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ttps://myhydro.torontohydro.com/divisions/regulatorylegal/2025RateApp/Exhibits/Application/Exhibit9/Tab02-Continuity Schedules/S03-Lost Revenue Adjustment Mechanism (LRAM)/"/>
    </mc:Choice>
  </mc:AlternateContent>
  <xr:revisionPtr revIDLastSave="0" documentId="13_ncr:1_{ECE523A1-7220-4C8A-B9F6-B067A418DEE5}" xr6:coauthVersionLast="47" xr6:coauthVersionMax="47" xr10:uidLastSave="{00000000-0000-0000-0000-000000000000}"/>
  <bookViews>
    <workbookView xWindow="28680" yWindow="-120" windowWidth="29040" windowHeight="15840" tabRatio="701" firstSheet="5" activeTab="5"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a.  Rate Class Allocations" sheetId="88" r:id="rId8"/>
    <sheet name="3.  Distribution Rates" sheetId="45" r:id="rId9"/>
    <sheet name="6.  Carrying Charges" sheetId="47" r:id="rId10"/>
    <sheet name="4.  2011-2014 LRAM" sheetId="46" state="hidden" r:id="rId11"/>
    <sheet name="5.  2015-2027 LRAM" sheetId="79" r:id="rId12"/>
    <sheet name="7.  Persistence Report" sheetId="68" r:id="rId13"/>
    <sheet name="8.  Streetlighting" sheetId="85" state="hidden" r:id="rId14"/>
  </sheets>
  <externalReferences>
    <externalReference r:id="rId15"/>
    <externalReference r:id="rId16"/>
  </externalReferences>
  <definedNames>
    <definedName name="_xlnm._FilterDatabase" localSheetId="12" hidden="1">'7.  Persistence Report'!$C$26:$BT$143</definedName>
    <definedName name="_xlnm._FilterDatabase" localSheetId="3" hidden="1">DropDownList!$A$1:$A$40</definedName>
    <definedName name="_xlnm.Print_Area" localSheetId="4">'1.  LRAMVA Summary'!$A$1:$R$142</definedName>
    <definedName name="_xlnm.Print_Area" localSheetId="6">'2. LRAMVA Threshold'!$A$2:$R$70</definedName>
    <definedName name="_xlnm.Print_Area" localSheetId="8">'3.  Distribution Rates'!$A$2:$P$180</definedName>
    <definedName name="_xlnm.Print_Area" localSheetId="10">'4.  2011-2014 LRAM'!$A$1:$BA$564</definedName>
    <definedName name="_xlnm.Print_Area" localSheetId="11">'5.  2015-2027 LRAM'!$A:$AT</definedName>
    <definedName name="_xlnm.Print_Area" localSheetId="9">'6.  Carrying Charges'!$A$2:$X$165</definedName>
    <definedName name="_xlnm.Print_Area" localSheetId="12">'7.  Persistence Report'!$A$1:$BT$54</definedName>
    <definedName name="_xlnm.Print_Area" localSheetId="0">Contents!$A$1:$D$26</definedName>
    <definedName name="_xlnm.Print_Area" localSheetId="2">'LRAMVA Checklist Schematic'!$A$1:$H$30</definedName>
    <definedName name="_xlnm.Print_Titles" localSheetId="10">'4.  2011-2014 LRAM'!$B:$B</definedName>
    <definedName name="Table_1_b.__Annual_LRAMVA_Breakdown_by_Year_and_Rate_Class">'1.  LRAMVA Summary'!$B$47</definedName>
    <definedName name="Table_3.__Inputs_for_Distribution_Rates_and_Adjustments_by_Rate_Class">'3.  Distribution Rates'!$B$12</definedName>
    <definedName name="Table_3_a.__Distribution_Rates_by_Rate_Class">'3.  Distribution Rates'!$B$162</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LRAM'!$B$34</definedName>
    <definedName name="Table_5_b.__2016_Lost_Revenues_Work_Form">'5.  2015-2027 LRAM'!$B$224</definedName>
    <definedName name="Table_5_c.__2017_Lost_Revenues_Work_Form">'5.  2015-2027 LRAM'!$B$414</definedName>
    <definedName name="Table_5_d.__2018_Lost_Revenues_Work_Form">'5.  2015-2027 LRAM'!$B$604</definedName>
    <definedName name="Table_5_e.__2019_Lost_Revenues_Work_Form">'5.  2015-2027 LRAM'!$B$794</definedName>
    <definedName name="Table_5_f.__2020_Lost_Revenues_Work_Form">'5.  2015-2027 LRAM'!$B$989</definedName>
    <definedName name="Table_5_g.__2021_Lost_Revenues_Work_Form">'5.  2015-2027 LRAM'!$B$1184</definedName>
    <definedName name="Table_5_h.__2022_Lost_Revenues_Work_Form">'5.  2015-2027 LRAM'!$B$1378</definedName>
    <definedName name="Table_5_i.__2023_Lost_Revenues_Work_Form">'5.  2015-2027 LRAM'!#REF!</definedName>
    <definedName name="Table_5_j.__2024_Lost_Revenues_Work_Form">'5.  2015-2027 LRAM'!$B$1772</definedName>
    <definedName name="Table_5_k.__2025_Lost_Revenues_Work_Form">'5.  2015-2027 LRAM'!$B$1798</definedName>
    <definedName name="Table_5_l.__2026_Lost_Revenues_Work_Form">'5.  2015-2027 LRAM'!$B$1825</definedName>
    <definedName name="Table_5_m.__2027_Lost_Revenues_Work_Form">'5.  2015-2027 LRAM'!$B$1852</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8" i="45" l="1"/>
  <c r="Q1489" i="79" l="1"/>
  <c r="Q721" i="79"/>
  <c r="Q718" i="79"/>
  <c r="Q715" i="79"/>
  <c r="Q686" i="79"/>
  <c r="AJ1542" i="79" l="1"/>
  <c r="AI1542" i="79"/>
  <c r="AH1542" i="79"/>
  <c r="AG1542" i="79"/>
  <c r="AF1542" i="79"/>
  <c r="AE1542" i="79"/>
  <c r="AJ1488" i="79"/>
  <c r="AI1488" i="79"/>
  <c r="AH1488" i="79"/>
  <c r="AG1488" i="79"/>
  <c r="AF1488" i="79"/>
  <c r="AE1488" i="79"/>
  <c r="AJ1484" i="79"/>
  <c r="AI1484" i="79"/>
  <c r="AH1484" i="79"/>
  <c r="AG1484" i="79"/>
  <c r="AF1484" i="79"/>
  <c r="AE1484" i="79"/>
  <c r="AJ1481" i="79"/>
  <c r="AI1481" i="79"/>
  <c r="AH1481" i="79"/>
  <c r="AG1481" i="79"/>
  <c r="AF1481" i="79"/>
  <c r="AE1481" i="79"/>
  <c r="AJ1478" i="79"/>
  <c r="AI1478" i="79"/>
  <c r="AH1478" i="79"/>
  <c r="AG1478" i="79"/>
  <c r="AF1478" i="79"/>
  <c r="AE1478" i="79"/>
  <c r="AJ1475" i="79"/>
  <c r="AI1475" i="79"/>
  <c r="AH1475" i="79"/>
  <c r="AG1475" i="79"/>
  <c r="AF1475" i="79"/>
  <c r="AE1475" i="79"/>
  <c r="AJ1472" i="79"/>
  <c r="AI1472" i="79"/>
  <c r="AH1472" i="79"/>
  <c r="AG1472" i="79"/>
  <c r="AF1472" i="79"/>
  <c r="AE1472" i="79"/>
  <c r="AJ1469" i="79"/>
  <c r="AI1469" i="79"/>
  <c r="AH1469" i="79"/>
  <c r="AG1469" i="79"/>
  <c r="AF1469" i="79"/>
  <c r="AE1469" i="79"/>
  <c r="AJ1466" i="79"/>
  <c r="AI1466" i="79"/>
  <c r="AH1466" i="79"/>
  <c r="AG1466" i="79"/>
  <c r="AF1466" i="79"/>
  <c r="AE1466" i="79"/>
  <c r="AJ1463" i="79"/>
  <c r="AI1463" i="79"/>
  <c r="AH1463" i="79"/>
  <c r="AG1463" i="79"/>
  <c r="AF1463" i="79"/>
  <c r="AE1463" i="79"/>
  <c r="AJ1459" i="79"/>
  <c r="AI1459" i="79"/>
  <c r="AH1459" i="79"/>
  <c r="AG1459" i="79"/>
  <c r="AF1459" i="79"/>
  <c r="AE1459" i="79"/>
  <c r="AJ1456" i="79"/>
  <c r="AI1456" i="79"/>
  <c r="AH1456" i="79"/>
  <c r="AG1456" i="79"/>
  <c r="AF1456" i="79"/>
  <c r="AE1456" i="79"/>
  <c r="AJ1453" i="79"/>
  <c r="AI1453" i="79"/>
  <c r="AH1453" i="79"/>
  <c r="AG1453" i="79"/>
  <c r="AF1453" i="79"/>
  <c r="AE1453" i="79"/>
  <c r="AJ1450" i="79"/>
  <c r="AI1450" i="79"/>
  <c r="AH1450" i="79"/>
  <c r="AG1450" i="79"/>
  <c r="AF1450" i="79"/>
  <c r="AE1450" i="79"/>
  <c r="AJ676" i="79"/>
  <c r="AI676" i="79"/>
  <c r="AH676" i="79"/>
  <c r="AG676" i="79"/>
  <c r="AF676" i="79"/>
  <c r="AE676" i="79"/>
  <c r="AJ679" i="79"/>
  <c r="AI679" i="79"/>
  <c r="AH679" i="79"/>
  <c r="AG679" i="79"/>
  <c r="AF679" i="79"/>
  <c r="AE679" i="79"/>
  <c r="AJ682" i="79"/>
  <c r="AI682" i="79"/>
  <c r="AH682" i="79"/>
  <c r="AG682" i="79"/>
  <c r="AF682" i="79"/>
  <c r="AE682" i="79"/>
  <c r="AJ685" i="79"/>
  <c r="AI685" i="79"/>
  <c r="AH685" i="79"/>
  <c r="AG685" i="79"/>
  <c r="AF685" i="79"/>
  <c r="AE685" i="79"/>
  <c r="AJ689" i="79"/>
  <c r="AI689" i="79"/>
  <c r="AH689" i="79"/>
  <c r="AG689" i="79"/>
  <c r="AF689" i="79"/>
  <c r="AE689" i="79"/>
  <c r="AJ692" i="79"/>
  <c r="AI692" i="79"/>
  <c r="AH692" i="79"/>
  <c r="AG692" i="79"/>
  <c r="AF692" i="79"/>
  <c r="AE692" i="79"/>
  <c r="AJ695" i="79"/>
  <c r="AI695" i="79"/>
  <c r="AH695" i="79"/>
  <c r="AG695" i="79"/>
  <c r="AF695" i="79"/>
  <c r="AE695" i="79"/>
  <c r="AJ698" i="79"/>
  <c r="AI698" i="79"/>
  <c r="AH698" i="79"/>
  <c r="AG698" i="79"/>
  <c r="AF698" i="79"/>
  <c r="AE698" i="79"/>
  <c r="AJ701" i="79"/>
  <c r="AI701" i="79"/>
  <c r="AH701" i="79"/>
  <c r="AG701" i="79"/>
  <c r="AF701" i="79"/>
  <c r="AE701" i="79"/>
  <c r="AJ707" i="79"/>
  <c r="AI707" i="79"/>
  <c r="AH707" i="79"/>
  <c r="AG707" i="79"/>
  <c r="AF707" i="79"/>
  <c r="AE707" i="79"/>
  <c r="AJ710" i="79"/>
  <c r="AI710" i="79"/>
  <c r="AH710" i="79"/>
  <c r="AG710" i="79"/>
  <c r="AF710" i="79"/>
  <c r="AE710" i="79"/>
  <c r="AJ714" i="79"/>
  <c r="AI714" i="79"/>
  <c r="AH714" i="79"/>
  <c r="AG714" i="79"/>
  <c r="AF714" i="79"/>
  <c r="AE714" i="79"/>
  <c r="AJ717" i="79"/>
  <c r="AI717" i="79"/>
  <c r="AH717" i="79"/>
  <c r="AG717" i="79"/>
  <c r="AF717" i="79"/>
  <c r="AE717" i="79"/>
  <c r="AJ720" i="79"/>
  <c r="AI720" i="79"/>
  <c r="AH720" i="79"/>
  <c r="AG720" i="79"/>
  <c r="AF720" i="79"/>
  <c r="AE720" i="79"/>
  <c r="AJ724" i="79"/>
  <c r="AI724" i="79"/>
  <c r="AH724" i="79"/>
  <c r="AG724" i="79"/>
  <c r="AF724" i="79"/>
  <c r="AE724" i="79"/>
  <c r="AJ727" i="79"/>
  <c r="AI727" i="79"/>
  <c r="AH727" i="79"/>
  <c r="AG727" i="79"/>
  <c r="AF727" i="79"/>
  <c r="AE727" i="79"/>
  <c r="AJ866" i="79"/>
  <c r="AI866" i="79"/>
  <c r="AH866" i="79"/>
  <c r="AG866" i="79"/>
  <c r="AF866" i="79"/>
  <c r="AE866" i="79"/>
  <c r="AJ730" i="79"/>
  <c r="AI730" i="79"/>
  <c r="AH730" i="79"/>
  <c r="AG730" i="79"/>
  <c r="AF730" i="79"/>
  <c r="AE730" i="79"/>
  <c r="AJ869" i="79"/>
  <c r="AI869" i="79"/>
  <c r="AH869" i="79"/>
  <c r="AG869" i="79"/>
  <c r="AF869" i="79"/>
  <c r="AE869" i="79"/>
  <c r="AJ872" i="79"/>
  <c r="AI872" i="79"/>
  <c r="AH872" i="79"/>
  <c r="AG872" i="79"/>
  <c r="AF872" i="79"/>
  <c r="AE872" i="79"/>
  <c r="AJ875" i="79"/>
  <c r="AI875" i="79"/>
  <c r="AH875" i="79"/>
  <c r="AG875" i="79"/>
  <c r="AF875" i="79"/>
  <c r="AE875" i="79"/>
  <c r="AJ879" i="79"/>
  <c r="AI879" i="79"/>
  <c r="AH879" i="79"/>
  <c r="AG879" i="79"/>
  <c r="AF879" i="79"/>
  <c r="AE879" i="79"/>
  <c r="AJ882" i="79"/>
  <c r="AI882" i="79"/>
  <c r="AH882" i="79"/>
  <c r="AG882" i="79"/>
  <c r="AF882" i="79"/>
  <c r="AE882" i="79"/>
  <c r="AJ885" i="79"/>
  <c r="AI885" i="79"/>
  <c r="AH885" i="79"/>
  <c r="AG885" i="79"/>
  <c r="AF885" i="79"/>
  <c r="AE885" i="79"/>
  <c r="AJ888" i="79"/>
  <c r="AI888" i="79"/>
  <c r="AH888" i="79"/>
  <c r="AG888" i="79"/>
  <c r="AF888" i="79"/>
  <c r="AE888" i="79"/>
  <c r="AJ891" i="79"/>
  <c r="AI891" i="79"/>
  <c r="AH891" i="79"/>
  <c r="AG891" i="79"/>
  <c r="AF891" i="79"/>
  <c r="AE891" i="79"/>
  <c r="AJ897" i="79"/>
  <c r="AI897" i="79"/>
  <c r="AH897" i="79"/>
  <c r="AG897" i="79"/>
  <c r="AF897" i="79"/>
  <c r="AE897" i="79"/>
  <c r="AJ900" i="79"/>
  <c r="AI900" i="79"/>
  <c r="AH900" i="79"/>
  <c r="AG900" i="79"/>
  <c r="AF900" i="79"/>
  <c r="AE900" i="79"/>
  <c r="AJ904" i="79"/>
  <c r="AI904" i="79"/>
  <c r="AH904" i="79"/>
  <c r="AG904" i="79"/>
  <c r="AF904" i="79"/>
  <c r="AE904" i="79"/>
  <c r="AJ907" i="79"/>
  <c r="AI907" i="79"/>
  <c r="AH907" i="79"/>
  <c r="AG907" i="79"/>
  <c r="AF907" i="79"/>
  <c r="AE907" i="79"/>
  <c r="AJ910" i="79"/>
  <c r="AI910" i="79"/>
  <c r="AH910" i="79"/>
  <c r="AG910" i="79"/>
  <c r="AF910" i="79"/>
  <c r="AE910" i="79"/>
  <c r="AJ914" i="79"/>
  <c r="AI914" i="79"/>
  <c r="AH914" i="79"/>
  <c r="AG914" i="79"/>
  <c r="AF914" i="79"/>
  <c r="AE914" i="79"/>
  <c r="AJ917" i="79"/>
  <c r="AI917" i="79"/>
  <c r="AH917" i="79"/>
  <c r="AG917" i="79"/>
  <c r="AF917" i="79"/>
  <c r="AE917" i="79"/>
  <c r="AJ920" i="79"/>
  <c r="AI920" i="79"/>
  <c r="AH920" i="79"/>
  <c r="AG920" i="79"/>
  <c r="AF920" i="79"/>
  <c r="AE920" i="79"/>
  <c r="AJ923" i="79"/>
  <c r="AI923" i="79"/>
  <c r="AH923" i="79"/>
  <c r="AG923" i="79"/>
  <c r="AF923" i="79"/>
  <c r="AE923" i="79"/>
  <c r="AJ926" i="79"/>
  <c r="AI926" i="79"/>
  <c r="AH926" i="79"/>
  <c r="AG926" i="79"/>
  <c r="AF926" i="79"/>
  <c r="AE926" i="79"/>
  <c r="AJ929" i="79"/>
  <c r="AI929" i="79"/>
  <c r="AH929" i="79"/>
  <c r="AG929" i="79"/>
  <c r="AF929" i="79"/>
  <c r="AE929" i="79"/>
  <c r="AJ932" i="79"/>
  <c r="AI932" i="79"/>
  <c r="AH932" i="79"/>
  <c r="AG932" i="79"/>
  <c r="AF932" i="79"/>
  <c r="AE932" i="79"/>
  <c r="AJ1061" i="79"/>
  <c r="AI1061" i="79"/>
  <c r="AH1061" i="79"/>
  <c r="AG1061" i="79"/>
  <c r="AF1061" i="79"/>
  <c r="AE1061" i="79"/>
  <c r="AJ958" i="79"/>
  <c r="AI958" i="79"/>
  <c r="AH958" i="79"/>
  <c r="AG958" i="79"/>
  <c r="AF958" i="79"/>
  <c r="AE958" i="79"/>
  <c r="AJ1064" i="79"/>
  <c r="AI1064" i="79"/>
  <c r="AH1064" i="79"/>
  <c r="AG1064" i="79"/>
  <c r="AF1064" i="79"/>
  <c r="AE1064" i="79"/>
  <c r="AJ1067" i="79"/>
  <c r="AI1067" i="79"/>
  <c r="AH1067" i="79"/>
  <c r="AG1067" i="79"/>
  <c r="AF1067" i="79"/>
  <c r="AE1067" i="79"/>
  <c r="AJ1070" i="79"/>
  <c r="AI1070" i="79"/>
  <c r="AH1070" i="79"/>
  <c r="AG1070" i="79"/>
  <c r="AF1070" i="79"/>
  <c r="AE1070" i="79"/>
  <c r="AJ1074" i="79"/>
  <c r="AI1074" i="79"/>
  <c r="AH1074" i="79"/>
  <c r="AG1074" i="79"/>
  <c r="AF1074" i="79"/>
  <c r="AE1074" i="79"/>
  <c r="AJ1077" i="79"/>
  <c r="AI1077" i="79"/>
  <c r="AH1077" i="79"/>
  <c r="AG1077" i="79"/>
  <c r="AF1077" i="79"/>
  <c r="AE1077" i="79"/>
  <c r="AJ1080" i="79"/>
  <c r="AI1080" i="79"/>
  <c r="AH1080" i="79"/>
  <c r="AG1080" i="79"/>
  <c r="AF1080" i="79"/>
  <c r="AE1080" i="79"/>
  <c r="AJ1083" i="79"/>
  <c r="AI1083" i="79"/>
  <c r="AH1083" i="79"/>
  <c r="AG1083" i="79"/>
  <c r="AF1083" i="79"/>
  <c r="AE1083" i="79"/>
  <c r="AJ1086" i="79"/>
  <c r="AI1086" i="79"/>
  <c r="AH1086" i="79"/>
  <c r="AG1086" i="79"/>
  <c r="AF1086" i="79"/>
  <c r="AE1086" i="79"/>
  <c r="AJ1092" i="79"/>
  <c r="AI1092" i="79"/>
  <c r="AH1092" i="79"/>
  <c r="AG1092" i="79"/>
  <c r="AF1092" i="79"/>
  <c r="AE1092" i="79"/>
  <c r="AJ1095" i="79"/>
  <c r="AI1095" i="79"/>
  <c r="AH1095" i="79"/>
  <c r="AG1095" i="79"/>
  <c r="AF1095" i="79"/>
  <c r="AE1095" i="79"/>
  <c r="AJ1099" i="79"/>
  <c r="AI1099" i="79"/>
  <c r="AH1099" i="79"/>
  <c r="AG1099" i="79"/>
  <c r="AF1099" i="79"/>
  <c r="AE1099" i="79"/>
  <c r="AJ1348" i="79"/>
  <c r="AI1348" i="79"/>
  <c r="AH1348" i="79"/>
  <c r="AG1348" i="79"/>
  <c r="AF1348" i="79"/>
  <c r="AE1348" i="79"/>
  <c r="AJ1153" i="79"/>
  <c r="AI1153" i="79"/>
  <c r="AH1153" i="79"/>
  <c r="AG1153" i="79"/>
  <c r="AF1153" i="79"/>
  <c r="AE1153" i="79"/>
  <c r="AJ1294" i="79"/>
  <c r="AI1294" i="79"/>
  <c r="AH1294" i="79"/>
  <c r="AG1294" i="79"/>
  <c r="AF1294" i="79"/>
  <c r="AE1294" i="79"/>
  <c r="AJ1290" i="79"/>
  <c r="AI1290" i="79"/>
  <c r="AH1290" i="79"/>
  <c r="AG1290" i="79"/>
  <c r="AF1290" i="79"/>
  <c r="AE1290" i="79"/>
  <c r="AJ1287" i="79"/>
  <c r="AI1287" i="79"/>
  <c r="AH1287" i="79"/>
  <c r="AG1287" i="79"/>
  <c r="AF1287" i="79"/>
  <c r="AE1287" i="79"/>
  <c r="AJ1281" i="79"/>
  <c r="AI1281" i="79"/>
  <c r="AH1281" i="79"/>
  <c r="AG1281" i="79"/>
  <c r="AF1281" i="79"/>
  <c r="AE1281" i="79"/>
  <c r="AJ1278" i="79"/>
  <c r="AI1278" i="79"/>
  <c r="AH1278" i="79"/>
  <c r="AG1278" i="79"/>
  <c r="AF1278" i="79"/>
  <c r="AE1278" i="79"/>
  <c r="AJ1275" i="79"/>
  <c r="AI1275" i="79"/>
  <c r="AH1275" i="79"/>
  <c r="AG1275" i="79"/>
  <c r="AF1275" i="79"/>
  <c r="AE1275" i="79"/>
  <c r="AJ1272" i="79"/>
  <c r="AI1272" i="79"/>
  <c r="AH1272" i="79"/>
  <c r="AG1272" i="79"/>
  <c r="AF1272" i="79"/>
  <c r="AE1272" i="79"/>
  <c r="AJ1269" i="79"/>
  <c r="AI1269" i="79"/>
  <c r="AH1269" i="79"/>
  <c r="AG1269" i="79"/>
  <c r="AF1269" i="79"/>
  <c r="AE1269" i="79"/>
  <c r="AJ1265" i="79"/>
  <c r="AI1265" i="79"/>
  <c r="AH1265" i="79"/>
  <c r="AG1265" i="79"/>
  <c r="AF1265" i="79"/>
  <c r="AE1265" i="79"/>
  <c r="AJ1262" i="79"/>
  <c r="AI1262" i="79"/>
  <c r="AH1262" i="79"/>
  <c r="AG1262" i="79"/>
  <c r="AF1262" i="79"/>
  <c r="AE1262" i="79"/>
  <c r="AJ1259" i="79"/>
  <c r="AI1259" i="79"/>
  <c r="AH1259" i="79"/>
  <c r="AG1259" i="79"/>
  <c r="AF1259" i="79"/>
  <c r="AE1259" i="79"/>
  <c r="AJ1256" i="79"/>
  <c r="AI1256" i="79"/>
  <c r="AH1256" i="79"/>
  <c r="AG1256" i="79"/>
  <c r="AF1256" i="79"/>
  <c r="AE1256" i="79"/>
  <c r="AE704" i="79"/>
  <c r="AF704" i="79"/>
  <c r="AG704" i="79"/>
  <c r="AH704" i="79"/>
  <c r="AI704" i="79"/>
  <c r="AJ704" i="79"/>
  <c r="AD731" i="79"/>
  <c r="AC731" i="79"/>
  <c r="AB731" i="79"/>
  <c r="AA731" i="79"/>
  <c r="Z731" i="79"/>
  <c r="Y731" i="79"/>
  <c r="X731" i="79"/>
  <c r="W731" i="79"/>
  <c r="V731" i="79"/>
  <c r="U731" i="79"/>
  <c r="T731" i="79"/>
  <c r="S731" i="79"/>
  <c r="R731" i="79"/>
  <c r="AD730" i="79"/>
  <c r="AC730" i="79"/>
  <c r="AB730" i="79"/>
  <c r="AA730" i="79"/>
  <c r="Z730" i="79"/>
  <c r="Y730" i="79"/>
  <c r="X730" i="79"/>
  <c r="W730" i="79"/>
  <c r="V730" i="79"/>
  <c r="U730" i="79"/>
  <c r="T730" i="79"/>
  <c r="S730" i="79"/>
  <c r="R730" i="79"/>
  <c r="AD728" i="79"/>
  <c r="AC728" i="79"/>
  <c r="AB728" i="79"/>
  <c r="AA728" i="79"/>
  <c r="Z728" i="79"/>
  <c r="Y728" i="79"/>
  <c r="X728" i="79"/>
  <c r="W728" i="79"/>
  <c r="V728" i="79"/>
  <c r="U728" i="79"/>
  <c r="T728" i="79"/>
  <c r="S728" i="79"/>
  <c r="R728" i="79"/>
  <c r="AD727" i="79"/>
  <c r="AC727" i="79"/>
  <c r="AB727" i="79"/>
  <c r="AA727" i="79"/>
  <c r="Z727" i="79"/>
  <c r="Y727" i="79"/>
  <c r="X727" i="79"/>
  <c r="W727" i="79"/>
  <c r="V727" i="79"/>
  <c r="U727" i="79"/>
  <c r="T727" i="79"/>
  <c r="S727" i="79"/>
  <c r="R727" i="79"/>
  <c r="AD725" i="79"/>
  <c r="AC725" i="79"/>
  <c r="AB725" i="79"/>
  <c r="AA725" i="79"/>
  <c r="Z725" i="79"/>
  <c r="Y725" i="79"/>
  <c r="X725" i="79"/>
  <c r="W725" i="79"/>
  <c r="V725" i="79"/>
  <c r="U725" i="79"/>
  <c r="T725" i="79"/>
  <c r="S725" i="79"/>
  <c r="R725" i="79"/>
  <c r="AD724" i="79"/>
  <c r="AC724" i="79"/>
  <c r="AB724" i="79"/>
  <c r="AA724" i="79"/>
  <c r="Z724" i="79"/>
  <c r="Y724" i="79"/>
  <c r="X724" i="79"/>
  <c r="W724" i="79"/>
  <c r="V724" i="79"/>
  <c r="U724" i="79"/>
  <c r="T724" i="79"/>
  <c r="S724" i="79"/>
  <c r="R724" i="79"/>
  <c r="AD721" i="79"/>
  <c r="AC721" i="79"/>
  <c r="AB721" i="79"/>
  <c r="AA721" i="79"/>
  <c r="Z721" i="79"/>
  <c r="Y721" i="79"/>
  <c r="X721" i="79"/>
  <c r="W721" i="79"/>
  <c r="V721" i="79"/>
  <c r="U721" i="79"/>
  <c r="T721" i="79"/>
  <c r="S721" i="79"/>
  <c r="R721" i="79"/>
  <c r="AD720" i="79"/>
  <c r="AC720" i="79"/>
  <c r="AB720" i="79"/>
  <c r="AA720" i="79"/>
  <c r="Z720" i="79"/>
  <c r="Y720" i="79"/>
  <c r="X720" i="79"/>
  <c r="W720" i="79"/>
  <c r="V720" i="79"/>
  <c r="U720" i="79"/>
  <c r="T720" i="79"/>
  <c r="S720" i="79"/>
  <c r="R720" i="79"/>
  <c r="AD718" i="79"/>
  <c r="AC718" i="79"/>
  <c r="AB718" i="79"/>
  <c r="AA718" i="79"/>
  <c r="Z718" i="79"/>
  <c r="Y718" i="79"/>
  <c r="X718" i="79"/>
  <c r="W718" i="79"/>
  <c r="V718" i="79"/>
  <c r="U718" i="79"/>
  <c r="T718" i="79"/>
  <c r="S718" i="79"/>
  <c r="R718" i="79"/>
  <c r="AD717" i="79"/>
  <c r="AC717" i="79"/>
  <c r="AB717" i="79"/>
  <c r="AA717" i="79"/>
  <c r="Z717" i="79"/>
  <c r="Y717" i="79"/>
  <c r="X717" i="79"/>
  <c r="W717" i="79"/>
  <c r="V717" i="79"/>
  <c r="U717" i="79"/>
  <c r="T717" i="79"/>
  <c r="S717" i="79"/>
  <c r="R717" i="79"/>
  <c r="AD715" i="79"/>
  <c r="AC715" i="79"/>
  <c r="AB715" i="79"/>
  <c r="AA715" i="79"/>
  <c r="Z715" i="79"/>
  <c r="Y715" i="79"/>
  <c r="X715" i="79"/>
  <c r="W715" i="79"/>
  <c r="V715" i="79"/>
  <c r="U715" i="79"/>
  <c r="T715" i="79"/>
  <c r="S715" i="79"/>
  <c r="R715" i="79"/>
  <c r="AD714" i="79"/>
  <c r="AC714" i="79"/>
  <c r="AB714" i="79"/>
  <c r="AA714" i="79"/>
  <c r="Z714" i="79"/>
  <c r="Y714" i="79"/>
  <c r="X714" i="79"/>
  <c r="W714" i="79"/>
  <c r="V714" i="79"/>
  <c r="U714" i="79"/>
  <c r="T714" i="79"/>
  <c r="S714" i="79"/>
  <c r="R714" i="79"/>
  <c r="AD711" i="79"/>
  <c r="AC711" i="79"/>
  <c r="AB711" i="79"/>
  <c r="AA711" i="79"/>
  <c r="Z711" i="79"/>
  <c r="Y711" i="79"/>
  <c r="X711" i="79"/>
  <c r="W711" i="79"/>
  <c r="V711" i="79"/>
  <c r="U711" i="79"/>
  <c r="T711" i="79"/>
  <c r="S711" i="79"/>
  <c r="R711" i="79"/>
  <c r="AD710" i="79"/>
  <c r="AC710" i="79"/>
  <c r="AB710" i="79"/>
  <c r="AA710" i="79"/>
  <c r="Z710" i="79"/>
  <c r="Y710" i="79"/>
  <c r="X710" i="79"/>
  <c r="W710" i="79"/>
  <c r="V710" i="79"/>
  <c r="U710" i="79"/>
  <c r="T710" i="79"/>
  <c r="S710" i="79"/>
  <c r="R710" i="79"/>
  <c r="AD707" i="79"/>
  <c r="AC707" i="79"/>
  <c r="AB707" i="79"/>
  <c r="AA707" i="79"/>
  <c r="Z707" i="79"/>
  <c r="Y707" i="79"/>
  <c r="X707" i="79"/>
  <c r="W707" i="79"/>
  <c r="V707" i="79"/>
  <c r="U707" i="79"/>
  <c r="T707" i="79"/>
  <c r="S707" i="79"/>
  <c r="R707" i="79"/>
  <c r="AD704" i="79"/>
  <c r="AC704" i="79"/>
  <c r="AB704" i="79"/>
  <c r="AA704" i="79"/>
  <c r="Z704" i="79"/>
  <c r="Y704" i="79"/>
  <c r="X704" i="79"/>
  <c r="W704" i="79"/>
  <c r="V704" i="79"/>
  <c r="U704" i="79"/>
  <c r="T704" i="79"/>
  <c r="S704" i="79"/>
  <c r="R704" i="79"/>
  <c r="AD702" i="79"/>
  <c r="AC702" i="79"/>
  <c r="AB702" i="79"/>
  <c r="AA702" i="79"/>
  <c r="Z702" i="79"/>
  <c r="Y702" i="79"/>
  <c r="X702" i="79"/>
  <c r="W702" i="79"/>
  <c r="V702" i="79"/>
  <c r="U702" i="79"/>
  <c r="T702" i="79"/>
  <c r="S702" i="79"/>
  <c r="R702" i="79"/>
  <c r="AD701" i="79"/>
  <c r="AC701" i="79"/>
  <c r="AB701" i="79"/>
  <c r="AA701" i="79"/>
  <c r="Z701" i="79"/>
  <c r="Y701" i="79"/>
  <c r="X701" i="79"/>
  <c r="W701" i="79"/>
  <c r="V701" i="79"/>
  <c r="U701" i="79"/>
  <c r="T701" i="79"/>
  <c r="S701" i="79"/>
  <c r="R701" i="79"/>
  <c r="AD698" i="79"/>
  <c r="AC698" i="79"/>
  <c r="AB698" i="79"/>
  <c r="AA698" i="79"/>
  <c r="Z698" i="79"/>
  <c r="Y698" i="79"/>
  <c r="X698" i="79"/>
  <c r="W698" i="79"/>
  <c r="V698" i="79"/>
  <c r="U698" i="79"/>
  <c r="T698" i="79"/>
  <c r="S698" i="79"/>
  <c r="R698" i="79"/>
  <c r="AD696" i="79"/>
  <c r="AC696" i="79"/>
  <c r="AB696" i="79"/>
  <c r="AA696" i="79"/>
  <c r="Z696" i="79"/>
  <c r="Y696" i="79"/>
  <c r="X696" i="79"/>
  <c r="W696" i="79"/>
  <c r="V696" i="79"/>
  <c r="U696" i="79"/>
  <c r="T696" i="79"/>
  <c r="S696" i="79"/>
  <c r="R696" i="79"/>
  <c r="AD695" i="79"/>
  <c r="AC695" i="79"/>
  <c r="AB695" i="79"/>
  <c r="AA695" i="79"/>
  <c r="Z695" i="79"/>
  <c r="Y695" i="79"/>
  <c r="X695" i="79"/>
  <c r="W695" i="79"/>
  <c r="V695" i="79"/>
  <c r="U695" i="79"/>
  <c r="T695" i="79"/>
  <c r="S695" i="79"/>
  <c r="R695" i="79"/>
  <c r="AD692" i="79"/>
  <c r="AC692" i="79"/>
  <c r="AB692" i="79"/>
  <c r="AA692" i="79"/>
  <c r="Z692" i="79"/>
  <c r="Y692" i="79"/>
  <c r="X692" i="79"/>
  <c r="W692" i="79"/>
  <c r="V692" i="79"/>
  <c r="U692" i="79"/>
  <c r="T692" i="79"/>
  <c r="S692" i="79"/>
  <c r="R692" i="79"/>
  <c r="AD690" i="79"/>
  <c r="AC690" i="79"/>
  <c r="AB690" i="79"/>
  <c r="AA690" i="79"/>
  <c r="Z690" i="79"/>
  <c r="Y690" i="79"/>
  <c r="X690" i="79"/>
  <c r="W690" i="79"/>
  <c r="V690" i="79"/>
  <c r="U690" i="79"/>
  <c r="T690" i="79"/>
  <c r="S690" i="79"/>
  <c r="R690" i="79"/>
  <c r="AD689" i="79"/>
  <c r="AC689" i="79"/>
  <c r="AB689" i="79"/>
  <c r="AA689" i="79"/>
  <c r="Z689" i="79"/>
  <c r="Y689" i="79"/>
  <c r="X689" i="79"/>
  <c r="W689" i="79"/>
  <c r="V689" i="79"/>
  <c r="U689" i="79"/>
  <c r="T689" i="79"/>
  <c r="S689" i="79"/>
  <c r="R689" i="79"/>
  <c r="AD686" i="79"/>
  <c r="AC686" i="79"/>
  <c r="AB686" i="79"/>
  <c r="AA686" i="79"/>
  <c r="Z686" i="79"/>
  <c r="Y686" i="79"/>
  <c r="X686" i="79"/>
  <c r="W686" i="79"/>
  <c r="V686" i="79"/>
  <c r="U686" i="79"/>
  <c r="T686" i="79"/>
  <c r="S686" i="79"/>
  <c r="R686" i="79"/>
  <c r="AD685" i="79"/>
  <c r="AC685" i="79"/>
  <c r="AB685" i="79"/>
  <c r="AA685" i="79"/>
  <c r="Z685" i="79"/>
  <c r="Y685" i="79"/>
  <c r="X685" i="79"/>
  <c r="W685" i="79"/>
  <c r="V685" i="79"/>
  <c r="U685" i="79"/>
  <c r="T685" i="79"/>
  <c r="S685" i="79"/>
  <c r="R685" i="79"/>
  <c r="AD683" i="79"/>
  <c r="AC683" i="79"/>
  <c r="AB683" i="79"/>
  <c r="AA683" i="79"/>
  <c r="Z683" i="79"/>
  <c r="Y683" i="79"/>
  <c r="X683" i="79"/>
  <c r="W683" i="79"/>
  <c r="V683" i="79"/>
  <c r="U683" i="79"/>
  <c r="T683" i="79"/>
  <c r="S683" i="79"/>
  <c r="R683" i="79"/>
  <c r="AD682" i="79"/>
  <c r="AC682" i="79"/>
  <c r="AB682" i="79"/>
  <c r="AA682" i="79"/>
  <c r="Z682" i="79"/>
  <c r="Y682" i="79"/>
  <c r="X682" i="79"/>
  <c r="W682" i="79"/>
  <c r="V682" i="79"/>
  <c r="U682" i="79"/>
  <c r="T682" i="79"/>
  <c r="S682" i="79"/>
  <c r="R682" i="79"/>
  <c r="AD680" i="79"/>
  <c r="AC680" i="79"/>
  <c r="AB680" i="79"/>
  <c r="AA680" i="79"/>
  <c r="Z680" i="79"/>
  <c r="Y680" i="79"/>
  <c r="X680" i="79"/>
  <c r="W680" i="79"/>
  <c r="V680" i="79"/>
  <c r="U680" i="79"/>
  <c r="T680" i="79"/>
  <c r="S680" i="79"/>
  <c r="R680" i="79"/>
  <c r="AD679" i="79"/>
  <c r="AC679" i="79"/>
  <c r="AB679" i="79"/>
  <c r="AA679" i="79"/>
  <c r="Z679" i="79"/>
  <c r="Y679" i="79"/>
  <c r="X679" i="79"/>
  <c r="W679" i="79"/>
  <c r="V679" i="79"/>
  <c r="U679" i="79"/>
  <c r="T679" i="79"/>
  <c r="S679" i="79"/>
  <c r="R679" i="79"/>
  <c r="S676" i="79"/>
  <c r="T676" i="79"/>
  <c r="U676" i="79"/>
  <c r="V676" i="79"/>
  <c r="W676" i="79"/>
  <c r="X676" i="79"/>
  <c r="Y676" i="79"/>
  <c r="Z676" i="79"/>
  <c r="AA676" i="79"/>
  <c r="AB676" i="79"/>
  <c r="AC676" i="79"/>
  <c r="AD676" i="79"/>
  <c r="S677" i="79"/>
  <c r="T677" i="79"/>
  <c r="U677" i="79"/>
  <c r="V677" i="79"/>
  <c r="W677" i="79"/>
  <c r="X677" i="79"/>
  <c r="Y677" i="79"/>
  <c r="Z677" i="79"/>
  <c r="AA677" i="79"/>
  <c r="AB677" i="79"/>
  <c r="AC677" i="79"/>
  <c r="AD677" i="79"/>
  <c r="R677" i="79"/>
  <c r="R676" i="79"/>
  <c r="P731" i="79"/>
  <c r="O731" i="79"/>
  <c r="N731" i="79"/>
  <c r="M731" i="79"/>
  <c r="L731" i="79"/>
  <c r="K731" i="79"/>
  <c r="J731" i="79"/>
  <c r="I731" i="79"/>
  <c r="H731" i="79"/>
  <c r="G731" i="79"/>
  <c r="F731" i="79"/>
  <c r="E731" i="79"/>
  <c r="D731" i="79"/>
  <c r="P730" i="79"/>
  <c r="O730" i="79"/>
  <c r="N730" i="79"/>
  <c r="M730" i="79"/>
  <c r="L730" i="79"/>
  <c r="K730" i="79"/>
  <c r="J730" i="79"/>
  <c r="I730" i="79"/>
  <c r="H730" i="79"/>
  <c r="G730" i="79"/>
  <c r="F730" i="79"/>
  <c r="E730" i="79"/>
  <c r="D730" i="79"/>
  <c r="P728" i="79"/>
  <c r="O728" i="79"/>
  <c r="N728" i="79"/>
  <c r="M728" i="79"/>
  <c r="L728" i="79"/>
  <c r="K728" i="79"/>
  <c r="J728" i="79"/>
  <c r="I728" i="79"/>
  <c r="H728" i="79"/>
  <c r="G728" i="79"/>
  <c r="F728" i="79"/>
  <c r="E728" i="79"/>
  <c r="D728" i="79"/>
  <c r="P727" i="79"/>
  <c r="O727" i="79"/>
  <c r="N727" i="79"/>
  <c r="M727" i="79"/>
  <c r="L727" i="79"/>
  <c r="K727" i="79"/>
  <c r="J727" i="79"/>
  <c r="I727" i="79"/>
  <c r="H727" i="79"/>
  <c r="G727" i="79"/>
  <c r="F727" i="79"/>
  <c r="E727" i="79"/>
  <c r="D727" i="79"/>
  <c r="P725" i="79"/>
  <c r="O725" i="79"/>
  <c r="N725" i="79"/>
  <c r="M725" i="79"/>
  <c r="L725" i="79"/>
  <c r="K725" i="79"/>
  <c r="J725" i="79"/>
  <c r="I725" i="79"/>
  <c r="H725" i="79"/>
  <c r="G725" i="79"/>
  <c r="F725" i="79"/>
  <c r="E725" i="79"/>
  <c r="D725" i="79"/>
  <c r="P724" i="79"/>
  <c r="O724" i="79"/>
  <c r="N724" i="79"/>
  <c r="M724" i="79"/>
  <c r="L724" i="79"/>
  <c r="K724" i="79"/>
  <c r="J724" i="79"/>
  <c r="I724" i="79"/>
  <c r="H724" i="79"/>
  <c r="G724" i="79"/>
  <c r="F724" i="79"/>
  <c r="E724" i="79"/>
  <c r="D724" i="79"/>
  <c r="P721" i="79"/>
  <c r="O721" i="79"/>
  <c r="N721" i="79"/>
  <c r="M721" i="79"/>
  <c r="L721" i="79"/>
  <c r="K721" i="79"/>
  <c r="J721" i="79"/>
  <c r="I721" i="79"/>
  <c r="H721" i="79"/>
  <c r="G721" i="79"/>
  <c r="F721" i="79"/>
  <c r="E721" i="79"/>
  <c r="D721" i="79"/>
  <c r="P720" i="79"/>
  <c r="O720" i="79"/>
  <c r="N720" i="79"/>
  <c r="M720" i="79"/>
  <c r="L720" i="79"/>
  <c r="K720" i="79"/>
  <c r="J720" i="79"/>
  <c r="I720" i="79"/>
  <c r="H720" i="79"/>
  <c r="G720" i="79"/>
  <c r="F720" i="79"/>
  <c r="E720" i="79"/>
  <c r="D720" i="79"/>
  <c r="P718" i="79"/>
  <c r="O718" i="79"/>
  <c r="N718" i="79"/>
  <c r="M718" i="79"/>
  <c r="L718" i="79"/>
  <c r="K718" i="79"/>
  <c r="J718" i="79"/>
  <c r="I718" i="79"/>
  <c r="H718" i="79"/>
  <c r="G718" i="79"/>
  <c r="F718" i="79"/>
  <c r="E718" i="79"/>
  <c r="D718" i="79"/>
  <c r="P717" i="79"/>
  <c r="O717" i="79"/>
  <c r="N717" i="79"/>
  <c r="M717" i="79"/>
  <c r="L717" i="79"/>
  <c r="K717" i="79"/>
  <c r="J717" i="79"/>
  <c r="I717" i="79"/>
  <c r="H717" i="79"/>
  <c r="G717" i="79"/>
  <c r="F717" i="79"/>
  <c r="E717" i="79"/>
  <c r="D717" i="79"/>
  <c r="P715" i="79"/>
  <c r="O715" i="79"/>
  <c r="N715" i="79"/>
  <c r="M715" i="79"/>
  <c r="L715" i="79"/>
  <c r="K715" i="79"/>
  <c r="J715" i="79"/>
  <c r="I715" i="79"/>
  <c r="H715" i="79"/>
  <c r="G715" i="79"/>
  <c r="F715" i="79"/>
  <c r="E715" i="79"/>
  <c r="D715" i="79"/>
  <c r="P714" i="79"/>
  <c r="O714" i="79"/>
  <c r="N714" i="79"/>
  <c r="M714" i="79"/>
  <c r="L714" i="79"/>
  <c r="K714" i="79"/>
  <c r="J714" i="79"/>
  <c r="I714" i="79"/>
  <c r="H714" i="79"/>
  <c r="G714" i="79"/>
  <c r="F714" i="79"/>
  <c r="E714" i="79"/>
  <c r="D714" i="79"/>
  <c r="P711" i="79"/>
  <c r="O711" i="79"/>
  <c r="N711" i="79"/>
  <c r="M711" i="79"/>
  <c r="L711" i="79"/>
  <c r="K711" i="79"/>
  <c r="J711" i="79"/>
  <c r="I711" i="79"/>
  <c r="H711" i="79"/>
  <c r="G711" i="79"/>
  <c r="F711" i="79"/>
  <c r="E711" i="79"/>
  <c r="D711" i="79"/>
  <c r="P710" i="79"/>
  <c r="O710" i="79"/>
  <c r="N710" i="79"/>
  <c r="M710" i="79"/>
  <c r="L710" i="79"/>
  <c r="K710" i="79"/>
  <c r="J710" i="79"/>
  <c r="I710" i="79"/>
  <c r="H710" i="79"/>
  <c r="G710" i="79"/>
  <c r="F710" i="79"/>
  <c r="E710" i="79"/>
  <c r="D710" i="79"/>
  <c r="P707" i="79"/>
  <c r="O707" i="79"/>
  <c r="N707" i="79"/>
  <c r="M707" i="79"/>
  <c r="L707" i="79"/>
  <c r="K707" i="79"/>
  <c r="J707" i="79"/>
  <c r="I707" i="79"/>
  <c r="H707" i="79"/>
  <c r="G707" i="79"/>
  <c r="F707" i="79"/>
  <c r="E707" i="79"/>
  <c r="D707" i="79"/>
  <c r="P704" i="79"/>
  <c r="O704" i="79"/>
  <c r="N704" i="79"/>
  <c r="M704" i="79"/>
  <c r="L704" i="79"/>
  <c r="K704" i="79"/>
  <c r="J704" i="79"/>
  <c r="I704" i="79"/>
  <c r="H704" i="79"/>
  <c r="G704" i="79"/>
  <c r="F704" i="79"/>
  <c r="E704" i="79"/>
  <c r="D704" i="79"/>
  <c r="P702" i="79"/>
  <c r="O702" i="79"/>
  <c r="N702" i="79"/>
  <c r="M702" i="79"/>
  <c r="L702" i="79"/>
  <c r="K702" i="79"/>
  <c r="J702" i="79"/>
  <c r="I702" i="79"/>
  <c r="H702" i="79"/>
  <c r="G702" i="79"/>
  <c r="F702" i="79"/>
  <c r="E702" i="79"/>
  <c r="D702" i="79"/>
  <c r="P701" i="79"/>
  <c r="O701" i="79"/>
  <c r="N701" i="79"/>
  <c r="M701" i="79"/>
  <c r="L701" i="79"/>
  <c r="K701" i="79"/>
  <c r="J701" i="79"/>
  <c r="I701" i="79"/>
  <c r="H701" i="79"/>
  <c r="G701" i="79"/>
  <c r="F701" i="79"/>
  <c r="E701" i="79"/>
  <c r="D701" i="79"/>
  <c r="P698" i="79"/>
  <c r="O698" i="79"/>
  <c r="N698" i="79"/>
  <c r="M698" i="79"/>
  <c r="L698" i="79"/>
  <c r="K698" i="79"/>
  <c r="J698" i="79"/>
  <c r="I698" i="79"/>
  <c r="H698" i="79"/>
  <c r="G698" i="79"/>
  <c r="F698" i="79"/>
  <c r="E698" i="79"/>
  <c r="D698" i="79"/>
  <c r="P696" i="79"/>
  <c r="O696" i="79"/>
  <c r="N696" i="79"/>
  <c r="M696" i="79"/>
  <c r="L696" i="79"/>
  <c r="K696" i="79"/>
  <c r="J696" i="79"/>
  <c r="I696" i="79"/>
  <c r="H696" i="79"/>
  <c r="G696" i="79"/>
  <c r="F696" i="79"/>
  <c r="E696" i="79"/>
  <c r="D696" i="79"/>
  <c r="P695" i="79"/>
  <c r="O695" i="79"/>
  <c r="N695" i="79"/>
  <c r="M695" i="79"/>
  <c r="L695" i="79"/>
  <c r="K695" i="79"/>
  <c r="J695" i="79"/>
  <c r="I695" i="79"/>
  <c r="H695" i="79"/>
  <c r="G695" i="79"/>
  <c r="F695" i="79"/>
  <c r="E695" i="79"/>
  <c r="D695" i="79"/>
  <c r="P692" i="79"/>
  <c r="O692" i="79"/>
  <c r="N692" i="79"/>
  <c r="M692" i="79"/>
  <c r="L692" i="79"/>
  <c r="K692" i="79"/>
  <c r="J692" i="79"/>
  <c r="I692" i="79"/>
  <c r="H692" i="79"/>
  <c r="G692" i="79"/>
  <c r="F692" i="79"/>
  <c r="E692" i="79"/>
  <c r="D692" i="79"/>
  <c r="P690" i="79"/>
  <c r="O690" i="79"/>
  <c r="N690" i="79"/>
  <c r="M690" i="79"/>
  <c r="L690" i="79"/>
  <c r="K690" i="79"/>
  <c r="J690" i="79"/>
  <c r="I690" i="79"/>
  <c r="H690" i="79"/>
  <c r="G690" i="79"/>
  <c r="F690" i="79"/>
  <c r="E690" i="79"/>
  <c r="D690" i="79"/>
  <c r="P689" i="79"/>
  <c r="O689" i="79"/>
  <c r="N689" i="79"/>
  <c r="M689" i="79"/>
  <c r="L689" i="79"/>
  <c r="K689" i="79"/>
  <c r="J689" i="79"/>
  <c r="I689" i="79"/>
  <c r="H689" i="79"/>
  <c r="G689" i="79"/>
  <c r="F689" i="79"/>
  <c r="E689" i="79"/>
  <c r="D689" i="79"/>
  <c r="P686" i="79"/>
  <c r="O686" i="79"/>
  <c r="N686" i="79"/>
  <c r="M686" i="79"/>
  <c r="L686" i="79"/>
  <c r="K686" i="79"/>
  <c r="J686" i="79"/>
  <c r="I686" i="79"/>
  <c r="H686" i="79"/>
  <c r="G686" i="79"/>
  <c r="F686" i="79"/>
  <c r="E686" i="79"/>
  <c r="D686" i="79"/>
  <c r="P685" i="79"/>
  <c r="O685" i="79"/>
  <c r="N685" i="79"/>
  <c r="M685" i="79"/>
  <c r="L685" i="79"/>
  <c r="K685" i="79"/>
  <c r="J685" i="79"/>
  <c r="I685" i="79"/>
  <c r="H685" i="79"/>
  <c r="G685" i="79"/>
  <c r="F685" i="79"/>
  <c r="E685" i="79"/>
  <c r="D685" i="79"/>
  <c r="P683" i="79"/>
  <c r="O683" i="79"/>
  <c r="N683" i="79"/>
  <c r="M683" i="79"/>
  <c r="L683" i="79"/>
  <c r="K683" i="79"/>
  <c r="J683" i="79"/>
  <c r="I683" i="79"/>
  <c r="H683" i="79"/>
  <c r="G683" i="79"/>
  <c r="F683" i="79"/>
  <c r="E683" i="79"/>
  <c r="D683" i="79"/>
  <c r="P682" i="79"/>
  <c r="O682" i="79"/>
  <c r="N682" i="79"/>
  <c r="M682" i="79"/>
  <c r="L682" i="79"/>
  <c r="K682" i="79"/>
  <c r="J682" i="79"/>
  <c r="I682" i="79"/>
  <c r="H682" i="79"/>
  <c r="G682" i="79"/>
  <c r="F682" i="79"/>
  <c r="E682" i="79"/>
  <c r="D682" i="79"/>
  <c r="P680" i="79"/>
  <c r="O680" i="79"/>
  <c r="N680" i="79"/>
  <c r="M680" i="79"/>
  <c r="L680" i="79"/>
  <c r="K680" i="79"/>
  <c r="J680" i="79"/>
  <c r="I680" i="79"/>
  <c r="H680" i="79"/>
  <c r="G680" i="79"/>
  <c r="F680" i="79"/>
  <c r="E680" i="79"/>
  <c r="D680" i="79"/>
  <c r="P679" i="79"/>
  <c r="O679" i="79"/>
  <c r="N679" i="79"/>
  <c r="M679" i="79"/>
  <c r="L679" i="79"/>
  <c r="K679" i="79"/>
  <c r="J679" i="79"/>
  <c r="I679" i="79"/>
  <c r="H679" i="79"/>
  <c r="G679" i="79"/>
  <c r="F679" i="79"/>
  <c r="E679" i="79"/>
  <c r="D679" i="79"/>
  <c r="E676" i="79"/>
  <c r="F676" i="79"/>
  <c r="G676" i="79"/>
  <c r="H676" i="79"/>
  <c r="I676" i="79"/>
  <c r="J676" i="79"/>
  <c r="K676" i="79"/>
  <c r="L676" i="79"/>
  <c r="M676" i="79"/>
  <c r="N676" i="79"/>
  <c r="O676" i="79"/>
  <c r="P676" i="79"/>
  <c r="E677" i="79"/>
  <c r="F677" i="79"/>
  <c r="G677" i="79"/>
  <c r="H677" i="79"/>
  <c r="I677" i="79"/>
  <c r="J677" i="79"/>
  <c r="K677" i="79"/>
  <c r="L677" i="79"/>
  <c r="M677" i="79"/>
  <c r="N677" i="79"/>
  <c r="O677" i="79"/>
  <c r="P677" i="79"/>
  <c r="D677" i="79"/>
  <c r="D676" i="79"/>
  <c r="D693" i="79" l="1"/>
  <c r="E693" i="79"/>
  <c r="F693" i="79"/>
  <c r="G693" i="79"/>
  <c r="H693" i="79"/>
  <c r="I693" i="79"/>
  <c r="J693" i="79"/>
  <c r="K693" i="79"/>
  <c r="L693" i="79"/>
  <c r="M693" i="79"/>
  <c r="N693" i="79"/>
  <c r="O693" i="79"/>
  <c r="P693" i="79"/>
  <c r="R693" i="79"/>
  <c r="S693" i="79"/>
  <c r="T693" i="79"/>
  <c r="U693" i="79"/>
  <c r="V693" i="79"/>
  <c r="W693" i="79"/>
  <c r="X693" i="79"/>
  <c r="Y693" i="79"/>
  <c r="Z693" i="79"/>
  <c r="AA693" i="79"/>
  <c r="AB693" i="79"/>
  <c r="AC693" i="79"/>
  <c r="AD693" i="79"/>
  <c r="C67" i="47" l="1"/>
  <c r="C68" i="47" s="1"/>
  <c r="C69" i="47" l="1"/>
  <c r="H212" i="47"/>
  <c r="H213" i="47"/>
  <c r="H211" i="47"/>
  <c r="H205" i="47"/>
  <c r="H207" i="47"/>
  <c r="H206" i="47"/>
  <c r="H204" i="47"/>
  <c r="H203" i="47"/>
  <c r="H202" i="47"/>
  <c r="H201" i="47"/>
  <c r="C70" i="47" l="1"/>
  <c r="H214" i="47"/>
  <c r="H216" i="47"/>
  <c r="H215" i="47"/>
  <c r="AE894" i="79"/>
  <c r="AF894" i="79"/>
  <c r="AG894" i="79"/>
  <c r="AH894" i="79"/>
  <c r="AI894" i="79"/>
  <c r="AJ894" i="79"/>
  <c r="AE1089" i="79"/>
  <c r="AF1089" i="79"/>
  <c r="AG1089" i="79"/>
  <c r="AH1089" i="79"/>
  <c r="AI1089" i="79"/>
  <c r="AJ1089" i="79"/>
  <c r="AE1284" i="79"/>
  <c r="AF1284" i="79"/>
  <c r="AG1284" i="79"/>
  <c r="AH1284" i="79"/>
  <c r="AI1284" i="79"/>
  <c r="AJ1284" i="79"/>
  <c r="C71" i="47" l="1"/>
  <c r="H218" i="47"/>
  <c r="H219" i="47"/>
  <c r="H217" i="47"/>
  <c r="N30" i="45"/>
  <c r="N23" i="45"/>
  <c r="H221" i="47" l="1"/>
  <c r="H222" i="47"/>
  <c r="H220" i="47"/>
  <c r="AD1349" i="79"/>
  <c r="AC1349" i="79"/>
  <c r="AB1349" i="79"/>
  <c r="AA1349" i="79"/>
  <c r="Z1349" i="79"/>
  <c r="Y1349" i="79"/>
  <c r="X1349" i="79"/>
  <c r="W1349" i="79"/>
  <c r="V1349" i="79"/>
  <c r="U1349" i="79"/>
  <c r="T1349" i="79"/>
  <c r="S1349" i="79"/>
  <c r="R1349" i="79"/>
  <c r="AD1348" i="79"/>
  <c r="AC1348" i="79"/>
  <c r="AB1348" i="79"/>
  <c r="AA1348" i="79"/>
  <c r="Z1348" i="79"/>
  <c r="Y1348" i="79"/>
  <c r="X1348" i="79"/>
  <c r="W1348" i="79"/>
  <c r="V1348" i="79"/>
  <c r="U1348" i="79"/>
  <c r="T1348" i="79"/>
  <c r="S1348" i="79"/>
  <c r="R1348" i="79"/>
  <c r="AD1294" i="79"/>
  <c r="AC1294" i="79"/>
  <c r="AB1294" i="79"/>
  <c r="AA1294" i="79"/>
  <c r="Z1294" i="79"/>
  <c r="Y1294" i="79"/>
  <c r="X1294" i="79"/>
  <c r="W1294" i="79"/>
  <c r="V1294" i="79"/>
  <c r="U1294" i="79"/>
  <c r="T1294" i="79"/>
  <c r="S1294" i="79"/>
  <c r="R1294" i="79"/>
  <c r="Q1295" i="79"/>
  <c r="P1294" i="79"/>
  <c r="O1294" i="79"/>
  <c r="N1294" i="79"/>
  <c r="M1294" i="79"/>
  <c r="L1294" i="79"/>
  <c r="K1294" i="79"/>
  <c r="J1294" i="79"/>
  <c r="I1294" i="79"/>
  <c r="H1294" i="79"/>
  <c r="G1294" i="79"/>
  <c r="F1294" i="79"/>
  <c r="E1294" i="79"/>
  <c r="D1294" i="79"/>
  <c r="AD1543" i="79"/>
  <c r="AC1543" i="79"/>
  <c r="AB1543" i="79"/>
  <c r="AA1543" i="79"/>
  <c r="Z1543" i="79"/>
  <c r="Y1543" i="79"/>
  <c r="X1543" i="79"/>
  <c r="W1543" i="79"/>
  <c r="V1543" i="79"/>
  <c r="U1543" i="79"/>
  <c r="T1543" i="79"/>
  <c r="S1543" i="79"/>
  <c r="R1543" i="79"/>
  <c r="AD1542" i="79"/>
  <c r="AC1542" i="79"/>
  <c r="AB1542" i="79"/>
  <c r="AA1542" i="79"/>
  <c r="Z1542" i="79"/>
  <c r="Y1542" i="79"/>
  <c r="X1542" i="79"/>
  <c r="W1542" i="79"/>
  <c r="V1542" i="79"/>
  <c r="U1542" i="79"/>
  <c r="T1542" i="79"/>
  <c r="S1542" i="79"/>
  <c r="R1542" i="79"/>
  <c r="AD1489" i="79"/>
  <c r="AC1489" i="79"/>
  <c r="AB1489" i="79"/>
  <c r="AA1489" i="79"/>
  <c r="Z1489" i="79"/>
  <c r="Y1489" i="79"/>
  <c r="X1489" i="79"/>
  <c r="W1489" i="79"/>
  <c r="V1489" i="79"/>
  <c r="U1489" i="79"/>
  <c r="T1489" i="79"/>
  <c r="S1489" i="79"/>
  <c r="R1489" i="79"/>
  <c r="AD1488" i="79"/>
  <c r="AC1488" i="79"/>
  <c r="AB1488" i="79"/>
  <c r="AA1488" i="79"/>
  <c r="Z1488" i="79"/>
  <c r="Y1488" i="79"/>
  <c r="X1488" i="79"/>
  <c r="W1488" i="79"/>
  <c r="V1488" i="79"/>
  <c r="U1488" i="79"/>
  <c r="T1488" i="79"/>
  <c r="S1488" i="79"/>
  <c r="R1488" i="79"/>
  <c r="AD1485" i="79"/>
  <c r="AC1485" i="79"/>
  <c r="AB1485" i="79"/>
  <c r="AA1485" i="79"/>
  <c r="Z1485" i="79"/>
  <c r="Y1485" i="79"/>
  <c r="X1485" i="79"/>
  <c r="W1485" i="79"/>
  <c r="V1485" i="79"/>
  <c r="U1485" i="79"/>
  <c r="T1485" i="79"/>
  <c r="S1485" i="79"/>
  <c r="R1485" i="79"/>
  <c r="AD1484" i="79"/>
  <c r="AC1484" i="79"/>
  <c r="AB1484" i="79"/>
  <c r="AA1484" i="79"/>
  <c r="Z1484" i="79"/>
  <c r="Y1484" i="79"/>
  <c r="X1484" i="79"/>
  <c r="W1484" i="79"/>
  <c r="V1484" i="79"/>
  <c r="U1484" i="79"/>
  <c r="T1484" i="79"/>
  <c r="S1484" i="79"/>
  <c r="R1484" i="79"/>
  <c r="AD1482" i="79"/>
  <c r="AC1482" i="79"/>
  <c r="AB1482" i="79"/>
  <c r="AA1482" i="79"/>
  <c r="Z1482" i="79"/>
  <c r="Y1482" i="79"/>
  <c r="X1482" i="79"/>
  <c r="W1482" i="79"/>
  <c r="V1482" i="79"/>
  <c r="U1482" i="79"/>
  <c r="T1482" i="79"/>
  <c r="S1482" i="79"/>
  <c r="R1482" i="79"/>
  <c r="AD1481" i="79"/>
  <c r="AC1481" i="79"/>
  <c r="AB1481" i="79"/>
  <c r="AA1481" i="79"/>
  <c r="Z1481" i="79"/>
  <c r="Y1481" i="79"/>
  <c r="X1481" i="79"/>
  <c r="W1481" i="79"/>
  <c r="V1481" i="79"/>
  <c r="U1481" i="79"/>
  <c r="T1481" i="79"/>
  <c r="S1481" i="79"/>
  <c r="R1481" i="79"/>
  <c r="AD1479" i="79"/>
  <c r="AC1479" i="79"/>
  <c r="AB1479" i="79"/>
  <c r="AA1479" i="79"/>
  <c r="Z1479" i="79"/>
  <c r="Y1479" i="79"/>
  <c r="X1479" i="79"/>
  <c r="W1479" i="79"/>
  <c r="V1479" i="79"/>
  <c r="U1479" i="79"/>
  <c r="T1479" i="79"/>
  <c r="S1479" i="79"/>
  <c r="R1479" i="79"/>
  <c r="AD1478" i="79"/>
  <c r="AC1478" i="79"/>
  <c r="AB1478" i="79"/>
  <c r="AA1478" i="79"/>
  <c r="Z1478" i="79"/>
  <c r="Y1478" i="79"/>
  <c r="X1478" i="79"/>
  <c r="W1478" i="79"/>
  <c r="V1478" i="79"/>
  <c r="U1478" i="79"/>
  <c r="T1478" i="79"/>
  <c r="S1478" i="79"/>
  <c r="R1478" i="79"/>
  <c r="AD1476" i="79"/>
  <c r="AC1476" i="79"/>
  <c r="AB1476" i="79"/>
  <c r="AA1476" i="79"/>
  <c r="Z1476" i="79"/>
  <c r="Y1476" i="79"/>
  <c r="X1476" i="79"/>
  <c r="W1476" i="79"/>
  <c r="V1476" i="79"/>
  <c r="U1476" i="79"/>
  <c r="T1476" i="79"/>
  <c r="S1476" i="79"/>
  <c r="R1476" i="79"/>
  <c r="AD1475" i="79"/>
  <c r="AC1475" i="79"/>
  <c r="AB1475" i="79"/>
  <c r="AA1475" i="79"/>
  <c r="Z1475" i="79"/>
  <c r="Y1475" i="79"/>
  <c r="X1475" i="79"/>
  <c r="W1475" i="79"/>
  <c r="V1475" i="79"/>
  <c r="U1475" i="79"/>
  <c r="T1475" i="79"/>
  <c r="S1475" i="79"/>
  <c r="R1475" i="79"/>
  <c r="AD1473" i="79"/>
  <c r="AC1473" i="79"/>
  <c r="AB1473" i="79"/>
  <c r="AA1473" i="79"/>
  <c r="Z1473" i="79"/>
  <c r="Y1473" i="79"/>
  <c r="X1473" i="79"/>
  <c r="W1473" i="79"/>
  <c r="V1473" i="79"/>
  <c r="U1473" i="79"/>
  <c r="T1473" i="79"/>
  <c r="S1473" i="79"/>
  <c r="R1473" i="79"/>
  <c r="AD1472" i="79"/>
  <c r="AC1472" i="79"/>
  <c r="AB1472" i="79"/>
  <c r="AA1472" i="79"/>
  <c r="Z1472" i="79"/>
  <c r="Y1472" i="79"/>
  <c r="X1472" i="79"/>
  <c r="W1472" i="79"/>
  <c r="V1472" i="79"/>
  <c r="U1472" i="79"/>
  <c r="T1472" i="79"/>
  <c r="S1472" i="79"/>
  <c r="R1472" i="79"/>
  <c r="AD1470" i="79"/>
  <c r="AC1470" i="79"/>
  <c r="AB1470" i="79"/>
  <c r="AA1470" i="79"/>
  <c r="Z1470" i="79"/>
  <c r="Y1470" i="79"/>
  <c r="X1470" i="79"/>
  <c r="W1470" i="79"/>
  <c r="V1470" i="79"/>
  <c r="U1470" i="79"/>
  <c r="T1470" i="79"/>
  <c r="S1470" i="79"/>
  <c r="R1470" i="79"/>
  <c r="AD1469" i="79"/>
  <c r="AC1469" i="79"/>
  <c r="AB1469" i="79"/>
  <c r="AA1469" i="79"/>
  <c r="Z1469" i="79"/>
  <c r="Y1469" i="79"/>
  <c r="X1469" i="79"/>
  <c r="W1469" i="79"/>
  <c r="V1469" i="79"/>
  <c r="U1469" i="79"/>
  <c r="T1469" i="79"/>
  <c r="S1469" i="79"/>
  <c r="R1469" i="79"/>
  <c r="AD1466" i="79"/>
  <c r="AC1466" i="79"/>
  <c r="AB1466" i="79"/>
  <c r="AA1466" i="79"/>
  <c r="Z1466" i="79"/>
  <c r="Y1466" i="79"/>
  <c r="X1466" i="79"/>
  <c r="W1466" i="79"/>
  <c r="V1466" i="79"/>
  <c r="U1466" i="79"/>
  <c r="T1466" i="79"/>
  <c r="S1466" i="79"/>
  <c r="R1466" i="79"/>
  <c r="AD1464" i="79"/>
  <c r="AC1464" i="79"/>
  <c r="AB1464" i="79"/>
  <c r="AA1464" i="79"/>
  <c r="Z1464" i="79"/>
  <c r="Y1464" i="79"/>
  <c r="X1464" i="79"/>
  <c r="W1464" i="79"/>
  <c r="V1464" i="79"/>
  <c r="U1464" i="79"/>
  <c r="T1464" i="79"/>
  <c r="S1464" i="79"/>
  <c r="R1464" i="79"/>
  <c r="AD1463" i="79"/>
  <c r="AC1463" i="79"/>
  <c r="AB1463" i="79"/>
  <c r="AA1463" i="79"/>
  <c r="Z1463" i="79"/>
  <c r="Y1463" i="79"/>
  <c r="X1463" i="79"/>
  <c r="W1463" i="79"/>
  <c r="V1463" i="79"/>
  <c r="U1463" i="79"/>
  <c r="T1463" i="79"/>
  <c r="S1463" i="79"/>
  <c r="R1463" i="79"/>
  <c r="AD1460" i="79"/>
  <c r="AC1460" i="79"/>
  <c r="AB1460" i="79"/>
  <c r="AA1460" i="79"/>
  <c r="Z1460" i="79"/>
  <c r="Y1460" i="79"/>
  <c r="X1460" i="79"/>
  <c r="W1460" i="79"/>
  <c r="V1460" i="79"/>
  <c r="U1460" i="79"/>
  <c r="T1460" i="79"/>
  <c r="S1460" i="79"/>
  <c r="R1460" i="79"/>
  <c r="AD1459" i="79"/>
  <c r="AC1459" i="79"/>
  <c r="AB1459" i="79"/>
  <c r="AA1459" i="79"/>
  <c r="Z1459" i="79"/>
  <c r="Y1459" i="79"/>
  <c r="X1459" i="79"/>
  <c r="W1459" i="79"/>
  <c r="V1459" i="79"/>
  <c r="U1459" i="79"/>
  <c r="T1459" i="79"/>
  <c r="S1459" i="79"/>
  <c r="R1459" i="79"/>
  <c r="AD1457" i="79"/>
  <c r="AC1457" i="79"/>
  <c r="AB1457" i="79"/>
  <c r="AA1457" i="79"/>
  <c r="Z1457" i="79"/>
  <c r="Y1457" i="79"/>
  <c r="X1457" i="79"/>
  <c r="W1457" i="79"/>
  <c r="V1457" i="79"/>
  <c r="U1457" i="79"/>
  <c r="T1457" i="79"/>
  <c r="S1457" i="79"/>
  <c r="R1457" i="79"/>
  <c r="AD1456" i="79"/>
  <c r="AC1456" i="79"/>
  <c r="AB1456" i="79"/>
  <c r="AA1456" i="79"/>
  <c r="Z1456" i="79"/>
  <c r="Y1456" i="79"/>
  <c r="X1456" i="79"/>
  <c r="W1456" i="79"/>
  <c r="V1456" i="79"/>
  <c r="U1456" i="79"/>
  <c r="T1456" i="79"/>
  <c r="S1456" i="79"/>
  <c r="R1456" i="79"/>
  <c r="AD1454" i="79"/>
  <c r="AC1454" i="79"/>
  <c r="AB1454" i="79"/>
  <c r="AA1454" i="79"/>
  <c r="Z1454" i="79"/>
  <c r="Y1454" i="79"/>
  <c r="X1454" i="79"/>
  <c r="W1454" i="79"/>
  <c r="V1454" i="79"/>
  <c r="U1454" i="79"/>
  <c r="T1454" i="79"/>
  <c r="S1454" i="79"/>
  <c r="R1454" i="79"/>
  <c r="AD1453" i="79"/>
  <c r="AC1453" i="79"/>
  <c r="AB1453" i="79"/>
  <c r="AA1453" i="79"/>
  <c r="Z1453" i="79"/>
  <c r="Y1453" i="79"/>
  <c r="X1453" i="79"/>
  <c r="W1453" i="79"/>
  <c r="V1453" i="79"/>
  <c r="U1453" i="79"/>
  <c r="T1453" i="79"/>
  <c r="S1453" i="79"/>
  <c r="R1453" i="79"/>
  <c r="S1450" i="79"/>
  <c r="T1450" i="79"/>
  <c r="U1450" i="79"/>
  <c r="V1450" i="79"/>
  <c r="W1450" i="79"/>
  <c r="X1450" i="79"/>
  <c r="Y1450" i="79"/>
  <c r="Z1450" i="79"/>
  <c r="AA1450" i="79"/>
  <c r="AB1450" i="79"/>
  <c r="AC1450" i="79"/>
  <c r="AD1450" i="79"/>
  <c r="S1451" i="79"/>
  <c r="T1451" i="79"/>
  <c r="U1451" i="79"/>
  <c r="V1451" i="79"/>
  <c r="W1451" i="79"/>
  <c r="X1451" i="79"/>
  <c r="Y1451" i="79"/>
  <c r="Z1451" i="79"/>
  <c r="AA1451" i="79"/>
  <c r="AB1451" i="79"/>
  <c r="AC1451" i="79"/>
  <c r="AD1451" i="79"/>
  <c r="Q1460" i="79"/>
  <c r="R1451" i="79"/>
  <c r="R1450" i="79"/>
  <c r="P1543" i="79"/>
  <c r="O1543" i="79"/>
  <c r="N1543" i="79"/>
  <c r="M1543" i="79"/>
  <c r="L1543" i="79"/>
  <c r="K1543" i="79"/>
  <c r="J1543" i="79"/>
  <c r="I1543" i="79"/>
  <c r="H1543" i="79"/>
  <c r="G1543" i="79"/>
  <c r="F1543" i="79"/>
  <c r="E1543" i="79"/>
  <c r="D1543" i="79"/>
  <c r="P1542" i="79"/>
  <c r="O1542" i="79"/>
  <c r="N1542" i="79"/>
  <c r="M1542" i="79"/>
  <c r="L1542" i="79"/>
  <c r="K1542" i="79"/>
  <c r="J1542" i="79"/>
  <c r="I1542" i="79"/>
  <c r="H1542" i="79"/>
  <c r="G1542" i="79"/>
  <c r="F1542" i="79"/>
  <c r="E1542" i="79"/>
  <c r="D1542" i="79"/>
  <c r="P1489" i="79"/>
  <c r="O1489" i="79"/>
  <c r="N1489" i="79"/>
  <c r="M1489" i="79"/>
  <c r="L1489" i="79"/>
  <c r="K1489" i="79"/>
  <c r="J1489" i="79"/>
  <c r="I1489" i="79"/>
  <c r="H1489" i="79"/>
  <c r="G1489" i="79"/>
  <c r="F1489" i="79"/>
  <c r="E1489" i="79"/>
  <c r="D1489" i="79"/>
  <c r="P1488" i="79"/>
  <c r="O1488" i="79"/>
  <c r="N1488" i="79"/>
  <c r="M1488" i="79"/>
  <c r="L1488" i="79"/>
  <c r="K1488" i="79"/>
  <c r="J1488" i="79"/>
  <c r="I1488" i="79"/>
  <c r="H1488" i="79"/>
  <c r="G1488" i="79"/>
  <c r="F1488" i="79"/>
  <c r="E1488" i="79"/>
  <c r="D1488" i="79"/>
  <c r="P1485" i="79"/>
  <c r="O1485" i="79"/>
  <c r="N1485" i="79"/>
  <c r="M1485" i="79"/>
  <c r="L1485" i="79"/>
  <c r="K1485" i="79"/>
  <c r="J1485" i="79"/>
  <c r="I1485" i="79"/>
  <c r="H1485" i="79"/>
  <c r="G1485" i="79"/>
  <c r="F1485" i="79"/>
  <c r="E1485" i="79"/>
  <c r="D1485" i="79"/>
  <c r="P1484" i="79"/>
  <c r="O1484" i="79"/>
  <c r="N1484" i="79"/>
  <c r="M1484" i="79"/>
  <c r="L1484" i="79"/>
  <c r="K1484" i="79"/>
  <c r="J1484" i="79"/>
  <c r="I1484" i="79"/>
  <c r="H1484" i="79"/>
  <c r="G1484" i="79"/>
  <c r="F1484" i="79"/>
  <c r="E1484" i="79"/>
  <c r="D1484" i="79"/>
  <c r="P1482" i="79"/>
  <c r="O1482" i="79"/>
  <c r="N1482" i="79"/>
  <c r="M1482" i="79"/>
  <c r="L1482" i="79"/>
  <c r="K1482" i="79"/>
  <c r="J1482" i="79"/>
  <c r="I1482" i="79"/>
  <c r="H1482" i="79"/>
  <c r="G1482" i="79"/>
  <c r="F1482" i="79"/>
  <c r="E1482" i="79"/>
  <c r="D1482" i="79"/>
  <c r="P1481" i="79"/>
  <c r="O1481" i="79"/>
  <c r="N1481" i="79"/>
  <c r="M1481" i="79"/>
  <c r="L1481" i="79"/>
  <c r="K1481" i="79"/>
  <c r="J1481" i="79"/>
  <c r="I1481" i="79"/>
  <c r="H1481" i="79"/>
  <c r="G1481" i="79"/>
  <c r="F1481" i="79"/>
  <c r="E1481" i="79"/>
  <c r="D1481" i="79"/>
  <c r="P1479" i="79"/>
  <c r="O1479" i="79"/>
  <c r="N1479" i="79"/>
  <c r="M1479" i="79"/>
  <c r="L1479" i="79"/>
  <c r="K1479" i="79"/>
  <c r="J1479" i="79"/>
  <c r="I1479" i="79"/>
  <c r="H1479" i="79"/>
  <c r="G1479" i="79"/>
  <c r="F1479" i="79"/>
  <c r="E1479" i="79"/>
  <c r="D1479" i="79"/>
  <c r="P1478" i="79"/>
  <c r="O1478" i="79"/>
  <c r="N1478" i="79"/>
  <c r="M1478" i="79"/>
  <c r="L1478" i="79"/>
  <c r="K1478" i="79"/>
  <c r="J1478" i="79"/>
  <c r="I1478" i="79"/>
  <c r="H1478" i="79"/>
  <c r="G1478" i="79"/>
  <c r="F1478" i="79"/>
  <c r="E1478" i="79"/>
  <c r="D1478" i="79"/>
  <c r="P1476" i="79"/>
  <c r="O1476" i="79"/>
  <c r="N1476" i="79"/>
  <c r="M1476" i="79"/>
  <c r="L1476" i="79"/>
  <c r="K1476" i="79"/>
  <c r="J1476" i="79"/>
  <c r="I1476" i="79"/>
  <c r="H1476" i="79"/>
  <c r="G1476" i="79"/>
  <c r="F1476" i="79"/>
  <c r="E1476" i="79"/>
  <c r="D1476" i="79"/>
  <c r="P1475" i="79"/>
  <c r="O1475" i="79"/>
  <c r="N1475" i="79"/>
  <c r="M1475" i="79"/>
  <c r="L1475" i="79"/>
  <c r="K1475" i="79"/>
  <c r="J1475" i="79"/>
  <c r="I1475" i="79"/>
  <c r="H1475" i="79"/>
  <c r="G1475" i="79"/>
  <c r="F1475" i="79"/>
  <c r="E1475" i="79"/>
  <c r="D1475" i="79"/>
  <c r="P1473" i="79"/>
  <c r="O1473" i="79"/>
  <c r="N1473" i="79"/>
  <c r="M1473" i="79"/>
  <c r="L1473" i="79"/>
  <c r="K1473" i="79"/>
  <c r="J1473" i="79"/>
  <c r="I1473" i="79"/>
  <c r="H1473" i="79"/>
  <c r="G1473" i="79"/>
  <c r="F1473" i="79"/>
  <c r="E1473" i="79"/>
  <c r="D1473" i="79"/>
  <c r="P1472" i="79"/>
  <c r="O1472" i="79"/>
  <c r="N1472" i="79"/>
  <c r="M1472" i="79"/>
  <c r="L1472" i="79"/>
  <c r="K1472" i="79"/>
  <c r="J1472" i="79"/>
  <c r="I1472" i="79"/>
  <c r="H1472" i="79"/>
  <c r="G1472" i="79"/>
  <c r="F1472" i="79"/>
  <c r="E1472" i="79"/>
  <c r="D1472" i="79"/>
  <c r="P1470" i="79"/>
  <c r="O1470" i="79"/>
  <c r="N1470" i="79"/>
  <c r="M1470" i="79"/>
  <c r="L1470" i="79"/>
  <c r="K1470" i="79"/>
  <c r="J1470" i="79"/>
  <c r="I1470" i="79"/>
  <c r="H1470" i="79"/>
  <c r="G1470" i="79"/>
  <c r="F1470" i="79"/>
  <c r="E1470" i="79"/>
  <c r="D1470" i="79"/>
  <c r="P1469" i="79"/>
  <c r="O1469" i="79"/>
  <c r="N1469" i="79"/>
  <c r="M1469" i="79"/>
  <c r="L1469" i="79"/>
  <c r="K1469" i="79"/>
  <c r="J1469" i="79"/>
  <c r="I1469" i="79"/>
  <c r="H1469" i="79"/>
  <c r="G1469" i="79"/>
  <c r="F1469" i="79"/>
  <c r="E1469" i="79"/>
  <c r="D1469" i="79"/>
  <c r="P1466" i="79"/>
  <c r="O1466" i="79"/>
  <c r="N1466" i="79"/>
  <c r="M1466" i="79"/>
  <c r="L1466" i="79"/>
  <c r="K1466" i="79"/>
  <c r="J1466" i="79"/>
  <c r="I1466" i="79"/>
  <c r="H1466" i="79"/>
  <c r="G1466" i="79"/>
  <c r="F1466" i="79"/>
  <c r="E1466" i="79"/>
  <c r="D1466" i="79"/>
  <c r="P1464" i="79"/>
  <c r="O1464" i="79"/>
  <c r="N1464" i="79"/>
  <c r="M1464" i="79"/>
  <c r="L1464" i="79"/>
  <c r="K1464" i="79"/>
  <c r="J1464" i="79"/>
  <c r="I1464" i="79"/>
  <c r="H1464" i="79"/>
  <c r="G1464" i="79"/>
  <c r="F1464" i="79"/>
  <c r="E1464" i="79"/>
  <c r="D1464" i="79"/>
  <c r="P1463" i="79"/>
  <c r="O1463" i="79"/>
  <c r="N1463" i="79"/>
  <c r="M1463" i="79"/>
  <c r="L1463" i="79"/>
  <c r="K1463" i="79"/>
  <c r="J1463" i="79"/>
  <c r="I1463" i="79"/>
  <c r="H1463" i="79"/>
  <c r="G1463" i="79"/>
  <c r="F1463" i="79"/>
  <c r="E1463" i="79"/>
  <c r="D1463" i="79"/>
  <c r="P1460" i="79"/>
  <c r="O1460" i="79"/>
  <c r="N1460" i="79"/>
  <c r="M1460" i="79"/>
  <c r="L1460" i="79"/>
  <c r="K1460" i="79"/>
  <c r="J1460" i="79"/>
  <c r="I1460" i="79"/>
  <c r="H1460" i="79"/>
  <c r="G1460" i="79"/>
  <c r="F1460" i="79"/>
  <c r="E1460" i="79"/>
  <c r="D1460" i="79"/>
  <c r="P1459" i="79"/>
  <c r="O1459" i="79"/>
  <c r="N1459" i="79"/>
  <c r="M1459" i="79"/>
  <c r="L1459" i="79"/>
  <c r="K1459" i="79"/>
  <c r="J1459" i="79"/>
  <c r="I1459" i="79"/>
  <c r="H1459" i="79"/>
  <c r="G1459" i="79"/>
  <c r="F1459" i="79"/>
  <c r="E1459" i="79"/>
  <c r="D1459" i="79"/>
  <c r="P1457" i="79"/>
  <c r="O1457" i="79"/>
  <c r="N1457" i="79"/>
  <c r="M1457" i="79"/>
  <c r="L1457" i="79"/>
  <c r="K1457" i="79"/>
  <c r="J1457" i="79"/>
  <c r="I1457" i="79"/>
  <c r="H1457" i="79"/>
  <c r="G1457" i="79"/>
  <c r="F1457" i="79"/>
  <c r="E1457" i="79"/>
  <c r="D1457" i="79"/>
  <c r="P1456" i="79"/>
  <c r="O1456" i="79"/>
  <c r="N1456" i="79"/>
  <c r="M1456" i="79"/>
  <c r="L1456" i="79"/>
  <c r="K1456" i="79"/>
  <c r="J1456" i="79"/>
  <c r="I1456" i="79"/>
  <c r="H1456" i="79"/>
  <c r="G1456" i="79"/>
  <c r="F1456" i="79"/>
  <c r="E1456" i="79"/>
  <c r="D1456" i="79"/>
  <c r="P1454" i="79"/>
  <c r="O1454" i="79"/>
  <c r="N1454" i="79"/>
  <c r="M1454" i="79"/>
  <c r="L1454" i="79"/>
  <c r="K1454" i="79"/>
  <c r="J1454" i="79"/>
  <c r="I1454" i="79"/>
  <c r="H1454" i="79"/>
  <c r="G1454" i="79"/>
  <c r="F1454" i="79"/>
  <c r="E1454" i="79"/>
  <c r="D1454" i="79"/>
  <c r="P1453" i="79"/>
  <c r="O1453" i="79"/>
  <c r="N1453" i="79"/>
  <c r="M1453" i="79"/>
  <c r="L1453" i="79"/>
  <c r="K1453" i="79"/>
  <c r="J1453" i="79"/>
  <c r="I1453" i="79"/>
  <c r="H1453" i="79"/>
  <c r="G1453" i="79"/>
  <c r="F1453" i="79"/>
  <c r="E1453" i="79"/>
  <c r="D1453" i="79"/>
  <c r="E1450" i="79"/>
  <c r="F1450" i="79"/>
  <c r="G1450" i="79"/>
  <c r="H1450" i="79"/>
  <c r="I1450" i="79"/>
  <c r="J1450" i="79"/>
  <c r="K1450" i="79"/>
  <c r="L1450" i="79"/>
  <c r="M1450" i="79"/>
  <c r="N1450" i="79"/>
  <c r="O1450" i="79"/>
  <c r="P1450" i="79"/>
  <c r="E1451" i="79"/>
  <c r="F1451" i="79"/>
  <c r="G1451" i="79"/>
  <c r="H1451" i="79"/>
  <c r="I1451" i="79"/>
  <c r="J1451" i="79"/>
  <c r="K1451" i="79"/>
  <c r="L1451" i="79"/>
  <c r="M1451" i="79"/>
  <c r="N1451" i="79"/>
  <c r="O1451" i="79"/>
  <c r="P1451" i="79"/>
  <c r="D1451" i="79"/>
  <c r="D1450" i="79"/>
  <c r="AD1291" i="79"/>
  <c r="AC1291" i="79"/>
  <c r="AB1291" i="79"/>
  <c r="AA1291" i="79"/>
  <c r="Z1291" i="79"/>
  <c r="Y1291" i="79"/>
  <c r="X1291" i="79"/>
  <c r="W1291" i="79"/>
  <c r="V1291" i="79"/>
  <c r="U1291" i="79"/>
  <c r="T1291" i="79"/>
  <c r="S1291" i="79"/>
  <c r="R1291" i="79"/>
  <c r="AD1290" i="79"/>
  <c r="AC1290" i="79"/>
  <c r="AB1290" i="79"/>
  <c r="AA1290" i="79"/>
  <c r="Z1290" i="79"/>
  <c r="Y1290" i="79"/>
  <c r="X1290" i="79"/>
  <c r="W1290" i="79"/>
  <c r="V1290" i="79"/>
  <c r="U1290" i="79"/>
  <c r="T1290" i="79"/>
  <c r="S1290" i="79"/>
  <c r="R1290" i="79"/>
  <c r="AD1288" i="79"/>
  <c r="AC1288" i="79"/>
  <c r="AB1288" i="79"/>
  <c r="AA1288" i="79"/>
  <c r="Z1288" i="79"/>
  <c r="Y1288" i="79"/>
  <c r="X1288" i="79"/>
  <c r="W1288" i="79"/>
  <c r="V1288" i="79"/>
  <c r="U1288" i="79"/>
  <c r="T1288" i="79"/>
  <c r="S1288" i="79"/>
  <c r="R1288" i="79"/>
  <c r="AD1287" i="79"/>
  <c r="AC1287" i="79"/>
  <c r="AB1287" i="79"/>
  <c r="AA1287" i="79"/>
  <c r="Z1287" i="79"/>
  <c r="Y1287" i="79"/>
  <c r="X1287" i="79"/>
  <c r="W1287" i="79"/>
  <c r="V1287" i="79"/>
  <c r="U1287" i="79"/>
  <c r="T1287" i="79"/>
  <c r="S1287" i="79"/>
  <c r="R1287" i="79"/>
  <c r="AD1284" i="79"/>
  <c r="AC1284" i="79"/>
  <c r="AB1284" i="79"/>
  <c r="AA1284" i="79"/>
  <c r="Z1284" i="79"/>
  <c r="Y1284" i="79"/>
  <c r="X1284" i="79"/>
  <c r="W1284" i="79"/>
  <c r="V1284" i="79"/>
  <c r="U1284" i="79"/>
  <c r="T1284" i="79"/>
  <c r="S1284" i="79"/>
  <c r="R1284" i="79"/>
  <c r="AD1282" i="79"/>
  <c r="AC1282" i="79"/>
  <c r="AB1282" i="79"/>
  <c r="AA1282" i="79"/>
  <c r="Z1282" i="79"/>
  <c r="Y1282" i="79"/>
  <c r="X1282" i="79"/>
  <c r="W1282" i="79"/>
  <c r="V1282" i="79"/>
  <c r="U1282" i="79"/>
  <c r="T1282" i="79"/>
  <c r="S1282" i="79"/>
  <c r="R1282" i="79"/>
  <c r="AD1281" i="79"/>
  <c r="AC1281" i="79"/>
  <c r="AB1281" i="79"/>
  <c r="AA1281" i="79"/>
  <c r="Z1281" i="79"/>
  <c r="Y1281" i="79"/>
  <c r="X1281" i="79"/>
  <c r="W1281" i="79"/>
  <c r="V1281" i="79"/>
  <c r="U1281" i="79"/>
  <c r="T1281" i="79"/>
  <c r="S1281" i="79"/>
  <c r="R1281" i="79"/>
  <c r="AD1278" i="79"/>
  <c r="AC1278" i="79"/>
  <c r="AB1278" i="79"/>
  <c r="AA1278" i="79"/>
  <c r="Z1278" i="79"/>
  <c r="Y1278" i="79"/>
  <c r="X1278" i="79"/>
  <c r="W1278" i="79"/>
  <c r="V1278" i="79"/>
  <c r="U1278" i="79"/>
  <c r="T1278" i="79"/>
  <c r="S1278" i="79"/>
  <c r="R1278" i="79"/>
  <c r="AD1276" i="79"/>
  <c r="AC1276" i="79"/>
  <c r="AB1276" i="79"/>
  <c r="AA1276" i="79"/>
  <c r="Z1276" i="79"/>
  <c r="Y1276" i="79"/>
  <c r="X1276" i="79"/>
  <c r="W1276" i="79"/>
  <c r="V1276" i="79"/>
  <c r="U1276" i="79"/>
  <c r="T1276" i="79"/>
  <c r="S1276" i="79"/>
  <c r="R1276" i="79"/>
  <c r="AD1275" i="79"/>
  <c r="AC1275" i="79"/>
  <c r="AB1275" i="79"/>
  <c r="AA1275" i="79"/>
  <c r="Z1275" i="79"/>
  <c r="Y1275" i="79"/>
  <c r="X1275" i="79"/>
  <c r="W1275" i="79"/>
  <c r="V1275" i="79"/>
  <c r="U1275" i="79"/>
  <c r="T1275" i="79"/>
  <c r="S1275" i="79"/>
  <c r="R1275" i="79"/>
  <c r="AD1272" i="79"/>
  <c r="AC1272" i="79"/>
  <c r="AB1272" i="79"/>
  <c r="AA1272" i="79"/>
  <c r="Z1272" i="79"/>
  <c r="Y1272" i="79"/>
  <c r="X1272" i="79"/>
  <c r="W1272" i="79"/>
  <c r="V1272" i="79"/>
  <c r="U1272" i="79"/>
  <c r="T1272" i="79"/>
  <c r="S1272" i="79"/>
  <c r="R1272" i="79"/>
  <c r="AD1270" i="79"/>
  <c r="AC1270" i="79"/>
  <c r="AB1270" i="79"/>
  <c r="AA1270" i="79"/>
  <c r="Z1270" i="79"/>
  <c r="Y1270" i="79"/>
  <c r="X1270" i="79"/>
  <c r="W1270" i="79"/>
  <c r="V1270" i="79"/>
  <c r="U1270" i="79"/>
  <c r="T1270" i="79"/>
  <c r="S1270" i="79"/>
  <c r="R1270" i="79"/>
  <c r="AD1269" i="79"/>
  <c r="AC1269" i="79"/>
  <c r="AB1269" i="79"/>
  <c r="AA1269" i="79"/>
  <c r="Z1269" i="79"/>
  <c r="Y1269" i="79"/>
  <c r="X1269" i="79"/>
  <c r="W1269" i="79"/>
  <c r="V1269" i="79"/>
  <c r="U1269" i="79"/>
  <c r="T1269" i="79"/>
  <c r="S1269" i="79"/>
  <c r="R1269" i="79"/>
  <c r="AD1266" i="79"/>
  <c r="AC1266" i="79"/>
  <c r="AB1266" i="79"/>
  <c r="AA1266" i="79"/>
  <c r="Z1266" i="79"/>
  <c r="Y1266" i="79"/>
  <c r="X1266" i="79"/>
  <c r="W1266" i="79"/>
  <c r="V1266" i="79"/>
  <c r="U1266" i="79"/>
  <c r="T1266" i="79"/>
  <c r="S1266" i="79"/>
  <c r="R1266" i="79"/>
  <c r="AD1265" i="79"/>
  <c r="AC1265" i="79"/>
  <c r="AB1265" i="79"/>
  <c r="AA1265" i="79"/>
  <c r="Z1265" i="79"/>
  <c r="Y1265" i="79"/>
  <c r="X1265" i="79"/>
  <c r="W1265" i="79"/>
  <c r="V1265" i="79"/>
  <c r="U1265" i="79"/>
  <c r="T1265" i="79"/>
  <c r="S1265" i="79"/>
  <c r="R1265" i="79"/>
  <c r="AD1262" i="79"/>
  <c r="AC1262" i="79"/>
  <c r="AB1262" i="79"/>
  <c r="AA1262" i="79"/>
  <c r="Z1262" i="79"/>
  <c r="Y1262" i="79"/>
  <c r="X1262" i="79"/>
  <c r="W1262" i="79"/>
  <c r="V1262" i="79"/>
  <c r="U1262" i="79"/>
  <c r="T1262" i="79"/>
  <c r="S1262" i="79"/>
  <c r="R1262" i="79"/>
  <c r="AD1260" i="79"/>
  <c r="AC1260" i="79"/>
  <c r="AB1260" i="79"/>
  <c r="AA1260" i="79"/>
  <c r="Z1260" i="79"/>
  <c r="Y1260" i="79"/>
  <c r="X1260" i="79"/>
  <c r="W1260" i="79"/>
  <c r="V1260" i="79"/>
  <c r="U1260" i="79"/>
  <c r="T1260" i="79"/>
  <c r="S1260" i="79"/>
  <c r="R1260" i="79"/>
  <c r="AD1259" i="79"/>
  <c r="AC1259" i="79"/>
  <c r="AB1259" i="79"/>
  <c r="AA1259" i="79"/>
  <c r="Z1259" i="79"/>
  <c r="Y1259" i="79"/>
  <c r="X1259" i="79"/>
  <c r="W1259" i="79"/>
  <c r="V1259" i="79"/>
  <c r="U1259" i="79"/>
  <c r="T1259" i="79"/>
  <c r="S1259" i="79"/>
  <c r="R1259" i="79"/>
  <c r="S1256" i="79"/>
  <c r="T1256" i="79"/>
  <c r="U1256" i="79"/>
  <c r="V1256" i="79"/>
  <c r="W1256" i="79"/>
  <c r="X1256" i="79"/>
  <c r="Y1256" i="79"/>
  <c r="Z1256" i="79"/>
  <c r="AA1256" i="79"/>
  <c r="AB1256" i="79"/>
  <c r="AC1256" i="79"/>
  <c r="AD1256" i="79"/>
  <c r="S1257" i="79"/>
  <c r="T1257" i="79"/>
  <c r="U1257" i="79"/>
  <c r="V1257" i="79"/>
  <c r="W1257" i="79"/>
  <c r="X1257" i="79"/>
  <c r="Y1257" i="79"/>
  <c r="Z1257" i="79"/>
  <c r="AA1257" i="79"/>
  <c r="AB1257" i="79"/>
  <c r="AC1257" i="79"/>
  <c r="AD1257" i="79"/>
  <c r="R1257" i="79"/>
  <c r="R1256" i="79"/>
  <c r="P1349" i="79"/>
  <c r="O1349" i="79"/>
  <c r="N1349" i="79"/>
  <c r="M1349" i="79"/>
  <c r="L1349" i="79"/>
  <c r="K1349" i="79"/>
  <c r="J1349" i="79"/>
  <c r="I1349" i="79"/>
  <c r="H1349" i="79"/>
  <c r="G1349" i="79"/>
  <c r="F1349" i="79"/>
  <c r="E1349" i="79"/>
  <c r="D1349" i="79"/>
  <c r="P1348" i="79"/>
  <c r="O1348" i="79"/>
  <c r="N1348" i="79"/>
  <c r="M1348" i="79"/>
  <c r="L1348" i="79"/>
  <c r="K1348" i="79"/>
  <c r="J1348" i="79"/>
  <c r="I1348" i="79"/>
  <c r="H1348" i="79"/>
  <c r="G1348" i="79"/>
  <c r="F1348" i="79"/>
  <c r="E1348" i="79"/>
  <c r="D1348" i="79"/>
  <c r="P1291" i="79"/>
  <c r="O1291" i="79"/>
  <c r="N1291" i="79"/>
  <c r="M1291" i="79"/>
  <c r="L1291" i="79"/>
  <c r="K1291" i="79"/>
  <c r="J1291" i="79"/>
  <c r="I1291" i="79"/>
  <c r="H1291" i="79"/>
  <c r="G1291" i="79"/>
  <c r="F1291" i="79"/>
  <c r="E1291" i="79"/>
  <c r="D1291" i="79"/>
  <c r="P1290" i="79"/>
  <c r="O1290" i="79"/>
  <c r="N1290" i="79"/>
  <c r="M1290" i="79"/>
  <c r="L1290" i="79"/>
  <c r="K1290" i="79"/>
  <c r="J1290" i="79"/>
  <c r="I1290" i="79"/>
  <c r="H1290" i="79"/>
  <c r="G1290" i="79"/>
  <c r="F1290" i="79"/>
  <c r="E1290" i="79"/>
  <c r="D1290" i="79"/>
  <c r="P1288" i="79"/>
  <c r="O1288" i="79"/>
  <c r="N1288" i="79"/>
  <c r="M1288" i="79"/>
  <c r="L1288" i="79"/>
  <c r="K1288" i="79"/>
  <c r="J1288" i="79"/>
  <c r="I1288" i="79"/>
  <c r="H1288" i="79"/>
  <c r="G1288" i="79"/>
  <c r="F1288" i="79"/>
  <c r="E1288" i="79"/>
  <c r="D1288" i="79"/>
  <c r="P1287" i="79"/>
  <c r="O1287" i="79"/>
  <c r="N1287" i="79"/>
  <c r="M1287" i="79"/>
  <c r="L1287" i="79"/>
  <c r="K1287" i="79"/>
  <c r="J1287" i="79"/>
  <c r="I1287" i="79"/>
  <c r="H1287" i="79"/>
  <c r="G1287" i="79"/>
  <c r="F1287" i="79"/>
  <c r="E1287" i="79"/>
  <c r="D1287" i="79"/>
  <c r="P1284" i="79"/>
  <c r="O1284" i="79"/>
  <c r="N1284" i="79"/>
  <c r="M1284" i="79"/>
  <c r="L1284" i="79"/>
  <c r="K1284" i="79"/>
  <c r="J1284" i="79"/>
  <c r="I1284" i="79"/>
  <c r="H1284" i="79"/>
  <c r="G1284" i="79"/>
  <c r="F1284" i="79"/>
  <c r="E1284" i="79"/>
  <c r="D1284" i="79"/>
  <c r="P1282" i="79"/>
  <c r="O1282" i="79"/>
  <c r="N1282" i="79"/>
  <c r="M1282" i="79"/>
  <c r="L1282" i="79"/>
  <c r="K1282" i="79"/>
  <c r="J1282" i="79"/>
  <c r="I1282" i="79"/>
  <c r="H1282" i="79"/>
  <c r="G1282" i="79"/>
  <c r="F1282" i="79"/>
  <c r="E1282" i="79"/>
  <c r="D1282" i="79"/>
  <c r="P1281" i="79"/>
  <c r="O1281" i="79"/>
  <c r="N1281" i="79"/>
  <c r="M1281" i="79"/>
  <c r="L1281" i="79"/>
  <c r="K1281" i="79"/>
  <c r="J1281" i="79"/>
  <c r="I1281" i="79"/>
  <c r="H1281" i="79"/>
  <c r="G1281" i="79"/>
  <c r="F1281" i="79"/>
  <c r="E1281" i="79"/>
  <c r="D1281" i="79"/>
  <c r="P1278" i="79"/>
  <c r="O1278" i="79"/>
  <c r="N1278" i="79"/>
  <c r="M1278" i="79"/>
  <c r="L1278" i="79"/>
  <c r="K1278" i="79"/>
  <c r="J1278" i="79"/>
  <c r="I1278" i="79"/>
  <c r="H1278" i="79"/>
  <c r="G1278" i="79"/>
  <c r="F1278" i="79"/>
  <c r="E1278" i="79"/>
  <c r="D1278" i="79"/>
  <c r="P1276" i="79"/>
  <c r="O1276" i="79"/>
  <c r="N1276" i="79"/>
  <c r="M1276" i="79"/>
  <c r="L1276" i="79"/>
  <c r="K1276" i="79"/>
  <c r="J1276" i="79"/>
  <c r="I1276" i="79"/>
  <c r="H1276" i="79"/>
  <c r="G1276" i="79"/>
  <c r="F1276" i="79"/>
  <c r="E1276" i="79"/>
  <c r="D1276" i="79"/>
  <c r="P1275" i="79"/>
  <c r="O1275" i="79"/>
  <c r="N1275" i="79"/>
  <c r="M1275" i="79"/>
  <c r="L1275" i="79"/>
  <c r="K1275" i="79"/>
  <c r="J1275" i="79"/>
  <c r="I1275" i="79"/>
  <c r="H1275" i="79"/>
  <c r="G1275" i="79"/>
  <c r="F1275" i="79"/>
  <c r="E1275" i="79"/>
  <c r="D1275" i="79"/>
  <c r="P1272" i="79"/>
  <c r="O1272" i="79"/>
  <c r="N1272" i="79"/>
  <c r="M1272" i="79"/>
  <c r="L1272" i="79"/>
  <c r="K1272" i="79"/>
  <c r="J1272" i="79"/>
  <c r="I1272" i="79"/>
  <c r="H1272" i="79"/>
  <c r="G1272" i="79"/>
  <c r="F1272" i="79"/>
  <c r="E1272" i="79"/>
  <c r="D1272" i="79"/>
  <c r="P1270" i="79"/>
  <c r="O1270" i="79"/>
  <c r="N1270" i="79"/>
  <c r="M1270" i="79"/>
  <c r="L1270" i="79"/>
  <c r="K1270" i="79"/>
  <c r="J1270" i="79"/>
  <c r="I1270" i="79"/>
  <c r="H1270" i="79"/>
  <c r="G1270" i="79"/>
  <c r="F1270" i="79"/>
  <c r="E1270" i="79"/>
  <c r="D1270" i="79"/>
  <c r="P1269" i="79"/>
  <c r="O1269" i="79"/>
  <c r="N1269" i="79"/>
  <c r="M1269" i="79"/>
  <c r="L1269" i="79"/>
  <c r="K1269" i="79"/>
  <c r="J1269" i="79"/>
  <c r="I1269" i="79"/>
  <c r="H1269" i="79"/>
  <c r="G1269" i="79"/>
  <c r="F1269" i="79"/>
  <c r="E1269" i="79"/>
  <c r="D1269" i="79"/>
  <c r="P1266" i="79"/>
  <c r="O1266" i="79"/>
  <c r="N1266" i="79"/>
  <c r="M1266" i="79"/>
  <c r="L1266" i="79"/>
  <c r="K1266" i="79"/>
  <c r="J1266" i="79"/>
  <c r="I1266" i="79"/>
  <c r="H1266" i="79"/>
  <c r="G1266" i="79"/>
  <c r="F1266" i="79"/>
  <c r="E1266" i="79"/>
  <c r="D1266" i="79"/>
  <c r="P1265" i="79"/>
  <c r="O1265" i="79"/>
  <c r="N1265" i="79"/>
  <c r="M1265" i="79"/>
  <c r="L1265" i="79"/>
  <c r="K1265" i="79"/>
  <c r="J1265" i="79"/>
  <c r="I1265" i="79"/>
  <c r="H1265" i="79"/>
  <c r="G1265" i="79"/>
  <c r="F1265" i="79"/>
  <c r="E1265" i="79"/>
  <c r="D1265" i="79"/>
  <c r="P1262" i="79"/>
  <c r="O1262" i="79"/>
  <c r="N1262" i="79"/>
  <c r="M1262" i="79"/>
  <c r="L1262" i="79"/>
  <c r="K1262" i="79"/>
  <c r="J1262" i="79"/>
  <c r="I1262" i="79"/>
  <c r="H1262" i="79"/>
  <c r="G1262" i="79"/>
  <c r="F1262" i="79"/>
  <c r="E1262" i="79"/>
  <c r="D1262" i="79"/>
  <c r="P1260" i="79"/>
  <c r="O1260" i="79"/>
  <c r="N1260" i="79"/>
  <c r="M1260" i="79"/>
  <c r="L1260" i="79"/>
  <c r="K1260" i="79"/>
  <c r="J1260" i="79"/>
  <c r="I1260" i="79"/>
  <c r="H1260" i="79"/>
  <c r="G1260" i="79"/>
  <c r="F1260" i="79"/>
  <c r="E1260" i="79"/>
  <c r="D1260" i="79"/>
  <c r="P1259" i="79"/>
  <c r="O1259" i="79"/>
  <c r="N1259" i="79"/>
  <c r="M1259" i="79"/>
  <c r="L1259" i="79"/>
  <c r="K1259" i="79"/>
  <c r="J1259" i="79"/>
  <c r="I1259" i="79"/>
  <c r="H1259" i="79"/>
  <c r="G1259" i="79"/>
  <c r="F1259" i="79"/>
  <c r="E1259" i="79"/>
  <c r="D1259" i="79"/>
  <c r="Q1266" i="79"/>
  <c r="E1256" i="79"/>
  <c r="F1256" i="79"/>
  <c r="G1256" i="79"/>
  <c r="H1256" i="79"/>
  <c r="I1256" i="79"/>
  <c r="J1256" i="79"/>
  <c r="K1256" i="79"/>
  <c r="L1256" i="79"/>
  <c r="M1256" i="79"/>
  <c r="N1256" i="79"/>
  <c r="O1256" i="79"/>
  <c r="P1256" i="79"/>
  <c r="E1257" i="79"/>
  <c r="F1257" i="79"/>
  <c r="G1257" i="79"/>
  <c r="H1257" i="79"/>
  <c r="I1257" i="79"/>
  <c r="J1257" i="79"/>
  <c r="K1257" i="79"/>
  <c r="L1257" i="79"/>
  <c r="M1257" i="79"/>
  <c r="N1257" i="79"/>
  <c r="O1257" i="79"/>
  <c r="P1257" i="79"/>
  <c r="D1257" i="79"/>
  <c r="D1256" i="79"/>
  <c r="AD1154" i="79"/>
  <c r="AC1154" i="79"/>
  <c r="AB1154" i="79"/>
  <c r="AA1154" i="79"/>
  <c r="Z1154" i="79"/>
  <c r="Y1154" i="79"/>
  <c r="X1154" i="79"/>
  <c r="W1154" i="79"/>
  <c r="V1154" i="79"/>
  <c r="U1154" i="79"/>
  <c r="T1154" i="79"/>
  <c r="S1154" i="79"/>
  <c r="R1154" i="79"/>
  <c r="AD1153" i="79"/>
  <c r="AC1153" i="79"/>
  <c r="AB1153" i="79"/>
  <c r="AA1153" i="79"/>
  <c r="Z1153" i="79"/>
  <c r="Y1153" i="79"/>
  <c r="X1153" i="79"/>
  <c r="W1153" i="79"/>
  <c r="V1153" i="79"/>
  <c r="U1153" i="79"/>
  <c r="T1153" i="79"/>
  <c r="S1153" i="79"/>
  <c r="R1153" i="79"/>
  <c r="AD1099" i="79"/>
  <c r="AC1099" i="79"/>
  <c r="AB1099" i="79"/>
  <c r="AA1099" i="79"/>
  <c r="Z1099" i="79"/>
  <c r="Y1099" i="79"/>
  <c r="X1099" i="79"/>
  <c r="W1099" i="79"/>
  <c r="V1099" i="79"/>
  <c r="U1099" i="79"/>
  <c r="T1099" i="79"/>
  <c r="S1099" i="79"/>
  <c r="R1099" i="79"/>
  <c r="AD1096" i="79"/>
  <c r="AC1096" i="79"/>
  <c r="AB1096" i="79"/>
  <c r="AA1096" i="79"/>
  <c r="Z1096" i="79"/>
  <c r="Y1096" i="79"/>
  <c r="X1096" i="79"/>
  <c r="W1096" i="79"/>
  <c r="V1096" i="79"/>
  <c r="U1096" i="79"/>
  <c r="T1096" i="79"/>
  <c r="S1096" i="79"/>
  <c r="R1096" i="79"/>
  <c r="AD1095" i="79"/>
  <c r="AC1095" i="79"/>
  <c r="AB1095" i="79"/>
  <c r="AA1095" i="79"/>
  <c r="Z1095" i="79"/>
  <c r="Y1095" i="79"/>
  <c r="X1095" i="79"/>
  <c r="W1095" i="79"/>
  <c r="V1095" i="79"/>
  <c r="U1095" i="79"/>
  <c r="T1095" i="79"/>
  <c r="S1095" i="79"/>
  <c r="R1095" i="79"/>
  <c r="AD1092" i="79"/>
  <c r="AC1092" i="79"/>
  <c r="AB1092" i="79"/>
  <c r="AA1092" i="79"/>
  <c r="Z1092" i="79"/>
  <c r="Y1092" i="79"/>
  <c r="X1092" i="79"/>
  <c r="W1092" i="79"/>
  <c r="V1092" i="79"/>
  <c r="U1092" i="79"/>
  <c r="T1092" i="79"/>
  <c r="S1092" i="79"/>
  <c r="R1092" i="79"/>
  <c r="AD1089" i="79"/>
  <c r="AC1089" i="79"/>
  <c r="AB1089" i="79"/>
  <c r="AA1089" i="79"/>
  <c r="Z1089" i="79"/>
  <c r="Y1089" i="79"/>
  <c r="X1089" i="79"/>
  <c r="W1089" i="79"/>
  <c r="V1089" i="79"/>
  <c r="U1089" i="79"/>
  <c r="T1089" i="79"/>
  <c r="S1089" i="79"/>
  <c r="R1089" i="79"/>
  <c r="AD1087" i="79"/>
  <c r="AC1087" i="79"/>
  <c r="AB1087" i="79"/>
  <c r="AA1087" i="79"/>
  <c r="Z1087" i="79"/>
  <c r="Y1087" i="79"/>
  <c r="X1087" i="79"/>
  <c r="W1087" i="79"/>
  <c r="V1087" i="79"/>
  <c r="U1087" i="79"/>
  <c r="T1087" i="79"/>
  <c r="S1087" i="79"/>
  <c r="R1087" i="79"/>
  <c r="AD1086" i="79"/>
  <c r="AC1086" i="79"/>
  <c r="AB1086" i="79"/>
  <c r="AA1086" i="79"/>
  <c r="Z1086" i="79"/>
  <c r="Y1086" i="79"/>
  <c r="X1086" i="79"/>
  <c r="W1086" i="79"/>
  <c r="V1086" i="79"/>
  <c r="U1086" i="79"/>
  <c r="T1086" i="79"/>
  <c r="S1086" i="79"/>
  <c r="R1086" i="79"/>
  <c r="AD1083" i="79"/>
  <c r="AC1083" i="79"/>
  <c r="AB1083" i="79"/>
  <c r="AA1083" i="79"/>
  <c r="Z1083" i="79"/>
  <c r="Y1083" i="79"/>
  <c r="X1083" i="79"/>
  <c r="W1083" i="79"/>
  <c r="V1083" i="79"/>
  <c r="U1083" i="79"/>
  <c r="T1083" i="79"/>
  <c r="S1083" i="79"/>
  <c r="R1083" i="79"/>
  <c r="AD1081" i="79"/>
  <c r="AC1081" i="79"/>
  <c r="AB1081" i="79"/>
  <c r="AA1081" i="79"/>
  <c r="Z1081" i="79"/>
  <c r="Y1081" i="79"/>
  <c r="X1081" i="79"/>
  <c r="W1081" i="79"/>
  <c r="V1081" i="79"/>
  <c r="U1081" i="79"/>
  <c r="T1081" i="79"/>
  <c r="S1081" i="79"/>
  <c r="R1081" i="79"/>
  <c r="AD1080" i="79"/>
  <c r="AC1080" i="79"/>
  <c r="AB1080" i="79"/>
  <c r="AA1080" i="79"/>
  <c r="Z1080" i="79"/>
  <c r="Y1080" i="79"/>
  <c r="X1080" i="79"/>
  <c r="W1080" i="79"/>
  <c r="V1080" i="79"/>
  <c r="U1080" i="79"/>
  <c r="T1080" i="79"/>
  <c r="S1080" i="79"/>
  <c r="R1080" i="79"/>
  <c r="AD1077" i="79"/>
  <c r="AC1077" i="79"/>
  <c r="AB1077" i="79"/>
  <c r="AA1077" i="79"/>
  <c r="Z1077" i="79"/>
  <c r="Y1077" i="79"/>
  <c r="X1077" i="79"/>
  <c r="W1077" i="79"/>
  <c r="V1077" i="79"/>
  <c r="U1077" i="79"/>
  <c r="T1077" i="79"/>
  <c r="S1077" i="79"/>
  <c r="R1077" i="79"/>
  <c r="AD1075" i="79"/>
  <c r="AC1075" i="79"/>
  <c r="AB1075" i="79"/>
  <c r="AA1075" i="79"/>
  <c r="Z1075" i="79"/>
  <c r="Y1075" i="79"/>
  <c r="X1075" i="79"/>
  <c r="W1075" i="79"/>
  <c r="V1075" i="79"/>
  <c r="U1075" i="79"/>
  <c r="T1075" i="79"/>
  <c r="S1075" i="79"/>
  <c r="R1075" i="79"/>
  <c r="AD1074" i="79"/>
  <c r="AC1074" i="79"/>
  <c r="AB1074" i="79"/>
  <c r="AA1074" i="79"/>
  <c r="Z1074" i="79"/>
  <c r="Y1074" i="79"/>
  <c r="X1074" i="79"/>
  <c r="W1074" i="79"/>
  <c r="V1074" i="79"/>
  <c r="U1074" i="79"/>
  <c r="T1074" i="79"/>
  <c r="S1074" i="79"/>
  <c r="R1074" i="79"/>
  <c r="AD1071" i="79"/>
  <c r="AC1071" i="79"/>
  <c r="AB1071" i="79"/>
  <c r="AA1071" i="79"/>
  <c r="Z1071" i="79"/>
  <c r="Y1071" i="79"/>
  <c r="X1071" i="79"/>
  <c r="W1071" i="79"/>
  <c r="V1071" i="79"/>
  <c r="U1071" i="79"/>
  <c r="T1071" i="79"/>
  <c r="S1071" i="79"/>
  <c r="R1071" i="79"/>
  <c r="AD1070" i="79"/>
  <c r="AC1070" i="79"/>
  <c r="AB1070" i="79"/>
  <c r="AA1070" i="79"/>
  <c r="Z1070" i="79"/>
  <c r="Y1070" i="79"/>
  <c r="X1070" i="79"/>
  <c r="W1070" i="79"/>
  <c r="V1070" i="79"/>
  <c r="U1070" i="79"/>
  <c r="T1070" i="79"/>
  <c r="S1070" i="79"/>
  <c r="R1070" i="79"/>
  <c r="AD1068" i="79"/>
  <c r="AC1068" i="79"/>
  <c r="AB1068" i="79"/>
  <c r="AA1068" i="79"/>
  <c r="Z1068" i="79"/>
  <c r="Y1068" i="79"/>
  <c r="X1068" i="79"/>
  <c r="W1068" i="79"/>
  <c r="V1068" i="79"/>
  <c r="U1068" i="79"/>
  <c r="T1068" i="79"/>
  <c r="S1068" i="79"/>
  <c r="R1068" i="79"/>
  <c r="AD1067" i="79"/>
  <c r="AC1067" i="79"/>
  <c r="AB1067" i="79"/>
  <c r="AA1067" i="79"/>
  <c r="Z1067" i="79"/>
  <c r="Y1067" i="79"/>
  <c r="X1067" i="79"/>
  <c r="W1067" i="79"/>
  <c r="V1067" i="79"/>
  <c r="U1067" i="79"/>
  <c r="T1067" i="79"/>
  <c r="S1067" i="79"/>
  <c r="R1067" i="79"/>
  <c r="AD1065" i="79"/>
  <c r="AC1065" i="79"/>
  <c r="AB1065" i="79"/>
  <c r="AA1065" i="79"/>
  <c r="Z1065" i="79"/>
  <c r="Y1065" i="79"/>
  <c r="X1065" i="79"/>
  <c r="W1065" i="79"/>
  <c r="V1065" i="79"/>
  <c r="U1065" i="79"/>
  <c r="T1065" i="79"/>
  <c r="S1065" i="79"/>
  <c r="R1065" i="79"/>
  <c r="AD1064" i="79"/>
  <c r="AC1064" i="79"/>
  <c r="AB1064" i="79"/>
  <c r="AA1064" i="79"/>
  <c r="Z1064" i="79"/>
  <c r="Y1064" i="79"/>
  <c r="X1064" i="79"/>
  <c r="W1064" i="79"/>
  <c r="V1064" i="79"/>
  <c r="U1064" i="79"/>
  <c r="T1064" i="79"/>
  <c r="S1064" i="79"/>
  <c r="R1064" i="79"/>
  <c r="S1061" i="79"/>
  <c r="T1061" i="79"/>
  <c r="U1061" i="79"/>
  <c r="V1061" i="79"/>
  <c r="W1061" i="79"/>
  <c r="X1061" i="79"/>
  <c r="Y1061" i="79"/>
  <c r="Z1061" i="79"/>
  <c r="AA1061" i="79"/>
  <c r="AB1061" i="79"/>
  <c r="AC1061" i="79"/>
  <c r="AD1061" i="79"/>
  <c r="S1062" i="79"/>
  <c r="T1062" i="79"/>
  <c r="U1062" i="79"/>
  <c r="V1062" i="79"/>
  <c r="W1062" i="79"/>
  <c r="X1062" i="79"/>
  <c r="Y1062" i="79"/>
  <c r="Z1062" i="79"/>
  <c r="AA1062" i="79"/>
  <c r="AB1062" i="79"/>
  <c r="AC1062" i="79"/>
  <c r="AD1062" i="79"/>
  <c r="R1062" i="79"/>
  <c r="R1061" i="79"/>
  <c r="Q1100" i="79"/>
  <c r="Q1071" i="79"/>
  <c r="P1154" i="79"/>
  <c r="O1154" i="79"/>
  <c r="N1154" i="79"/>
  <c r="M1154" i="79"/>
  <c r="L1154" i="79"/>
  <c r="K1154" i="79"/>
  <c r="J1154" i="79"/>
  <c r="I1154" i="79"/>
  <c r="H1154" i="79"/>
  <c r="G1154" i="79"/>
  <c r="F1154" i="79"/>
  <c r="E1154" i="79"/>
  <c r="D1154" i="79"/>
  <c r="P1153" i="79"/>
  <c r="O1153" i="79"/>
  <c r="N1153" i="79"/>
  <c r="M1153" i="79"/>
  <c r="L1153" i="79"/>
  <c r="K1153" i="79"/>
  <c r="J1153" i="79"/>
  <c r="I1153" i="79"/>
  <c r="H1153" i="79"/>
  <c r="G1153" i="79"/>
  <c r="F1153" i="79"/>
  <c r="E1153" i="79"/>
  <c r="D1153" i="79"/>
  <c r="P1099" i="79"/>
  <c r="O1099" i="79"/>
  <c r="N1099" i="79"/>
  <c r="M1099" i="79"/>
  <c r="L1099" i="79"/>
  <c r="K1099" i="79"/>
  <c r="J1099" i="79"/>
  <c r="I1099" i="79"/>
  <c r="H1099" i="79"/>
  <c r="G1099" i="79"/>
  <c r="F1099" i="79"/>
  <c r="E1099" i="79"/>
  <c r="D1099" i="79"/>
  <c r="P1096" i="79"/>
  <c r="O1096" i="79"/>
  <c r="N1096" i="79"/>
  <c r="M1096" i="79"/>
  <c r="L1096" i="79"/>
  <c r="K1096" i="79"/>
  <c r="J1096" i="79"/>
  <c r="I1096" i="79"/>
  <c r="H1096" i="79"/>
  <c r="G1096" i="79"/>
  <c r="F1096" i="79"/>
  <c r="E1096" i="79"/>
  <c r="D1096" i="79"/>
  <c r="P1095" i="79"/>
  <c r="O1095" i="79"/>
  <c r="N1095" i="79"/>
  <c r="M1095" i="79"/>
  <c r="L1095" i="79"/>
  <c r="K1095" i="79"/>
  <c r="J1095" i="79"/>
  <c r="I1095" i="79"/>
  <c r="H1095" i="79"/>
  <c r="G1095" i="79"/>
  <c r="F1095" i="79"/>
  <c r="E1095" i="79"/>
  <c r="D1095" i="79"/>
  <c r="P1092" i="79"/>
  <c r="O1092" i="79"/>
  <c r="N1092" i="79"/>
  <c r="M1092" i="79"/>
  <c r="L1092" i="79"/>
  <c r="K1092" i="79"/>
  <c r="J1092" i="79"/>
  <c r="I1092" i="79"/>
  <c r="H1092" i="79"/>
  <c r="G1092" i="79"/>
  <c r="F1092" i="79"/>
  <c r="E1092" i="79"/>
  <c r="D1092" i="79"/>
  <c r="P1089" i="79"/>
  <c r="O1089" i="79"/>
  <c r="N1089" i="79"/>
  <c r="M1089" i="79"/>
  <c r="L1089" i="79"/>
  <c r="K1089" i="79"/>
  <c r="J1089" i="79"/>
  <c r="I1089" i="79"/>
  <c r="H1089" i="79"/>
  <c r="G1089" i="79"/>
  <c r="F1089" i="79"/>
  <c r="E1089" i="79"/>
  <c r="D1089" i="79"/>
  <c r="P1087" i="79"/>
  <c r="O1087" i="79"/>
  <c r="N1087" i="79"/>
  <c r="M1087" i="79"/>
  <c r="L1087" i="79"/>
  <c r="K1087" i="79"/>
  <c r="J1087" i="79"/>
  <c r="I1087" i="79"/>
  <c r="H1087" i="79"/>
  <c r="G1087" i="79"/>
  <c r="F1087" i="79"/>
  <c r="E1087" i="79"/>
  <c r="D1087" i="79"/>
  <c r="P1086" i="79"/>
  <c r="O1086" i="79"/>
  <c r="N1086" i="79"/>
  <c r="M1086" i="79"/>
  <c r="L1086" i="79"/>
  <c r="K1086" i="79"/>
  <c r="J1086" i="79"/>
  <c r="I1086" i="79"/>
  <c r="H1086" i="79"/>
  <c r="G1086" i="79"/>
  <c r="F1086" i="79"/>
  <c r="E1086" i="79"/>
  <c r="D1086" i="79"/>
  <c r="P1083" i="79"/>
  <c r="O1083" i="79"/>
  <c r="N1083" i="79"/>
  <c r="M1083" i="79"/>
  <c r="L1083" i="79"/>
  <c r="K1083" i="79"/>
  <c r="J1083" i="79"/>
  <c r="I1083" i="79"/>
  <c r="H1083" i="79"/>
  <c r="G1083" i="79"/>
  <c r="F1083" i="79"/>
  <c r="E1083" i="79"/>
  <c r="D1083" i="79"/>
  <c r="P1081" i="79"/>
  <c r="O1081" i="79"/>
  <c r="N1081" i="79"/>
  <c r="M1081" i="79"/>
  <c r="L1081" i="79"/>
  <c r="K1081" i="79"/>
  <c r="J1081" i="79"/>
  <c r="I1081" i="79"/>
  <c r="H1081" i="79"/>
  <c r="G1081" i="79"/>
  <c r="F1081" i="79"/>
  <c r="E1081" i="79"/>
  <c r="D1081" i="79"/>
  <c r="P1080" i="79"/>
  <c r="O1080" i="79"/>
  <c r="N1080" i="79"/>
  <c r="M1080" i="79"/>
  <c r="L1080" i="79"/>
  <c r="K1080" i="79"/>
  <c r="J1080" i="79"/>
  <c r="I1080" i="79"/>
  <c r="H1080" i="79"/>
  <c r="G1080" i="79"/>
  <c r="F1080" i="79"/>
  <c r="E1080" i="79"/>
  <c r="D1080" i="79"/>
  <c r="P1077" i="79"/>
  <c r="O1077" i="79"/>
  <c r="N1077" i="79"/>
  <c r="M1077" i="79"/>
  <c r="L1077" i="79"/>
  <c r="K1077" i="79"/>
  <c r="J1077" i="79"/>
  <c r="I1077" i="79"/>
  <c r="H1077" i="79"/>
  <c r="G1077" i="79"/>
  <c r="F1077" i="79"/>
  <c r="E1077" i="79"/>
  <c r="D1077" i="79"/>
  <c r="P1075" i="79"/>
  <c r="O1075" i="79"/>
  <c r="N1075" i="79"/>
  <c r="M1075" i="79"/>
  <c r="L1075" i="79"/>
  <c r="K1075" i="79"/>
  <c r="J1075" i="79"/>
  <c r="I1075" i="79"/>
  <c r="H1075" i="79"/>
  <c r="G1075" i="79"/>
  <c r="F1075" i="79"/>
  <c r="E1075" i="79"/>
  <c r="D1075" i="79"/>
  <c r="P1074" i="79"/>
  <c r="O1074" i="79"/>
  <c r="N1074" i="79"/>
  <c r="M1074" i="79"/>
  <c r="L1074" i="79"/>
  <c r="K1074" i="79"/>
  <c r="J1074" i="79"/>
  <c r="I1074" i="79"/>
  <c r="H1074" i="79"/>
  <c r="G1074" i="79"/>
  <c r="F1074" i="79"/>
  <c r="E1074" i="79"/>
  <c r="D1074" i="79"/>
  <c r="D1070" i="79"/>
  <c r="R1078" i="79"/>
  <c r="S1078" i="79"/>
  <c r="T1078" i="79"/>
  <c r="U1078" i="79"/>
  <c r="V1078" i="79"/>
  <c r="W1078" i="79"/>
  <c r="X1078" i="79"/>
  <c r="Y1078" i="79"/>
  <c r="Z1078" i="79"/>
  <c r="AA1078" i="79"/>
  <c r="AB1078" i="79"/>
  <c r="AC1078" i="79"/>
  <c r="AD1078" i="79"/>
  <c r="R1295" i="79"/>
  <c r="S1295" i="79"/>
  <c r="T1295" i="79"/>
  <c r="U1295" i="79"/>
  <c r="V1295" i="79"/>
  <c r="W1295" i="79"/>
  <c r="X1295" i="79"/>
  <c r="Y1295" i="79"/>
  <c r="Z1295" i="79"/>
  <c r="AA1295" i="79"/>
  <c r="AB1295" i="79"/>
  <c r="AC1295" i="79"/>
  <c r="AD1295" i="79"/>
  <c r="R1273" i="79"/>
  <c r="S1273" i="79"/>
  <c r="T1273" i="79"/>
  <c r="U1273" i="79"/>
  <c r="V1273" i="79"/>
  <c r="W1273" i="79"/>
  <c r="X1273" i="79"/>
  <c r="Y1273" i="79"/>
  <c r="Z1273" i="79"/>
  <c r="AA1273" i="79"/>
  <c r="AB1273" i="79"/>
  <c r="AC1273" i="79"/>
  <c r="AD1273" i="79"/>
  <c r="R1467" i="79"/>
  <c r="D1078" i="79"/>
  <c r="E1078" i="79"/>
  <c r="F1078" i="79"/>
  <c r="G1078" i="79"/>
  <c r="H1078" i="79"/>
  <c r="I1078" i="79"/>
  <c r="J1078" i="79"/>
  <c r="K1078" i="79"/>
  <c r="L1078" i="79"/>
  <c r="M1078" i="79"/>
  <c r="N1078" i="79"/>
  <c r="O1078" i="79"/>
  <c r="P1078" i="79"/>
  <c r="D1295" i="79"/>
  <c r="E1295" i="79"/>
  <c r="F1295" i="79"/>
  <c r="G1295" i="79"/>
  <c r="H1295" i="79"/>
  <c r="I1295" i="79"/>
  <c r="J1295" i="79"/>
  <c r="K1295" i="79"/>
  <c r="L1295" i="79"/>
  <c r="M1295" i="79"/>
  <c r="N1295" i="79"/>
  <c r="O1295" i="79"/>
  <c r="P1295" i="79"/>
  <c r="D1273" i="79"/>
  <c r="E1273" i="79"/>
  <c r="F1273" i="79"/>
  <c r="G1273" i="79"/>
  <c r="H1273" i="79"/>
  <c r="I1273" i="79"/>
  <c r="J1273" i="79"/>
  <c r="K1273" i="79"/>
  <c r="L1273" i="79"/>
  <c r="M1273" i="79"/>
  <c r="N1273" i="79"/>
  <c r="O1273" i="79"/>
  <c r="P1273" i="79"/>
  <c r="D1467" i="79"/>
  <c r="P1071" i="79"/>
  <c r="O1071" i="79"/>
  <c r="N1071" i="79"/>
  <c r="M1071" i="79"/>
  <c r="L1071" i="79"/>
  <c r="K1071" i="79"/>
  <c r="J1071" i="79"/>
  <c r="I1071" i="79"/>
  <c r="H1071" i="79"/>
  <c r="G1071" i="79"/>
  <c r="F1071" i="79"/>
  <c r="E1071" i="79"/>
  <c r="D1071" i="79"/>
  <c r="P1070" i="79"/>
  <c r="O1070" i="79"/>
  <c r="N1070" i="79"/>
  <c r="M1070" i="79"/>
  <c r="L1070" i="79"/>
  <c r="K1070" i="79"/>
  <c r="J1070" i="79"/>
  <c r="I1070" i="79"/>
  <c r="H1070" i="79"/>
  <c r="G1070" i="79"/>
  <c r="F1070" i="79"/>
  <c r="E1070" i="79"/>
  <c r="P1068" i="79"/>
  <c r="O1068" i="79"/>
  <c r="N1068" i="79"/>
  <c r="M1068" i="79"/>
  <c r="L1068" i="79"/>
  <c r="K1068" i="79"/>
  <c r="J1068" i="79"/>
  <c r="I1068" i="79"/>
  <c r="H1068" i="79"/>
  <c r="G1068" i="79"/>
  <c r="F1068" i="79"/>
  <c r="E1068" i="79"/>
  <c r="D1068" i="79"/>
  <c r="P1067" i="79"/>
  <c r="O1067" i="79"/>
  <c r="N1067" i="79"/>
  <c r="M1067" i="79"/>
  <c r="L1067" i="79"/>
  <c r="K1067" i="79"/>
  <c r="J1067" i="79"/>
  <c r="I1067" i="79"/>
  <c r="H1067" i="79"/>
  <c r="G1067" i="79"/>
  <c r="F1067" i="79"/>
  <c r="E1067" i="79"/>
  <c r="D1067" i="79"/>
  <c r="P1065" i="79"/>
  <c r="O1065" i="79"/>
  <c r="N1065" i="79"/>
  <c r="M1065" i="79"/>
  <c r="L1065" i="79"/>
  <c r="K1065" i="79"/>
  <c r="J1065" i="79"/>
  <c r="I1065" i="79"/>
  <c r="H1065" i="79"/>
  <c r="G1065" i="79"/>
  <c r="F1065" i="79"/>
  <c r="E1065" i="79"/>
  <c r="D1065" i="79"/>
  <c r="P1064" i="79"/>
  <c r="O1064" i="79"/>
  <c r="N1064" i="79"/>
  <c r="M1064" i="79"/>
  <c r="L1064" i="79"/>
  <c r="K1064" i="79"/>
  <c r="J1064" i="79"/>
  <c r="I1064" i="79"/>
  <c r="H1064" i="79"/>
  <c r="G1064" i="79"/>
  <c r="F1064" i="79"/>
  <c r="E1064" i="79"/>
  <c r="D1064" i="79"/>
  <c r="E1061" i="79"/>
  <c r="F1061" i="79"/>
  <c r="G1061" i="79"/>
  <c r="H1061" i="79"/>
  <c r="I1061" i="79"/>
  <c r="J1061" i="79"/>
  <c r="K1061" i="79"/>
  <c r="L1061" i="79"/>
  <c r="M1061" i="79"/>
  <c r="N1061" i="79"/>
  <c r="O1061" i="79"/>
  <c r="P1061" i="79"/>
  <c r="E1062" i="79"/>
  <c r="F1062" i="79"/>
  <c r="G1062" i="79"/>
  <c r="H1062" i="79"/>
  <c r="I1062" i="79"/>
  <c r="J1062" i="79"/>
  <c r="K1062" i="79"/>
  <c r="L1062" i="79"/>
  <c r="M1062" i="79"/>
  <c r="N1062" i="79"/>
  <c r="O1062" i="79"/>
  <c r="P1062" i="79"/>
  <c r="D1062" i="79"/>
  <c r="D1061" i="79"/>
  <c r="P48" i="45" l="1"/>
  <c r="O48" i="45"/>
  <c r="N48" i="45"/>
  <c r="M48" i="45"/>
  <c r="M30" i="45"/>
  <c r="N31" i="45" s="1"/>
  <c r="D176" i="45" s="1"/>
  <c r="M23" i="45"/>
  <c r="N24" i="45" s="1"/>
  <c r="C176" i="45" s="1"/>
  <c r="R872" i="79" l="1"/>
  <c r="AD959" i="79"/>
  <c r="AC959" i="79"/>
  <c r="AB959" i="79"/>
  <c r="AA959" i="79"/>
  <c r="Z959" i="79"/>
  <c r="Y959" i="79"/>
  <c r="X959" i="79"/>
  <c r="W959" i="79"/>
  <c r="V959" i="79"/>
  <c r="U959" i="79"/>
  <c r="T959" i="79"/>
  <c r="S959" i="79"/>
  <c r="R959" i="79"/>
  <c r="AD958" i="79"/>
  <c r="AC958" i="79"/>
  <c r="AB958" i="79"/>
  <c r="AA958" i="79"/>
  <c r="Z958" i="79"/>
  <c r="Y958" i="79"/>
  <c r="X958" i="79"/>
  <c r="W958" i="79"/>
  <c r="V958" i="79"/>
  <c r="U958" i="79"/>
  <c r="T958" i="79"/>
  <c r="S958" i="79"/>
  <c r="R958" i="79"/>
  <c r="AD933" i="79"/>
  <c r="AC933" i="79"/>
  <c r="AB933" i="79"/>
  <c r="AA933" i="79"/>
  <c r="Z933" i="79"/>
  <c r="Y933" i="79"/>
  <c r="X933" i="79"/>
  <c r="W933" i="79"/>
  <c r="V933" i="79"/>
  <c r="U933" i="79"/>
  <c r="T933" i="79"/>
  <c r="S933" i="79"/>
  <c r="R933" i="79"/>
  <c r="AD932" i="79"/>
  <c r="AC932" i="79"/>
  <c r="AB932" i="79"/>
  <c r="AA932" i="79"/>
  <c r="Z932" i="79"/>
  <c r="Y932" i="79"/>
  <c r="X932" i="79"/>
  <c r="W932" i="79"/>
  <c r="V932" i="79"/>
  <c r="U932" i="79"/>
  <c r="T932" i="79"/>
  <c r="S932" i="79"/>
  <c r="R932" i="79"/>
  <c r="AD930" i="79"/>
  <c r="AC930" i="79"/>
  <c r="AB930" i="79"/>
  <c r="AA930" i="79"/>
  <c r="Z930" i="79"/>
  <c r="Y930" i="79"/>
  <c r="X930" i="79"/>
  <c r="W930" i="79"/>
  <c r="V930" i="79"/>
  <c r="U930" i="79"/>
  <c r="T930" i="79"/>
  <c r="S930" i="79"/>
  <c r="R930" i="79"/>
  <c r="AD929" i="79"/>
  <c r="AC929" i="79"/>
  <c r="AB929" i="79"/>
  <c r="AA929" i="79"/>
  <c r="Z929" i="79"/>
  <c r="Y929" i="79"/>
  <c r="X929" i="79"/>
  <c r="W929" i="79"/>
  <c r="V929" i="79"/>
  <c r="U929" i="79"/>
  <c r="T929" i="79"/>
  <c r="S929" i="79"/>
  <c r="R929" i="79"/>
  <c r="AD927" i="79"/>
  <c r="AC927" i="79"/>
  <c r="AB927" i="79"/>
  <c r="AA927" i="79"/>
  <c r="Z927" i="79"/>
  <c r="Y927" i="79"/>
  <c r="X927" i="79"/>
  <c r="W927" i="79"/>
  <c r="V927" i="79"/>
  <c r="U927" i="79"/>
  <c r="T927" i="79"/>
  <c r="S927" i="79"/>
  <c r="R927" i="79"/>
  <c r="AD926" i="79"/>
  <c r="AC926" i="79"/>
  <c r="AB926" i="79"/>
  <c r="AA926" i="79"/>
  <c r="Z926" i="79"/>
  <c r="Y926" i="79"/>
  <c r="X926" i="79"/>
  <c r="W926" i="79"/>
  <c r="V926" i="79"/>
  <c r="U926" i="79"/>
  <c r="T926" i="79"/>
  <c r="S926" i="79"/>
  <c r="R926" i="79"/>
  <c r="AD924" i="79"/>
  <c r="AC924" i="79"/>
  <c r="AB924" i="79"/>
  <c r="AA924" i="79"/>
  <c r="Z924" i="79"/>
  <c r="Y924" i="79"/>
  <c r="X924" i="79"/>
  <c r="W924" i="79"/>
  <c r="V924" i="79"/>
  <c r="U924" i="79"/>
  <c r="T924" i="79"/>
  <c r="S924" i="79"/>
  <c r="R924" i="79"/>
  <c r="AD923" i="79"/>
  <c r="AC923" i="79"/>
  <c r="AB923" i="79"/>
  <c r="AA923" i="79"/>
  <c r="Z923" i="79"/>
  <c r="Y923" i="79"/>
  <c r="X923" i="79"/>
  <c r="W923" i="79"/>
  <c r="V923" i="79"/>
  <c r="U923" i="79"/>
  <c r="T923" i="79"/>
  <c r="S923" i="79"/>
  <c r="R923" i="79"/>
  <c r="AD920" i="79"/>
  <c r="AC920" i="79"/>
  <c r="AB920" i="79"/>
  <c r="AA920" i="79"/>
  <c r="Z920" i="79"/>
  <c r="Y920" i="79"/>
  <c r="X920" i="79"/>
  <c r="W920" i="79"/>
  <c r="V920" i="79"/>
  <c r="U920" i="79"/>
  <c r="T920" i="79"/>
  <c r="S920" i="79"/>
  <c r="R920" i="79"/>
  <c r="AD918" i="79"/>
  <c r="AC918" i="79"/>
  <c r="AB918" i="79"/>
  <c r="AA918" i="79"/>
  <c r="Z918" i="79"/>
  <c r="Y918" i="79"/>
  <c r="X918" i="79"/>
  <c r="W918" i="79"/>
  <c r="V918" i="79"/>
  <c r="U918" i="79"/>
  <c r="T918" i="79"/>
  <c r="S918" i="79"/>
  <c r="R918" i="79"/>
  <c r="AD917" i="79"/>
  <c r="AC917" i="79"/>
  <c r="AB917" i="79"/>
  <c r="AA917" i="79"/>
  <c r="Z917" i="79"/>
  <c r="Y917" i="79"/>
  <c r="X917" i="79"/>
  <c r="W917" i="79"/>
  <c r="V917" i="79"/>
  <c r="U917" i="79"/>
  <c r="T917" i="79"/>
  <c r="S917" i="79"/>
  <c r="R917" i="79"/>
  <c r="AD915" i="79"/>
  <c r="AC915" i="79"/>
  <c r="AB915" i="79"/>
  <c r="AA915" i="79"/>
  <c r="Z915" i="79"/>
  <c r="Y915" i="79"/>
  <c r="X915" i="79"/>
  <c r="W915" i="79"/>
  <c r="V915" i="79"/>
  <c r="U915" i="79"/>
  <c r="T915" i="79"/>
  <c r="S915" i="79"/>
  <c r="R915" i="79"/>
  <c r="AD914" i="79"/>
  <c r="AC914" i="79"/>
  <c r="AB914" i="79"/>
  <c r="AA914" i="79"/>
  <c r="Z914" i="79"/>
  <c r="Y914" i="79"/>
  <c r="X914" i="79"/>
  <c r="W914" i="79"/>
  <c r="V914" i="79"/>
  <c r="U914" i="79"/>
  <c r="T914" i="79"/>
  <c r="S914" i="79"/>
  <c r="R914" i="79"/>
  <c r="AD911" i="79"/>
  <c r="AC911" i="79"/>
  <c r="AB911" i="79"/>
  <c r="AA911" i="79"/>
  <c r="Z911" i="79"/>
  <c r="Y911" i="79"/>
  <c r="X911" i="79"/>
  <c r="W911" i="79"/>
  <c r="V911" i="79"/>
  <c r="U911" i="79"/>
  <c r="T911" i="79"/>
  <c r="S911" i="79"/>
  <c r="R911" i="79"/>
  <c r="AD910" i="79"/>
  <c r="AC910" i="79"/>
  <c r="AB910" i="79"/>
  <c r="AA910" i="79"/>
  <c r="Z910" i="79"/>
  <c r="Y910" i="79"/>
  <c r="X910" i="79"/>
  <c r="W910" i="79"/>
  <c r="V910" i="79"/>
  <c r="U910" i="79"/>
  <c r="T910" i="79"/>
  <c r="S910" i="79"/>
  <c r="R910" i="79"/>
  <c r="AD908" i="79"/>
  <c r="AC908" i="79"/>
  <c r="AB908" i="79"/>
  <c r="AA908" i="79"/>
  <c r="Z908" i="79"/>
  <c r="Y908" i="79"/>
  <c r="X908" i="79"/>
  <c r="W908" i="79"/>
  <c r="V908" i="79"/>
  <c r="U908" i="79"/>
  <c r="T908" i="79"/>
  <c r="S908" i="79"/>
  <c r="R908" i="79"/>
  <c r="AD907" i="79"/>
  <c r="AC907" i="79"/>
  <c r="AB907" i="79"/>
  <c r="AA907" i="79"/>
  <c r="Z907" i="79"/>
  <c r="Y907" i="79"/>
  <c r="X907" i="79"/>
  <c r="W907" i="79"/>
  <c r="V907" i="79"/>
  <c r="U907" i="79"/>
  <c r="T907" i="79"/>
  <c r="S907" i="79"/>
  <c r="R907" i="79"/>
  <c r="AD905" i="79"/>
  <c r="AC905" i="79"/>
  <c r="AB905" i="79"/>
  <c r="AA905" i="79"/>
  <c r="Z905" i="79"/>
  <c r="Y905" i="79"/>
  <c r="X905" i="79"/>
  <c r="W905" i="79"/>
  <c r="V905" i="79"/>
  <c r="U905" i="79"/>
  <c r="T905" i="79"/>
  <c r="S905" i="79"/>
  <c r="R905" i="79"/>
  <c r="AD904" i="79"/>
  <c r="AC904" i="79"/>
  <c r="AB904" i="79"/>
  <c r="AA904" i="79"/>
  <c r="Z904" i="79"/>
  <c r="Y904" i="79"/>
  <c r="X904" i="79"/>
  <c r="W904" i="79"/>
  <c r="V904" i="79"/>
  <c r="U904" i="79"/>
  <c r="T904" i="79"/>
  <c r="S904" i="79"/>
  <c r="R904" i="79"/>
  <c r="AD901" i="79"/>
  <c r="AC901" i="79"/>
  <c r="AB901" i="79"/>
  <c r="AA901" i="79"/>
  <c r="Z901" i="79"/>
  <c r="Y901" i="79"/>
  <c r="X901" i="79"/>
  <c r="W901" i="79"/>
  <c r="V901" i="79"/>
  <c r="U901" i="79"/>
  <c r="T901" i="79"/>
  <c r="S901" i="79"/>
  <c r="R901" i="79"/>
  <c r="AD900" i="79"/>
  <c r="AC900" i="79"/>
  <c r="AB900" i="79"/>
  <c r="AA900" i="79"/>
  <c r="Z900" i="79"/>
  <c r="Y900" i="79"/>
  <c r="X900" i="79"/>
  <c r="W900" i="79"/>
  <c r="V900" i="79"/>
  <c r="U900" i="79"/>
  <c r="T900" i="79"/>
  <c r="S900" i="79"/>
  <c r="R900" i="79"/>
  <c r="AD897" i="79"/>
  <c r="AC897" i="79"/>
  <c r="AB897" i="79"/>
  <c r="AA897" i="79"/>
  <c r="Z897" i="79"/>
  <c r="Y897" i="79"/>
  <c r="X897" i="79"/>
  <c r="W897" i="79"/>
  <c r="V897" i="79"/>
  <c r="U897" i="79"/>
  <c r="T897" i="79"/>
  <c r="S897" i="79"/>
  <c r="R897" i="79"/>
  <c r="AD894" i="79"/>
  <c r="AC894" i="79"/>
  <c r="AB894" i="79"/>
  <c r="AA894" i="79"/>
  <c r="Z894" i="79"/>
  <c r="Y894" i="79"/>
  <c r="X894" i="79"/>
  <c r="W894" i="79"/>
  <c r="V894" i="79"/>
  <c r="U894" i="79"/>
  <c r="T894" i="79"/>
  <c r="S894" i="79"/>
  <c r="R894" i="79"/>
  <c r="AD891" i="79"/>
  <c r="AC891" i="79"/>
  <c r="AB891" i="79"/>
  <c r="AA891" i="79"/>
  <c r="Z891" i="79"/>
  <c r="Y891" i="79"/>
  <c r="X891" i="79"/>
  <c r="W891" i="79"/>
  <c r="V891" i="79"/>
  <c r="U891" i="79"/>
  <c r="T891" i="79"/>
  <c r="S891" i="79"/>
  <c r="R891" i="79"/>
  <c r="AD888" i="79"/>
  <c r="AC888" i="79"/>
  <c r="AB888" i="79"/>
  <c r="AA888" i="79"/>
  <c r="Z888" i="79"/>
  <c r="Y888" i="79"/>
  <c r="X888" i="79"/>
  <c r="W888" i="79"/>
  <c r="V888" i="79"/>
  <c r="U888" i="79"/>
  <c r="T888" i="79"/>
  <c r="S888" i="79"/>
  <c r="R888" i="79"/>
  <c r="AD886" i="79"/>
  <c r="AC886" i="79"/>
  <c r="AB886" i="79"/>
  <c r="AA886" i="79"/>
  <c r="Z886" i="79"/>
  <c r="Y886" i="79"/>
  <c r="X886" i="79"/>
  <c r="W886" i="79"/>
  <c r="V886" i="79"/>
  <c r="U886" i="79"/>
  <c r="T886" i="79"/>
  <c r="S886" i="79"/>
  <c r="R886" i="79"/>
  <c r="AD885" i="79"/>
  <c r="AC885" i="79"/>
  <c r="AB885" i="79"/>
  <c r="AA885" i="79"/>
  <c r="Z885" i="79"/>
  <c r="Y885" i="79"/>
  <c r="X885" i="79"/>
  <c r="W885" i="79"/>
  <c r="V885" i="79"/>
  <c r="U885" i="79"/>
  <c r="T885" i="79"/>
  <c r="S885" i="79"/>
  <c r="R885" i="79"/>
  <c r="AD883" i="79"/>
  <c r="AC883" i="79"/>
  <c r="AB883" i="79"/>
  <c r="AA883" i="79"/>
  <c r="Z883" i="79"/>
  <c r="Y883" i="79"/>
  <c r="X883" i="79"/>
  <c r="W883" i="79"/>
  <c r="V883" i="79"/>
  <c r="U883" i="79"/>
  <c r="T883" i="79"/>
  <c r="S883" i="79"/>
  <c r="R883" i="79"/>
  <c r="AD882" i="79"/>
  <c r="AC882" i="79"/>
  <c r="AB882" i="79"/>
  <c r="AA882" i="79"/>
  <c r="Z882" i="79"/>
  <c r="Y882" i="79"/>
  <c r="X882" i="79"/>
  <c r="W882" i="79"/>
  <c r="V882" i="79"/>
  <c r="U882" i="79"/>
  <c r="T882" i="79"/>
  <c r="S882" i="79"/>
  <c r="R882" i="79"/>
  <c r="AD880" i="79"/>
  <c r="AC880" i="79"/>
  <c r="AB880" i="79"/>
  <c r="AA880" i="79"/>
  <c r="Z880" i="79"/>
  <c r="Y880" i="79"/>
  <c r="X880" i="79"/>
  <c r="W880" i="79"/>
  <c r="V880" i="79"/>
  <c r="U880" i="79"/>
  <c r="T880" i="79"/>
  <c r="S880" i="79"/>
  <c r="R880" i="79"/>
  <c r="AD879" i="79"/>
  <c r="AC879" i="79"/>
  <c r="AB879" i="79"/>
  <c r="AA879" i="79"/>
  <c r="Z879" i="79"/>
  <c r="Y879" i="79"/>
  <c r="X879" i="79"/>
  <c r="W879" i="79"/>
  <c r="V879" i="79"/>
  <c r="U879" i="79"/>
  <c r="T879" i="79"/>
  <c r="S879" i="79"/>
  <c r="R879" i="79"/>
  <c r="AD876" i="79"/>
  <c r="AC876" i="79"/>
  <c r="AB876" i="79"/>
  <c r="AA876" i="79"/>
  <c r="Z876" i="79"/>
  <c r="Y876" i="79"/>
  <c r="X876" i="79"/>
  <c r="W876" i="79"/>
  <c r="V876" i="79"/>
  <c r="U876" i="79"/>
  <c r="T876" i="79"/>
  <c r="S876" i="79"/>
  <c r="R876" i="79"/>
  <c r="AD875" i="79"/>
  <c r="AC875" i="79"/>
  <c r="AB875" i="79"/>
  <c r="AA875" i="79"/>
  <c r="Z875" i="79"/>
  <c r="Y875" i="79"/>
  <c r="X875" i="79"/>
  <c r="W875" i="79"/>
  <c r="V875" i="79"/>
  <c r="U875" i="79"/>
  <c r="T875" i="79"/>
  <c r="S875" i="79"/>
  <c r="R875" i="79"/>
  <c r="AD872" i="79"/>
  <c r="AC872" i="79"/>
  <c r="AB872" i="79"/>
  <c r="AA872" i="79"/>
  <c r="Z872" i="79"/>
  <c r="Y872" i="79"/>
  <c r="X872" i="79"/>
  <c r="W872" i="79"/>
  <c r="V872" i="79"/>
  <c r="U872" i="79"/>
  <c r="T872" i="79"/>
  <c r="S872" i="79"/>
  <c r="AD870" i="79"/>
  <c r="AC870" i="79"/>
  <c r="AB870" i="79"/>
  <c r="AA870" i="79"/>
  <c r="Z870" i="79"/>
  <c r="Y870" i="79"/>
  <c r="X870" i="79"/>
  <c r="W870" i="79"/>
  <c r="V870" i="79"/>
  <c r="U870" i="79"/>
  <c r="T870" i="79"/>
  <c r="S870" i="79"/>
  <c r="R870" i="79"/>
  <c r="AD869" i="79"/>
  <c r="AC869" i="79"/>
  <c r="AB869" i="79"/>
  <c r="AA869" i="79"/>
  <c r="Z869" i="79"/>
  <c r="Y869" i="79"/>
  <c r="X869" i="79"/>
  <c r="W869" i="79"/>
  <c r="V869" i="79"/>
  <c r="U869" i="79"/>
  <c r="T869" i="79"/>
  <c r="S869" i="79"/>
  <c r="R869" i="79"/>
  <c r="S866" i="79"/>
  <c r="T866" i="79"/>
  <c r="U866" i="79"/>
  <c r="V866" i="79"/>
  <c r="W866" i="79"/>
  <c r="X866" i="79"/>
  <c r="Y866" i="79"/>
  <c r="Z866" i="79"/>
  <c r="AA866" i="79"/>
  <c r="AB866" i="79"/>
  <c r="AC866" i="79"/>
  <c r="AD866" i="79"/>
  <c r="S867" i="79"/>
  <c r="T867" i="79"/>
  <c r="U867" i="79"/>
  <c r="V867" i="79"/>
  <c r="W867" i="79"/>
  <c r="X867" i="79"/>
  <c r="Y867" i="79"/>
  <c r="Z867" i="79"/>
  <c r="AA867" i="79"/>
  <c r="AB867" i="79"/>
  <c r="AC867" i="79"/>
  <c r="AD867" i="79"/>
  <c r="R867" i="79"/>
  <c r="R866" i="79"/>
  <c r="Q905" i="79"/>
  <c r="Q876" i="79"/>
  <c r="P936" i="79"/>
  <c r="O936" i="79"/>
  <c r="N936" i="79"/>
  <c r="M936" i="79"/>
  <c r="L936" i="79"/>
  <c r="K936" i="79"/>
  <c r="J936" i="79"/>
  <c r="I936" i="79"/>
  <c r="H936" i="79"/>
  <c r="G936" i="79"/>
  <c r="F936" i="79"/>
  <c r="E936" i="79"/>
  <c r="D936" i="79"/>
  <c r="P935" i="79"/>
  <c r="O935" i="79"/>
  <c r="N935" i="79"/>
  <c r="M935" i="79"/>
  <c r="L935" i="79"/>
  <c r="K935" i="79"/>
  <c r="J935" i="79"/>
  <c r="I935" i="79"/>
  <c r="H935" i="79"/>
  <c r="G935" i="79"/>
  <c r="F935" i="79"/>
  <c r="E935" i="79"/>
  <c r="D935" i="79"/>
  <c r="P959" i="79"/>
  <c r="O959" i="79"/>
  <c r="N959" i="79"/>
  <c r="M959" i="79"/>
  <c r="L959" i="79"/>
  <c r="K959" i="79"/>
  <c r="J959" i="79"/>
  <c r="I959" i="79"/>
  <c r="H959" i="79"/>
  <c r="G959" i="79"/>
  <c r="F959" i="79"/>
  <c r="E959" i="79"/>
  <c r="D959" i="79"/>
  <c r="P958" i="79"/>
  <c r="O958" i="79"/>
  <c r="N958" i="79"/>
  <c r="M958" i="79"/>
  <c r="L958" i="79"/>
  <c r="K958" i="79"/>
  <c r="J958" i="79"/>
  <c r="I958" i="79"/>
  <c r="H958" i="79"/>
  <c r="G958" i="79"/>
  <c r="F958" i="79"/>
  <c r="E958" i="79"/>
  <c r="D958" i="79"/>
  <c r="P933" i="79"/>
  <c r="O933" i="79"/>
  <c r="N933" i="79"/>
  <c r="M933" i="79"/>
  <c r="L933" i="79"/>
  <c r="K933" i="79"/>
  <c r="J933" i="79"/>
  <c r="I933" i="79"/>
  <c r="H933" i="79"/>
  <c r="G933" i="79"/>
  <c r="F933" i="79"/>
  <c r="E933" i="79"/>
  <c r="D933" i="79"/>
  <c r="P932" i="79"/>
  <c r="O932" i="79"/>
  <c r="N932" i="79"/>
  <c r="M932" i="79"/>
  <c r="L932" i="79"/>
  <c r="K932" i="79"/>
  <c r="J932" i="79"/>
  <c r="I932" i="79"/>
  <c r="H932" i="79"/>
  <c r="G932" i="79"/>
  <c r="F932" i="79"/>
  <c r="E932" i="79"/>
  <c r="D932" i="79"/>
  <c r="P930" i="79"/>
  <c r="O930" i="79"/>
  <c r="N930" i="79"/>
  <c r="M930" i="79"/>
  <c r="L930" i="79"/>
  <c r="K930" i="79"/>
  <c r="J930" i="79"/>
  <c r="I930" i="79"/>
  <c r="H930" i="79"/>
  <c r="G930" i="79"/>
  <c r="F930" i="79"/>
  <c r="E930" i="79"/>
  <c r="D930" i="79"/>
  <c r="P929" i="79"/>
  <c r="O929" i="79"/>
  <c r="N929" i="79"/>
  <c r="M929" i="79"/>
  <c r="L929" i="79"/>
  <c r="K929" i="79"/>
  <c r="J929" i="79"/>
  <c r="I929" i="79"/>
  <c r="H929" i="79"/>
  <c r="G929" i="79"/>
  <c r="F929" i="79"/>
  <c r="E929" i="79"/>
  <c r="D929" i="79"/>
  <c r="P927" i="79"/>
  <c r="O927" i="79"/>
  <c r="N927" i="79"/>
  <c r="M927" i="79"/>
  <c r="L927" i="79"/>
  <c r="K927" i="79"/>
  <c r="J927" i="79"/>
  <c r="I927" i="79"/>
  <c r="H927" i="79"/>
  <c r="G927" i="79"/>
  <c r="F927" i="79"/>
  <c r="E927" i="79"/>
  <c r="D927" i="79"/>
  <c r="P926" i="79"/>
  <c r="O926" i="79"/>
  <c r="N926" i="79"/>
  <c r="M926" i="79"/>
  <c r="L926" i="79"/>
  <c r="K926" i="79"/>
  <c r="J926" i="79"/>
  <c r="I926" i="79"/>
  <c r="H926" i="79"/>
  <c r="G926" i="79"/>
  <c r="F926" i="79"/>
  <c r="E926" i="79"/>
  <c r="D926" i="79"/>
  <c r="P924" i="79"/>
  <c r="O924" i="79"/>
  <c r="N924" i="79"/>
  <c r="M924" i="79"/>
  <c r="L924" i="79"/>
  <c r="K924" i="79"/>
  <c r="J924" i="79"/>
  <c r="I924" i="79"/>
  <c r="H924" i="79"/>
  <c r="G924" i="79"/>
  <c r="F924" i="79"/>
  <c r="E924" i="79"/>
  <c r="D924" i="79"/>
  <c r="P923" i="79"/>
  <c r="O923" i="79"/>
  <c r="N923" i="79"/>
  <c r="M923" i="79"/>
  <c r="L923" i="79"/>
  <c r="K923" i="79"/>
  <c r="J923" i="79"/>
  <c r="I923" i="79"/>
  <c r="H923" i="79"/>
  <c r="G923" i="79"/>
  <c r="F923" i="79"/>
  <c r="E923" i="79"/>
  <c r="D923" i="79"/>
  <c r="P920" i="79"/>
  <c r="O920" i="79"/>
  <c r="N920" i="79"/>
  <c r="M920" i="79"/>
  <c r="L920" i="79"/>
  <c r="K920" i="79"/>
  <c r="J920" i="79"/>
  <c r="I920" i="79"/>
  <c r="H920" i="79"/>
  <c r="G920" i="79"/>
  <c r="F920" i="79"/>
  <c r="E920" i="79"/>
  <c r="D920" i="79"/>
  <c r="P918" i="79"/>
  <c r="O918" i="79"/>
  <c r="N918" i="79"/>
  <c r="M918" i="79"/>
  <c r="L918" i="79"/>
  <c r="K918" i="79"/>
  <c r="J918" i="79"/>
  <c r="I918" i="79"/>
  <c r="H918" i="79"/>
  <c r="G918" i="79"/>
  <c r="F918" i="79"/>
  <c r="E918" i="79"/>
  <c r="D918" i="79"/>
  <c r="P917" i="79"/>
  <c r="O917" i="79"/>
  <c r="N917" i="79"/>
  <c r="M917" i="79"/>
  <c r="L917" i="79"/>
  <c r="K917" i="79"/>
  <c r="J917" i="79"/>
  <c r="I917" i="79"/>
  <c r="H917" i="79"/>
  <c r="G917" i="79"/>
  <c r="F917" i="79"/>
  <c r="E917" i="79"/>
  <c r="D917" i="79"/>
  <c r="P915" i="79"/>
  <c r="O915" i="79"/>
  <c r="N915" i="79"/>
  <c r="M915" i="79"/>
  <c r="L915" i="79"/>
  <c r="K915" i="79"/>
  <c r="J915" i="79"/>
  <c r="I915" i="79"/>
  <c r="H915" i="79"/>
  <c r="G915" i="79"/>
  <c r="F915" i="79"/>
  <c r="E915" i="79"/>
  <c r="D915" i="79"/>
  <c r="P914" i="79"/>
  <c r="O914" i="79"/>
  <c r="N914" i="79"/>
  <c r="M914" i="79"/>
  <c r="L914" i="79"/>
  <c r="K914" i="79"/>
  <c r="J914" i="79"/>
  <c r="I914" i="79"/>
  <c r="H914" i="79"/>
  <c r="G914" i="79"/>
  <c r="F914" i="79"/>
  <c r="E914" i="79"/>
  <c r="D914" i="79"/>
  <c r="P911" i="79"/>
  <c r="O911" i="79"/>
  <c r="N911" i="79"/>
  <c r="M911" i="79"/>
  <c r="L911" i="79"/>
  <c r="K911" i="79"/>
  <c r="J911" i="79"/>
  <c r="I911" i="79"/>
  <c r="H911" i="79"/>
  <c r="G911" i="79"/>
  <c r="F911" i="79"/>
  <c r="E911" i="79"/>
  <c r="D911" i="79"/>
  <c r="P910" i="79"/>
  <c r="O910" i="79"/>
  <c r="N910" i="79"/>
  <c r="M910" i="79"/>
  <c r="L910" i="79"/>
  <c r="K910" i="79"/>
  <c r="J910" i="79"/>
  <c r="I910" i="79"/>
  <c r="H910" i="79"/>
  <c r="G910" i="79"/>
  <c r="F910" i="79"/>
  <c r="E910" i="79"/>
  <c r="D910" i="79"/>
  <c r="P908" i="79"/>
  <c r="O908" i="79"/>
  <c r="N908" i="79"/>
  <c r="M908" i="79"/>
  <c r="L908" i="79"/>
  <c r="K908" i="79"/>
  <c r="J908" i="79"/>
  <c r="I908" i="79"/>
  <c r="H908" i="79"/>
  <c r="G908" i="79"/>
  <c r="F908" i="79"/>
  <c r="E908" i="79"/>
  <c r="D908" i="79"/>
  <c r="P907" i="79"/>
  <c r="O907" i="79"/>
  <c r="N907" i="79"/>
  <c r="M907" i="79"/>
  <c r="L907" i="79"/>
  <c r="K907" i="79"/>
  <c r="J907" i="79"/>
  <c r="I907" i="79"/>
  <c r="H907" i="79"/>
  <c r="G907" i="79"/>
  <c r="F907" i="79"/>
  <c r="E907" i="79"/>
  <c r="D907" i="79"/>
  <c r="P905" i="79"/>
  <c r="O905" i="79"/>
  <c r="N905" i="79"/>
  <c r="M905" i="79"/>
  <c r="L905" i="79"/>
  <c r="K905" i="79"/>
  <c r="J905" i="79"/>
  <c r="I905" i="79"/>
  <c r="H905" i="79"/>
  <c r="G905" i="79"/>
  <c r="F905" i="79"/>
  <c r="E905" i="79"/>
  <c r="D905" i="79"/>
  <c r="P904" i="79"/>
  <c r="O904" i="79"/>
  <c r="N904" i="79"/>
  <c r="M904" i="79"/>
  <c r="L904" i="79"/>
  <c r="K904" i="79"/>
  <c r="J904" i="79"/>
  <c r="I904" i="79"/>
  <c r="H904" i="79"/>
  <c r="G904" i="79"/>
  <c r="F904" i="79"/>
  <c r="E904" i="79"/>
  <c r="D904" i="79"/>
  <c r="P901" i="79"/>
  <c r="O901" i="79"/>
  <c r="N901" i="79"/>
  <c r="M901" i="79"/>
  <c r="L901" i="79"/>
  <c r="K901" i="79"/>
  <c r="J901" i="79"/>
  <c r="I901" i="79"/>
  <c r="H901" i="79"/>
  <c r="G901" i="79"/>
  <c r="F901" i="79"/>
  <c r="E901" i="79"/>
  <c r="D901" i="79"/>
  <c r="P900" i="79"/>
  <c r="O900" i="79"/>
  <c r="N900" i="79"/>
  <c r="M900" i="79"/>
  <c r="L900" i="79"/>
  <c r="K900" i="79"/>
  <c r="J900" i="79"/>
  <c r="I900" i="79"/>
  <c r="H900" i="79"/>
  <c r="G900" i="79"/>
  <c r="F900" i="79"/>
  <c r="E900" i="79"/>
  <c r="D900" i="79"/>
  <c r="P897" i="79"/>
  <c r="O897" i="79"/>
  <c r="N897" i="79"/>
  <c r="M897" i="79"/>
  <c r="L897" i="79"/>
  <c r="K897" i="79"/>
  <c r="J897" i="79"/>
  <c r="I897" i="79"/>
  <c r="H897" i="79"/>
  <c r="G897" i="79"/>
  <c r="F897" i="79"/>
  <c r="E897" i="79"/>
  <c r="D897" i="79"/>
  <c r="P894" i="79"/>
  <c r="O894" i="79"/>
  <c r="N894" i="79"/>
  <c r="M894" i="79"/>
  <c r="L894" i="79"/>
  <c r="K894" i="79"/>
  <c r="J894" i="79"/>
  <c r="I894" i="79"/>
  <c r="H894" i="79"/>
  <c r="G894" i="79"/>
  <c r="F894" i="79"/>
  <c r="E894" i="79"/>
  <c r="D894" i="79"/>
  <c r="P891" i="79"/>
  <c r="O891" i="79"/>
  <c r="N891" i="79"/>
  <c r="M891" i="79"/>
  <c r="L891" i="79"/>
  <c r="K891" i="79"/>
  <c r="J891" i="79"/>
  <c r="I891" i="79"/>
  <c r="H891" i="79"/>
  <c r="G891" i="79"/>
  <c r="F891" i="79"/>
  <c r="E891" i="79"/>
  <c r="D891" i="79"/>
  <c r="P888" i="79"/>
  <c r="O888" i="79"/>
  <c r="N888" i="79"/>
  <c r="M888" i="79"/>
  <c r="L888" i="79"/>
  <c r="K888" i="79"/>
  <c r="J888" i="79"/>
  <c r="I888" i="79"/>
  <c r="H888" i="79"/>
  <c r="G888" i="79"/>
  <c r="F888" i="79"/>
  <c r="E888" i="79"/>
  <c r="D888" i="79"/>
  <c r="P886" i="79"/>
  <c r="O886" i="79"/>
  <c r="N886" i="79"/>
  <c r="M886" i="79"/>
  <c r="L886" i="79"/>
  <c r="K886" i="79"/>
  <c r="J886" i="79"/>
  <c r="I886" i="79"/>
  <c r="H886" i="79"/>
  <c r="G886" i="79"/>
  <c r="F886" i="79"/>
  <c r="E886" i="79"/>
  <c r="D886" i="79"/>
  <c r="P885" i="79"/>
  <c r="O885" i="79"/>
  <c r="N885" i="79"/>
  <c r="M885" i="79"/>
  <c r="L885" i="79"/>
  <c r="K885" i="79"/>
  <c r="J885" i="79"/>
  <c r="I885" i="79"/>
  <c r="H885" i="79"/>
  <c r="G885" i="79"/>
  <c r="F885" i="79"/>
  <c r="E885" i="79"/>
  <c r="D885" i="79"/>
  <c r="P883" i="79"/>
  <c r="O883" i="79"/>
  <c r="N883" i="79"/>
  <c r="M883" i="79"/>
  <c r="L883" i="79"/>
  <c r="K883" i="79"/>
  <c r="J883" i="79"/>
  <c r="I883" i="79"/>
  <c r="H883" i="79"/>
  <c r="G883" i="79"/>
  <c r="F883" i="79"/>
  <c r="E883" i="79"/>
  <c r="D883" i="79"/>
  <c r="P882" i="79"/>
  <c r="O882" i="79"/>
  <c r="N882" i="79"/>
  <c r="M882" i="79"/>
  <c r="L882" i="79"/>
  <c r="K882" i="79"/>
  <c r="J882" i="79"/>
  <c r="I882" i="79"/>
  <c r="H882" i="79"/>
  <c r="G882" i="79"/>
  <c r="F882" i="79"/>
  <c r="E882" i="79"/>
  <c r="D882" i="79"/>
  <c r="P880" i="79"/>
  <c r="O880" i="79"/>
  <c r="N880" i="79"/>
  <c r="M880" i="79"/>
  <c r="L880" i="79"/>
  <c r="K880" i="79"/>
  <c r="J880" i="79"/>
  <c r="I880" i="79"/>
  <c r="H880" i="79"/>
  <c r="G880" i="79"/>
  <c r="F880" i="79"/>
  <c r="E880" i="79"/>
  <c r="D880" i="79"/>
  <c r="P879" i="79"/>
  <c r="O879" i="79"/>
  <c r="N879" i="79"/>
  <c r="M879" i="79"/>
  <c r="L879" i="79"/>
  <c r="K879" i="79"/>
  <c r="J879" i="79"/>
  <c r="I879" i="79"/>
  <c r="H879" i="79"/>
  <c r="G879" i="79"/>
  <c r="F879" i="79"/>
  <c r="E879" i="79"/>
  <c r="D879" i="79"/>
  <c r="P876" i="79"/>
  <c r="O876" i="79"/>
  <c r="N876" i="79"/>
  <c r="M876" i="79"/>
  <c r="L876" i="79"/>
  <c r="K876" i="79"/>
  <c r="J876" i="79"/>
  <c r="I876" i="79"/>
  <c r="H876" i="79"/>
  <c r="G876" i="79"/>
  <c r="F876" i="79"/>
  <c r="E876" i="79"/>
  <c r="D876" i="79"/>
  <c r="P875" i="79"/>
  <c r="O875" i="79"/>
  <c r="N875" i="79"/>
  <c r="M875" i="79"/>
  <c r="L875" i="79"/>
  <c r="K875" i="79"/>
  <c r="J875" i="79"/>
  <c r="I875" i="79"/>
  <c r="H875" i="79"/>
  <c r="G875" i="79"/>
  <c r="F875" i="79"/>
  <c r="E875" i="79"/>
  <c r="D875" i="79"/>
  <c r="P872" i="79"/>
  <c r="O872" i="79"/>
  <c r="N872" i="79"/>
  <c r="M872" i="79"/>
  <c r="L872" i="79"/>
  <c r="K872" i="79"/>
  <c r="J872" i="79"/>
  <c r="I872" i="79"/>
  <c r="H872" i="79"/>
  <c r="G872" i="79"/>
  <c r="F872" i="79"/>
  <c r="E872" i="79"/>
  <c r="D872" i="79"/>
  <c r="P870" i="79"/>
  <c r="O870" i="79"/>
  <c r="N870" i="79"/>
  <c r="M870" i="79"/>
  <c r="L870" i="79"/>
  <c r="K870" i="79"/>
  <c r="J870" i="79"/>
  <c r="I870" i="79"/>
  <c r="H870" i="79"/>
  <c r="G870" i="79"/>
  <c r="F870" i="79"/>
  <c r="E870" i="79"/>
  <c r="D870" i="79"/>
  <c r="P869" i="79"/>
  <c r="O869" i="79"/>
  <c r="N869" i="79"/>
  <c r="M869" i="79"/>
  <c r="L869" i="79"/>
  <c r="K869" i="79"/>
  <c r="J869" i="79"/>
  <c r="I869" i="79"/>
  <c r="H869" i="79"/>
  <c r="G869" i="79"/>
  <c r="F869" i="79"/>
  <c r="E869" i="79"/>
  <c r="D869" i="79"/>
  <c r="E866" i="79"/>
  <c r="F866" i="79"/>
  <c r="G866" i="79"/>
  <c r="H866" i="79"/>
  <c r="I866" i="79"/>
  <c r="J866" i="79"/>
  <c r="K866" i="79"/>
  <c r="L866" i="79"/>
  <c r="M866" i="79"/>
  <c r="N866" i="79"/>
  <c r="O866" i="79"/>
  <c r="P866" i="79"/>
  <c r="E867" i="79"/>
  <c r="F867" i="79"/>
  <c r="G867" i="79"/>
  <c r="H867" i="79"/>
  <c r="I867" i="79"/>
  <c r="J867" i="79"/>
  <c r="K867" i="79"/>
  <c r="L867" i="79"/>
  <c r="M867" i="79"/>
  <c r="N867" i="79"/>
  <c r="O867" i="79"/>
  <c r="P867" i="79"/>
  <c r="D867" i="79"/>
  <c r="D866" i="79"/>
  <c r="E53" i="43"/>
  <c r="D53" i="43"/>
  <c r="H200" i="47" l="1"/>
  <c r="H199" i="47"/>
  <c r="H197" i="47"/>
  <c r="H198" i="47"/>
  <c r="H196" i="47"/>
  <c r="H191" i="47"/>
  <c r="H192" i="47"/>
  <c r="H190" i="47"/>
  <c r="H188" i="47"/>
  <c r="H189" i="47"/>
  <c r="H187" i="47"/>
  <c r="R1739" i="79"/>
  <c r="D1739" i="79"/>
  <c r="AR1737" i="79"/>
  <c r="AQ1737" i="79"/>
  <c r="AP1737" i="79"/>
  <c r="AO1737" i="79"/>
  <c r="AN1737" i="79"/>
  <c r="AM1737" i="79"/>
  <c r="AL1737" i="79"/>
  <c r="AK1737" i="79"/>
  <c r="AJ1737" i="79"/>
  <c r="AI1737" i="79"/>
  <c r="AH1737" i="79"/>
  <c r="AG1737" i="79"/>
  <c r="AF1737" i="79"/>
  <c r="AE1737" i="79"/>
  <c r="Q1737" i="79"/>
  <c r="AS1736" i="79"/>
  <c r="AR1732" i="79"/>
  <c r="AQ1732" i="79"/>
  <c r="AP1732" i="79"/>
  <c r="AO1732" i="79"/>
  <c r="AN1732" i="79"/>
  <c r="AM1732" i="79"/>
  <c r="AL1732" i="79"/>
  <c r="AK1732" i="79"/>
  <c r="AJ1732" i="79"/>
  <c r="AI1732" i="79"/>
  <c r="AH1732" i="79"/>
  <c r="AG1732" i="79"/>
  <c r="AF1732" i="79"/>
  <c r="AE1732" i="79"/>
  <c r="Q1732" i="79"/>
  <c r="AS1731" i="79"/>
  <c r="AR1729" i="79"/>
  <c r="AQ1729" i="79"/>
  <c r="AP1729" i="79"/>
  <c r="AO1729" i="79"/>
  <c r="AN1729" i="79"/>
  <c r="AM1729" i="79"/>
  <c r="AL1729" i="79"/>
  <c r="AK1729" i="79"/>
  <c r="AJ1729" i="79"/>
  <c r="AI1729" i="79"/>
  <c r="AH1729" i="79"/>
  <c r="AG1729" i="79"/>
  <c r="AF1729" i="79"/>
  <c r="AE1729" i="79"/>
  <c r="Q1729" i="79"/>
  <c r="AS1728" i="79"/>
  <c r="AR1726" i="79"/>
  <c r="AQ1726" i="79"/>
  <c r="AP1726" i="79"/>
  <c r="AO1726" i="79"/>
  <c r="AN1726" i="79"/>
  <c r="AM1726" i="79"/>
  <c r="AL1726" i="79"/>
  <c r="AK1726" i="79"/>
  <c r="AJ1726" i="79"/>
  <c r="AI1726" i="79"/>
  <c r="AH1726" i="79"/>
  <c r="AG1726" i="79"/>
  <c r="AF1726" i="79"/>
  <c r="AE1726" i="79"/>
  <c r="Q1726" i="79"/>
  <c r="AS1725" i="79"/>
  <c r="AR1723" i="79"/>
  <c r="AQ1723" i="79"/>
  <c r="AP1723" i="79"/>
  <c r="AO1723" i="79"/>
  <c r="AN1723" i="79"/>
  <c r="AM1723" i="79"/>
  <c r="AL1723" i="79"/>
  <c r="AK1723" i="79"/>
  <c r="AJ1723" i="79"/>
  <c r="AI1723" i="79"/>
  <c r="AH1723" i="79"/>
  <c r="AG1723" i="79"/>
  <c r="AF1723" i="79"/>
  <c r="AE1723" i="79"/>
  <c r="Q1723" i="79"/>
  <c r="AS1722" i="79"/>
  <c r="AR1720" i="79"/>
  <c r="AQ1720" i="79"/>
  <c r="AP1720" i="79"/>
  <c r="AO1720" i="79"/>
  <c r="AN1720" i="79"/>
  <c r="AM1720" i="79"/>
  <c r="AL1720" i="79"/>
  <c r="AK1720" i="79"/>
  <c r="AJ1720" i="79"/>
  <c r="AI1720" i="79"/>
  <c r="AH1720" i="79"/>
  <c r="AG1720" i="79"/>
  <c r="AF1720" i="79"/>
  <c r="AE1720" i="79"/>
  <c r="Q1720" i="79"/>
  <c r="AS1719" i="79"/>
  <c r="AR1717" i="79"/>
  <c r="AQ1717" i="79"/>
  <c r="AP1717" i="79"/>
  <c r="AO1717" i="79"/>
  <c r="AN1717" i="79"/>
  <c r="AM1717" i="79"/>
  <c r="AL1717" i="79"/>
  <c r="AK1717" i="79"/>
  <c r="AJ1717" i="79"/>
  <c r="AI1717" i="79"/>
  <c r="AH1717" i="79"/>
  <c r="AG1717" i="79"/>
  <c r="AF1717" i="79"/>
  <c r="AE1717" i="79"/>
  <c r="Q1717" i="79"/>
  <c r="AS1716" i="79"/>
  <c r="AR1714" i="79"/>
  <c r="AQ1714" i="79"/>
  <c r="AP1714" i="79"/>
  <c r="AO1714" i="79"/>
  <c r="AN1714" i="79"/>
  <c r="AM1714" i="79"/>
  <c r="AL1714" i="79"/>
  <c r="AK1714" i="79"/>
  <c r="AJ1714" i="79"/>
  <c r="AI1714" i="79"/>
  <c r="AH1714" i="79"/>
  <c r="AG1714" i="79"/>
  <c r="AF1714" i="79"/>
  <c r="AE1714" i="79"/>
  <c r="Q1714" i="79"/>
  <c r="AS1713" i="79"/>
  <c r="AR1711" i="79"/>
  <c r="AQ1711" i="79"/>
  <c r="AP1711" i="79"/>
  <c r="AO1711" i="79"/>
  <c r="AN1711" i="79"/>
  <c r="AM1711" i="79"/>
  <c r="AL1711" i="79"/>
  <c r="AK1711" i="79"/>
  <c r="AJ1711" i="79"/>
  <c r="AI1711" i="79"/>
  <c r="AH1711" i="79"/>
  <c r="AG1711" i="79"/>
  <c r="AF1711" i="79"/>
  <c r="AE1711" i="79"/>
  <c r="AS1710" i="79"/>
  <c r="AR1708" i="79"/>
  <c r="AQ1708" i="79"/>
  <c r="AP1708" i="79"/>
  <c r="AO1708" i="79"/>
  <c r="AN1708" i="79"/>
  <c r="AM1708" i="79"/>
  <c r="AL1708" i="79"/>
  <c r="AK1708" i="79"/>
  <c r="AJ1708" i="79"/>
  <c r="AI1708" i="79"/>
  <c r="AH1708" i="79"/>
  <c r="AG1708" i="79"/>
  <c r="AF1708" i="79"/>
  <c r="AE1708" i="79"/>
  <c r="Q1708" i="79"/>
  <c r="AS1707" i="79"/>
  <c r="AR1705" i="79"/>
  <c r="AQ1705" i="79"/>
  <c r="AP1705" i="79"/>
  <c r="AO1705" i="79"/>
  <c r="AN1705" i="79"/>
  <c r="AM1705" i="79"/>
  <c r="AL1705" i="79"/>
  <c r="AK1705" i="79"/>
  <c r="AJ1705" i="79"/>
  <c r="AI1705" i="79"/>
  <c r="AH1705" i="79"/>
  <c r="AG1705" i="79"/>
  <c r="AF1705" i="79"/>
  <c r="AE1705" i="79"/>
  <c r="Q1705" i="79"/>
  <c r="AS1704" i="79"/>
  <c r="AR1702" i="79"/>
  <c r="AQ1702" i="79"/>
  <c r="AP1702" i="79"/>
  <c r="AO1702" i="79"/>
  <c r="AN1702" i="79"/>
  <c r="AM1702" i="79"/>
  <c r="AL1702" i="79"/>
  <c r="AK1702" i="79"/>
  <c r="AJ1702" i="79"/>
  <c r="AI1702" i="79"/>
  <c r="AH1702" i="79"/>
  <c r="AG1702" i="79"/>
  <c r="AF1702" i="79"/>
  <c r="AE1702" i="79"/>
  <c r="Q1702" i="79"/>
  <c r="AS1701" i="79"/>
  <c r="AR1699" i="79"/>
  <c r="AQ1699" i="79"/>
  <c r="AP1699" i="79"/>
  <c r="AO1699" i="79"/>
  <c r="AN1699" i="79"/>
  <c r="AM1699" i="79"/>
  <c r="AL1699" i="79"/>
  <c r="AK1699" i="79"/>
  <c r="AJ1699" i="79"/>
  <c r="AI1699" i="79"/>
  <c r="AH1699" i="79"/>
  <c r="AG1699" i="79"/>
  <c r="AF1699" i="79"/>
  <c r="AE1699" i="79"/>
  <c r="Q1699" i="79"/>
  <c r="AS1698" i="79"/>
  <c r="AR1696" i="79"/>
  <c r="AQ1696" i="79"/>
  <c r="AP1696" i="79"/>
  <c r="AO1696" i="79"/>
  <c r="AN1696" i="79"/>
  <c r="AM1696" i="79"/>
  <c r="AL1696" i="79"/>
  <c r="AK1696" i="79"/>
  <c r="AJ1696" i="79"/>
  <c r="AI1696" i="79"/>
  <c r="AH1696" i="79"/>
  <c r="AG1696" i="79"/>
  <c r="AF1696" i="79"/>
  <c r="AE1696" i="79"/>
  <c r="Q1696" i="79"/>
  <c r="AS1695" i="79"/>
  <c r="AR1693" i="79"/>
  <c r="AQ1693" i="79"/>
  <c r="AP1693" i="79"/>
  <c r="AO1693" i="79"/>
  <c r="AN1693" i="79"/>
  <c r="AM1693" i="79"/>
  <c r="AL1693" i="79"/>
  <c r="AK1693" i="79"/>
  <c r="AJ1693" i="79"/>
  <c r="AI1693" i="79"/>
  <c r="AH1693" i="79"/>
  <c r="AG1693" i="79"/>
  <c r="AF1693" i="79"/>
  <c r="AE1693" i="79"/>
  <c r="Q1693" i="79"/>
  <c r="AS1692" i="79"/>
  <c r="AR1689" i="79"/>
  <c r="AQ1689" i="79"/>
  <c r="AP1689" i="79"/>
  <c r="AO1689" i="79"/>
  <c r="AN1689" i="79"/>
  <c r="AM1689" i="79"/>
  <c r="AL1689" i="79"/>
  <c r="AK1689" i="79"/>
  <c r="AJ1689" i="79"/>
  <c r="AI1689" i="79"/>
  <c r="AH1689" i="79"/>
  <c r="AG1689" i="79"/>
  <c r="AF1689" i="79"/>
  <c r="AE1689" i="79"/>
  <c r="Q1689" i="79"/>
  <c r="AS1688" i="79"/>
  <c r="AR1686" i="79"/>
  <c r="AQ1686" i="79"/>
  <c r="AP1686" i="79"/>
  <c r="AO1686" i="79"/>
  <c r="AN1686" i="79"/>
  <c r="AM1686" i="79"/>
  <c r="AL1686" i="79"/>
  <c r="AK1686" i="79"/>
  <c r="AJ1686" i="79"/>
  <c r="AI1686" i="79"/>
  <c r="AH1686" i="79"/>
  <c r="AG1686" i="79"/>
  <c r="AF1686" i="79"/>
  <c r="AE1686" i="79"/>
  <c r="Q1686" i="79"/>
  <c r="AS1685" i="79"/>
  <c r="AR1683" i="79"/>
  <c r="AQ1683" i="79"/>
  <c r="AP1683" i="79"/>
  <c r="AO1683" i="79"/>
  <c r="AN1683" i="79"/>
  <c r="AM1683" i="79"/>
  <c r="AL1683" i="79"/>
  <c r="AK1683" i="79"/>
  <c r="AJ1683" i="79"/>
  <c r="AI1683" i="79"/>
  <c r="AH1683" i="79"/>
  <c r="AG1683" i="79"/>
  <c r="AF1683" i="79"/>
  <c r="AE1683" i="79"/>
  <c r="Q1683" i="79"/>
  <c r="AS1682" i="79"/>
  <c r="AR1679" i="79"/>
  <c r="AQ1679" i="79"/>
  <c r="AP1679" i="79"/>
  <c r="AO1679" i="79"/>
  <c r="AN1679" i="79"/>
  <c r="AM1679" i="79"/>
  <c r="AL1679" i="79"/>
  <c r="AK1679" i="79"/>
  <c r="AJ1679" i="79"/>
  <c r="AI1679" i="79"/>
  <c r="AH1679" i="79"/>
  <c r="AG1679" i="79"/>
  <c r="AF1679" i="79"/>
  <c r="AE1679" i="79"/>
  <c r="Q1679" i="79"/>
  <c r="AS1678" i="79"/>
  <c r="AR1676" i="79"/>
  <c r="AQ1676" i="79"/>
  <c r="AP1676" i="79"/>
  <c r="AO1676" i="79"/>
  <c r="AN1676" i="79"/>
  <c r="AM1676" i="79"/>
  <c r="AL1676" i="79"/>
  <c r="AK1676" i="79"/>
  <c r="AJ1676" i="79"/>
  <c r="AI1676" i="79"/>
  <c r="AH1676" i="79"/>
  <c r="AG1676" i="79"/>
  <c r="AF1676" i="79"/>
  <c r="AE1676" i="79"/>
  <c r="Q1676" i="79"/>
  <c r="AS1675" i="79"/>
  <c r="AR1673" i="79"/>
  <c r="AQ1673" i="79"/>
  <c r="AP1673" i="79"/>
  <c r="AO1673" i="79"/>
  <c r="AN1673" i="79"/>
  <c r="AM1673" i="79"/>
  <c r="AL1673" i="79"/>
  <c r="AK1673" i="79"/>
  <c r="AJ1673" i="79"/>
  <c r="AI1673" i="79"/>
  <c r="AH1673" i="79"/>
  <c r="AG1673" i="79"/>
  <c r="AF1673" i="79"/>
  <c r="AE1673" i="79"/>
  <c r="Q1673" i="79"/>
  <c r="AS1672" i="79"/>
  <c r="AR1670" i="79"/>
  <c r="AQ1670" i="79"/>
  <c r="AP1670" i="79"/>
  <c r="AO1670" i="79"/>
  <c r="AN1670" i="79"/>
  <c r="AM1670" i="79"/>
  <c r="AL1670" i="79"/>
  <c r="AK1670" i="79"/>
  <c r="AJ1670" i="79"/>
  <c r="AI1670" i="79"/>
  <c r="AH1670" i="79"/>
  <c r="AG1670" i="79"/>
  <c r="AF1670" i="79"/>
  <c r="AE1670" i="79"/>
  <c r="Q1670" i="79"/>
  <c r="AS1669" i="79"/>
  <c r="AR1667" i="79"/>
  <c r="AQ1667" i="79"/>
  <c r="AP1667" i="79"/>
  <c r="AO1667" i="79"/>
  <c r="AN1667" i="79"/>
  <c r="AM1667" i="79"/>
  <c r="AL1667" i="79"/>
  <c r="AK1667" i="79"/>
  <c r="AJ1667" i="79"/>
  <c r="AI1667" i="79"/>
  <c r="AH1667" i="79"/>
  <c r="AG1667" i="79"/>
  <c r="AF1667" i="79"/>
  <c r="AE1667" i="79"/>
  <c r="Q1667" i="79"/>
  <c r="AS1666" i="79"/>
  <c r="AR1664" i="79"/>
  <c r="AQ1664" i="79"/>
  <c r="AP1664" i="79"/>
  <c r="AO1664" i="79"/>
  <c r="AN1664" i="79"/>
  <c r="AM1664" i="79"/>
  <c r="AL1664" i="79"/>
  <c r="AK1664" i="79"/>
  <c r="AJ1664" i="79"/>
  <c r="AI1664" i="79"/>
  <c r="AH1664" i="79"/>
  <c r="AG1664" i="79"/>
  <c r="AF1664" i="79"/>
  <c r="AE1664" i="79"/>
  <c r="Q1664" i="79"/>
  <c r="AS1663" i="79"/>
  <c r="AR1661" i="79"/>
  <c r="AQ1661" i="79"/>
  <c r="AP1661" i="79"/>
  <c r="AO1661" i="79"/>
  <c r="AN1661" i="79"/>
  <c r="AM1661" i="79"/>
  <c r="AL1661" i="79"/>
  <c r="AK1661" i="79"/>
  <c r="AJ1661" i="79"/>
  <c r="AI1661" i="79"/>
  <c r="AH1661" i="79"/>
  <c r="AG1661" i="79"/>
  <c r="AF1661" i="79"/>
  <c r="AE1661" i="79"/>
  <c r="Q1661" i="79"/>
  <c r="AS1660" i="79"/>
  <c r="AR1658" i="79"/>
  <c r="AQ1658" i="79"/>
  <c r="AP1658" i="79"/>
  <c r="AO1658" i="79"/>
  <c r="AN1658" i="79"/>
  <c r="AM1658" i="79"/>
  <c r="AL1658" i="79"/>
  <c r="AK1658" i="79"/>
  <c r="AJ1658" i="79"/>
  <c r="AI1658" i="79"/>
  <c r="AH1658" i="79"/>
  <c r="AG1658" i="79"/>
  <c r="AF1658" i="79"/>
  <c r="AE1658" i="79"/>
  <c r="Q1658" i="79"/>
  <c r="AS1657" i="79"/>
  <c r="AR1654" i="79"/>
  <c r="AQ1654" i="79"/>
  <c r="AP1654" i="79"/>
  <c r="AO1654" i="79"/>
  <c r="AN1654" i="79"/>
  <c r="AM1654" i="79"/>
  <c r="AL1654" i="79"/>
  <c r="AK1654" i="79"/>
  <c r="AJ1654" i="79"/>
  <c r="AI1654" i="79"/>
  <c r="AH1654" i="79"/>
  <c r="AG1654" i="79"/>
  <c r="AF1654" i="79"/>
  <c r="AE1654" i="79"/>
  <c r="AS1653" i="79"/>
  <c r="AR1651" i="79"/>
  <c r="AQ1651" i="79"/>
  <c r="AP1651" i="79"/>
  <c r="AO1651" i="79"/>
  <c r="AN1651" i="79"/>
  <c r="AM1651" i="79"/>
  <c r="AL1651" i="79"/>
  <c r="AK1651" i="79"/>
  <c r="AJ1651" i="79"/>
  <c r="AI1651" i="79"/>
  <c r="AH1651" i="79"/>
  <c r="AG1651" i="79"/>
  <c r="AF1651" i="79"/>
  <c r="AE1651" i="79"/>
  <c r="AS1650" i="79"/>
  <c r="AR1648" i="79"/>
  <c r="AQ1648" i="79"/>
  <c r="AP1648" i="79"/>
  <c r="AO1648" i="79"/>
  <c r="AN1648" i="79"/>
  <c r="AM1648" i="79"/>
  <c r="AL1648" i="79"/>
  <c r="AK1648" i="79"/>
  <c r="AJ1648" i="79"/>
  <c r="AI1648" i="79"/>
  <c r="AH1648" i="79"/>
  <c r="AG1648" i="79"/>
  <c r="AF1648" i="79"/>
  <c r="AE1648" i="79"/>
  <c r="AS1647" i="79"/>
  <c r="AR1645" i="79"/>
  <c r="AQ1645" i="79"/>
  <c r="AP1645" i="79"/>
  <c r="AO1645" i="79"/>
  <c r="AN1645" i="79"/>
  <c r="AM1645" i="79"/>
  <c r="AL1645" i="79"/>
  <c r="AK1645" i="79"/>
  <c r="AJ1645" i="79"/>
  <c r="AI1645" i="79"/>
  <c r="AH1645" i="79"/>
  <c r="AG1645" i="79"/>
  <c r="AF1645" i="79"/>
  <c r="AE1645" i="79"/>
  <c r="AS1644" i="79"/>
  <c r="AR1640" i="79"/>
  <c r="AQ1640" i="79"/>
  <c r="AP1640" i="79"/>
  <c r="AO1640" i="79"/>
  <c r="AN1640" i="79"/>
  <c r="AM1640" i="79"/>
  <c r="AL1640" i="79"/>
  <c r="AK1640" i="79"/>
  <c r="AJ1640" i="79"/>
  <c r="AI1640" i="79"/>
  <c r="AH1640" i="79"/>
  <c r="AG1640" i="79"/>
  <c r="AF1640" i="79"/>
  <c r="AE1640" i="79"/>
  <c r="Q1640" i="79"/>
  <c r="AS1639" i="79"/>
  <c r="AR1637" i="79"/>
  <c r="AQ1637" i="79"/>
  <c r="AP1637" i="79"/>
  <c r="AO1637" i="79"/>
  <c r="AN1637" i="79"/>
  <c r="AM1637" i="79"/>
  <c r="AL1637" i="79"/>
  <c r="AK1637" i="79"/>
  <c r="AJ1637" i="79"/>
  <c r="AI1637" i="79"/>
  <c r="AH1637" i="79"/>
  <c r="AG1637" i="79"/>
  <c r="AF1637" i="79"/>
  <c r="AE1637" i="79"/>
  <c r="Q1637" i="79"/>
  <c r="AS1636" i="79"/>
  <c r="AR1634" i="79"/>
  <c r="AQ1634" i="79"/>
  <c r="AP1634" i="79"/>
  <c r="AO1634" i="79"/>
  <c r="AN1634" i="79"/>
  <c r="AM1634" i="79"/>
  <c r="AL1634" i="79"/>
  <c r="AK1634" i="79"/>
  <c r="AJ1634" i="79"/>
  <c r="AI1634" i="79"/>
  <c r="AH1634" i="79"/>
  <c r="AG1634" i="79"/>
  <c r="AF1634" i="79"/>
  <c r="AE1634" i="79"/>
  <c r="Q1634" i="79"/>
  <c r="AS1633" i="79"/>
  <c r="AR1631" i="79"/>
  <c r="AQ1631" i="79"/>
  <c r="AP1631" i="79"/>
  <c r="AO1631" i="79"/>
  <c r="AN1631" i="79"/>
  <c r="AM1631" i="79"/>
  <c r="AL1631" i="79"/>
  <c r="AK1631" i="79"/>
  <c r="AJ1631" i="79"/>
  <c r="AI1631" i="79"/>
  <c r="AH1631" i="79"/>
  <c r="AG1631" i="79"/>
  <c r="AF1631" i="79"/>
  <c r="AE1631" i="79"/>
  <c r="Q1631" i="79"/>
  <c r="AS1630" i="79"/>
  <c r="AR1627" i="79"/>
  <c r="AQ1627" i="79"/>
  <c r="AP1627" i="79"/>
  <c r="AO1627" i="79"/>
  <c r="AN1627" i="79"/>
  <c r="AM1627" i="79"/>
  <c r="AL1627" i="79"/>
  <c r="AK1627" i="79"/>
  <c r="AJ1627" i="79"/>
  <c r="AI1627" i="79"/>
  <c r="AH1627" i="79"/>
  <c r="AG1627" i="79"/>
  <c r="AF1627" i="79"/>
  <c r="AE1627" i="79"/>
  <c r="Q1627" i="79"/>
  <c r="AS1626" i="79"/>
  <c r="AR1624" i="79"/>
  <c r="AQ1624" i="79"/>
  <c r="AP1624" i="79"/>
  <c r="AO1624" i="79"/>
  <c r="AN1624" i="79"/>
  <c r="AM1624" i="79"/>
  <c r="AL1624" i="79"/>
  <c r="AK1624" i="79"/>
  <c r="AJ1624" i="79"/>
  <c r="AI1624" i="79"/>
  <c r="AH1624" i="79"/>
  <c r="AG1624" i="79"/>
  <c r="AF1624" i="79"/>
  <c r="AE1624" i="79"/>
  <c r="Q1624" i="79"/>
  <c r="AS1623" i="79"/>
  <c r="AR1620" i="79"/>
  <c r="AQ1620" i="79"/>
  <c r="AP1620" i="79"/>
  <c r="AO1620" i="79"/>
  <c r="AN1620" i="79"/>
  <c r="AM1620" i="79"/>
  <c r="AL1620" i="79"/>
  <c r="AK1620" i="79"/>
  <c r="AJ1620" i="79"/>
  <c r="AI1620" i="79"/>
  <c r="AH1620" i="79"/>
  <c r="AG1620" i="79"/>
  <c r="AF1620" i="79"/>
  <c r="AE1620" i="79"/>
  <c r="Q1620" i="79"/>
  <c r="AS1619" i="79"/>
  <c r="AR1616" i="79"/>
  <c r="AQ1616" i="79"/>
  <c r="AP1616" i="79"/>
  <c r="AO1616" i="79"/>
  <c r="AN1616" i="79"/>
  <c r="AM1616" i="79"/>
  <c r="AL1616" i="79"/>
  <c r="AK1616" i="79"/>
  <c r="AJ1616" i="79"/>
  <c r="AI1616" i="79"/>
  <c r="AH1616" i="79"/>
  <c r="AG1616" i="79"/>
  <c r="AF1616" i="79"/>
  <c r="AE1616" i="79"/>
  <c r="Q1616" i="79"/>
  <c r="AS1615" i="79"/>
  <c r="AR1613" i="79"/>
  <c r="AQ1613" i="79"/>
  <c r="AP1613" i="79"/>
  <c r="AO1613" i="79"/>
  <c r="AN1613" i="79"/>
  <c r="AM1613" i="79"/>
  <c r="AL1613" i="79"/>
  <c r="AK1613" i="79"/>
  <c r="AJ1613" i="79"/>
  <c r="AI1613" i="79"/>
  <c r="AH1613" i="79"/>
  <c r="AG1613" i="79"/>
  <c r="AF1613" i="79"/>
  <c r="AE1613" i="79"/>
  <c r="Q1613" i="79"/>
  <c r="AS1612" i="79"/>
  <c r="AR1610" i="79"/>
  <c r="AQ1610" i="79"/>
  <c r="AP1610" i="79"/>
  <c r="AO1610" i="79"/>
  <c r="AN1610" i="79"/>
  <c r="AM1610" i="79"/>
  <c r="AL1610" i="79"/>
  <c r="AK1610" i="79"/>
  <c r="AJ1610" i="79"/>
  <c r="AI1610" i="79"/>
  <c r="AH1610" i="79"/>
  <c r="AG1610" i="79"/>
  <c r="AF1610" i="79"/>
  <c r="AE1610" i="79"/>
  <c r="Q1610" i="79"/>
  <c r="AS1609" i="79"/>
  <c r="AR1606" i="79"/>
  <c r="AQ1606" i="79"/>
  <c r="AP1606" i="79"/>
  <c r="AO1606" i="79"/>
  <c r="AN1606" i="79"/>
  <c r="AM1606" i="79"/>
  <c r="AL1606" i="79"/>
  <c r="AK1606" i="79"/>
  <c r="AJ1606" i="79"/>
  <c r="AI1606" i="79"/>
  <c r="AH1606" i="79"/>
  <c r="AG1606" i="79"/>
  <c r="AF1606" i="79"/>
  <c r="AE1606" i="79"/>
  <c r="Q1606" i="79"/>
  <c r="AS1605" i="79"/>
  <c r="AR1603" i="79"/>
  <c r="AQ1603" i="79"/>
  <c r="AP1603" i="79"/>
  <c r="AO1603" i="79"/>
  <c r="AN1603" i="79"/>
  <c r="AM1603" i="79"/>
  <c r="AL1603" i="79"/>
  <c r="AK1603" i="79"/>
  <c r="AJ1603" i="79"/>
  <c r="AI1603" i="79"/>
  <c r="AH1603" i="79"/>
  <c r="AG1603" i="79"/>
  <c r="AF1603" i="79"/>
  <c r="AE1603" i="79"/>
  <c r="Q1603" i="79"/>
  <c r="AS1602" i="79"/>
  <c r="AR1600" i="79"/>
  <c r="AQ1600" i="79"/>
  <c r="AP1600" i="79"/>
  <c r="AO1600" i="79"/>
  <c r="AN1600" i="79"/>
  <c r="AM1600" i="79"/>
  <c r="AL1600" i="79"/>
  <c r="AK1600" i="79"/>
  <c r="AJ1600" i="79"/>
  <c r="AI1600" i="79"/>
  <c r="AH1600" i="79"/>
  <c r="AG1600" i="79"/>
  <c r="AF1600" i="79"/>
  <c r="AE1600" i="79"/>
  <c r="Q1600" i="79"/>
  <c r="AS1599" i="79"/>
  <c r="AR1597" i="79"/>
  <c r="AQ1597" i="79"/>
  <c r="AP1597" i="79"/>
  <c r="AO1597" i="79"/>
  <c r="AN1597" i="79"/>
  <c r="AM1597" i="79"/>
  <c r="AL1597" i="79"/>
  <c r="AK1597" i="79"/>
  <c r="AJ1597" i="79"/>
  <c r="AI1597" i="79"/>
  <c r="AH1597" i="79"/>
  <c r="AG1597" i="79"/>
  <c r="AF1597" i="79"/>
  <c r="AE1597" i="79"/>
  <c r="Q1597" i="79"/>
  <c r="AS1596" i="79"/>
  <c r="AR1594" i="79"/>
  <c r="AQ1594" i="79"/>
  <c r="AP1594" i="79"/>
  <c r="AO1594" i="79"/>
  <c r="AN1594" i="79"/>
  <c r="AM1594" i="79"/>
  <c r="AL1594" i="79"/>
  <c r="AK1594" i="79"/>
  <c r="AJ1594" i="79"/>
  <c r="AI1594" i="79"/>
  <c r="AH1594" i="79"/>
  <c r="AG1594" i="79"/>
  <c r="AF1594" i="79"/>
  <c r="AE1594" i="79"/>
  <c r="Q1594" i="79"/>
  <c r="AS1593" i="79"/>
  <c r="AR1590" i="79"/>
  <c r="AQ1590" i="79"/>
  <c r="AP1590" i="79"/>
  <c r="AO1590" i="79"/>
  <c r="AN1590" i="79"/>
  <c r="AM1590" i="79"/>
  <c r="AL1590" i="79"/>
  <c r="AK1590" i="79"/>
  <c r="AJ1590" i="79"/>
  <c r="AI1590" i="79"/>
  <c r="AH1590" i="79"/>
  <c r="AG1590" i="79"/>
  <c r="AF1590" i="79"/>
  <c r="AE1590" i="79"/>
  <c r="AS1589" i="79"/>
  <c r="AR1587" i="79"/>
  <c r="AQ1587" i="79"/>
  <c r="AP1587" i="79"/>
  <c r="AO1587" i="79"/>
  <c r="AN1587" i="79"/>
  <c r="AM1587" i="79"/>
  <c r="AL1587" i="79"/>
  <c r="AK1587" i="79"/>
  <c r="AJ1587" i="79"/>
  <c r="AI1587" i="79"/>
  <c r="AH1587" i="79"/>
  <c r="AG1587" i="79"/>
  <c r="AF1587" i="79"/>
  <c r="AE1587" i="79"/>
  <c r="AS1586" i="79"/>
  <c r="AR1584" i="79"/>
  <c r="AQ1584" i="79"/>
  <c r="AP1584" i="79"/>
  <c r="AO1584" i="79"/>
  <c r="AN1584" i="79"/>
  <c r="AM1584" i="79"/>
  <c r="AL1584" i="79"/>
  <c r="AK1584" i="79"/>
  <c r="AJ1584" i="79"/>
  <c r="AI1584" i="79"/>
  <c r="AH1584" i="79"/>
  <c r="AG1584" i="79"/>
  <c r="AF1584" i="79"/>
  <c r="AE1584" i="79"/>
  <c r="AS1583" i="79"/>
  <c r="AR1581" i="79"/>
  <c r="AQ1581" i="79"/>
  <c r="AP1581" i="79"/>
  <c r="AO1581" i="79"/>
  <c r="AN1581" i="79"/>
  <c r="AM1581" i="79"/>
  <c r="AL1581" i="79"/>
  <c r="AK1581" i="79"/>
  <c r="AJ1581" i="79"/>
  <c r="AI1581" i="79"/>
  <c r="AH1581" i="79"/>
  <c r="AG1581" i="79"/>
  <c r="AF1581" i="79"/>
  <c r="AE1581" i="79"/>
  <c r="AS1580" i="79"/>
  <c r="AR1578" i="79"/>
  <c r="AQ1578" i="79"/>
  <c r="AP1578" i="79"/>
  <c r="AO1578" i="79"/>
  <c r="AN1578" i="79"/>
  <c r="AM1578" i="79"/>
  <c r="AL1578" i="79"/>
  <c r="AK1578" i="79"/>
  <c r="AJ1578" i="79"/>
  <c r="AI1578" i="79"/>
  <c r="AH1578" i="79"/>
  <c r="AG1578" i="79"/>
  <c r="AF1578" i="79"/>
  <c r="AE1578" i="79"/>
  <c r="AS1577" i="79"/>
  <c r="AS1574" i="79"/>
  <c r="AS1774" i="79"/>
  <c r="AS1800" i="79"/>
  <c r="AE1801" i="79"/>
  <c r="AF1801" i="79"/>
  <c r="AG1801" i="79"/>
  <c r="AH1801" i="79"/>
  <c r="AI1801" i="79"/>
  <c r="AJ1801" i="79"/>
  <c r="AK1801" i="79"/>
  <c r="AL1801" i="79"/>
  <c r="AM1801" i="79"/>
  <c r="AN1801" i="79"/>
  <c r="AO1801" i="79"/>
  <c r="AP1801" i="79"/>
  <c r="AQ1801" i="79"/>
  <c r="AR1801" i="79"/>
  <c r="AS1827" i="79"/>
  <c r="AE1828" i="79"/>
  <c r="AF1828" i="79"/>
  <c r="AG1828" i="79"/>
  <c r="AH1828" i="79"/>
  <c r="AI1828" i="79"/>
  <c r="AJ1828" i="79"/>
  <c r="AK1828" i="79"/>
  <c r="AL1828" i="79"/>
  <c r="AM1828" i="79"/>
  <c r="AN1828" i="79"/>
  <c r="AO1828" i="79"/>
  <c r="AP1828" i="79"/>
  <c r="AQ1828" i="79"/>
  <c r="AR1828" i="79"/>
  <c r="AS1854" i="79"/>
  <c r="AE1855" i="79"/>
  <c r="AF1855" i="79"/>
  <c r="AG1855" i="79"/>
  <c r="AH1855" i="79"/>
  <c r="AI1855" i="79"/>
  <c r="AJ1855" i="79"/>
  <c r="AK1855" i="79"/>
  <c r="AL1855" i="79"/>
  <c r="AM1855" i="79"/>
  <c r="AN1855" i="79"/>
  <c r="AO1855" i="79"/>
  <c r="AP1855" i="79"/>
  <c r="AQ1855" i="79"/>
  <c r="AR1855" i="79"/>
  <c r="Q166" i="45"/>
  <c r="Q165" i="45"/>
  <c r="Q156" i="45"/>
  <c r="Q149" i="45"/>
  <c r="Q142" i="45"/>
  <c r="Q135" i="45"/>
  <c r="Q128" i="45"/>
  <c r="Q121" i="45"/>
  <c r="Q114" i="45"/>
  <c r="Q107" i="45"/>
  <c r="Q100" i="45"/>
  <c r="Q83" i="45"/>
  <c r="Q66" i="45"/>
  <c r="Q48" i="45"/>
  <c r="Q30" i="45"/>
  <c r="Q23" i="45"/>
  <c r="Q18" i="45"/>
  <c r="H185" i="47"/>
  <c r="H186" i="47"/>
  <c r="H184" i="47"/>
  <c r="H182" i="47"/>
  <c r="H183" i="47"/>
  <c r="H181" i="47"/>
  <c r="H176" i="47"/>
  <c r="H177" i="47"/>
  <c r="H175" i="47"/>
  <c r="H173" i="47"/>
  <c r="H174" i="47"/>
  <c r="H172" i="47"/>
  <c r="H170" i="47"/>
  <c r="H171" i="47"/>
  <c r="H169" i="47"/>
  <c r="H167" i="47"/>
  <c r="H168" i="47"/>
  <c r="H166" i="47"/>
  <c r="H162" i="47"/>
  <c r="H161" i="47"/>
  <c r="H160" i="47"/>
  <c r="H158" i="47"/>
  <c r="H159" i="47"/>
  <c r="H157" i="47"/>
  <c r="AG1760" i="79" l="1"/>
  <c r="AL1761" i="79"/>
  <c r="AJ1760" i="79"/>
  <c r="AR1760" i="79"/>
  <c r="AH1761" i="79"/>
  <c r="AP1761" i="79"/>
  <c r="AE1760" i="79"/>
  <c r="AI1761" i="79"/>
  <c r="AM1760" i="79"/>
  <c r="AQ1761" i="79"/>
  <c r="AF1760" i="79"/>
  <c r="AJ1761" i="79"/>
  <c r="AN1760" i="79"/>
  <c r="AR1761" i="79"/>
  <c r="AK1761" i="79"/>
  <c r="AO1760" i="79"/>
  <c r="AM1761" i="79"/>
  <c r="AO1761" i="79"/>
  <c r="AG1761" i="79"/>
  <c r="AL1760" i="79"/>
  <c r="AE1761" i="79"/>
  <c r="AN1761" i="79"/>
  <c r="AF1761" i="79"/>
  <c r="AK1760" i="79"/>
  <c r="AQ1760" i="79"/>
  <c r="AI1760" i="79"/>
  <c r="AP1760" i="79"/>
  <c r="AH1760" i="79"/>
  <c r="Q1412" i="79"/>
  <c r="Q1409" i="79"/>
  <c r="Q1406" i="79"/>
  <c r="Q1403" i="79"/>
  <c r="Q1400" i="79"/>
  <c r="Q1218" i="79"/>
  <c r="Q1215" i="79"/>
  <c r="Q1212" i="79"/>
  <c r="Q1209" i="79"/>
  <c r="Q1206" i="79"/>
  <c r="Q1023" i="79"/>
  <c r="Q1020" i="79"/>
  <c r="Q1017" i="79"/>
  <c r="Q1014" i="79"/>
  <c r="Q1011" i="79"/>
  <c r="Q828" i="79"/>
  <c r="Q825" i="79"/>
  <c r="Q822" i="79"/>
  <c r="Q819" i="79"/>
  <c r="Q816" i="79"/>
  <c r="Q638" i="79"/>
  <c r="Q635" i="79"/>
  <c r="Q632" i="79"/>
  <c r="Q629" i="79"/>
  <c r="Q626" i="79"/>
  <c r="Q448" i="79"/>
  <c r="Q445" i="79"/>
  <c r="Q442" i="79"/>
  <c r="Q439" i="79"/>
  <c r="Q436" i="79"/>
  <c r="Q258" i="79"/>
  <c r="Q255" i="79"/>
  <c r="Q252" i="79"/>
  <c r="Q249" i="79"/>
  <c r="Q246" i="79"/>
  <c r="U473" i="46"/>
  <c r="U470" i="46"/>
  <c r="U467" i="46"/>
  <c r="U464" i="46"/>
  <c r="U461" i="46"/>
  <c r="U337" i="46"/>
  <c r="U334" i="46"/>
  <c r="U331" i="46"/>
  <c r="U328" i="46"/>
  <c r="U325" i="46"/>
  <c r="U201" i="46"/>
  <c r="U198" i="46"/>
  <c r="U195" i="46"/>
  <c r="U192" i="46"/>
  <c r="U189" i="46"/>
  <c r="AS1380" i="79" l="1"/>
  <c r="AS1186" i="79"/>
  <c r="AS991" i="79"/>
  <c r="AS796" i="79"/>
  <c r="AS606" i="79"/>
  <c r="AS416" i="79"/>
  <c r="AS226" i="79"/>
  <c r="AS36" i="79"/>
  <c r="Q103" i="43"/>
  <c r="P103" i="43"/>
  <c r="O103" i="43"/>
  <c r="N103" i="43"/>
  <c r="M103" i="43"/>
  <c r="L103" i="43"/>
  <c r="K103" i="43"/>
  <c r="J103" i="43"/>
  <c r="I103" i="43"/>
  <c r="H103" i="43"/>
  <c r="G103" i="43"/>
  <c r="F103" i="43"/>
  <c r="E103" i="43"/>
  <c r="D103" i="43"/>
  <c r="Q53" i="43"/>
  <c r="P53" i="43"/>
  <c r="O53" i="43"/>
  <c r="N53" i="43"/>
  <c r="M53" i="43"/>
  <c r="L53" i="43"/>
  <c r="K53" i="43"/>
  <c r="J53" i="43"/>
  <c r="I53" i="43"/>
  <c r="H53" i="43"/>
  <c r="G53" i="43"/>
  <c r="F53" i="43"/>
  <c r="E30" i="45"/>
  <c r="F30" i="45"/>
  <c r="G30" i="45"/>
  <c r="H30" i="45"/>
  <c r="I30" i="45"/>
  <c r="J30" i="45"/>
  <c r="K30" i="45"/>
  <c r="L30" i="45"/>
  <c r="O30" i="45"/>
  <c r="P30" i="45"/>
  <c r="Q31" i="45" s="1"/>
  <c r="D30" i="45"/>
  <c r="E23" i="45"/>
  <c r="F23" i="45"/>
  <c r="G23" i="45"/>
  <c r="H23" i="45"/>
  <c r="I23" i="45"/>
  <c r="J23" i="45"/>
  <c r="K23" i="45"/>
  <c r="L23" i="45"/>
  <c r="O23" i="45"/>
  <c r="P23" i="45"/>
  <c r="Q24" i="45" s="1"/>
  <c r="D23" i="45"/>
  <c r="I61" i="44"/>
  <c r="H60" i="44"/>
  <c r="AM72" i="46"/>
  <c r="AM23" i="46"/>
  <c r="H58" i="44"/>
  <c r="I58" i="44"/>
  <c r="J58" i="44"/>
  <c r="K58" i="44"/>
  <c r="L58" i="44"/>
  <c r="M58" i="44"/>
  <c r="N58" i="44"/>
  <c r="O58" i="44"/>
  <c r="P58" i="44"/>
  <c r="Q58" i="44"/>
  <c r="H59" i="44"/>
  <c r="I59" i="44"/>
  <c r="J59" i="44"/>
  <c r="K59" i="44"/>
  <c r="L59" i="44"/>
  <c r="M59" i="44"/>
  <c r="N59" i="44"/>
  <c r="O59" i="44"/>
  <c r="P59" i="44"/>
  <c r="Q59" i="44"/>
  <c r="I60" i="44"/>
  <c r="J60" i="44"/>
  <c r="K60" i="44"/>
  <c r="L60" i="44"/>
  <c r="M60" i="44"/>
  <c r="N60" i="44"/>
  <c r="O60" i="44"/>
  <c r="P60" i="44"/>
  <c r="Q60" i="44"/>
  <c r="H61" i="44"/>
  <c r="J61" i="44"/>
  <c r="K61" i="44"/>
  <c r="L61" i="44"/>
  <c r="M61" i="44"/>
  <c r="N61" i="44"/>
  <c r="O61" i="44"/>
  <c r="P61" i="44"/>
  <c r="Q61" i="44"/>
  <c r="AQ1774" i="79" l="1"/>
  <c r="AQ1574" i="79"/>
  <c r="AQ1800" i="79"/>
  <c r="AQ1854" i="79"/>
  <c r="AQ1827" i="79"/>
  <c r="AJ1800" i="79"/>
  <c r="AJ1774" i="79"/>
  <c r="AJ1574" i="79"/>
  <c r="AJ1827" i="79"/>
  <c r="AJ1854" i="79"/>
  <c r="AR1774" i="79"/>
  <c r="AR1800" i="79"/>
  <c r="AR1574" i="79"/>
  <c r="AR1827" i="79"/>
  <c r="AR1854" i="79"/>
  <c r="AI1774" i="79"/>
  <c r="AI1574" i="79"/>
  <c r="AI1800" i="79"/>
  <c r="AI1827" i="79"/>
  <c r="AI1854" i="79"/>
  <c r="AK1574" i="79"/>
  <c r="AK1800" i="79"/>
  <c r="AK1774" i="79"/>
  <c r="AK1827" i="79"/>
  <c r="AK1854" i="79"/>
  <c r="AL1380" i="79"/>
  <c r="AL1574" i="79"/>
  <c r="AL1774" i="79"/>
  <c r="AL1854" i="79"/>
  <c r="AL1800" i="79"/>
  <c r="AL1827" i="79"/>
  <c r="AE796" i="79"/>
  <c r="AE1574" i="79"/>
  <c r="AE1774" i="79"/>
  <c r="AE1800" i="79"/>
  <c r="AE1827" i="79"/>
  <c r="AE1854" i="79"/>
  <c r="AM1574" i="79"/>
  <c r="AM1774" i="79"/>
  <c r="AM1800" i="79"/>
  <c r="AM1854" i="79"/>
  <c r="AM1827" i="79"/>
  <c r="AF1774" i="79"/>
  <c r="AF1800" i="79"/>
  <c r="AF1827" i="79"/>
  <c r="AF1574" i="79"/>
  <c r="AF1854" i="79"/>
  <c r="AN226" i="79"/>
  <c r="AN1774" i="79"/>
  <c r="AN1574" i="79"/>
  <c r="AN1800" i="79"/>
  <c r="AN1827" i="79"/>
  <c r="AN1854" i="79"/>
  <c r="AG1574" i="79"/>
  <c r="AG1827" i="79"/>
  <c r="AG1774" i="79"/>
  <c r="AG1800" i="79"/>
  <c r="AG1854" i="79"/>
  <c r="AO1574" i="79"/>
  <c r="AO1774" i="79"/>
  <c r="AO1827" i="79"/>
  <c r="AO1800" i="79"/>
  <c r="AO1854" i="79"/>
  <c r="AH1774" i="79"/>
  <c r="AH1574" i="79"/>
  <c r="AH1800" i="79"/>
  <c r="AH1854" i="79"/>
  <c r="AH1827" i="79"/>
  <c r="AP606" i="79"/>
  <c r="AP1774" i="79"/>
  <c r="AP1574" i="79"/>
  <c r="AP1827" i="79"/>
  <c r="AP1800" i="79"/>
  <c r="AP1854" i="79"/>
  <c r="AL796" i="79"/>
  <c r="AK606" i="79"/>
  <c r="AP1380" i="79"/>
  <c r="AL606" i="79"/>
  <c r="AO991" i="79"/>
  <c r="AK416" i="79"/>
  <c r="AO416" i="79"/>
  <c r="AO606" i="79"/>
  <c r="AK1186" i="79"/>
  <c r="AK226" i="79"/>
  <c r="AK1380" i="79"/>
  <c r="AP36" i="79"/>
  <c r="AO226" i="79"/>
  <c r="AK991" i="79"/>
  <c r="AO1186" i="79"/>
  <c r="AO1380" i="79"/>
  <c r="AI1186" i="79"/>
  <c r="AI416" i="79"/>
  <c r="AI1380" i="79"/>
  <c r="AI606" i="79"/>
  <c r="AM1186" i="79"/>
  <c r="AM416" i="79"/>
  <c r="AM1380" i="79"/>
  <c r="AM606" i="79"/>
  <c r="AQ1186" i="79"/>
  <c r="AQ416" i="79"/>
  <c r="AQ1380" i="79"/>
  <c r="AQ606" i="79"/>
  <c r="AM36" i="79"/>
  <c r="AI226" i="79"/>
  <c r="AI796" i="79"/>
  <c r="AQ796" i="79"/>
  <c r="AQ991" i="79"/>
  <c r="AJ1380" i="79"/>
  <c r="AJ606" i="79"/>
  <c r="AJ796" i="79"/>
  <c r="AJ36" i="79"/>
  <c r="AN1380" i="79"/>
  <c r="AN606" i="79"/>
  <c r="AN796" i="79"/>
  <c r="AN36" i="79"/>
  <c r="AR1380" i="79"/>
  <c r="AR606" i="79"/>
  <c r="AR796" i="79"/>
  <c r="AR36" i="79"/>
  <c r="AJ226" i="79"/>
  <c r="AJ416" i="79"/>
  <c r="AR416" i="79"/>
  <c r="AM991" i="79"/>
  <c r="AR991" i="79"/>
  <c r="AN1186" i="79"/>
  <c r="AI36" i="79"/>
  <c r="AQ36" i="79"/>
  <c r="AQ226" i="79"/>
  <c r="AM796" i="79"/>
  <c r="AI991" i="79"/>
  <c r="AN991" i="79"/>
  <c r="AL991" i="79"/>
  <c r="AL226" i="79"/>
  <c r="AL1186" i="79"/>
  <c r="AL416" i="79"/>
  <c r="AP991" i="79"/>
  <c r="AP226" i="79"/>
  <c r="AP1186" i="79"/>
  <c r="AP416" i="79"/>
  <c r="AL36" i="79"/>
  <c r="AM226" i="79"/>
  <c r="AR226" i="79"/>
  <c r="AN416" i="79"/>
  <c r="AP796" i="79"/>
  <c r="AJ991" i="79"/>
  <c r="AJ1186" i="79"/>
  <c r="AR1186" i="79"/>
  <c r="AK36" i="79"/>
  <c r="AO36" i="79"/>
  <c r="AK796" i="79"/>
  <c r="AO796" i="79"/>
  <c r="AF796" i="79"/>
  <c r="AF991" i="79"/>
  <c r="AF416" i="79"/>
  <c r="AF36" i="79"/>
  <c r="AE36" i="79"/>
  <c r="AE606" i="79"/>
  <c r="AE991" i="79"/>
  <c r="AE1186" i="79"/>
  <c r="AG1380" i="79"/>
  <c r="AH416" i="79"/>
  <c r="AH36" i="79"/>
  <c r="AE226" i="79"/>
  <c r="AF606" i="79"/>
  <c r="AF1186" i="79"/>
  <c r="AE1380" i="79"/>
  <c r="AH1380" i="79"/>
  <c r="AF226" i="79"/>
  <c r="AE416" i="79"/>
  <c r="AG606" i="79"/>
  <c r="AF1380" i="79"/>
  <c r="AH796" i="79"/>
  <c r="AH1186" i="79"/>
  <c r="AH226" i="79"/>
  <c r="AH606" i="79"/>
  <c r="AH991" i="79"/>
  <c r="AG416" i="79"/>
  <c r="AG1186" i="79"/>
  <c r="AG226" i="79"/>
  <c r="AG991" i="79"/>
  <c r="AG36" i="79"/>
  <c r="AG796" i="79"/>
  <c r="AR1543" i="79"/>
  <c r="AQ1543" i="79"/>
  <c r="AP1543" i="79"/>
  <c r="AO1543" i="79"/>
  <c r="AN1543" i="79"/>
  <c r="AM1543" i="79"/>
  <c r="AL1543" i="79"/>
  <c r="AK1543" i="79"/>
  <c r="AJ1543" i="79"/>
  <c r="AI1543" i="79"/>
  <c r="AH1543" i="79"/>
  <c r="AG1543" i="79"/>
  <c r="AF1543" i="79"/>
  <c r="AE1543" i="79"/>
  <c r="Q1543" i="79"/>
  <c r="AS1542" i="79"/>
  <c r="AR1349" i="79"/>
  <c r="AQ1349" i="79"/>
  <c r="AP1349" i="79"/>
  <c r="AO1349" i="79"/>
  <c r="AN1349" i="79"/>
  <c r="AM1349" i="79"/>
  <c r="AL1349" i="79"/>
  <c r="AK1349" i="79"/>
  <c r="AJ1349" i="79"/>
  <c r="AI1349" i="79"/>
  <c r="AH1349" i="79"/>
  <c r="AG1349" i="79"/>
  <c r="AF1349" i="79"/>
  <c r="AE1349" i="79"/>
  <c r="Q1349" i="79"/>
  <c r="AS1348" i="79"/>
  <c r="AR1154" i="79"/>
  <c r="AQ1154" i="79"/>
  <c r="AP1154" i="79"/>
  <c r="AO1154" i="79"/>
  <c r="AN1154" i="79"/>
  <c r="AM1154" i="79"/>
  <c r="AL1154" i="79"/>
  <c r="AK1154" i="79"/>
  <c r="AJ1154" i="79"/>
  <c r="AI1154" i="79"/>
  <c r="AH1154" i="79"/>
  <c r="AG1154" i="79"/>
  <c r="AF1154" i="79"/>
  <c r="AE1154" i="79"/>
  <c r="Q1154" i="79"/>
  <c r="AS1153" i="79"/>
  <c r="AR959" i="79"/>
  <c r="AQ959" i="79"/>
  <c r="AP959" i="79"/>
  <c r="AO959" i="79"/>
  <c r="AN959" i="79"/>
  <c r="AM959" i="79"/>
  <c r="AL959" i="79"/>
  <c r="AK959" i="79"/>
  <c r="AJ959" i="79"/>
  <c r="AI959" i="79"/>
  <c r="AH959" i="79"/>
  <c r="AG959" i="79"/>
  <c r="AF959" i="79"/>
  <c r="AE959" i="79"/>
  <c r="Q959" i="79"/>
  <c r="AS958" i="79"/>
  <c r="AS419" i="79"/>
  <c r="AE420" i="79"/>
  <c r="AF420" i="79"/>
  <c r="AG420" i="79"/>
  <c r="AH420" i="79"/>
  <c r="AI420" i="79"/>
  <c r="AJ420" i="79"/>
  <c r="AK420" i="79"/>
  <c r="AL420" i="79"/>
  <c r="AM420" i="79"/>
  <c r="AN420" i="79"/>
  <c r="AO420" i="79"/>
  <c r="AP420" i="79"/>
  <c r="AQ420" i="79"/>
  <c r="AR420" i="79"/>
  <c r="AS422" i="79"/>
  <c r="AE423" i="79"/>
  <c r="AF423" i="79"/>
  <c r="AG423" i="79"/>
  <c r="AH423" i="79"/>
  <c r="AI423" i="79"/>
  <c r="AJ423" i="79"/>
  <c r="AK423" i="79"/>
  <c r="AL423" i="79"/>
  <c r="AM423" i="79"/>
  <c r="AN423" i="79"/>
  <c r="AO423" i="79"/>
  <c r="AP423" i="79"/>
  <c r="AQ423" i="79"/>
  <c r="AR423" i="79"/>
  <c r="R1545" i="79"/>
  <c r="D1545" i="79"/>
  <c r="AR1538" i="79"/>
  <c r="AQ1538" i="79"/>
  <c r="AP1538" i="79"/>
  <c r="AO1538" i="79"/>
  <c r="AN1538" i="79"/>
  <c r="AM1538" i="79"/>
  <c r="AL1538" i="79"/>
  <c r="AK1538" i="79"/>
  <c r="AJ1538" i="79"/>
  <c r="AI1538" i="79"/>
  <c r="AH1538" i="79"/>
  <c r="AG1538" i="79"/>
  <c r="AF1538" i="79"/>
  <c r="AE1538" i="79"/>
  <c r="Q1538" i="79"/>
  <c r="AS1537" i="79"/>
  <c r="AR1535" i="79"/>
  <c r="AQ1535" i="79"/>
  <c r="AP1535" i="79"/>
  <c r="AO1535" i="79"/>
  <c r="AN1535" i="79"/>
  <c r="AM1535" i="79"/>
  <c r="AL1535" i="79"/>
  <c r="AK1535" i="79"/>
  <c r="AJ1535" i="79"/>
  <c r="AI1535" i="79"/>
  <c r="AH1535" i="79"/>
  <c r="AG1535" i="79"/>
  <c r="AF1535" i="79"/>
  <c r="AE1535" i="79"/>
  <c r="Q1535" i="79"/>
  <c r="AS1534" i="79"/>
  <c r="AR1532" i="79"/>
  <c r="AQ1532" i="79"/>
  <c r="AP1532" i="79"/>
  <c r="AO1532" i="79"/>
  <c r="AN1532" i="79"/>
  <c r="AM1532" i="79"/>
  <c r="AL1532" i="79"/>
  <c r="AK1532" i="79"/>
  <c r="AJ1532" i="79"/>
  <c r="AI1532" i="79"/>
  <c r="AH1532" i="79"/>
  <c r="AG1532" i="79"/>
  <c r="AF1532" i="79"/>
  <c r="AE1532" i="79"/>
  <c r="Q1532" i="79"/>
  <c r="AS1531" i="79"/>
  <c r="AR1529" i="79"/>
  <c r="AQ1529" i="79"/>
  <c r="AP1529" i="79"/>
  <c r="AO1529" i="79"/>
  <c r="AN1529" i="79"/>
  <c r="AM1529" i="79"/>
  <c r="AL1529" i="79"/>
  <c r="AK1529" i="79"/>
  <c r="AJ1529" i="79"/>
  <c r="AI1529" i="79"/>
  <c r="AH1529" i="79"/>
  <c r="AG1529" i="79"/>
  <c r="AF1529" i="79"/>
  <c r="AE1529" i="79"/>
  <c r="Q1529" i="79"/>
  <c r="AS1528" i="79"/>
  <c r="AR1526" i="79"/>
  <c r="AQ1526" i="79"/>
  <c r="AP1526" i="79"/>
  <c r="AO1526" i="79"/>
  <c r="AN1526" i="79"/>
  <c r="AM1526" i="79"/>
  <c r="AL1526" i="79"/>
  <c r="AK1526" i="79"/>
  <c r="AJ1526" i="79"/>
  <c r="AI1526" i="79"/>
  <c r="AH1526" i="79"/>
  <c r="AG1526" i="79"/>
  <c r="AF1526" i="79"/>
  <c r="AE1526" i="79"/>
  <c r="Q1526" i="79"/>
  <c r="AS1525" i="79"/>
  <c r="AR1523" i="79"/>
  <c r="AQ1523" i="79"/>
  <c r="AP1523" i="79"/>
  <c r="AO1523" i="79"/>
  <c r="AN1523" i="79"/>
  <c r="AM1523" i="79"/>
  <c r="AL1523" i="79"/>
  <c r="AK1523" i="79"/>
  <c r="AJ1523" i="79"/>
  <c r="AI1523" i="79"/>
  <c r="AH1523" i="79"/>
  <c r="AG1523" i="79"/>
  <c r="AF1523" i="79"/>
  <c r="AE1523" i="79"/>
  <c r="Q1523" i="79"/>
  <c r="AS1522" i="79"/>
  <c r="AR1520" i="79"/>
  <c r="AQ1520" i="79"/>
  <c r="AP1520" i="79"/>
  <c r="AO1520" i="79"/>
  <c r="AN1520" i="79"/>
  <c r="AM1520" i="79"/>
  <c r="AL1520" i="79"/>
  <c r="AK1520" i="79"/>
  <c r="AJ1520" i="79"/>
  <c r="AI1520" i="79"/>
  <c r="AH1520" i="79"/>
  <c r="AG1520" i="79"/>
  <c r="AF1520" i="79"/>
  <c r="AE1520" i="79"/>
  <c r="Q1520" i="79"/>
  <c r="AS1519" i="79"/>
  <c r="AR1517" i="79"/>
  <c r="AQ1517" i="79"/>
  <c r="AP1517" i="79"/>
  <c r="AO1517" i="79"/>
  <c r="AN1517" i="79"/>
  <c r="AM1517" i="79"/>
  <c r="AL1517" i="79"/>
  <c r="AK1517" i="79"/>
  <c r="AJ1517" i="79"/>
  <c r="AI1517" i="79"/>
  <c r="AH1517" i="79"/>
  <c r="AG1517" i="79"/>
  <c r="AF1517" i="79"/>
  <c r="AE1517" i="79"/>
  <c r="AS1516" i="79"/>
  <c r="AR1514" i="79"/>
  <c r="AQ1514" i="79"/>
  <c r="AP1514" i="79"/>
  <c r="AO1514" i="79"/>
  <c r="AN1514" i="79"/>
  <c r="AM1514" i="79"/>
  <c r="AL1514" i="79"/>
  <c r="AK1514" i="79"/>
  <c r="AJ1514" i="79"/>
  <c r="AI1514" i="79"/>
  <c r="AH1514" i="79"/>
  <c r="AG1514" i="79"/>
  <c r="AF1514" i="79"/>
  <c r="AE1514" i="79"/>
  <c r="Q1514" i="79"/>
  <c r="AS1513" i="79"/>
  <c r="AR1511" i="79"/>
  <c r="AQ1511" i="79"/>
  <c r="AP1511" i="79"/>
  <c r="AO1511" i="79"/>
  <c r="AN1511" i="79"/>
  <c r="AM1511" i="79"/>
  <c r="AL1511" i="79"/>
  <c r="AK1511" i="79"/>
  <c r="AJ1511" i="79"/>
  <c r="AI1511" i="79"/>
  <c r="AH1511" i="79"/>
  <c r="AG1511" i="79"/>
  <c r="AF1511" i="79"/>
  <c r="AE1511" i="79"/>
  <c r="Q1511" i="79"/>
  <c r="AS1510" i="79"/>
  <c r="AR1508" i="79"/>
  <c r="AQ1508" i="79"/>
  <c r="AP1508" i="79"/>
  <c r="AO1508" i="79"/>
  <c r="AN1508" i="79"/>
  <c r="AM1508" i="79"/>
  <c r="AL1508" i="79"/>
  <c r="AK1508" i="79"/>
  <c r="AJ1508" i="79"/>
  <c r="AI1508" i="79"/>
  <c r="AH1508" i="79"/>
  <c r="AG1508" i="79"/>
  <c r="AF1508" i="79"/>
  <c r="AE1508" i="79"/>
  <c r="Q1508" i="79"/>
  <c r="AS1507" i="79"/>
  <c r="AR1505" i="79"/>
  <c r="AQ1505" i="79"/>
  <c r="AP1505" i="79"/>
  <c r="AO1505" i="79"/>
  <c r="AN1505" i="79"/>
  <c r="AM1505" i="79"/>
  <c r="AL1505" i="79"/>
  <c r="AK1505" i="79"/>
  <c r="AJ1505" i="79"/>
  <c r="AI1505" i="79"/>
  <c r="AH1505" i="79"/>
  <c r="AG1505" i="79"/>
  <c r="AF1505" i="79"/>
  <c r="AE1505" i="79"/>
  <c r="Q1505" i="79"/>
  <c r="AS1504" i="79"/>
  <c r="AR1502" i="79"/>
  <c r="AQ1502" i="79"/>
  <c r="AP1502" i="79"/>
  <c r="AO1502" i="79"/>
  <c r="AN1502" i="79"/>
  <c r="AM1502" i="79"/>
  <c r="AL1502" i="79"/>
  <c r="AK1502" i="79"/>
  <c r="AJ1502" i="79"/>
  <c r="AI1502" i="79"/>
  <c r="AH1502" i="79"/>
  <c r="AG1502" i="79"/>
  <c r="AF1502" i="79"/>
  <c r="AE1502" i="79"/>
  <c r="Q1502" i="79"/>
  <c r="AS1501" i="79"/>
  <c r="AR1499" i="79"/>
  <c r="AQ1499" i="79"/>
  <c r="AP1499" i="79"/>
  <c r="AO1499" i="79"/>
  <c r="AN1499" i="79"/>
  <c r="AM1499" i="79"/>
  <c r="AL1499" i="79"/>
  <c r="AK1499" i="79"/>
  <c r="AJ1499" i="79"/>
  <c r="AI1499" i="79"/>
  <c r="AH1499" i="79"/>
  <c r="AG1499" i="79"/>
  <c r="AF1499" i="79"/>
  <c r="AE1499" i="79"/>
  <c r="Q1499" i="79"/>
  <c r="AS1498" i="79"/>
  <c r="AR1495" i="79"/>
  <c r="AQ1495" i="79"/>
  <c r="AP1495" i="79"/>
  <c r="AO1495" i="79"/>
  <c r="AN1495" i="79"/>
  <c r="AM1495" i="79"/>
  <c r="AL1495" i="79"/>
  <c r="AK1495" i="79"/>
  <c r="AJ1495" i="79"/>
  <c r="AI1495" i="79"/>
  <c r="AH1495" i="79"/>
  <c r="AG1495" i="79"/>
  <c r="AF1495" i="79"/>
  <c r="AE1495" i="79"/>
  <c r="Q1495" i="79"/>
  <c r="AS1494" i="79"/>
  <c r="AR1492" i="79"/>
  <c r="AQ1492" i="79"/>
  <c r="AP1492" i="79"/>
  <c r="AO1492" i="79"/>
  <c r="AN1492" i="79"/>
  <c r="AM1492" i="79"/>
  <c r="AL1492" i="79"/>
  <c r="AK1492" i="79"/>
  <c r="AJ1492" i="79"/>
  <c r="AI1492" i="79"/>
  <c r="AH1492" i="79"/>
  <c r="AG1492" i="79"/>
  <c r="AF1492" i="79"/>
  <c r="AE1492" i="79"/>
  <c r="Q1492" i="79"/>
  <c r="AS1491" i="79"/>
  <c r="AR1489" i="79"/>
  <c r="AQ1489" i="79"/>
  <c r="AP1489" i="79"/>
  <c r="AO1489" i="79"/>
  <c r="AN1489" i="79"/>
  <c r="AM1489" i="79"/>
  <c r="AL1489" i="79"/>
  <c r="AK1489" i="79"/>
  <c r="AJ1489" i="79"/>
  <c r="AI1489" i="79"/>
  <c r="AH1489" i="79"/>
  <c r="AG1489" i="79"/>
  <c r="AF1489" i="79"/>
  <c r="AE1489" i="79"/>
  <c r="AS1488" i="79"/>
  <c r="AR1485" i="79"/>
  <c r="AQ1485" i="79"/>
  <c r="AP1485" i="79"/>
  <c r="AO1485" i="79"/>
  <c r="AN1485" i="79"/>
  <c r="AM1485" i="79"/>
  <c r="AL1485" i="79"/>
  <c r="AK1485" i="79"/>
  <c r="AJ1485" i="79"/>
  <c r="AI1485" i="79"/>
  <c r="AH1485" i="79"/>
  <c r="AG1485" i="79"/>
  <c r="AF1485" i="79"/>
  <c r="AE1485" i="79"/>
  <c r="Q1485" i="79"/>
  <c r="AS1484" i="79"/>
  <c r="AR1482" i="79"/>
  <c r="AQ1482" i="79"/>
  <c r="AP1482" i="79"/>
  <c r="AO1482" i="79"/>
  <c r="AN1482" i="79"/>
  <c r="AM1482" i="79"/>
  <c r="AL1482" i="79"/>
  <c r="AK1482" i="79"/>
  <c r="AJ1482" i="79"/>
  <c r="AI1482" i="79"/>
  <c r="AH1482" i="79"/>
  <c r="AG1482" i="79"/>
  <c r="AF1482" i="79"/>
  <c r="AE1482" i="79"/>
  <c r="Q1482" i="79"/>
  <c r="AS1481" i="79"/>
  <c r="AR1479" i="79"/>
  <c r="AQ1479" i="79"/>
  <c r="AP1479" i="79"/>
  <c r="AO1479" i="79"/>
  <c r="AN1479" i="79"/>
  <c r="AM1479" i="79"/>
  <c r="AL1479" i="79"/>
  <c r="AK1479" i="79"/>
  <c r="AJ1479" i="79"/>
  <c r="AI1479" i="79"/>
  <c r="AH1479" i="79"/>
  <c r="AG1479" i="79"/>
  <c r="AF1479" i="79"/>
  <c r="AE1479" i="79"/>
  <c r="Q1479" i="79"/>
  <c r="AS1478" i="79"/>
  <c r="AR1476" i="79"/>
  <c r="AQ1476" i="79"/>
  <c r="AP1476" i="79"/>
  <c r="AO1476" i="79"/>
  <c r="AN1476" i="79"/>
  <c r="AM1476" i="79"/>
  <c r="AL1476" i="79"/>
  <c r="AK1476" i="79"/>
  <c r="AJ1476" i="79"/>
  <c r="AI1476" i="79"/>
  <c r="AH1476" i="79"/>
  <c r="AG1476" i="79"/>
  <c r="AF1476" i="79"/>
  <c r="AE1476" i="79"/>
  <c r="Q1476" i="79"/>
  <c r="AS1475" i="79"/>
  <c r="AR1473" i="79"/>
  <c r="AQ1473" i="79"/>
  <c r="AP1473" i="79"/>
  <c r="AO1473" i="79"/>
  <c r="AN1473" i="79"/>
  <c r="AM1473" i="79"/>
  <c r="AL1473" i="79"/>
  <c r="AK1473" i="79"/>
  <c r="AJ1473" i="79"/>
  <c r="AI1473" i="79"/>
  <c r="AH1473" i="79"/>
  <c r="AG1473" i="79"/>
  <c r="AF1473" i="79"/>
  <c r="AE1473" i="79"/>
  <c r="Q1473" i="79"/>
  <c r="AS1472" i="79"/>
  <c r="AR1470" i="79"/>
  <c r="AQ1470" i="79"/>
  <c r="AP1470" i="79"/>
  <c r="AO1470" i="79"/>
  <c r="AN1470" i="79"/>
  <c r="AM1470" i="79"/>
  <c r="AL1470" i="79"/>
  <c r="AK1470" i="79"/>
  <c r="AJ1470" i="79"/>
  <c r="AI1470" i="79"/>
  <c r="AH1470" i="79"/>
  <c r="AG1470" i="79"/>
  <c r="AF1470" i="79"/>
  <c r="AE1470" i="79"/>
  <c r="Q1470" i="79"/>
  <c r="AS1469" i="79"/>
  <c r="AR1467" i="79"/>
  <c r="AQ1467" i="79"/>
  <c r="AP1467" i="79"/>
  <c r="AO1467" i="79"/>
  <c r="AN1467" i="79"/>
  <c r="AM1467" i="79"/>
  <c r="AL1467" i="79"/>
  <c r="AK1467" i="79"/>
  <c r="AJ1467" i="79"/>
  <c r="AI1467" i="79"/>
  <c r="AH1467" i="79"/>
  <c r="AG1467" i="79"/>
  <c r="AF1467" i="79"/>
  <c r="AE1467" i="79"/>
  <c r="Q1467" i="79"/>
  <c r="AS1466" i="79"/>
  <c r="AR1464" i="79"/>
  <c r="AQ1464" i="79"/>
  <c r="AP1464" i="79"/>
  <c r="AO1464" i="79"/>
  <c r="AN1464" i="79"/>
  <c r="AM1464" i="79"/>
  <c r="AL1464" i="79"/>
  <c r="AK1464" i="79"/>
  <c r="AJ1464" i="79"/>
  <c r="AI1464" i="79"/>
  <c r="AH1464" i="79"/>
  <c r="AG1464" i="79"/>
  <c r="AF1464" i="79"/>
  <c r="AE1464" i="79"/>
  <c r="Q1464" i="79"/>
  <c r="AS1463" i="79"/>
  <c r="AR1460" i="79"/>
  <c r="AQ1460" i="79"/>
  <c r="AP1460" i="79"/>
  <c r="AO1460" i="79"/>
  <c r="AN1460" i="79"/>
  <c r="AM1460" i="79"/>
  <c r="AL1460" i="79"/>
  <c r="AK1460" i="79"/>
  <c r="AJ1460" i="79"/>
  <c r="AI1460" i="79"/>
  <c r="AH1460" i="79"/>
  <c r="AG1460" i="79"/>
  <c r="AF1460" i="79"/>
  <c r="AE1460" i="79"/>
  <c r="AS1459" i="79"/>
  <c r="AR1457" i="79"/>
  <c r="AQ1457" i="79"/>
  <c r="AP1457" i="79"/>
  <c r="AO1457" i="79"/>
  <c r="AN1457" i="79"/>
  <c r="AM1457" i="79"/>
  <c r="AL1457" i="79"/>
  <c r="AK1457" i="79"/>
  <c r="AJ1457" i="79"/>
  <c r="AI1457" i="79"/>
  <c r="AH1457" i="79"/>
  <c r="AG1457" i="79"/>
  <c r="AF1457" i="79"/>
  <c r="AE1457" i="79"/>
  <c r="AS1456" i="79"/>
  <c r="AR1454" i="79"/>
  <c r="AQ1454" i="79"/>
  <c r="AP1454" i="79"/>
  <c r="AO1454" i="79"/>
  <c r="AN1454" i="79"/>
  <c r="AM1454" i="79"/>
  <c r="AL1454" i="79"/>
  <c r="AK1454" i="79"/>
  <c r="AJ1454" i="79"/>
  <c r="AI1454" i="79"/>
  <c r="AH1454" i="79"/>
  <c r="AG1454" i="79"/>
  <c r="AF1454" i="79"/>
  <c r="AE1454" i="79"/>
  <c r="AS1453" i="79"/>
  <c r="AR1451" i="79"/>
  <c r="AQ1451" i="79"/>
  <c r="AP1451" i="79"/>
  <c r="AO1451" i="79"/>
  <c r="AN1451" i="79"/>
  <c r="AM1451" i="79"/>
  <c r="AL1451" i="79"/>
  <c r="AK1451" i="79"/>
  <c r="AJ1451" i="79"/>
  <c r="AI1451" i="79"/>
  <c r="AH1451" i="79"/>
  <c r="AG1451" i="79"/>
  <c r="AF1451" i="79"/>
  <c r="AE1451" i="79"/>
  <c r="AS1450" i="79"/>
  <c r="AR1446" i="79"/>
  <c r="AQ1446" i="79"/>
  <c r="AP1446" i="79"/>
  <c r="AO1446" i="79"/>
  <c r="AN1446" i="79"/>
  <c r="AM1446" i="79"/>
  <c r="AL1446" i="79"/>
  <c r="AK1446" i="79"/>
  <c r="AJ1446" i="79"/>
  <c r="AI1446" i="79"/>
  <c r="AH1446" i="79"/>
  <c r="AG1446" i="79"/>
  <c r="AF1446" i="79"/>
  <c r="AE1446" i="79"/>
  <c r="Q1446" i="79"/>
  <c r="AS1445" i="79"/>
  <c r="AR1443" i="79"/>
  <c r="AQ1443" i="79"/>
  <c r="AP1443" i="79"/>
  <c r="AO1443" i="79"/>
  <c r="AN1443" i="79"/>
  <c r="AM1443" i="79"/>
  <c r="AL1443" i="79"/>
  <c r="AK1443" i="79"/>
  <c r="AJ1443" i="79"/>
  <c r="AI1443" i="79"/>
  <c r="AH1443" i="79"/>
  <c r="AG1443" i="79"/>
  <c r="AF1443" i="79"/>
  <c r="AE1443" i="79"/>
  <c r="Q1443" i="79"/>
  <c r="AS1442" i="79"/>
  <c r="AR1440" i="79"/>
  <c r="AQ1440" i="79"/>
  <c r="AP1440" i="79"/>
  <c r="AO1440" i="79"/>
  <c r="AN1440" i="79"/>
  <c r="AM1440" i="79"/>
  <c r="AL1440" i="79"/>
  <c r="AK1440" i="79"/>
  <c r="AJ1440" i="79"/>
  <c r="AI1440" i="79"/>
  <c r="AH1440" i="79"/>
  <c r="AG1440" i="79"/>
  <c r="AF1440" i="79"/>
  <c r="AE1440" i="79"/>
  <c r="Q1440" i="79"/>
  <c r="AS1439" i="79"/>
  <c r="AR1437" i="79"/>
  <c r="AQ1437" i="79"/>
  <c r="AP1437" i="79"/>
  <c r="AO1437" i="79"/>
  <c r="AN1437" i="79"/>
  <c r="AM1437" i="79"/>
  <c r="AL1437" i="79"/>
  <c r="AK1437" i="79"/>
  <c r="AJ1437" i="79"/>
  <c r="AI1437" i="79"/>
  <c r="AH1437" i="79"/>
  <c r="AG1437" i="79"/>
  <c r="AF1437" i="79"/>
  <c r="AE1437" i="79"/>
  <c r="Q1437" i="79"/>
  <c r="AS1436" i="79"/>
  <c r="AR1433" i="79"/>
  <c r="AQ1433" i="79"/>
  <c r="AP1433" i="79"/>
  <c r="AO1433" i="79"/>
  <c r="AN1433" i="79"/>
  <c r="AM1433" i="79"/>
  <c r="AL1433" i="79"/>
  <c r="AK1433" i="79"/>
  <c r="AJ1433" i="79"/>
  <c r="AI1433" i="79"/>
  <c r="AH1433" i="79"/>
  <c r="AG1433" i="79"/>
  <c r="AF1433" i="79"/>
  <c r="AE1433" i="79"/>
  <c r="Q1433" i="79"/>
  <c r="AS1432" i="79"/>
  <c r="AR1430" i="79"/>
  <c r="AQ1430" i="79"/>
  <c r="AP1430" i="79"/>
  <c r="AO1430" i="79"/>
  <c r="AN1430" i="79"/>
  <c r="AM1430" i="79"/>
  <c r="AL1430" i="79"/>
  <c r="AK1430" i="79"/>
  <c r="AJ1430" i="79"/>
  <c r="AI1430" i="79"/>
  <c r="AH1430" i="79"/>
  <c r="AG1430" i="79"/>
  <c r="AF1430" i="79"/>
  <c r="AE1430" i="79"/>
  <c r="Q1430" i="79"/>
  <c r="AS1429" i="79"/>
  <c r="AR1426" i="79"/>
  <c r="AQ1426" i="79"/>
  <c r="AP1426" i="79"/>
  <c r="AO1426" i="79"/>
  <c r="AN1426" i="79"/>
  <c r="AM1426" i="79"/>
  <c r="AL1426" i="79"/>
  <c r="AK1426" i="79"/>
  <c r="AJ1426" i="79"/>
  <c r="AI1426" i="79"/>
  <c r="AH1426" i="79"/>
  <c r="AG1426" i="79"/>
  <c r="AF1426" i="79"/>
  <c r="AE1426" i="79"/>
  <c r="Q1426" i="79"/>
  <c r="AS1425" i="79"/>
  <c r="AR1422" i="79"/>
  <c r="AQ1422" i="79"/>
  <c r="AP1422" i="79"/>
  <c r="AO1422" i="79"/>
  <c r="AN1422" i="79"/>
  <c r="AM1422" i="79"/>
  <c r="AL1422" i="79"/>
  <c r="AK1422" i="79"/>
  <c r="AJ1422" i="79"/>
  <c r="AI1422" i="79"/>
  <c r="AH1422" i="79"/>
  <c r="AG1422" i="79"/>
  <c r="AF1422" i="79"/>
  <c r="AE1422" i="79"/>
  <c r="Q1422" i="79"/>
  <c r="AS1421" i="79"/>
  <c r="AR1419" i="79"/>
  <c r="AQ1419" i="79"/>
  <c r="AP1419" i="79"/>
  <c r="AO1419" i="79"/>
  <c r="AN1419" i="79"/>
  <c r="AM1419" i="79"/>
  <c r="AL1419" i="79"/>
  <c r="AK1419" i="79"/>
  <c r="AJ1419" i="79"/>
  <c r="AI1419" i="79"/>
  <c r="AH1419" i="79"/>
  <c r="AG1419" i="79"/>
  <c r="AF1419" i="79"/>
  <c r="AE1419" i="79"/>
  <c r="Q1419" i="79"/>
  <c r="AS1418" i="79"/>
  <c r="AR1416" i="79"/>
  <c r="AQ1416" i="79"/>
  <c r="AP1416" i="79"/>
  <c r="AO1416" i="79"/>
  <c r="AN1416" i="79"/>
  <c r="AM1416" i="79"/>
  <c r="AL1416" i="79"/>
  <c r="AK1416" i="79"/>
  <c r="AJ1416" i="79"/>
  <c r="AI1416" i="79"/>
  <c r="AH1416" i="79"/>
  <c r="AG1416" i="79"/>
  <c r="AF1416" i="79"/>
  <c r="AE1416" i="79"/>
  <c r="Q1416" i="79"/>
  <c r="AS1415" i="79"/>
  <c r="AR1412" i="79"/>
  <c r="AQ1412" i="79"/>
  <c r="AP1412" i="79"/>
  <c r="AO1412" i="79"/>
  <c r="AN1412" i="79"/>
  <c r="AM1412" i="79"/>
  <c r="AL1412" i="79"/>
  <c r="AK1412" i="79"/>
  <c r="AJ1412" i="79"/>
  <c r="AI1412" i="79"/>
  <c r="AH1412" i="79"/>
  <c r="AG1412" i="79"/>
  <c r="AF1412" i="79"/>
  <c r="AE1412" i="79"/>
  <c r="AS1411" i="79"/>
  <c r="AR1409" i="79"/>
  <c r="AQ1409" i="79"/>
  <c r="AP1409" i="79"/>
  <c r="AO1409" i="79"/>
  <c r="AN1409" i="79"/>
  <c r="AM1409" i="79"/>
  <c r="AL1409" i="79"/>
  <c r="AK1409" i="79"/>
  <c r="AJ1409" i="79"/>
  <c r="AI1409" i="79"/>
  <c r="AH1409" i="79"/>
  <c r="AG1409" i="79"/>
  <c r="AF1409" i="79"/>
  <c r="AE1409" i="79"/>
  <c r="AS1408" i="79"/>
  <c r="AR1406" i="79"/>
  <c r="AQ1406" i="79"/>
  <c r="AP1406" i="79"/>
  <c r="AO1406" i="79"/>
  <c r="AN1406" i="79"/>
  <c r="AM1406" i="79"/>
  <c r="AL1406" i="79"/>
  <c r="AK1406" i="79"/>
  <c r="AJ1406" i="79"/>
  <c r="AI1406" i="79"/>
  <c r="AH1406" i="79"/>
  <c r="AG1406" i="79"/>
  <c r="AF1406" i="79"/>
  <c r="AE1406" i="79"/>
  <c r="AS1405" i="79"/>
  <c r="AR1403" i="79"/>
  <c r="AQ1403" i="79"/>
  <c r="AP1403" i="79"/>
  <c r="AO1403" i="79"/>
  <c r="AN1403" i="79"/>
  <c r="AM1403" i="79"/>
  <c r="AL1403" i="79"/>
  <c r="AK1403" i="79"/>
  <c r="AJ1403" i="79"/>
  <c r="AI1403" i="79"/>
  <c r="AH1403" i="79"/>
  <c r="AG1403" i="79"/>
  <c r="AF1403" i="79"/>
  <c r="AE1403" i="79"/>
  <c r="AS1402" i="79"/>
  <c r="AR1400" i="79"/>
  <c r="AQ1400" i="79"/>
  <c r="AP1400" i="79"/>
  <c r="AO1400" i="79"/>
  <c r="AN1400" i="79"/>
  <c r="AM1400" i="79"/>
  <c r="AL1400" i="79"/>
  <c r="AK1400" i="79"/>
  <c r="AJ1400" i="79"/>
  <c r="AI1400" i="79"/>
  <c r="AH1400" i="79"/>
  <c r="AG1400" i="79"/>
  <c r="AF1400" i="79"/>
  <c r="AE1400" i="79"/>
  <c r="AS1399" i="79"/>
  <c r="AR1396" i="79"/>
  <c r="AQ1396" i="79"/>
  <c r="AP1396" i="79"/>
  <c r="AO1396" i="79"/>
  <c r="AN1396" i="79"/>
  <c r="AM1396" i="79"/>
  <c r="AL1396" i="79"/>
  <c r="AK1396" i="79"/>
  <c r="AJ1396" i="79"/>
  <c r="AI1396" i="79"/>
  <c r="AH1396" i="79"/>
  <c r="AG1396" i="79"/>
  <c r="AF1396" i="79"/>
  <c r="AE1396" i="79"/>
  <c r="AS1395" i="79"/>
  <c r="AR1393" i="79"/>
  <c r="AQ1393" i="79"/>
  <c r="AP1393" i="79"/>
  <c r="AO1393" i="79"/>
  <c r="AN1393" i="79"/>
  <c r="AM1393" i="79"/>
  <c r="AL1393" i="79"/>
  <c r="AK1393" i="79"/>
  <c r="AJ1393" i="79"/>
  <c r="AI1393" i="79"/>
  <c r="AH1393" i="79"/>
  <c r="AG1393" i="79"/>
  <c r="AF1393" i="79"/>
  <c r="AE1393" i="79"/>
  <c r="AS1392" i="79"/>
  <c r="AR1390" i="79"/>
  <c r="AQ1390" i="79"/>
  <c r="AP1390" i="79"/>
  <c r="AO1390" i="79"/>
  <c r="AN1390" i="79"/>
  <c r="AM1390" i="79"/>
  <c r="AL1390" i="79"/>
  <c r="AK1390" i="79"/>
  <c r="AJ1390" i="79"/>
  <c r="AI1390" i="79"/>
  <c r="AH1390" i="79"/>
  <c r="AG1390" i="79"/>
  <c r="AF1390" i="79"/>
  <c r="AE1390" i="79"/>
  <c r="AS1389" i="79"/>
  <c r="AR1387" i="79"/>
  <c r="AQ1387" i="79"/>
  <c r="AP1387" i="79"/>
  <c r="AO1387" i="79"/>
  <c r="AN1387" i="79"/>
  <c r="AM1387" i="79"/>
  <c r="AL1387" i="79"/>
  <c r="AK1387" i="79"/>
  <c r="AJ1387" i="79"/>
  <c r="AI1387" i="79"/>
  <c r="AH1387" i="79"/>
  <c r="AG1387" i="79"/>
  <c r="AF1387" i="79"/>
  <c r="AE1387" i="79"/>
  <c r="AS1386" i="79"/>
  <c r="AR1384" i="79"/>
  <c r="AQ1384" i="79"/>
  <c r="AP1384" i="79"/>
  <c r="AO1384" i="79"/>
  <c r="AN1384" i="79"/>
  <c r="AM1384" i="79"/>
  <c r="AL1384" i="79"/>
  <c r="AK1384" i="79"/>
  <c r="AJ1384" i="79"/>
  <c r="AI1384" i="79"/>
  <c r="AH1384" i="79"/>
  <c r="AG1384" i="79"/>
  <c r="AF1384" i="79"/>
  <c r="AE1384" i="79"/>
  <c r="AS1383" i="79"/>
  <c r="AR1344" i="79"/>
  <c r="AQ1344" i="79"/>
  <c r="AP1344" i="79"/>
  <c r="AO1344" i="79"/>
  <c r="AN1344" i="79"/>
  <c r="AM1344" i="79"/>
  <c r="AL1344" i="79"/>
  <c r="AK1344" i="79"/>
  <c r="AJ1344" i="79"/>
  <c r="AI1344" i="79"/>
  <c r="AH1344" i="79"/>
  <c r="AG1344" i="79"/>
  <c r="AF1344" i="79"/>
  <c r="AE1344" i="79"/>
  <c r="Q1344" i="79"/>
  <c r="AS1343" i="79"/>
  <c r="AR1341" i="79"/>
  <c r="AQ1341" i="79"/>
  <c r="AP1341" i="79"/>
  <c r="AO1341" i="79"/>
  <c r="AN1341" i="79"/>
  <c r="AM1341" i="79"/>
  <c r="AL1341" i="79"/>
  <c r="AK1341" i="79"/>
  <c r="AJ1341" i="79"/>
  <c r="AI1341" i="79"/>
  <c r="AH1341" i="79"/>
  <c r="AG1341" i="79"/>
  <c r="AF1341" i="79"/>
  <c r="AE1341" i="79"/>
  <c r="Q1341" i="79"/>
  <c r="AS1340" i="79"/>
  <c r="AR1338" i="79"/>
  <c r="AQ1338" i="79"/>
  <c r="AP1338" i="79"/>
  <c r="AO1338" i="79"/>
  <c r="AN1338" i="79"/>
  <c r="AM1338" i="79"/>
  <c r="AL1338" i="79"/>
  <c r="AK1338" i="79"/>
  <c r="AJ1338" i="79"/>
  <c r="AI1338" i="79"/>
  <c r="AH1338" i="79"/>
  <c r="AG1338" i="79"/>
  <c r="AF1338" i="79"/>
  <c r="AE1338" i="79"/>
  <c r="Q1338" i="79"/>
  <c r="AS1337" i="79"/>
  <c r="AR1335" i="79"/>
  <c r="AQ1335" i="79"/>
  <c r="AP1335" i="79"/>
  <c r="AO1335" i="79"/>
  <c r="AN1335" i="79"/>
  <c r="AM1335" i="79"/>
  <c r="AL1335" i="79"/>
  <c r="AK1335" i="79"/>
  <c r="AJ1335" i="79"/>
  <c r="AI1335" i="79"/>
  <c r="AH1335" i="79"/>
  <c r="AG1335" i="79"/>
  <c r="AF1335" i="79"/>
  <c r="AE1335" i="79"/>
  <c r="Q1335" i="79"/>
  <c r="AS1334" i="79"/>
  <c r="AR1332" i="79"/>
  <c r="AQ1332" i="79"/>
  <c r="AP1332" i="79"/>
  <c r="AO1332" i="79"/>
  <c r="AN1332" i="79"/>
  <c r="AM1332" i="79"/>
  <c r="AL1332" i="79"/>
  <c r="AK1332" i="79"/>
  <c r="AJ1332" i="79"/>
  <c r="AI1332" i="79"/>
  <c r="AH1332" i="79"/>
  <c r="AG1332" i="79"/>
  <c r="AF1332" i="79"/>
  <c r="AE1332" i="79"/>
  <c r="Q1332" i="79"/>
  <c r="AS1331" i="79"/>
  <c r="AR1329" i="79"/>
  <c r="AQ1329" i="79"/>
  <c r="AP1329" i="79"/>
  <c r="AO1329" i="79"/>
  <c r="AN1329" i="79"/>
  <c r="AM1329" i="79"/>
  <c r="AL1329" i="79"/>
  <c r="AK1329" i="79"/>
  <c r="AJ1329" i="79"/>
  <c r="AI1329" i="79"/>
  <c r="AH1329" i="79"/>
  <c r="AG1329" i="79"/>
  <c r="AF1329" i="79"/>
  <c r="AE1329" i="79"/>
  <c r="Q1329" i="79"/>
  <c r="AS1328" i="79"/>
  <c r="AR1326" i="79"/>
  <c r="AQ1326" i="79"/>
  <c r="AP1326" i="79"/>
  <c r="AO1326" i="79"/>
  <c r="AN1326" i="79"/>
  <c r="AM1326" i="79"/>
  <c r="AL1326" i="79"/>
  <c r="AK1326" i="79"/>
  <c r="AJ1326" i="79"/>
  <c r="AI1326" i="79"/>
  <c r="AH1326" i="79"/>
  <c r="AG1326" i="79"/>
  <c r="AF1326" i="79"/>
  <c r="AE1326" i="79"/>
  <c r="Q1326" i="79"/>
  <c r="AS1325" i="79"/>
  <c r="AR1323" i="79"/>
  <c r="AQ1323" i="79"/>
  <c r="AP1323" i="79"/>
  <c r="AO1323" i="79"/>
  <c r="AN1323" i="79"/>
  <c r="AM1323" i="79"/>
  <c r="AL1323" i="79"/>
  <c r="AK1323" i="79"/>
  <c r="AJ1323" i="79"/>
  <c r="AI1323" i="79"/>
  <c r="AH1323" i="79"/>
  <c r="AG1323" i="79"/>
  <c r="AF1323" i="79"/>
  <c r="AE1323" i="79"/>
  <c r="AS1322" i="79"/>
  <c r="AR1320" i="79"/>
  <c r="AQ1320" i="79"/>
  <c r="AP1320" i="79"/>
  <c r="AO1320" i="79"/>
  <c r="AN1320" i="79"/>
  <c r="AM1320" i="79"/>
  <c r="AL1320" i="79"/>
  <c r="AK1320" i="79"/>
  <c r="AJ1320" i="79"/>
  <c r="AI1320" i="79"/>
  <c r="AH1320" i="79"/>
  <c r="AG1320" i="79"/>
  <c r="AF1320" i="79"/>
  <c r="AE1320" i="79"/>
  <c r="Q1320" i="79"/>
  <c r="AS1319" i="79"/>
  <c r="AR1317" i="79"/>
  <c r="AQ1317" i="79"/>
  <c r="AP1317" i="79"/>
  <c r="AO1317" i="79"/>
  <c r="AN1317" i="79"/>
  <c r="AM1317" i="79"/>
  <c r="AL1317" i="79"/>
  <c r="AK1317" i="79"/>
  <c r="AJ1317" i="79"/>
  <c r="AI1317" i="79"/>
  <c r="AH1317" i="79"/>
  <c r="AG1317" i="79"/>
  <c r="AF1317" i="79"/>
  <c r="AE1317" i="79"/>
  <c r="Q1317" i="79"/>
  <c r="AS1316" i="79"/>
  <c r="AR1314" i="79"/>
  <c r="AQ1314" i="79"/>
  <c r="AP1314" i="79"/>
  <c r="AO1314" i="79"/>
  <c r="AN1314" i="79"/>
  <c r="AM1314" i="79"/>
  <c r="AL1314" i="79"/>
  <c r="AK1314" i="79"/>
  <c r="AJ1314" i="79"/>
  <c r="AI1314" i="79"/>
  <c r="AH1314" i="79"/>
  <c r="AG1314" i="79"/>
  <c r="AF1314" i="79"/>
  <c r="AE1314" i="79"/>
  <c r="Q1314" i="79"/>
  <c r="AS1313" i="79"/>
  <c r="AR1311" i="79"/>
  <c r="AQ1311" i="79"/>
  <c r="AP1311" i="79"/>
  <c r="AO1311" i="79"/>
  <c r="AN1311" i="79"/>
  <c r="AM1311" i="79"/>
  <c r="AL1311" i="79"/>
  <c r="AK1311" i="79"/>
  <c r="AJ1311" i="79"/>
  <c r="AI1311" i="79"/>
  <c r="AH1311" i="79"/>
  <c r="AG1311" i="79"/>
  <c r="AF1311" i="79"/>
  <c r="AE1311" i="79"/>
  <c r="Q1311" i="79"/>
  <c r="AS1310" i="79"/>
  <c r="AR1308" i="79"/>
  <c r="AQ1308" i="79"/>
  <c r="AP1308" i="79"/>
  <c r="AO1308" i="79"/>
  <c r="AN1308" i="79"/>
  <c r="AM1308" i="79"/>
  <c r="AL1308" i="79"/>
  <c r="AK1308" i="79"/>
  <c r="AJ1308" i="79"/>
  <c r="AI1308" i="79"/>
  <c r="AH1308" i="79"/>
  <c r="AG1308" i="79"/>
  <c r="AF1308" i="79"/>
  <c r="AE1308" i="79"/>
  <c r="Q1308" i="79"/>
  <c r="AS1307" i="79"/>
  <c r="AR1305" i="79"/>
  <c r="AQ1305" i="79"/>
  <c r="AP1305" i="79"/>
  <c r="AO1305" i="79"/>
  <c r="AN1305" i="79"/>
  <c r="AM1305" i="79"/>
  <c r="AL1305" i="79"/>
  <c r="AK1305" i="79"/>
  <c r="AJ1305" i="79"/>
  <c r="AI1305" i="79"/>
  <c r="AH1305" i="79"/>
  <c r="AG1305" i="79"/>
  <c r="AF1305" i="79"/>
  <c r="AE1305" i="79"/>
  <c r="Q1305" i="79"/>
  <c r="AS1304" i="79"/>
  <c r="AR1301" i="79"/>
  <c r="AQ1301" i="79"/>
  <c r="AP1301" i="79"/>
  <c r="AO1301" i="79"/>
  <c r="AN1301" i="79"/>
  <c r="AM1301" i="79"/>
  <c r="AL1301" i="79"/>
  <c r="AK1301" i="79"/>
  <c r="AJ1301" i="79"/>
  <c r="AI1301" i="79"/>
  <c r="AH1301" i="79"/>
  <c r="AG1301" i="79"/>
  <c r="AF1301" i="79"/>
  <c r="AE1301" i="79"/>
  <c r="Q1301" i="79"/>
  <c r="AS1300" i="79"/>
  <c r="AR1298" i="79"/>
  <c r="AQ1298" i="79"/>
  <c r="AP1298" i="79"/>
  <c r="AO1298" i="79"/>
  <c r="AN1298" i="79"/>
  <c r="AM1298" i="79"/>
  <c r="AL1298" i="79"/>
  <c r="AK1298" i="79"/>
  <c r="AJ1298" i="79"/>
  <c r="AI1298" i="79"/>
  <c r="AH1298" i="79"/>
  <c r="AG1298" i="79"/>
  <c r="AF1298" i="79"/>
  <c r="AE1298" i="79"/>
  <c r="Q1298" i="79"/>
  <c r="AS1297" i="79"/>
  <c r="AR1295" i="79"/>
  <c r="AQ1295" i="79"/>
  <c r="AP1295" i="79"/>
  <c r="AO1295" i="79"/>
  <c r="AN1295" i="79"/>
  <c r="AM1295" i="79"/>
  <c r="AL1295" i="79"/>
  <c r="AK1295" i="79"/>
  <c r="AJ1295" i="79"/>
  <c r="AI1295" i="79"/>
  <c r="AH1295" i="79"/>
  <c r="AG1295" i="79"/>
  <c r="AF1295" i="79"/>
  <c r="AE1295" i="79"/>
  <c r="AS1294" i="79"/>
  <c r="AR1291" i="79"/>
  <c r="AQ1291" i="79"/>
  <c r="AP1291" i="79"/>
  <c r="AO1291" i="79"/>
  <c r="AN1291" i="79"/>
  <c r="AM1291" i="79"/>
  <c r="AL1291" i="79"/>
  <c r="AK1291" i="79"/>
  <c r="AJ1291" i="79"/>
  <c r="AI1291" i="79"/>
  <c r="AH1291" i="79"/>
  <c r="AG1291" i="79"/>
  <c r="AF1291" i="79"/>
  <c r="AE1291" i="79"/>
  <c r="Q1291" i="79"/>
  <c r="AS1290" i="79"/>
  <c r="AR1288" i="79"/>
  <c r="AQ1288" i="79"/>
  <c r="AP1288" i="79"/>
  <c r="AO1288" i="79"/>
  <c r="AN1288" i="79"/>
  <c r="AM1288" i="79"/>
  <c r="AL1288" i="79"/>
  <c r="AK1288" i="79"/>
  <c r="AJ1288" i="79"/>
  <c r="AI1288" i="79"/>
  <c r="AH1288" i="79"/>
  <c r="AG1288" i="79"/>
  <c r="AF1288" i="79"/>
  <c r="AE1288" i="79"/>
  <c r="Q1288" i="79"/>
  <c r="AS1287" i="79"/>
  <c r="AR1285" i="79"/>
  <c r="AQ1285" i="79"/>
  <c r="AP1285" i="79"/>
  <c r="AO1285" i="79"/>
  <c r="AN1285" i="79"/>
  <c r="AM1285" i="79"/>
  <c r="AL1285" i="79"/>
  <c r="AK1285" i="79"/>
  <c r="AJ1285" i="79"/>
  <c r="AI1285" i="79"/>
  <c r="AH1285" i="79"/>
  <c r="AG1285" i="79"/>
  <c r="AF1285" i="79"/>
  <c r="AE1285" i="79"/>
  <c r="Q1285" i="79"/>
  <c r="AS1284" i="79"/>
  <c r="AR1282" i="79"/>
  <c r="AQ1282" i="79"/>
  <c r="AP1282" i="79"/>
  <c r="AO1282" i="79"/>
  <c r="AN1282" i="79"/>
  <c r="AM1282" i="79"/>
  <c r="AL1282" i="79"/>
  <c r="AK1282" i="79"/>
  <c r="AJ1282" i="79"/>
  <c r="AI1282" i="79"/>
  <c r="AH1282" i="79"/>
  <c r="AG1282" i="79"/>
  <c r="AF1282" i="79"/>
  <c r="AE1282" i="79"/>
  <c r="Q1282" i="79"/>
  <c r="AS1281" i="79"/>
  <c r="AR1279" i="79"/>
  <c r="AQ1279" i="79"/>
  <c r="AP1279" i="79"/>
  <c r="AO1279" i="79"/>
  <c r="AN1279" i="79"/>
  <c r="AM1279" i="79"/>
  <c r="AL1279" i="79"/>
  <c r="AK1279" i="79"/>
  <c r="AJ1279" i="79"/>
  <c r="AI1279" i="79"/>
  <c r="AH1279" i="79"/>
  <c r="AG1279" i="79"/>
  <c r="AF1279" i="79"/>
  <c r="AE1279" i="79"/>
  <c r="Q1279" i="79"/>
  <c r="AS1278" i="79"/>
  <c r="AR1276" i="79"/>
  <c r="AQ1276" i="79"/>
  <c r="AP1276" i="79"/>
  <c r="AO1276" i="79"/>
  <c r="AN1276" i="79"/>
  <c r="AM1276" i="79"/>
  <c r="AL1276" i="79"/>
  <c r="AK1276" i="79"/>
  <c r="AJ1276" i="79"/>
  <c r="AI1276" i="79"/>
  <c r="AH1276" i="79"/>
  <c r="AG1276" i="79"/>
  <c r="AF1276" i="79"/>
  <c r="AE1276" i="79"/>
  <c r="Q1276" i="79"/>
  <c r="AS1275" i="79"/>
  <c r="AR1273" i="79"/>
  <c r="AQ1273" i="79"/>
  <c r="AP1273" i="79"/>
  <c r="AO1273" i="79"/>
  <c r="AN1273" i="79"/>
  <c r="AM1273" i="79"/>
  <c r="AL1273" i="79"/>
  <c r="AK1273" i="79"/>
  <c r="AJ1273" i="79"/>
  <c r="AI1273" i="79"/>
  <c r="AH1273" i="79"/>
  <c r="AG1273" i="79"/>
  <c r="AF1273" i="79"/>
  <c r="AE1273" i="79"/>
  <c r="Q1273" i="79"/>
  <c r="AS1272" i="79"/>
  <c r="AR1270" i="79"/>
  <c r="AQ1270" i="79"/>
  <c r="AP1270" i="79"/>
  <c r="AO1270" i="79"/>
  <c r="AN1270" i="79"/>
  <c r="AM1270" i="79"/>
  <c r="AL1270" i="79"/>
  <c r="AK1270" i="79"/>
  <c r="AJ1270" i="79"/>
  <c r="AI1270" i="79"/>
  <c r="AH1270" i="79"/>
  <c r="AG1270" i="79"/>
  <c r="AF1270" i="79"/>
  <c r="AE1270" i="79"/>
  <c r="Q1270" i="79"/>
  <c r="AS1269" i="79"/>
  <c r="AR1266" i="79"/>
  <c r="AQ1266" i="79"/>
  <c r="AP1266" i="79"/>
  <c r="AO1266" i="79"/>
  <c r="AN1266" i="79"/>
  <c r="AM1266" i="79"/>
  <c r="AL1266" i="79"/>
  <c r="AK1266" i="79"/>
  <c r="AJ1266" i="79"/>
  <c r="AI1266" i="79"/>
  <c r="AH1266" i="79"/>
  <c r="AG1266" i="79"/>
  <c r="AF1266" i="79"/>
  <c r="AE1266" i="79"/>
  <c r="AS1265" i="79"/>
  <c r="AR1263" i="79"/>
  <c r="AQ1263" i="79"/>
  <c r="AP1263" i="79"/>
  <c r="AO1263" i="79"/>
  <c r="AN1263" i="79"/>
  <c r="AM1263" i="79"/>
  <c r="AL1263" i="79"/>
  <c r="AK1263" i="79"/>
  <c r="AJ1263" i="79"/>
  <c r="AI1263" i="79"/>
  <c r="AH1263" i="79"/>
  <c r="AG1263" i="79"/>
  <c r="AF1263" i="79"/>
  <c r="AE1263" i="79"/>
  <c r="AS1262" i="79"/>
  <c r="AR1260" i="79"/>
  <c r="AQ1260" i="79"/>
  <c r="AP1260" i="79"/>
  <c r="AO1260" i="79"/>
  <c r="AN1260" i="79"/>
  <c r="AM1260" i="79"/>
  <c r="AL1260" i="79"/>
  <c r="AK1260" i="79"/>
  <c r="AJ1260" i="79"/>
  <c r="AI1260" i="79"/>
  <c r="AH1260" i="79"/>
  <c r="AG1260" i="79"/>
  <c r="AF1260" i="79"/>
  <c r="AE1260" i="79"/>
  <c r="AS1259" i="79"/>
  <c r="AR1257" i="79"/>
  <c r="AQ1257" i="79"/>
  <c r="AP1257" i="79"/>
  <c r="AO1257" i="79"/>
  <c r="AN1257" i="79"/>
  <c r="AM1257" i="79"/>
  <c r="AL1257" i="79"/>
  <c r="AK1257" i="79"/>
  <c r="AJ1257" i="79"/>
  <c r="AI1257" i="79"/>
  <c r="AH1257" i="79"/>
  <c r="AG1257" i="79"/>
  <c r="AF1257" i="79"/>
  <c r="AE1257" i="79"/>
  <c r="AS1256" i="79"/>
  <c r="AR1252" i="79"/>
  <c r="AQ1252" i="79"/>
  <c r="AP1252" i="79"/>
  <c r="AO1252" i="79"/>
  <c r="AN1252" i="79"/>
  <c r="AM1252" i="79"/>
  <c r="AL1252" i="79"/>
  <c r="AK1252" i="79"/>
  <c r="AJ1252" i="79"/>
  <c r="AI1252" i="79"/>
  <c r="AH1252" i="79"/>
  <c r="AG1252" i="79"/>
  <c r="AF1252" i="79"/>
  <c r="AE1252" i="79"/>
  <c r="Q1252" i="79"/>
  <c r="AS1251" i="79"/>
  <c r="AR1249" i="79"/>
  <c r="AQ1249" i="79"/>
  <c r="AP1249" i="79"/>
  <c r="AO1249" i="79"/>
  <c r="AN1249" i="79"/>
  <c r="AM1249" i="79"/>
  <c r="AL1249" i="79"/>
  <c r="AK1249" i="79"/>
  <c r="AJ1249" i="79"/>
  <c r="AI1249" i="79"/>
  <c r="AH1249" i="79"/>
  <c r="AG1249" i="79"/>
  <c r="AF1249" i="79"/>
  <c r="AE1249" i="79"/>
  <c r="Q1249" i="79"/>
  <c r="AS1248" i="79"/>
  <c r="AR1246" i="79"/>
  <c r="AQ1246" i="79"/>
  <c r="AP1246" i="79"/>
  <c r="AO1246" i="79"/>
  <c r="AN1246" i="79"/>
  <c r="AM1246" i="79"/>
  <c r="AL1246" i="79"/>
  <c r="AK1246" i="79"/>
  <c r="AJ1246" i="79"/>
  <c r="AI1246" i="79"/>
  <c r="AH1246" i="79"/>
  <c r="AG1246" i="79"/>
  <c r="AF1246" i="79"/>
  <c r="AE1246" i="79"/>
  <c r="Q1246" i="79"/>
  <c r="AS1245" i="79"/>
  <c r="AR1243" i="79"/>
  <c r="AQ1243" i="79"/>
  <c r="AP1243" i="79"/>
  <c r="AO1243" i="79"/>
  <c r="AN1243" i="79"/>
  <c r="AM1243" i="79"/>
  <c r="AL1243" i="79"/>
  <c r="AK1243" i="79"/>
  <c r="AJ1243" i="79"/>
  <c r="AI1243" i="79"/>
  <c r="AH1243" i="79"/>
  <c r="AG1243" i="79"/>
  <c r="AF1243" i="79"/>
  <c r="AE1243" i="79"/>
  <c r="Q1243" i="79"/>
  <c r="AS1242" i="79"/>
  <c r="AR1239" i="79"/>
  <c r="AQ1239" i="79"/>
  <c r="AP1239" i="79"/>
  <c r="AO1239" i="79"/>
  <c r="AN1239" i="79"/>
  <c r="AM1239" i="79"/>
  <c r="AL1239" i="79"/>
  <c r="AK1239" i="79"/>
  <c r="AJ1239" i="79"/>
  <c r="AI1239" i="79"/>
  <c r="AH1239" i="79"/>
  <c r="AG1239" i="79"/>
  <c r="AF1239" i="79"/>
  <c r="AE1239" i="79"/>
  <c r="Q1239" i="79"/>
  <c r="AS1238" i="79"/>
  <c r="AR1236" i="79"/>
  <c r="AQ1236" i="79"/>
  <c r="AP1236" i="79"/>
  <c r="AO1236" i="79"/>
  <c r="AN1236" i="79"/>
  <c r="AM1236" i="79"/>
  <c r="AL1236" i="79"/>
  <c r="AK1236" i="79"/>
  <c r="AJ1236" i="79"/>
  <c r="AI1236" i="79"/>
  <c r="AH1236" i="79"/>
  <c r="AG1236" i="79"/>
  <c r="AF1236" i="79"/>
  <c r="AE1236" i="79"/>
  <c r="Q1236" i="79"/>
  <c r="AS1235" i="79"/>
  <c r="AR1232" i="79"/>
  <c r="AQ1232" i="79"/>
  <c r="AP1232" i="79"/>
  <c r="AO1232" i="79"/>
  <c r="AN1232" i="79"/>
  <c r="AM1232" i="79"/>
  <c r="AL1232" i="79"/>
  <c r="AK1232" i="79"/>
  <c r="AJ1232" i="79"/>
  <c r="AI1232" i="79"/>
  <c r="AH1232" i="79"/>
  <c r="AG1232" i="79"/>
  <c r="AF1232" i="79"/>
  <c r="AE1232" i="79"/>
  <c r="Q1232" i="79"/>
  <c r="AS1231" i="79"/>
  <c r="AR1228" i="79"/>
  <c r="AQ1228" i="79"/>
  <c r="AP1228" i="79"/>
  <c r="AO1228" i="79"/>
  <c r="AN1228" i="79"/>
  <c r="AM1228" i="79"/>
  <c r="AL1228" i="79"/>
  <c r="AK1228" i="79"/>
  <c r="AJ1228" i="79"/>
  <c r="AI1228" i="79"/>
  <c r="AH1228" i="79"/>
  <c r="AG1228" i="79"/>
  <c r="AF1228" i="79"/>
  <c r="AE1228" i="79"/>
  <c r="Q1228" i="79"/>
  <c r="AS1227" i="79"/>
  <c r="AR1225" i="79"/>
  <c r="AQ1225" i="79"/>
  <c r="AP1225" i="79"/>
  <c r="AO1225" i="79"/>
  <c r="AN1225" i="79"/>
  <c r="AM1225" i="79"/>
  <c r="AL1225" i="79"/>
  <c r="AK1225" i="79"/>
  <c r="AJ1225" i="79"/>
  <c r="AI1225" i="79"/>
  <c r="AH1225" i="79"/>
  <c r="AG1225" i="79"/>
  <c r="AF1225" i="79"/>
  <c r="AE1225" i="79"/>
  <c r="Q1225" i="79"/>
  <c r="AS1224" i="79"/>
  <c r="AR1222" i="79"/>
  <c r="AQ1222" i="79"/>
  <c r="AP1222" i="79"/>
  <c r="AO1222" i="79"/>
  <c r="AN1222" i="79"/>
  <c r="AM1222" i="79"/>
  <c r="AL1222" i="79"/>
  <c r="AK1222" i="79"/>
  <c r="AJ1222" i="79"/>
  <c r="AI1222" i="79"/>
  <c r="AH1222" i="79"/>
  <c r="AG1222" i="79"/>
  <c r="AF1222" i="79"/>
  <c r="AE1222" i="79"/>
  <c r="Q1222" i="79"/>
  <c r="AS1221" i="79"/>
  <c r="AR1218" i="79"/>
  <c r="AQ1218" i="79"/>
  <c r="AP1218" i="79"/>
  <c r="AO1218" i="79"/>
  <c r="AN1218" i="79"/>
  <c r="AM1218" i="79"/>
  <c r="AL1218" i="79"/>
  <c r="AK1218" i="79"/>
  <c r="AJ1218" i="79"/>
  <c r="AI1218" i="79"/>
  <c r="AH1218" i="79"/>
  <c r="AG1218" i="79"/>
  <c r="AF1218" i="79"/>
  <c r="AE1218" i="79"/>
  <c r="AS1217" i="79"/>
  <c r="AR1215" i="79"/>
  <c r="AQ1215" i="79"/>
  <c r="AP1215" i="79"/>
  <c r="AO1215" i="79"/>
  <c r="AN1215" i="79"/>
  <c r="AM1215" i="79"/>
  <c r="AL1215" i="79"/>
  <c r="AK1215" i="79"/>
  <c r="AJ1215" i="79"/>
  <c r="AI1215" i="79"/>
  <c r="AH1215" i="79"/>
  <c r="AG1215" i="79"/>
  <c r="AF1215" i="79"/>
  <c r="AE1215" i="79"/>
  <c r="AS1214" i="79"/>
  <c r="AR1212" i="79"/>
  <c r="AQ1212" i="79"/>
  <c r="AP1212" i="79"/>
  <c r="AO1212" i="79"/>
  <c r="AN1212" i="79"/>
  <c r="AM1212" i="79"/>
  <c r="AL1212" i="79"/>
  <c r="AK1212" i="79"/>
  <c r="AJ1212" i="79"/>
  <c r="AI1212" i="79"/>
  <c r="AH1212" i="79"/>
  <c r="AG1212" i="79"/>
  <c r="AF1212" i="79"/>
  <c r="AE1212" i="79"/>
  <c r="AS1211" i="79"/>
  <c r="AR1209" i="79"/>
  <c r="AQ1209" i="79"/>
  <c r="AP1209" i="79"/>
  <c r="AO1209" i="79"/>
  <c r="AN1209" i="79"/>
  <c r="AM1209" i="79"/>
  <c r="AL1209" i="79"/>
  <c r="AK1209" i="79"/>
  <c r="AJ1209" i="79"/>
  <c r="AI1209" i="79"/>
  <c r="AH1209" i="79"/>
  <c r="AG1209" i="79"/>
  <c r="AF1209" i="79"/>
  <c r="AE1209" i="79"/>
  <c r="AS1208" i="79"/>
  <c r="AR1206" i="79"/>
  <c r="AQ1206" i="79"/>
  <c r="AP1206" i="79"/>
  <c r="AO1206" i="79"/>
  <c r="AN1206" i="79"/>
  <c r="AM1206" i="79"/>
  <c r="AL1206" i="79"/>
  <c r="AK1206" i="79"/>
  <c r="AJ1206" i="79"/>
  <c r="AI1206" i="79"/>
  <c r="AH1206" i="79"/>
  <c r="AG1206" i="79"/>
  <c r="AF1206" i="79"/>
  <c r="AE1206" i="79"/>
  <c r="AS1205" i="79"/>
  <c r="AR1202" i="79"/>
  <c r="AQ1202" i="79"/>
  <c r="AP1202" i="79"/>
  <c r="AO1202" i="79"/>
  <c r="AN1202" i="79"/>
  <c r="AM1202" i="79"/>
  <c r="AL1202" i="79"/>
  <c r="AK1202" i="79"/>
  <c r="AJ1202" i="79"/>
  <c r="AI1202" i="79"/>
  <c r="AH1202" i="79"/>
  <c r="AG1202" i="79"/>
  <c r="AF1202" i="79"/>
  <c r="AE1202" i="79"/>
  <c r="AS1201" i="79"/>
  <c r="AR1199" i="79"/>
  <c r="AQ1199" i="79"/>
  <c r="AP1199" i="79"/>
  <c r="AO1199" i="79"/>
  <c r="AN1199" i="79"/>
  <c r="AM1199" i="79"/>
  <c r="AL1199" i="79"/>
  <c r="AK1199" i="79"/>
  <c r="AJ1199" i="79"/>
  <c r="AI1199" i="79"/>
  <c r="AH1199" i="79"/>
  <c r="AG1199" i="79"/>
  <c r="AF1199" i="79"/>
  <c r="AE1199" i="79"/>
  <c r="AS1198" i="79"/>
  <c r="AR1196" i="79"/>
  <c r="AQ1196" i="79"/>
  <c r="AP1196" i="79"/>
  <c r="AO1196" i="79"/>
  <c r="AN1196" i="79"/>
  <c r="AM1196" i="79"/>
  <c r="AL1196" i="79"/>
  <c r="AK1196" i="79"/>
  <c r="AJ1196" i="79"/>
  <c r="AI1196" i="79"/>
  <c r="AH1196" i="79"/>
  <c r="AG1196" i="79"/>
  <c r="AF1196" i="79"/>
  <c r="AE1196" i="79"/>
  <c r="AS1195" i="79"/>
  <c r="AR1193" i="79"/>
  <c r="AQ1193" i="79"/>
  <c r="AP1193" i="79"/>
  <c r="AO1193" i="79"/>
  <c r="AN1193" i="79"/>
  <c r="AM1193" i="79"/>
  <c r="AL1193" i="79"/>
  <c r="AK1193" i="79"/>
  <c r="AJ1193" i="79"/>
  <c r="AI1193" i="79"/>
  <c r="AH1193" i="79"/>
  <c r="AG1193" i="79"/>
  <c r="AF1193" i="79"/>
  <c r="AE1193" i="79"/>
  <c r="AS1192" i="79"/>
  <c r="AR1190" i="79"/>
  <c r="AQ1190" i="79"/>
  <c r="AP1190" i="79"/>
  <c r="AO1190" i="79"/>
  <c r="AN1190" i="79"/>
  <c r="AM1190" i="79"/>
  <c r="AL1190" i="79"/>
  <c r="AK1190" i="79"/>
  <c r="AJ1190" i="79"/>
  <c r="AI1190" i="79"/>
  <c r="AH1190" i="79"/>
  <c r="AG1190" i="79"/>
  <c r="AF1190" i="79"/>
  <c r="AE1190" i="79"/>
  <c r="AS1189" i="79"/>
  <c r="Q49" i="45"/>
  <c r="O66" i="45"/>
  <c r="P66" i="45"/>
  <c r="Q67" i="45" s="1"/>
  <c r="O83" i="45"/>
  <c r="P83" i="45"/>
  <c r="Q84" i="45" s="1"/>
  <c r="O100" i="45"/>
  <c r="P100" i="45"/>
  <c r="Q101" i="45" s="1"/>
  <c r="O107" i="45"/>
  <c r="P107" i="45"/>
  <c r="Q108" i="45" s="1"/>
  <c r="O114" i="45"/>
  <c r="P114" i="45"/>
  <c r="Q115" i="45" s="1"/>
  <c r="O121" i="45"/>
  <c r="P121" i="45"/>
  <c r="Q122" i="45" s="1"/>
  <c r="O128" i="45"/>
  <c r="P128" i="45"/>
  <c r="Q129" i="45" s="1"/>
  <c r="O135" i="45"/>
  <c r="P135" i="45"/>
  <c r="Q136" i="45" s="1"/>
  <c r="O142" i="45"/>
  <c r="P142" i="45"/>
  <c r="Q143" i="45" s="1"/>
  <c r="O149" i="45"/>
  <c r="P149" i="45"/>
  <c r="Q150" i="45" s="1"/>
  <c r="O156" i="45"/>
  <c r="P156" i="45"/>
  <c r="Q157" i="45" s="1"/>
  <c r="P18" i="45"/>
  <c r="P24" i="45" l="1"/>
  <c r="C178" i="45" s="1"/>
  <c r="P49" i="45"/>
  <c r="E178" i="45" s="1"/>
  <c r="P157" i="45"/>
  <c r="P31" i="45"/>
  <c r="D178" i="45" s="1"/>
  <c r="P129" i="45"/>
  <c r="Q179" i="45"/>
  <c r="P136" i="45"/>
  <c r="P108" i="45"/>
  <c r="P150" i="45"/>
  <c r="P122" i="45"/>
  <c r="P143" i="45"/>
  <c r="P115" i="45"/>
  <c r="P84" i="45"/>
  <c r="G178" i="45" s="1"/>
  <c r="P67" i="45"/>
  <c r="F178" i="45" s="1"/>
  <c r="P101" i="45"/>
  <c r="H178" i="45" s="1"/>
  <c r="Q178" i="45" l="1"/>
  <c r="AS994" i="79"/>
  <c r="AS997" i="79"/>
  <c r="AS1000" i="79"/>
  <c r="AS1003" i="79"/>
  <c r="AS1006" i="79"/>
  <c r="AS1010" i="79"/>
  <c r="AS1013" i="79"/>
  <c r="AS1016" i="79"/>
  <c r="AS1019" i="79"/>
  <c r="AS1022" i="79"/>
  <c r="AS1026" i="79"/>
  <c r="AS1029" i="79"/>
  <c r="AS1032" i="79"/>
  <c r="AS1036" i="79"/>
  <c r="AS1040" i="79"/>
  <c r="AS1043" i="79"/>
  <c r="AS1047" i="79"/>
  <c r="AS1050" i="79"/>
  <c r="AS1053" i="79"/>
  <c r="AS1056" i="79"/>
  <c r="AS1061" i="79"/>
  <c r="AS1064" i="79"/>
  <c r="AS1067" i="79"/>
  <c r="AS1070" i="79"/>
  <c r="AS1074" i="79"/>
  <c r="AS1077" i="79"/>
  <c r="AS1080" i="79"/>
  <c r="AS1083" i="79"/>
  <c r="AS1086" i="79"/>
  <c r="AS1089" i="79"/>
  <c r="AS1092" i="79"/>
  <c r="AS1095" i="79"/>
  <c r="AS1099" i="79"/>
  <c r="AS1102" i="79"/>
  <c r="AS1105" i="79"/>
  <c r="AS1109" i="79"/>
  <c r="AS1112" i="79"/>
  <c r="AS1115" i="79"/>
  <c r="AS1118" i="79"/>
  <c r="AS1121" i="79"/>
  <c r="AS1124" i="79"/>
  <c r="AS1127" i="79"/>
  <c r="AS1130" i="79"/>
  <c r="AS1133" i="79"/>
  <c r="AS1136" i="79"/>
  <c r="AS1139" i="79"/>
  <c r="AS1142" i="79"/>
  <c r="AS1145" i="79"/>
  <c r="AS1148" i="79"/>
  <c r="H156" i="47" l="1"/>
  <c r="H155" i="47"/>
  <c r="H154" i="47"/>
  <c r="P27" i="85" l="1"/>
  <c r="P49" i="85" s="1"/>
  <c r="C28" i="85" s="1"/>
  <c r="K27" i="85"/>
  <c r="K49" i="85" s="1"/>
  <c r="C27" i="85" s="1"/>
  <c r="D28" i="85" l="1"/>
  <c r="F28" i="85" s="1"/>
  <c r="F39" i="85" s="1"/>
  <c r="I51" i="44" l="1"/>
  <c r="H51" i="44"/>
  <c r="Q185" i="79" l="1"/>
  <c r="E45" i="44" l="1"/>
  <c r="AS140" i="79" l="1"/>
  <c r="Q47" i="44"/>
  <c r="P47" i="44"/>
  <c r="O47" i="44"/>
  <c r="N47" i="44"/>
  <c r="M47" i="44"/>
  <c r="L47" i="44"/>
  <c r="K47" i="44"/>
  <c r="J47" i="44"/>
  <c r="I47" i="44"/>
  <c r="H47" i="44"/>
  <c r="R576" i="79" l="1"/>
  <c r="R386" i="79"/>
  <c r="R196" i="79"/>
  <c r="V537" i="46"/>
  <c r="V127" i="46"/>
  <c r="D196" i="79"/>
  <c r="Q642" i="79" l="1"/>
  <c r="Q452" i="79"/>
  <c r="Q262" i="79"/>
  <c r="Q72"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9" i="79"/>
  <c r="Q1146" i="79"/>
  <c r="Q1143" i="79"/>
  <c r="Q1140" i="79"/>
  <c r="Q1137" i="79"/>
  <c r="Q1134" i="79"/>
  <c r="Q1131" i="79"/>
  <c r="Q1125" i="79"/>
  <c r="Q1122" i="79"/>
  <c r="Q1119" i="79"/>
  <c r="Q1116" i="79"/>
  <c r="Q1113" i="79"/>
  <c r="Q1110" i="79"/>
  <c r="Q1106" i="79"/>
  <c r="Q1103" i="79"/>
  <c r="Q1096" i="79"/>
  <c r="Q1093" i="79"/>
  <c r="Q1090" i="79"/>
  <c r="Q1087" i="79"/>
  <c r="Q1084" i="79"/>
  <c r="Q1081" i="79"/>
  <c r="Q1078" i="79"/>
  <c r="Q1075" i="79"/>
  <c r="Q1057" i="79"/>
  <c r="Q1054" i="79"/>
  <c r="Q1051" i="79"/>
  <c r="Q1048" i="79"/>
  <c r="Q1044" i="79"/>
  <c r="Q1041" i="79"/>
  <c r="Q1037" i="79"/>
  <c r="Q1033" i="79"/>
  <c r="Q1030" i="79"/>
  <c r="Q1027" i="79"/>
  <c r="Q954" i="79"/>
  <c r="Q951" i="79"/>
  <c r="Q948" i="79"/>
  <c r="Q945" i="79"/>
  <c r="Q942" i="79"/>
  <c r="Q939" i="79"/>
  <c r="Q936" i="79"/>
  <c r="Q927" i="79"/>
  <c r="Q921" i="79"/>
  <c r="Q918" i="79"/>
  <c r="Q915" i="79"/>
  <c r="Q911" i="79"/>
  <c r="Q908" i="79"/>
  <c r="Q901" i="79"/>
  <c r="Q898" i="79"/>
  <c r="Q895" i="79"/>
  <c r="Q892" i="79"/>
  <c r="Q889" i="79"/>
  <c r="Q886" i="79"/>
  <c r="Q883" i="79"/>
  <c r="Q880" i="79"/>
  <c r="Q862" i="79"/>
  <c r="Q859" i="79"/>
  <c r="Q856" i="79"/>
  <c r="Q853" i="79"/>
  <c r="Q849" i="79"/>
  <c r="Q846" i="79"/>
  <c r="Q842" i="79"/>
  <c r="Q838" i="79"/>
  <c r="Q835" i="79"/>
  <c r="Q832" i="79"/>
  <c r="Q764" i="79"/>
  <c r="Q761" i="79"/>
  <c r="Q758" i="79"/>
  <c r="Q755" i="79"/>
  <c r="Q752" i="79"/>
  <c r="Q749" i="79"/>
  <c r="Q746" i="79"/>
  <c r="Q740" i="79"/>
  <c r="Q737" i="79"/>
  <c r="Q734" i="79"/>
  <c r="Q725" i="79"/>
  <c r="Q711" i="79"/>
  <c r="Q708" i="79"/>
  <c r="Q705" i="79"/>
  <c r="Q702" i="79"/>
  <c r="Q699" i="79"/>
  <c r="Q696" i="79"/>
  <c r="Q693" i="79"/>
  <c r="Q690" i="79"/>
  <c r="Q672" i="79"/>
  <c r="Q669" i="79"/>
  <c r="Q666" i="79"/>
  <c r="Q663" i="79"/>
  <c r="Q659" i="79"/>
  <c r="Q656" i="79"/>
  <c r="Q652" i="79"/>
  <c r="Q648" i="79"/>
  <c r="Q645" i="79"/>
  <c r="Q574" i="79"/>
  <c r="Q571" i="79"/>
  <c r="Q568" i="79"/>
  <c r="Q565" i="79"/>
  <c r="Q562" i="79"/>
  <c r="Q559" i="79"/>
  <c r="Q556" i="79"/>
  <c r="Q550" i="79"/>
  <c r="Q547" i="79"/>
  <c r="Q544" i="79"/>
  <c r="Q541" i="79"/>
  <c r="Q538" i="79"/>
  <c r="Q535" i="79"/>
  <c r="Q531" i="79"/>
  <c r="Q528" i="79"/>
  <c r="Q525" i="79"/>
  <c r="Q521" i="79"/>
  <c r="Q518" i="79"/>
  <c r="Q515" i="79"/>
  <c r="Q512" i="79"/>
  <c r="Q509" i="79"/>
  <c r="Q506" i="79"/>
  <c r="Q503" i="79"/>
  <c r="Q500" i="79"/>
  <c r="Q482" i="79"/>
  <c r="Q479" i="79"/>
  <c r="Q476" i="79"/>
  <c r="Q473" i="79"/>
  <c r="Q469" i="79"/>
  <c r="Q466" i="79"/>
  <c r="Q462" i="79"/>
  <c r="Q458" i="79"/>
  <c r="Q455" i="79"/>
  <c r="Q384" i="79"/>
  <c r="Q381" i="79"/>
  <c r="Q378" i="79"/>
  <c r="Q375" i="79"/>
  <c r="Q372" i="79"/>
  <c r="Q369" i="79"/>
  <c r="Q366" i="79"/>
  <c r="Q360" i="79"/>
  <c r="Q357" i="79"/>
  <c r="Q354" i="79"/>
  <c r="Q351" i="79"/>
  <c r="Q348" i="79"/>
  <c r="Q345" i="79"/>
  <c r="Q341" i="79"/>
  <c r="Q338" i="79"/>
  <c r="Q335" i="79"/>
  <c r="Q331" i="79"/>
  <c r="Q328" i="79"/>
  <c r="Q325" i="79"/>
  <c r="Q322" i="79"/>
  <c r="Q319" i="79"/>
  <c r="Q316" i="79"/>
  <c r="Q313" i="79"/>
  <c r="Q310" i="79"/>
  <c r="Q292" i="79"/>
  <c r="Q289" i="79"/>
  <c r="Q286" i="79"/>
  <c r="Q283" i="79"/>
  <c r="Q279" i="79"/>
  <c r="Q276" i="79"/>
  <c r="Q272" i="79"/>
  <c r="Q268" i="79"/>
  <c r="Q265" i="79"/>
  <c r="Q194" i="79"/>
  <c r="Q191" i="79"/>
  <c r="Q188" i="79"/>
  <c r="Q182" i="79"/>
  <c r="Q179" i="79"/>
  <c r="Q176" i="79"/>
  <c r="Q170" i="79"/>
  <c r="Q167" i="79"/>
  <c r="Q164" i="79"/>
  <c r="Q161" i="79"/>
  <c r="Q158" i="79"/>
  <c r="Q155" i="79"/>
  <c r="Q151" i="79"/>
  <c r="Q148" i="79"/>
  <c r="Q141" i="79"/>
  <c r="Q138" i="79"/>
  <c r="Q129" i="79"/>
  <c r="Q126" i="79"/>
  <c r="Q123" i="79"/>
  <c r="Q102" i="79"/>
  <c r="Q99" i="79"/>
  <c r="Q96" i="79"/>
  <c r="Q93" i="79"/>
  <c r="Q89" i="79"/>
  <c r="Q75" i="79"/>
  <c r="Q65" i="79"/>
  <c r="Q62" i="79"/>
  <c r="Q56" i="79"/>
  <c r="Q59" i="79"/>
  <c r="AK1084" i="79" l="1"/>
  <c r="AF1084" i="79"/>
  <c r="AE1071" i="79"/>
  <c r="AE1068" i="79"/>
  <c r="AJ1041" i="79"/>
  <c r="AF1041" i="79"/>
  <c r="AE1041" i="79"/>
  <c r="AE1048" i="79"/>
  <c r="AR1044" i="79"/>
  <c r="AQ1044" i="79"/>
  <c r="AP1044" i="79"/>
  <c r="AO1044" i="79"/>
  <c r="AN1044" i="79"/>
  <c r="AM1044" i="79"/>
  <c r="AL1044" i="79"/>
  <c r="AK1044" i="79"/>
  <c r="AJ1044" i="79"/>
  <c r="AI1044" i="79"/>
  <c r="AH1044" i="79"/>
  <c r="AG1044" i="79"/>
  <c r="AF1044" i="79"/>
  <c r="AE1044" i="79"/>
  <c r="AR1041" i="79"/>
  <c r="AQ1041" i="79"/>
  <c r="AP1041" i="79"/>
  <c r="AO1041" i="79"/>
  <c r="AN1041" i="79"/>
  <c r="AM1041" i="79"/>
  <c r="AL1041" i="79"/>
  <c r="AK1041" i="79"/>
  <c r="AI1041" i="79"/>
  <c r="AH1041" i="79"/>
  <c r="AG1041" i="79"/>
  <c r="AE1037" i="79"/>
  <c r="AE1030" i="79"/>
  <c r="AE1027" i="79"/>
  <c r="AE1023" i="79"/>
  <c r="AE1014" i="79"/>
  <c r="AE1011" i="79"/>
  <c r="AE1007" i="79"/>
  <c r="AE905" i="79"/>
  <c r="AR901" i="79"/>
  <c r="AE880" i="79"/>
  <c r="AE862" i="79"/>
  <c r="AE849" i="79"/>
  <c r="AR849" i="79"/>
  <c r="AQ849" i="79"/>
  <c r="AP849" i="79"/>
  <c r="AO849" i="79"/>
  <c r="AN849" i="79"/>
  <c r="AM849" i="79"/>
  <c r="AL849" i="79"/>
  <c r="AK849" i="79"/>
  <c r="AJ849" i="79"/>
  <c r="AI849" i="79"/>
  <c r="AH849" i="79"/>
  <c r="AG849" i="79"/>
  <c r="AF849" i="79"/>
  <c r="AS848" i="79"/>
  <c r="AR846" i="79"/>
  <c r="AQ846" i="79"/>
  <c r="AP846" i="79"/>
  <c r="AO846" i="79"/>
  <c r="AN846" i="79"/>
  <c r="AM846" i="79"/>
  <c r="AL846" i="79"/>
  <c r="AK846" i="79"/>
  <c r="AJ846" i="79"/>
  <c r="AI846" i="79"/>
  <c r="AH846" i="79"/>
  <c r="AG846" i="79"/>
  <c r="AF846" i="79"/>
  <c r="AE846" i="79"/>
  <c r="AS845" i="79"/>
  <c r="AE842" i="79"/>
  <c r="AE721" i="79"/>
  <c r="AE715" i="79"/>
  <c r="AE699" i="79"/>
  <c r="AS682" i="79"/>
  <c r="AS679" i="79"/>
  <c r="AS676" i="79"/>
  <c r="AE672" i="79"/>
  <c r="AE669" i="79"/>
  <c r="AE659" i="79"/>
  <c r="AE656" i="79"/>
  <c r="AE652" i="79"/>
  <c r="AR659" i="79"/>
  <c r="AQ659" i="79"/>
  <c r="AP659" i="79"/>
  <c r="AO659" i="79"/>
  <c r="AN659" i="79"/>
  <c r="AM659" i="79"/>
  <c r="AL659" i="79"/>
  <c r="AK659" i="79"/>
  <c r="AJ659" i="79"/>
  <c r="AI659" i="79"/>
  <c r="AH659" i="79"/>
  <c r="AG659" i="79"/>
  <c r="AF659" i="79"/>
  <c r="AS658" i="79"/>
  <c r="AR656" i="79"/>
  <c r="AQ656" i="79"/>
  <c r="AP656" i="79"/>
  <c r="AO656" i="79"/>
  <c r="AN656" i="79"/>
  <c r="AM656" i="79"/>
  <c r="AL656" i="79"/>
  <c r="AK656" i="79"/>
  <c r="AJ656" i="79"/>
  <c r="AI656" i="79"/>
  <c r="AH656" i="79"/>
  <c r="AG656" i="79"/>
  <c r="AF656" i="79"/>
  <c r="AS655" i="79"/>
  <c r="AE638" i="79"/>
  <c r="AE629" i="79"/>
  <c r="AS534" i="79"/>
  <c r="AS530" i="79"/>
  <c r="AE535" i="79"/>
  <c r="AE466" i="79"/>
  <c r="AE469" i="79"/>
  <c r="AR469" i="79"/>
  <c r="AQ469" i="79"/>
  <c r="AP469" i="79"/>
  <c r="AO469" i="79"/>
  <c r="AN469" i="79"/>
  <c r="AM469" i="79"/>
  <c r="AL469" i="79"/>
  <c r="AK469" i="79"/>
  <c r="AJ469" i="79"/>
  <c r="AI469" i="79"/>
  <c r="AH469" i="79"/>
  <c r="AG469" i="79"/>
  <c r="AF469" i="79"/>
  <c r="AS468" i="79"/>
  <c r="AR466" i="79"/>
  <c r="AQ466" i="79"/>
  <c r="AP466" i="79"/>
  <c r="AO466" i="79"/>
  <c r="AN466" i="79"/>
  <c r="AM466" i="79"/>
  <c r="AL466" i="79"/>
  <c r="AK466" i="79"/>
  <c r="AJ466" i="79"/>
  <c r="AI466" i="79"/>
  <c r="AH466" i="79"/>
  <c r="AG466" i="79"/>
  <c r="AF466" i="79"/>
  <c r="AS465" i="79"/>
  <c r="AE462" i="79"/>
  <c r="AE378" i="79"/>
  <c r="AE384" i="79"/>
  <c r="AR279" i="79"/>
  <c r="AQ279" i="79"/>
  <c r="AP279" i="79"/>
  <c r="AO279" i="79"/>
  <c r="AN279" i="79"/>
  <c r="AM279" i="79"/>
  <c r="AL279" i="79"/>
  <c r="AK279" i="79"/>
  <c r="AJ279" i="79"/>
  <c r="AI279" i="79"/>
  <c r="AH279" i="79"/>
  <c r="AG279" i="79"/>
  <c r="AF279" i="79"/>
  <c r="AE279" i="79"/>
  <c r="AS278" i="79"/>
  <c r="AR276" i="79"/>
  <c r="AQ276" i="79"/>
  <c r="AP276" i="79"/>
  <c r="AO276" i="79"/>
  <c r="AN276" i="79"/>
  <c r="AM276" i="79"/>
  <c r="AL276" i="79"/>
  <c r="AK276" i="79"/>
  <c r="AJ276" i="79"/>
  <c r="AI276" i="79"/>
  <c r="AH276" i="79"/>
  <c r="AG276" i="79"/>
  <c r="AF276" i="79"/>
  <c r="AE276" i="79"/>
  <c r="AS275" i="79"/>
  <c r="AE272" i="79"/>
  <c r="AE242" i="79"/>
  <c r="AE233" i="79"/>
  <c r="AE230" i="79"/>
  <c r="AE155" i="79"/>
  <c r="AS88" i="79"/>
  <c r="AR89" i="79"/>
  <c r="AQ89" i="79"/>
  <c r="AP89" i="79"/>
  <c r="AO89" i="79"/>
  <c r="AN89" i="79"/>
  <c r="AM89" i="79"/>
  <c r="AL89" i="79"/>
  <c r="AK89" i="79"/>
  <c r="AJ89" i="79"/>
  <c r="AI89" i="79"/>
  <c r="AH89" i="79"/>
  <c r="AG89" i="79"/>
  <c r="AF89" i="79"/>
  <c r="AE89" i="79"/>
  <c r="AS81" i="79"/>
  <c r="AR86" i="79"/>
  <c r="AQ86" i="79"/>
  <c r="AP86" i="79"/>
  <c r="AO86" i="79"/>
  <c r="AN86" i="79"/>
  <c r="AM86" i="79"/>
  <c r="AL86" i="79"/>
  <c r="AK86" i="79"/>
  <c r="AJ86" i="79"/>
  <c r="AI86" i="79"/>
  <c r="AH86" i="79"/>
  <c r="AG86" i="79"/>
  <c r="AF86" i="79"/>
  <c r="AE86" i="79"/>
  <c r="AS85" i="79"/>
  <c r="AE82" i="79"/>
  <c r="AJ82" i="79"/>
  <c r="AS953" i="79"/>
  <c r="AS950" i="79"/>
  <c r="AS947" i="79"/>
  <c r="AS944" i="79"/>
  <c r="AS941" i="79"/>
  <c r="AS938" i="79"/>
  <c r="AS935" i="79"/>
  <c r="AS932" i="79"/>
  <c r="AS929" i="79"/>
  <c r="AS926" i="79"/>
  <c r="AS923" i="79"/>
  <c r="AS920" i="79"/>
  <c r="AS917" i="79"/>
  <c r="AS914" i="79"/>
  <c r="AS910" i="79"/>
  <c r="AS907" i="79"/>
  <c r="AS904" i="79"/>
  <c r="AS900" i="79"/>
  <c r="AS897" i="79"/>
  <c r="AS894" i="79"/>
  <c r="AS891" i="79"/>
  <c r="AS888" i="79"/>
  <c r="AS885" i="79"/>
  <c r="AS882" i="79"/>
  <c r="AS879" i="79"/>
  <c r="AS875" i="79"/>
  <c r="AS872" i="79"/>
  <c r="AS869" i="79"/>
  <c r="AS866" i="79"/>
  <c r="AS861" i="79"/>
  <c r="AS858" i="79"/>
  <c r="AS855" i="79"/>
  <c r="AS852" i="79"/>
  <c r="AS841" i="79"/>
  <c r="AS837" i="79"/>
  <c r="AS834" i="79"/>
  <c r="AS831" i="79"/>
  <c r="AS827" i="79"/>
  <c r="AS824" i="79"/>
  <c r="AS821" i="79"/>
  <c r="AS818" i="79"/>
  <c r="AS815" i="79"/>
  <c r="AS811" i="79"/>
  <c r="AS808" i="79"/>
  <c r="AS805" i="79"/>
  <c r="AS802" i="79"/>
  <c r="AS799" i="79"/>
  <c r="AS763" i="79"/>
  <c r="AS760" i="79"/>
  <c r="AS757" i="79"/>
  <c r="AS754" i="79"/>
  <c r="AS751" i="79"/>
  <c r="AS748" i="79"/>
  <c r="AS745" i="79"/>
  <c r="AS742" i="79"/>
  <c r="AS739" i="79"/>
  <c r="AS736" i="79"/>
  <c r="AS733" i="79"/>
  <c r="AS730" i="79"/>
  <c r="AS727" i="79"/>
  <c r="AS724" i="79"/>
  <c r="AS720" i="79"/>
  <c r="AS717" i="79"/>
  <c r="AS714" i="79"/>
  <c r="AS710" i="79"/>
  <c r="AS707" i="79"/>
  <c r="AS704" i="79"/>
  <c r="AS701" i="79"/>
  <c r="AS698" i="79"/>
  <c r="AS695" i="79"/>
  <c r="AS692" i="79"/>
  <c r="AS689" i="79"/>
  <c r="AS685" i="79"/>
  <c r="AS671" i="79"/>
  <c r="AS668" i="79"/>
  <c r="AS665" i="79"/>
  <c r="AS662" i="79"/>
  <c r="AS651" i="79"/>
  <c r="AS647" i="79"/>
  <c r="AS644" i="79"/>
  <c r="AS641" i="79"/>
  <c r="AS637" i="79"/>
  <c r="AS634" i="79"/>
  <c r="AS631" i="79"/>
  <c r="AS628" i="79"/>
  <c r="AS625" i="79"/>
  <c r="AS621" i="79"/>
  <c r="AS618" i="79"/>
  <c r="AS615" i="79"/>
  <c r="AS612" i="79"/>
  <c r="AS609" i="79"/>
  <c r="AS573" i="79"/>
  <c r="AS570" i="79"/>
  <c r="AS567" i="79"/>
  <c r="AS564" i="79"/>
  <c r="AS561" i="79"/>
  <c r="AS558" i="79"/>
  <c r="AS555" i="79"/>
  <c r="AS552" i="79"/>
  <c r="AS549" i="79"/>
  <c r="AS546" i="79"/>
  <c r="AS543" i="79"/>
  <c r="AS540" i="79"/>
  <c r="AS537" i="79"/>
  <c r="AS527" i="79"/>
  <c r="AS524" i="79"/>
  <c r="AS520" i="79"/>
  <c r="AS517" i="79"/>
  <c r="AS514" i="79"/>
  <c r="AS511" i="79"/>
  <c r="AS508" i="79"/>
  <c r="AS505" i="79"/>
  <c r="AS502" i="79"/>
  <c r="AS499" i="79"/>
  <c r="AS495" i="79"/>
  <c r="AS492" i="79"/>
  <c r="AS489" i="79"/>
  <c r="AS486" i="79"/>
  <c r="AS481" i="79"/>
  <c r="AS478" i="79"/>
  <c r="AS475" i="79"/>
  <c r="AS472" i="79"/>
  <c r="AS461" i="79"/>
  <c r="AS457" i="79"/>
  <c r="AS454" i="79"/>
  <c r="AS451" i="79"/>
  <c r="AS447" i="79"/>
  <c r="AS444" i="79"/>
  <c r="AS441" i="79"/>
  <c r="AS438" i="79"/>
  <c r="AS435" i="79"/>
  <c r="AS431" i="79"/>
  <c r="AS428" i="79"/>
  <c r="AS425" i="79"/>
  <c r="AS383" i="79"/>
  <c r="AS377" i="79"/>
  <c r="AS380" i="79"/>
  <c r="AS374" i="79"/>
  <c r="AS371" i="79"/>
  <c r="AS368" i="79"/>
  <c r="AS365" i="79"/>
  <c r="AS362" i="79"/>
  <c r="AS359" i="79"/>
  <c r="AS356" i="79"/>
  <c r="AS353" i="79"/>
  <c r="AS350" i="79"/>
  <c r="AS347" i="79"/>
  <c r="AS344" i="79"/>
  <c r="AS340" i="79"/>
  <c r="AS337" i="79"/>
  <c r="AS334" i="79"/>
  <c r="AS330" i="79"/>
  <c r="AS327" i="79"/>
  <c r="AS324" i="79"/>
  <c r="AS321" i="79"/>
  <c r="AS318" i="79"/>
  <c r="AS315" i="79"/>
  <c r="AS312" i="79"/>
  <c r="AS309" i="79"/>
  <c r="AS305" i="79"/>
  <c r="AS302" i="79"/>
  <c r="AS299" i="79"/>
  <c r="AS296" i="79"/>
  <c r="AS291" i="79"/>
  <c r="AS288" i="79"/>
  <c r="AS285" i="79"/>
  <c r="AS282" i="79"/>
  <c r="AS271" i="79"/>
  <c r="AS267" i="79"/>
  <c r="AS264" i="79"/>
  <c r="AS261" i="79"/>
  <c r="AS257" i="79"/>
  <c r="AS254" i="79"/>
  <c r="AS251" i="79"/>
  <c r="AS248" i="79"/>
  <c r="AS245" i="79"/>
  <c r="AS241" i="79"/>
  <c r="AS238" i="79"/>
  <c r="AS235" i="79"/>
  <c r="AS232" i="79"/>
  <c r="AS229" i="79"/>
  <c r="AS193" i="79"/>
  <c r="AS187" i="79"/>
  <c r="AS190" i="79"/>
  <c r="AS184" i="79"/>
  <c r="AS181" i="79"/>
  <c r="AS178" i="79"/>
  <c r="AS175" i="79"/>
  <c r="AS172" i="79"/>
  <c r="AS169" i="79"/>
  <c r="AS166" i="79"/>
  <c r="AS163" i="79"/>
  <c r="AS160" i="79"/>
  <c r="AS157" i="79"/>
  <c r="AS154" i="79"/>
  <c r="AS150" i="79"/>
  <c r="AS147" i="79"/>
  <c r="AS144" i="79"/>
  <c r="AS137" i="79"/>
  <c r="AS134" i="79"/>
  <c r="AS131" i="79"/>
  <c r="AS128" i="79"/>
  <c r="AS125" i="79"/>
  <c r="AS122" i="79"/>
  <c r="AS119" i="79"/>
  <c r="AS115" i="79"/>
  <c r="AS112" i="79"/>
  <c r="AS109" i="79"/>
  <c r="AS106" i="79"/>
  <c r="AS101" i="79"/>
  <c r="AS77" i="79"/>
  <c r="AS95" i="79"/>
  <c r="AS98" i="79"/>
  <c r="AS92" i="79"/>
  <c r="AS74" i="79"/>
  <c r="AS71" i="79"/>
  <c r="AS67" i="79"/>
  <c r="AS64" i="79"/>
  <c r="AS61" i="79"/>
  <c r="AS58" i="79"/>
  <c r="AS55" i="79"/>
  <c r="AS51" i="79"/>
  <c r="AS48" i="79"/>
  <c r="AS45" i="79"/>
  <c r="AS42" i="79"/>
  <c r="AS39" i="79"/>
  <c r="AR1057" i="79"/>
  <c r="AQ1057" i="79"/>
  <c r="AP1057" i="79"/>
  <c r="AO1057" i="79"/>
  <c r="AN1057" i="79"/>
  <c r="AM1057" i="79"/>
  <c r="AL1057" i="79"/>
  <c r="AK1057" i="79"/>
  <c r="AJ1057" i="79"/>
  <c r="AI1057" i="79"/>
  <c r="AH1057" i="79"/>
  <c r="AG1057" i="79"/>
  <c r="AF1057" i="79"/>
  <c r="AE1057" i="79"/>
  <c r="AR1054" i="79"/>
  <c r="AQ1054" i="79"/>
  <c r="AP1054" i="79"/>
  <c r="AO1054" i="79"/>
  <c r="AN1054" i="79"/>
  <c r="AM1054" i="79"/>
  <c r="AL1054" i="79"/>
  <c r="AK1054" i="79"/>
  <c r="AJ1054" i="79"/>
  <c r="AI1054" i="79"/>
  <c r="AH1054" i="79"/>
  <c r="AG1054" i="79"/>
  <c r="AF1054" i="79"/>
  <c r="AE1054" i="79"/>
  <c r="AR1051" i="79"/>
  <c r="AQ1051" i="79"/>
  <c r="AP1051" i="79"/>
  <c r="AO1051" i="79"/>
  <c r="AN1051" i="79"/>
  <c r="AM1051" i="79"/>
  <c r="AL1051" i="79"/>
  <c r="AK1051" i="79"/>
  <c r="AJ1051" i="79"/>
  <c r="AI1051" i="79"/>
  <c r="AH1051" i="79"/>
  <c r="AG1051" i="79"/>
  <c r="AF1051" i="79"/>
  <c r="AE1051" i="79"/>
  <c r="AR1048" i="79"/>
  <c r="AQ1048" i="79"/>
  <c r="AP1048" i="79"/>
  <c r="AO1048" i="79"/>
  <c r="AN1048" i="79"/>
  <c r="AM1048" i="79"/>
  <c r="AL1048" i="79"/>
  <c r="AK1048" i="79"/>
  <c r="AJ1048" i="79"/>
  <c r="AI1048" i="79"/>
  <c r="AH1048" i="79"/>
  <c r="AG1048" i="79"/>
  <c r="AF1048" i="79"/>
  <c r="AR862" i="79"/>
  <c r="AQ862" i="79"/>
  <c r="AP862" i="79"/>
  <c r="AO862" i="79"/>
  <c r="AN862" i="79"/>
  <c r="AM862" i="79"/>
  <c r="AL862" i="79"/>
  <c r="AK862" i="79"/>
  <c r="AJ862" i="79"/>
  <c r="AI862" i="79"/>
  <c r="AH862" i="79"/>
  <c r="AG862" i="79"/>
  <c r="AF862" i="79"/>
  <c r="AR859" i="79"/>
  <c r="AQ859" i="79"/>
  <c r="AP859" i="79"/>
  <c r="AO859" i="79"/>
  <c r="AN859" i="79"/>
  <c r="AM859" i="79"/>
  <c r="AL859" i="79"/>
  <c r="AK859" i="79"/>
  <c r="AJ859" i="79"/>
  <c r="AI859" i="79"/>
  <c r="AH859" i="79"/>
  <c r="AG859" i="79"/>
  <c r="AF859" i="79"/>
  <c r="AE859" i="79"/>
  <c r="AR856" i="79"/>
  <c r="AQ856" i="79"/>
  <c r="AP856" i="79"/>
  <c r="AO856" i="79"/>
  <c r="AN856" i="79"/>
  <c r="AM856" i="79"/>
  <c r="AL856" i="79"/>
  <c r="AK856" i="79"/>
  <c r="AJ856" i="79"/>
  <c r="AI856" i="79"/>
  <c r="AH856" i="79"/>
  <c r="AG856" i="79"/>
  <c r="AF856" i="79"/>
  <c r="AE856" i="79"/>
  <c r="AR853" i="79"/>
  <c r="AQ853" i="79"/>
  <c r="AP853" i="79"/>
  <c r="AO853" i="79"/>
  <c r="AN853" i="79"/>
  <c r="AM853" i="79"/>
  <c r="AL853" i="79"/>
  <c r="AK853" i="79"/>
  <c r="AJ853" i="79"/>
  <c r="AI853" i="79"/>
  <c r="AH853" i="79"/>
  <c r="AG853" i="79"/>
  <c r="AF853" i="79"/>
  <c r="AE853" i="79"/>
  <c r="U109" i="46" l="1"/>
  <c r="U103" i="46"/>
  <c r="U99" i="46"/>
  <c r="U82" i="46"/>
  <c r="U79" i="46"/>
  <c r="U76" i="46"/>
  <c r="Q86" i="79"/>
  <c r="AR672" i="79"/>
  <c r="AQ672" i="79"/>
  <c r="AP672" i="79"/>
  <c r="AO672" i="79"/>
  <c r="AN672" i="79"/>
  <c r="AM672" i="79"/>
  <c r="AL672" i="79"/>
  <c r="AK672" i="79"/>
  <c r="AJ672" i="79"/>
  <c r="AI672" i="79"/>
  <c r="AH672" i="79"/>
  <c r="AG672" i="79"/>
  <c r="AF672" i="79"/>
  <c r="AR669" i="79"/>
  <c r="AQ669" i="79"/>
  <c r="AP669" i="79"/>
  <c r="AO669" i="79"/>
  <c r="AN669" i="79"/>
  <c r="AM669" i="79"/>
  <c r="AL669" i="79"/>
  <c r="AK669" i="79"/>
  <c r="AJ669" i="79"/>
  <c r="AI669" i="79"/>
  <c r="AH669" i="79"/>
  <c r="AG669" i="79"/>
  <c r="AF669" i="79"/>
  <c r="AR666" i="79"/>
  <c r="AQ666" i="79"/>
  <c r="AP666" i="79"/>
  <c r="AO666" i="79"/>
  <c r="AN666" i="79"/>
  <c r="AM666" i="79"/>
  <c r="AL666" i="79"/>
  <c r="AK666" i="79"/>
  <c r="AJ666" i="79"/>
  <c r="AI666" i="79"/>
  <c r="AH666" i="79"/>
  <c r="AG666" i="79"/>
  <c r="AF666" i="79"/>
  <c r="AE666" i="79"/>
  <c r="AR663" i="79"/>
  <c r="AQ663" i="79"/>
  <c r="AP663" i="79"/>
  <c r="AO663" i="79"/>
  <c r="AN663" i="79"/>
  <c r="AM663" i="79"/>
  <c r="AL663" i="79"/>
  <c r="AK663" i="79"/>
  <c r="AJ663" i="79"/>
  <c r="AI663" i="79"/>
  <c r="AH663" i="79"/>
  <c r="AG663" i="79"/>
  <c r="AF663" i="79"/>
  <c r="AE663" i="79"/>
  <c r="AR482" i="79"/>
  <c r="AQ482" i="79"/>
  <c r="AP482" i="79"/>
  <c r="AO482" i="79"/>
  <c r="AN482" i="79"/>
  <c r="AM482" i="79"/>
  <c r="AL482" i="79"/>
  <c r="AK482" i="79"/>
  <c r="AJ482" i="79"/>
  <c r="AI482" i="79"/>
  <c r="AH482" i="79"/>
  <c r="AG482" i="79"/>
  <c r="AF482" i="79"/>
  <c r="AE482" i="79"/>
  <c r="AR479" i="79"/>
  <c r="AQ479" i="79"/>
  <c r="AP479" i="79"/>
  <c r="AO479" i="79"/>
  <c r="AN479" i="79"/>
  <c r="AM479" i="79"/>
  <c r="AL479" i="79"/>
  <c r="AK479" i="79"/>
  <c r="AJ479" i="79"/>
  <c r="AI479" i="79"/>
  <c r="AH479" i="79"/>
  <c r="AG479" i="79"/>
  <c r="AF479" i="79"/>
  <c r="AE479" i="79"/>
  <c r="AR476" i="79"/>
  <c r="AQ476" i="79"/>
  <c r="AP476" i="79"/>
  <c r="AO476" i="79"/>
  <c r="AN476" i="79"/>
  <c r="AM476" i="79"/>
  <c r="AL476" i="79"/>
  <c r="AK476" i="79"/>
  <c r="AJ476" i="79"/>
  <c r="AI476" i="79"/>
  <c r="AH476" i="79"/>
  <c r="AG476" i="79"/>
  <c r="AF476" i="79"/>
  <c r="AE476" i="79"/>
  <c r="AR473" i="79"/>
  <c r="AQ473" i="79"/>
  <c r="AP473" i="79"/>
  <c r="AO473" i="79"/>
  <c r="AN473" i="79"/>
  <c r="AM473" i="79"/>
  <c r="AL473" i="79"/>
  <c r="AK473" i="79"/>
  <c r="AJ473" i="79"/>
  <c r="AI473" i="79"/>
  <c r="AH473" i="79"/>
  <c r="AG473" i="79"/>
  <c r="AF473" i="79"/>
  <c r="AE473" i="79"/>
  <c r="AR292" i="79"/>
  <c r="AQ292" i="79"/>
  <c r="AP292" i="79"/>
  <c r="AO292" i="79"/>
  <c r="AN292" i="79"/>
  <c r="AM292" i="79"/>
  <c r="AL292" i="79"/>
  <c r="AK292" i="79"/>
  <c r="AJ292" i="79"/>
  <c r="AI292" i="79"/>
  <c r="AH292" i="79"/>
  <c r="AG292" i="79"/>
  <c r="AF292" i="79"/>
  <c r="AE292" i="79"/>
  <c r="AR289" i="79"/>
  <c r="AQ289" i="79"/>
  <c r="AP289" i="79"/>
  <c r="AO289" i="79"/>
  <c r="AN289" i="79"/>
  <c r="AM289" i="79"/>
  <c r="AL289" i="79"/>
  <c r="AK289" i="79"/>
  <c r="AJ289" i="79"/>
  <c r="AI289" i="79"/>
  <c r="AH289" i="79"/>
  <c r="AG289" i="79"/>
  <c r="AF289" i="79"/>
  <c r="AE289" i="79"/>
  <c r="AR286" i="79"/>
  <c r="AQ286" i="79"/>
  <c r="AP286" i="79"/>
  <c r="AO286" i="79"/>
  <c r="AN286" i="79"/>
  <c r="AM286" i="79"/>
  <c r="AL286" i="79"/>
  <c r="AK286" i="79"/>
  <c r="AJ286" i="79"/>
  <c r="AI286" i="79"/>
  <c r="AH286" i="79"/>
  <c r="AG286" i="79"/>
  <c r="AF286" i="79"/>
  <c r="AE286" i="79"/>
  <c r="AR283" i="79"/>
  <c r="AQ283" i="79"/>
  <c r="AP283" i="79"/>
  <c r="AO283" i="79"/>
  <c r="AN283" i="79"/>
  <c r="AM283" i="79"/>
  <c r="AL283" i="79"/>
  <c r="AK283" i="79"/>
  <c r="AJ283" i="79"/>
  <c r="AI283" i="79"/>
  <c r="AH283" i="79"/>
  <c r="AG283" i="79"/>
  <c r="AF283" i="79"/>
  <c r="AE283"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8" i="79" l="1"/>
  <c r="AQ78" i="79"/>
  <c r="AP78" i="79"/>
  <c r="AO78" i="79"/>
  <c r="AN78" i="79"/>
  <c r="AM78" i="79"/>
  <c r="AL78" i="79"/>
  <c r="AK78" i="79"/>
  <c r="AJ78" i="79"/>
  <c r="AI78" i="79"/>
  <c r="AH78" i="79"/>
  <c r="AG78" i="79"/>
  <c r="AF78" i="79"/>
  <c r="AE78" i="79"/>
  <c r="Q78" i="79"/>
  <c r="AR99" i="79"/>
  <c r="AQ99" i="79"/>
  <c r="AP99" i="79"/>
  <c r="AO99" i="79"/>
  <c r="AN99" i="79"/>
  <c r="AM99" i="79"/>
  <c r="AL99" i="79"/>
  <c r="AK99" i="79"/>
  <c r="AJ99" i="79"/>
  <c r="AI99" i="79"/>
  <c r="AH99" i="79"/>
  <c r="AG99" i="79"/>
  <c r="AF99" i="79"/>
  <c r="AE99" i="79"/>
  <c r="AR93" i="79"/>
  <c r="AQ93" i="79"/>
  <c r="AP93" i="79"/>
  <c r="AO93" i="79"/>
  <c r="AN93" i="79"/>
  <c r="AM93" i="79"/>
  <c r="AL93" i="79"/>
  <c r="AK93" i="79"/>
  <c r="AJ93" i="79"/>
  <c r="AI93" i="79"/>
  <c r="AH93" i="79"/>
  <c r="AG93" i="79"/>
  <c r="AF93" i="79"/>
  <c r="AE93"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2" i="44"/>
  <c r="C31" i="44"/>
  <c r="C17" i="44"/>
  <c r="C16"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5" i="79" l="1"/>
  <c r="Q82" i="79"/>
  <c r="AP106" i="46" l="1"/>
  <c r="AO106" i="46"/>
  <c r="AR1149" i="79" l="1"/>
  <c r="AQ1149" i="79"/>
  <c r="AP1149" i="79"/>
  <c r="AO1149" i="79"/>
  <c r="AN1149" i="79"/>
  <c r="AM1149" i="79"/>
  <c r="AL1149" i="79"/>
  <c r="AK1149" i="79"/>
  <c r="AJ1149" i="79"/>
  <c r="AI1149" i="79"/>
  <c r="AH1149" i="79"/>
  <c r="AG1149" i="79"/>
  <c r="AF1149" i="79"/>
  <c r="AE1149" i="79"/>
  <c r="AR1146" i="79"/>
  <c r="AQ1146" i="79"/>
  <c r="AP1146" i="79"/>
  <c r="AO1146" i="79"/>
  <c r="AN1146" i="79"/>
  <c r="AM1146" i="79"/>
  <c r="AL1146" i="79"/>
  <c r="AK1146" i="79"/>
  <c r="AJ1146" i="79"/>
  <c r="AI1146" i="79"/>
  <c r="AH1146" i="79"/>
  <c r="AG1146" i="79"/>
  <c r="AF1146" i="79"/>
  <c r="AE1146" i="79"/>
  <c r="AR1143" i="79"/>
  <c r="AQ1143" i="79"/>
  <c r="AP1143" i="79"/>
  <c r="AO1143" i="79"/>
  <c r="AN1143" i="79"/>
  <c r="AM1143" i="79"/>
  <c r="AL1143" i="79"/>
  <c r="AK1143" i="79"/>
  <c r="AJ1143" i="79"/>
  <c r="AI1143" i="79"/>
  <c r="AH1143" i="79"/>
  <c r="AG1143" i="79"/>
  <c r="AF1143" i="79"/>
  <c r="AE1143" i="79"/>
  <c r="AR1140" i="79"/>
  <c r="AQ1140" i="79"/>
  <c r="AP1140" i="79"/>
  <c r="AO1140" i="79"/>
  <c r="AN1140" i="79"/>
  <c r="AM1140" i="79"/>
  <c r="AL1140" i="79"/>
  <c r="AK1140" i="79"/>
  <c r="AJ1140" i="79"/>
  <c r="AI1140" i="79"/>
  <c r="AH1140" i="79"/>
  <c r="AG1140" i="79"/>
  <c r="AF1140" i="79"/>
  <c r="AE1140" i="79"/>
  <c r="AR1137" i="79"/>
  <c r="AQ1137" i="79"/>
  <c r="AP1137" i="79"/>
  <c r="AO1137" i="79"/>
  <c r="AN1137" i="79"/>
  <c r="AM1137" i="79"/>
  <c r="AL1137" i="79"/>
  <c r="AK1137" i="79"/>
  <c r="AJ1137" i="79"/>
  <c r="AI1137" i="79"/>
  <c r="AH1137" i="79"/>
  <c r="AG1137" i="79"/>
  <c r="AF1137" i="79"/>
  <c r="AE1137" i="79"/>
  <c r="AR1134" i="79"/>
  <c r="AQ1134" i="79"/>
  <c r="AP1134" i="79"/>
  <c r="AO1134" i="79"/>
  <c r="AN1134" i="79"/>
  <c r="AM1134" i="79"/>
  <c r="AL1134" i="79"/>
  <c r="AK1134" i="79"/>
  <c r="AJ1134" i="79"/>
  <c r="AI1134" i="79"/>
  <c r="AH1134" i="79"/>
  <c r="AG1134" i="79"/>
  <c r="AF1134" i="79"/>
  <c r="AE1134" i="79"/>
  <c r="AR1131" i="79"/>
  <c r="AQ1131" i="79"/>
  <c r="AP1131" i="79"/>
  <c r="AO1131" i="79"/>
  <c r="AN1131" i="79"/>
  <c r="AM1131" i="79"/>
  <c r="AL1131" i="79"/>
  <c r="AK1131" i="79"/>
  <c r="AJ1131" i="79"/>
  <c r="AI1131" i="79"/>
  <c r="AH1131" i="79"/>
  <c r="AG1131" i="79"/>
  <c r="AF1131" i="79"/>
  <c r="AE1131" i="79"/>
  <c r="AR1128" i="79"/>
  <c r="AQ1128" i="79"/>
  <c r="AP1128" i="79"/>
  <c r="AO1128" i="79"/>
  <c r="AN1128" i="79"/>
  <c r="AM1128" i="79"/>
  <c r="AL1128" i="79"/>
  <c r="AK1128" i="79"/>
  <c r="AJ1128" i="79"/>
  <c r="AI1128" i="79"/>
  <c r="AH1128" i="79"/>
  <c r="AG1128" i="79"/>
  <c r="AF1128" i="79"/>
  <c r="AE1128" i="79"/>
  <c r="AR1125" i="79"/>
  <c r="AQ1125" i="79"/>
  <c r="AP1125" i="79"/>
  <c r="AO1125" i="79"/>
  <c r="AN1125" i="79"/>
  <c r="AM1125" i="79"/>
  <c r="AL1125" i="79"/>
  <c r="AK1125" i="79"/>
  <c r="AJ1125" i="79"/>
  <c r="AI1125" i="79"/>
  <c r="AH1125" i="79"/>
  <c r="AG1125" i="79"/>
  <c r="AF1125" i="79"/>
  <c r="AE1125" i="79"/>
  <c r="AR1122" i="79"/>
  <c r="AQ1122" i="79"/>
  <c r="AP1122" i="79"/>
  <c r="AO1122" i="79"/>
  <c r="AN1122" i="79"/>
  <c r="AM1122" i="79"/>
  <c r="AL1122" i="79"/>
  <c r="AK1122" i="79"/>
  <c r="AJ1122" i="79"/>
  <c r="AI1122" i="79"/>
  <c r="AH1122" i="79"/>
  <c r="AG1122" i="79"/>
  <c r="AF1122" i="79"/>
  <c r="AE1122" i="79"/>
  <c r="AR1119" i="79"/>
  <c r="AQ1119" i="79"/>
  <c r="AP1119" i="79"/>
  <c r="AO1119" i="79"/>
  <c r="AN1119" i="79"/>
  <c r="AM1119" i="79"/>
  <c r="AL1119" i="79"/>
  <c r="AK1119" i="79"/>
  <c r="AJ1119" i="79"/>
  <c r="AI1119" i="79"/>
  <c r="AH1119" i="79"/>
  <c r="AG1119" i="79"/>
  <c r="AF1119" i="79"/>
  <c r="AE1119" i="79"/>
  <c r="AR1116" i="79"/>
  <c r="AQ1116" i="79"/>
  <c r="AP1116" i="79"/>
  <c r="AO1116" i="79"/>
  <c r="AN1116" i="79"/>
  <c r="AM1116" i="79"/>
  <c r="AL1116" i="79"/>
  <c r="AK1116" i="79"/>
  <c r="AJ1116" i="79"/>
  <c r="AI1116" i="79"/>
  <c r="AH1116" i="79"/>
  <c r="AG1116" i="79"/>
  <c r="AF1116" i="79"/>
  <c r="AE1116" i="79"/>
  <c r="AR1113" i="79"/>
  <c r="AQ1113" i="79"/>
  <c r="AP1113" i="79"/>
  <c r="AO1113" i="79"/>
  <c r="AN1113" i="79"/>
  <c r="AM1113" i="79"/>
  <c r="AL1113" i="79"/>
  <c r="AK1113" i="79"/>
  <c r="AJ1113" i="79"/>
  <c r="AI1113" i="79"/>
  <c r="AH1113" i="79"/>
  <c r="AG1113" i="79"/>
  <c r="AF1113" i="79"/>
  <c r="AE1113" i="79"/>
  <c r="AR1110" i="79"/>
  <c r="AQ1110" i="79"/>
  <c r="AP1110" i="79"/>
  <c r="AO1110" i="79"/>
  <c r="AN1110" i="79"/>
  <c r="AM1110" i="79"/>
  <c r="AL1110" i="79"/>
  <c r="AK1110" i="79"/>
  <c r="AJ1110" i="79"/>
  <c r="AI1110" i="79"/>
  <c r="AH1110" i="79"/>
  <c r="AG1110" i="79"/>
  <c r="AF1110" i="79"/>
  <c r="AE1110" i="79"/>
  <c r="AR1106" i="79"/>
  <c r="AQ1106" i="79"/>
  <c r="AP1106" i="79"/>
  <c r="AO1106" i="79"/>
  <c r="AN1106" i="79"/>
  <c r="AM1106" i="79"/>
  <c r="AL1106" i="79"/>
  <c r="AK1106" i="79"/>
  <c r="AJ1106" i="79"/>
  <c r="AI1106" i="79"/>
  <c r="AH1106" i="79"/>
  <c r="AG1106" i="79"/>
  <c r="AF1106" i="79"/>
  <c r="AE1106" i="79"/>
  <c r="AR1103" i="79"/>
  <c r="AQ1103" i="79"/>
  <c r="AP1103" i="79"/>
  <c r="AO1103" i="79"/>
  <c r="AN1103" i="79"/>
  <c r="AM1103" i="79"/>
  <c r="AL1103" i="79"/>
  <c r="AK1103" i="79"/>
  <c r="AJ1103" i="79"/>
  <c r="AI1103" i="79"/>
  <c r="AH1103" i="79"/>
  <c r="AG1103" i="79"/>
  <c r="AF1103" i="79"/>
  <c r="AE1103" i="79"/>
  <c r="AR1100" i="79"/>
  <c r="AQ1100" i="79"/>
  <c r="AP1100" i="79"/>
  <c r="AO1100" i="79"/>
  <c r="AN1100" i="79"/>
  <c r="AM1100" i="79"/>
  <c r="AL1100" i="79"/>
  <c r="AK1100" i="79"/>
  <c r="AJ1100" i="79"/>
  <c r="AI1100" i="79"/>
  <c r="AH1100" i="79"/>
  <c r="AG1100" i="79"/>
  <c r="AF1100" i="79"/>
  <c r="AE1100" i="79"/>
  <c r="AR1096" i="79"/>
  <c r="AQ1096" i="79"/>
  <c r="AP1096" i="79"/>
  <c r="AO1096" i="79"/>
  <c r="AN1096" i="79"/>
  <c r="AM1096" i="79"/>
  <c r="AL1096" i="79"/>
  <c r="AK1096" i="79"/>
  <c r="AJ1096" i="79"/>
  <c r="AI1096" i="79"/>
  <c r="AH1096" i="79"/>
  <c r="AG1096" i="79"/>
  <c r="AF1096" i="79"/>
  <c r="AE1096" i="79"/>
  <c r="AR1093" i="79"/>
  <c r="AQ1093" i="79"/>
  <c r="AP1093" i="79"/>
  <c r="AO1093" i="79"/>
  <c r="AN1093" i="79"/>
  <c r="AM1093" i="79"/>
  <c r="AL1093" i="79"/>
  <c r="AK1093" i="79"/>
  <c r="AJ1093" i="79"/>
  <c r="AI1093" i="79"/>
  <c r="AH1093" i="79"/>
  <c r="AG1093" i="79"/>
  <c r="AF1093" i="79"/>
  <c r="AE1093" i="79"/>
  <c r="AR1090" i="79"/>
  <c r="AQ1090" i="79"/>
  <c r="AP1090" i="79"/>
  <c r="AO1090" i="79"/>
  <c r="AN1090" i="79"/>
  <c r="AM1090" i="79"/>
  <c r="AL1090" i="79"/>
  <c r="AK1090" i="79"/>
  <c r="AJ1090" i="79"/>
  <c r="AI1090" i="79"/>
  <c r="AH1090" i="79"/>
  <c r="AG1090" i="79"/>
  <c r="AF1090" i="79"/>
  <c r="AE1090" i="79"/>
  <c r="AR1087" i="79"/>
  <c r="AQ1087" i="79"/>
  <c r="AP1087" i="79"/>
  <c r="AO1087" i="79"/>
  <c r="AN1087" i="79"/>
  <c r="AM1087" i="79"/>
  <c r="AL1087" i="79"/>
  <c r="AK1087" i="79"/>
  <c r="AJ1087" i="79"/>
  <c r="AI1087" i="79"/>
  <c r="AH1087" i="79"/>
  <c r="AG1087" i="79"/>
  <c r="AF1087" i="79"/>
  <c r="AE1087" i="79"/>
  <c r="AR1084" i="79"/>
  <c r="AQ1084" i="79"/>
  <c r="AP1084" i="79"/>
  <c r="AO1084" i="79"/>
  <c r="AN1084" i="79"/>
  <c r="AM1084" i="79"/>
  <c r="AL1084" i="79"/>
  <c r="AJ1084" i="79"/>
  <c r="AI1084" i="79"/>
  <c r="AH1084" i="79"/>
  <c r="AG1084" i="79"/>
  <c r="AE1084" i="79"/>
  <c r="AR1081" i="79"/>
  <c r="AQ1081" i="79"/>
  <c r="AP1081" i="79"/>
  <c r="AO1081" i="79"/>
  <c r="AN1081" i="79"/>
  <c r="AM1081" i="79"/>
  <c r="AL1081" i="79"/>
  <c r="AK1081" i="79"/>
  <c r="AJ1081" i="79"/>
  <c r="AI1081" i="79"/>
  <c r="AH1081" i="79"/>
  <c r="AG1081" i="79"/>
  <c r="AF1081" i="79"/>
  <c r="AE1081" i="79"/>
  <c r="AR1078" i="79"/>
  <c r="AQ1078" i="79"/>
  <c r="AP1078" i="79"/>
  <c r="AO1078" i="79"/>
  <c r="AN1078" i="79"/>
  <c r="AM1078" i="79"/>
  <c r="AL1078" i="79"/>
  <c r="AK1078" i="79"/>
  <c r="AJ1078" i="79"/>
  <c r="AI1078" i="79"/>
  <c r="AH1078" i="79"/>
  <c r="AG1078" i="79"/>
  <c r="AF1078" i="79"/>
  <c r="AE1078" i="79"/>
  <c r="AR1075" i="79"/>
  <c r="AQ1075" i="79"/>
  <c r="AP1075" i="79"/>
  <c r="AO1075" i="79"/>
  <c r="AN1075" i="79"/>
  <c r="AM1075" i="79"/>
  <c r="AL1075" i="79"/>
  <c r="AK1075" i="79"/>
  <c r="AJ1075" i="79"/>
  <c r="AI1075" i="79"/>
  <c r="AH1075" i="79"/>
  <c r="AG1075" i="79"/>
  <c r="AF1075" i="79"/>
  <c r="AE1075" i="79"/>
  <c r="AR1071" i="79"/>
  <c r="AQ1071" i="79"/>
  <c r="AP1071" i="79"/>
  <c r="AO1071" i="79"/>
  <c r="AN1071" i="79"/>
  <c r="AM1071" i="79"/>
  <c r="AL1071" i="79"/>
  <c r="AK1071" i="79"/>
  <c r="AJ1071" i="79"/>
  <c r="AI1071" i="79"/>
  <c r="AH1071" i="79"/>
  <c r="AG1071" i="79"/>
  <c r="AF1071" i="79"/>
  <c r="AR1068" i="79"/>
  <c r="AQ1068" i="79"/>
  <c r="AP1068" i="79"/>
  <c r="AO1068" i="79"/>
  <c r="AN1068" i="79"/>
  <c r="AM1068" i="79"/>
  <c r="AL1068" i="79"/>
  <c r="AK1068" i="79"/>
  <c r="AJ1068" i="79"/>
  <c r="AI1068" i="79"/>
  <c r="AH1068" i="79"/>
  <c r="AG1068" i="79"/>
  <c r="AF1068" i="79"/>
  <c r="AR1065" i="79"/>
  <c r="AQ1065" i="79"/>
  <c r="AP1065" i="79"/>
  <c r="AO1065" i="79"/>
  <c r="AN1065" i="79"/>
  <c r="AM1065" i="79"/>
  <c r="AL1065" i="79"/>
  <c r="AK1065" i="79"/>
  <c r="AJ1065" i="79"/>
  <c r="AI1065" i="79"/>
  <c r="AH1065" i="79"/>
  <c r="AG1065" i="79"/>
  <c r="AF1065" i="79"/>
  <c r="AE1065" i="79"/>
  <c r="AR1062" i="79"/>
  <c r="AQ1062" i="79"/>
  <c r="AP1062" i="79"/>
  <c r="AO1062" i="79"/>
  <c r="AN1062" i="79"/>
  <c r="AM1062" i="79"/>
  <c r="AL1062" i="79"/>
  <c r="AK1062" i="79"/>
  <c r="AJ1062" i="79"/>
  <c r="AI1062" i="79"/>
  <c r="AH1062" i="79"/>
  <c r="AG1062" i="79"/>
  <c r="AF1062" i="79"/>
  <c r="AE1062" i="79"/>
  <c r="AR1037" i="79"/>
  <c r="AQ1037" i="79"/>
  <c r="AP1037" i="79"/>
  <c r="AO1037" i="79"/>
  <c r="AN1037" i="79"/>
  <c r="AM1037" i="79"/>
  <c r="AL1037" i="79"/>
  <c r="AK1037" i="79"/>
  <c r="AJ1037" i="79"/>
  <c r="AI1037" i="79"/>
  <c r="AH1037" i="79"/>
  <c r="AG1037" i="79"/>
  <c r="AF1037" i="79"/>
  <c r="AR1033" i="79"/>
  <c r="AQ1033" i="79"/>
  <c r="AP1033" i="79"/>
  <c r="AO1033" i="79"/>
  <c r="AN1033" i="79"/>
  <c r="AM1033" i="79"/>
  <c r="AL1033" i="79"/>
  <c r="AK1033" i="79"/>
  <c r="AJ1033" i="79"/>
  <c r="AI1033" i="79"/>
  <c r="AH1033" i="79"/>
  <c r="AG1033" i="79"/>
  <c r="AF1033" i="79"/>
  <c r="AE1033" i="79"/>
  <c r="AR1030" i="79"/>
  <c r="AQ1030" i="79"/>
  <c r="AP1030" i="79"/>
  <c r="AO1030" i="79"/>
  <c r="AN1030" i="79"/>
  <c r="AM1030" i="79"/>
  <c r="AL1030" i="79"/>
  <c r="AK1030" i="79"/>
  <c r="AJ1030" i="79"/>
  <c r="AI1030" i="79"/>
  <c r="AH1030" i="79"/>
  <c r="AG1030" i="79"/>
  <c r="AF1030" i="79"/>
  <c r="AR1027" i="79"/>
  <c r="AQ1027" i="79"/>
  <c r="AP1027" i="79"/>
  <c r="AO1027" i="79"/>
  <c r="AN1027" i="79"/>
  <c r="AM1027" i="79"/>
  <c r="AL1027" i="79"/>
  <c r="AK1027" i="79"/>
  <c r="AJ1027" i="79"/>
  <c r="AI1027" i="79"/>
  <c r="AH1027" i="79"/>
  <c r="AG1027" i="79"/>
  <c r="AF1027" i="79"/>
  <c r="AR1023" i="79"/>
  <c r="AQ1023" i="79"/>
  <c r="AP1023" i="79"/>
  <c r="AO1023" i="79"/>
  <c r="AN1023" i="79"/>
  <c r="AM1023" i="79"/>
  <c r="AL1023" i="79"/>
  <c r="AK1023" i="79"/>
  <c r="AJ1023" i="79"/>
  <c r="AI1023" i="79"/>
  <c r="AH1023" i="79"/>
  <c r="AG1023" i="79"/>
  <c r="AF1023" i="79"/>
  <c r="AR1020" i="79"/>
  <c r="AQ1020" i="79"/>
  <c r="AP1020" i="79"/>
  <c r="AO1020" i="79"/>
  <c r="AN1020" i="79"/>
  <c r="AM1020" i="79"/>
  <c r="AL1020" i="79"/>
  <c r="AK1020" i="79"/>
  <c r="AJ1020" i="79"/>
  <c r="AI1020" i="79"/>
  <c r="AH1020" i="79"/>
  <c r="AG1020" i="79"/>
  <c r="AF1020" i="79"/>
  <c r="AE1020" i="79"/>
  <c r="AR1017" i="79"/>
  <c r="AQ1017" i="79"/>
  <c r="AP1017" i="79"/>
  <c r="AO1017" i="79"/>
  <c r="AN1017" i="79"/>
  <c r="AM1017" i="79"/>
  <c r="AL1017" i="79"/>
  <c r="AK1017" i="79"/>
  <c r="AJ1017" i="79"/>
  <c r="AI1017" i="79"/>
  <c r="AH1017" i="79"/>
  <c r="AG1017" i="79"/>
  <c r="AF1017" i="79"/>
  <c r="AE1017" i="79"/>
  <c r="AR1014" i="79"/>
  <c r="AQ1014" i="79"/>
  <c r="AP1014" i="79"/>
  <c r="AO1014" i="79"/>
  <c r="AN1014" i="79"/>
  <c r="AM1014" i="79"/>
  <c r="AL1014" i="79"/>
  <c r="AK1014" i="79"/>
  <c r="AJ1014" i="79"/>
  <c r="AI1014" i="79"/>
  <c r="AH1014" i="79"/>
  <c r="AG1014" i="79"/>
  <c r="AF1014" i="79"/>
  <c r="AR1011" i="79"/>
  <c r="AQ1011" i="79"/>
  <c r="AP1011" i="79"/>
  <c r="AO1011" i="79"/>
  <c r="AN1011" i="79"/>
  <c r="AM1011" i="79"/>
  <c r="AL1011" i="79"/>
  <c r="AK1011" i="79"/>
  <c r="AJ1011" i="79"/>
  <c r="AI1011" i="79"/>
  <c r="AH1011" i="79"/>
  <c r="AG1011" i="79"/>
  <c r="AF1011" i="79"/>
  <c r="AR1007" i="79"/>
  <c r="AQ1007" i="79"/>
  <c r="AP1007" i="79"/>
  <c r="AO1007" i="79"/>
  <c r="AN1007" i="79"/>
  <c r="AM1007" i="79"/>
  <c r="AL1007" i="79"/>
  <c r="AK1007" i="79"/>
  <c r="AJ1007" i="79"/>
  <c r="AI1007" i="79"/>
  <c r="AH1007" i="79"/>
  <c r="AG1007" i="79"/>
  <c r="AF1007" i="79"/>
  <c r="AR1004" i="79"/>
  <c r="AQ1004" i="79"/>
  <c r="AP1004" i="79"/>
  <c r="AO1004" i="79"/>
  <c r="AN1004" i="79"/>
  <c r="AM1004" i="79"/>
  <c r="AL1004" i="79"/>
  <c r="AK1004" i="79"/>
  <c r="AJ1004" i="79"/>
  <c r="AI1004" i="79"/>
  <c r="AH1004" i="79"/>
  <c r="AG1004" i="79"/>
  <c r="AF1004" i="79"/>
  <c r="AE1004" i="79"/>
  <c r="AR1001" i="79"/>
  <c r="AQ1001" i="79"/>
  <c r="AP1001" i="79"/>
  <c r="AO1001" i="79"/>
  <c r="AN1001" i="79"/>
  <c r="AM1001" i="79"/>
  <c r="AL1001" i="79"/>
  <c r="AK1001" i="79"/>
  <c r="AJ1001" i="79"/>
  <c r="AI1001" i="79"/>
  <c r="AH1001" i="79"/>
  <c r="AG1001" i="79"/>
  <c r="AF1001" i="79"/>
  <c r="AE1001" i="79"/>
  <c r="AR998" i="79"/>
  <c r="AQ998" i="79"/>
  <c r="AP998" i="79"/>
  <c r="AO998" i="79"/>
  <c r="AN998" i="79"/>
  <c r="AM998" i="79"/>
  <c r="AL998" i="79"/>
  <c r="AK998" i="79"/>
  <c r="AJ998" i="79"/>
  <c r="AI998" i="79"/>
  <c r="AH998" i="79"/>
  <c r="AG998" i="79"/>
  <c r="AF998" i="79"/>
  <c r="AE998" i="79"/>
  <c r="AR995" i="79"/>
  <c r="AQ995" i="79"/>
  <c r="AP995" i="79"/>
  <c r="AO995" i="79"/>
  <c r="AN995" i="79"/>
  <c r="AM995" i="79"/>
  <c r="AL995" i="79"/>
  <c r="AK995" i="79"/>
  <c r="AJ995" i="79"/>
  <c r="AI995" i="79"/>
  <c r="AH995" i="79"/>
  <c r="AG995" i="79"/>
  <c r="AF995" i="79"/>
  <c r="AE995" i="79"/>
  <c r="AR954" i="79"/>
  <c r="AQ954" i="79"/>
  <c r="AP954" i="79"/>
  <c r="AO954" i="79"/>
  <c r="AN954" i="79"/>
  <c r="AM954" i="79"/>
  <c r="AL954" i="79"/>
  <c r="AK954" i="79"/>
  <c r="AJ954" i="79"/>
  <c r="AI954" i="79"/>
  <c r="AH954" i="79"/>
  <c r="AG954" i="79"/>
  <c r="AF954" i="79"/>
  <c r="AE954" i="79"/>
  <c r="AR951" i="79"/>
  <c r="AQ951" i="79"/>
  <c r="AP951" i="79"/>
  <c r="AO951" i="79"/>
  <c r="AN951" i="79"/>
  <c r="AM951" i="79"/>
  <c r="AL951" i="79"/>
  <c r="AK951" i="79"/>
  <c r="AJ951" i="79"/>
  <c r="AI951" i="79"/>
  <c r="AH951" i="79"/>
  <c r="AG951" i="79"/>
  <c r="AF951" i="79"/>
  <c r="AE951" i="79"/>
  <c r="AR948" i="79"/>
  <c r="AQ948" i="79"/>
  <c r="AP948" i="79"/>
  <c r="AO948" i="79"/>
  <c r="AN948" i="79"/>
  <c r="AM948" i="79"/>
  <c r="AL948" i="79"/>
  <c r="AK948" i="79"/>
  <c r="AJ948" i="79"/>
  <c r="AI948" i="79"/>
  <c r="AH948" i="79"/>
  <c r="AG948" i="79"/>
  <c r="AF948" i="79"/>
  <c r="AE948" i="79"/>
  <c r="AR945" i="79"/>
  <c r="AQ945" i="79"/>
  <c r="AP945" i="79"/>
  <c r="AO945" i="79"/>
  <c r="AN945" i="79"/>
  <c r="AM945" i="79"/>
  <c r="AL945" i="79"/>
  <c r="AK945" i="79"/>
  <c r="AJ945" i="79"/>
  <c r="AI945" i="79"/>
  <c r="AH945" i="79"/>
  <c r="AG945" i="79"/>
  <c r="AF945" i="79"/>
  <c r="AE945" i="79"/>
  <c r="AR942" i="79"/>
  <c r="AQ942" i="79"/>
  <c r="AP942" i="79"/>
  <c r="AO942" i="79"/>
  <c r="AN942" i="79"/>
  <c r="AM942" i="79"/>
  <c r="AL942" i="79"/>
  <c r="AK942" i="79"/>
  <c r="AJ942" i="79"/>
  <c r="AI942" i="79"/>
  <c r="AH942" i="79"/>
  <c r="AG942" i="79"/>
  <c r="AF942" i="79"/>
  <c r="AE942" i="79"/>
  <c r="AR939" i="79"/>
  <c r="AQ939" i="79"/>
  <c r="AP939" i="79"/>
  <c r="AO939" i="79"/>
  <c r="AN939" i="79"/>
  <c r="AM939" i="79"/>
  <c r="AL939" i="79"/>
  <c r="AK939" i="79"/>
  <c r="AJ939" i="79"/>
  <c r="AI939" i="79"/>
  <c r="AH939" i="79"/>
  <c r="AG939" i="79"/>
  <c r="AF939" i="79"/>
  <c r="AE939" i="79"/>
  <c r="AR936" i="79"/>
  <c r="AQ936" i="79"/>
  <c r="AP936" i="79"/>
  <c r="AO936" i="79"/>
  <c r="AN936" i="79"/>
  <c r="AM936" i="79"/>
  <c r="AL936" i="79"/>
  <c r="AK936" i="79"/>
  <c r="AJ936" i="79"/>
  <c r="AI936" i="79"/>
  <c r="AH936" i="79"/>
  <c r="AG936" i="79"/>
  <c r="AF936" i="79"/>
  <c r="AE936" i="79"/>
  <c r="AR933" i="79"/>
  <c r="AQ933" i="79"/>
  <c r="AP933" i="79"/>
  <c r="AO933" i="79"/>
  <c r="AN933" i="79"/>
  <c r="AM933" i="79"/>
  <c r="AL933" i="79"/>
  <c r="AK933" i="79"/>
  <c r="AJ933" i="79"/>
  <c r="AI933" i="79"/>
  <c r="AH933" i="79"/>
  <c r="AG933" i="79"/>
  <c r="AF933" i="79"/>
  <c r="AE933" i="79"/>
  <c r="AR930" i="79"/>
  <c r="AQ930" i="79"/>
  <c r="AP930" i="79"/>
  <c r="AO930" i="79"/>
  <c r="AN930" i="79"/>
  <c r="AM930" i="79"/>
  <c r="AL930" i="79"/>
  <c r="AK930" i="79"/>
  <c r="AJ930" i="79"/>
  <c r="AI930" i="79"/>
  <c r="AH930" i="79"/>
  <c r="AG930" i="79"/>
  <c r="AF930" i="79"/>
  <c r="AE930" i="79"/>
  <c r="AR927" i="79"/>
  <c r="AQ927" i="79"/>
  <c r="AP927" i="79"/>
  <c r="AO927" i="79"/>
  <c r="AN927" i="79"/>
  <c r="AM927" i="79"/>
  <c r="AL927" i="79"/>
  <c r="AK927" i="79"/>
  <c r="AJ927" i="79"/>
  <c r="AI927" i="79"/>
  <c r="AH927" i="79"/>
  <c r="AG927" i="79"/>
  <c r="AF927" i="79"/>
  <c r="AE927" i="79"/>
  <c r="AR924" i="79"/>
  <c r="AQ924" i="79"/>
  <c r="AP924" i="79"/>
  <c r="AO924" i="79"/>
  <c r="AN924" i="79"/>
  <c r="AM924" i="79"/>
  <c r="AL924" i="79"/>
  <c r="AK924" i="79"/>
  <c r="AJ924" i="79"/>
  <c r="AI924" i="79"/>
  <c r="AH924" i="79"/>
  <c r="AG924" i="79"/>
  <c r="AF924" i="79"/>
  <c r="AE924" i="79"/>
  <c r="AR921" i="79"/>
  <c r="AQ921" i="79"/>
  <c r="AP921" i="79"/>
  <c r="AO921" i="79"/>
  <c r="AN921" i="79"/>
  <c r="AM921" i="79"/>
  <c r="AL921" i="79"/>
  <c r="AK921" i="79"/>
  <c r="AJ921" i="79"/>
  <c r="AI921" i="79"/>
  <c r="AH921" i="79"/>
  <c r="AG921" i="79"/>
  <c r="AF921" i="79"/>
  <c r="AE921" i="79"/>
  <c r="AR918" i="79"/>
  <c r="AQ918" i="79"/>
  <c r="AP918" i="79"/>
  <c r="AO918" i="79"/>
  <c r="AN918" i="79"/>
  <c r="AM918" i="79"/>
  <c r="AL918" i="79"/>
  <c r="AK918" i="79"/>
  <c r="AJ918" i="79"/>
  <c r="AI918" i="79"/>
  <c r="AH918" i="79"/>
  <c r="AG918" i="79"/>
  <c r="AF918" i="79"/>
  <c r="AE918" i="79"/>
  <c r="AR915" i="79"/>
  <c r="AQ915" i="79"/>
  <c r="AP915" i="79"/>
  <c r="AO915" i="79"/>
  <c r="AN915" i="79"/>
  <c r="AM915" i="79"/>
  <c r="AL915" i="79"/>
  <c r="AK915" i="79"/>
  <c r="AJ915" i="79"/>
  <c r="AI915" i="79"/>
  <c r="AH915" i="79"/>
  <c r="AG915" i="79"/>
  <c r="AF915" i="79"/>
  <c r="AE915" i="79"/>
  <c r="AR911" i="79"/>
  <c r="AQ911" i="79"/>
  <c r="AP911" i="79"/>
  <c r="AO911" i="79"/>
  <c r="AN911" i="79"/>
  <c r="AM911" i="79"/>
  <c r="AL911" i="79"/>
  <c r="AK911" i="79"/>
  <c r="AJ911" i="79"/>
  <c r="AI911" i="79"/>
  <c r="AH911" i="79"/>
  <c r="AG911" i="79"/>
  <c r="AF911" i="79"/>
  <c r="AE911" i="79"/>
  <c r="AR908" i="79"/>
  <c r="AQ908" i="79"/>
  <c r="AP908" i="79"/>
  <c r="AO908" i="79"/>
  <c r="AN908" i="79"/>
  <c r="AM908" i="79"/>
  <c r="AL908" i="79"/>
  <c r="AK908" i="79"/>
  <c r="AJ908" i="79"/>
  <c r="AI908" i="79"/>
  <c r="AH908" i="79"/>
  <c r="AG908" i="79"/>
  <c r="AF908" i="79"/>
  <c r="AE908" i="79"/>
  <c r="AR905" i="79"/>
  <c r="AQ905" i="79"/>
  <c r="AP905" i="79"/>
  <c r="AO905" i="79"/>
  <c r="AN905" i="79"/>
  <c r="AM905" i="79"/>
  <c r="AL905" i="79"/>
  <c r="AK905" i="79"/>
  <c r="AJ905" i="79"/>
  <c r="AI905" i="79"/>
  <c r="AH905" i="79"/>
  <c r="AG905" i="79"/>
  <c r="AF905" i="79"/>
  <c r="AQ901" i="79"/>
  <c r="AP901" i="79"/>
  <c r="AO901" i="79"/>
  <c r="AN901" i="79"/>
  <c r="AM901" i="79"/>
  <c r="AL901" i="79"/>
  <c r="AK901" i="79"/>
  <c r="AJ901" i="79"/>
  <c r="AI901" i="79"/>
  <c r="AH901" i="79"/>
  <c r="AG901" i="79"/>
  <c r="AF901" i="79"/>
  <c r="AE901" i="79"/>
  <c r="AR898" i="79"/>
  <c r="AQ898" i="79"/>
  <c r="AP898" i="79"/>
  <c r="AO898" i="79"/>
  <c r="AN898" i="79"/>
  <c r="AM898" i="79"/>
  <c r="AL898" i="79"/>
  <c r="AK898" i="79"/>
  <c r="AJ898" i="79"/>
  <c r="AI898" i="79"/>
  <c r="AH898" i="79"/>
  <c r="AG898" i="79"/>
  <c r="AF898" i="79"/>
  <c r="AE898" i="79"/>
  <c r="AR895" i="79"/>
  <c r="AQ895" i="79"/>
  <c r="AP895" i="79"/>
  <c r="AO895" i="79"/>
  <c r="AN895" i="79"/>
  <c r="AM895" i="79"/>
  <c r="AL895" i="79"/>
  <c r="AK895" i="79"/>
  <c r="AJ895" i="79"/>
  <c r="AI895" i="79"/>
  <c r="AH895" i="79"/>
  <c r="AG895" i="79"/>
  <c r="AF895" i="79"/>
  <c r="AE895" i="79"/>
  <c r="AR892" i="79"/>
  <c r="AQ892" i="79"/>
  <c r="AP892" i="79"/>
  <c r="AO892" i="79"/>
  <c r="AN892" i="79"/>
  <c r="AM892" i="79"/>
  <c r="AL892" i="79"/>
  <c r="AK892" i="79"/>
  <c r="AJ892" i="79"/>
  <c r="AI892" i="79"/>
  <c r="AH892" i="79"/>
  <c r="AG892" i="79"/>
  <c r="AF892" i="79"/>
  <c r="AE892" i="79"/>
  <c r="AR889" i="79"/>
  <c r="AQ889" i="79"/>
  <c r="AP889" i="79"/>
  <c r="AO889" i="79"/>
  <c r="AN889" i="79"/>
  <c r="AM889" i="79"/>
  <c r="AL889" i="79"/>
  <c r="AK889" i="79"/>
  <c r="AJ889" i="79"/>
  <c r="AI889" i="79"/>
  <c r="AH889" i="79"/>
  <c r="AG889" i="79"/>
  <c r="AF889" i="79"/>
  <c r="AE889" i="79"/>
  <c r="AR886" i="79"/>
  <c r="AQ886" i="79"/>
  <c r="AP886" i="79"/>
  <c r="AO886" i="79"/>
  <c r="AN886" i="79"/>
  <c r="AM886" i="79"/>
  <c r="AL886" i="79"/>
  <c r="AK886" i="79"/>
  <c r="AJ886" i="79"/>
  <c r="AI886" i="79"/>
  <c r="AH886" i="79"/>
  <c r="AG886" i="79"/>
  <c r="AF886" i="79"/>
  <c r="AE886" i="79"/>
  <c r="AR883" i="79"/>
  <c r="AQ883" i="79"/>
  <c r="AP883" i="79"/>
  <c r="AO883" i="79"/>
  <c r="AN883" i="79"/>
  <c r="AM883" i="79"/>
  <c r="AL883" i="79"/>
  <c r="AK883" i="79"/>
  <c r="AJ883" i="79"/>
  <c r="AI883" i="79"/>
  <c r="AH883" i="79"/>
  <c r="AG883" i="79"/>
  <c r="AF883" i="79"/>
  <c r="AE883" i="79"/>
  <c r="AR880" i="79"/>
  <c r="AQ880" i="79"/>
  <c r="AP880" i="79"/>
  <c r="AO880" i="79"/>
  <c r="AN880" i="79"/>
  <c r="AM880" i="79"/>
  <c r="AL880" i="79"/>
  <c r="AK880" i="79"/>
  <c r="AJ880" i="79"/>
  <c r="AI880" i="79"/>
  <c r="AH880" i="79"/>
  <c r="AG880" i="79"/>
  <c r="AF880" i="79"/>
  <c r="AR876" i="79"/>
  <c r="AQ876" i="79"/>
  <c r="AP876" i="79"/>
  <c r="AO876" i="79"/>
  <c r="AN876" i="79"/>
  <c r="AM876" i="79"/>
  <c r="AL876" i="79"/>
  <c r="AK876" i="79"/>
  <c r="AJ876" i="79"/>
  <c r="AI876" i="79"/>
  <c r="AH876" i="79"/>
  <c r="AG876" i="79"/>
  <c r="AF876" i="79"/>
  <c r="AE876" i="79"/>
  <c r="AR873" i="79"/>
  <c r="AQ873" i="79"/>
  <c r="AP873" i="79"/>
  <c r="AO873" i="79"/>
  <c r="AN873" i="79"/>
  <c r="AM873" i="79"/>
  <c r="AL873" i="79"/>
  <c r="AK873" i="79"/>
  <c r="AJ873" i="79"/>
  <c r="AI873" i="79"/>
  <c r="AH873" i="79"/>
  <c r="AG873" i="79"/>
  <c r="AF873" i="79"/>
  <c r="AE873" i="79"/>
  <c r="AR870" i="79"/>
  <c r="AQ870" i="79"/>
  <c r="AP870" i="79"/>
  <c r="AO870" i="79"/>
  <c r="AN870" i="79"/>
  <c r="AM870" i="79"/>
  <c r="AL870" i="79"/>
  <c r="AK870" i="79"/>
  <c r="AJ870" i="79"/>
  <c r="AI870" i="79"/>
  <c r="AH870" i="79"/>
  <c r="AG870" i="79"/>
  <c r="AF870" i="79"/>
  <c r="AE870" i="79"/>
  <c r="AR867" i="79"/>
  <c r="AQ867" i="79"/>
  <c r="AP867" i="79"/>
  <c r="AO867" i="79"/>
  <c r="AN867" i="79"/>
  <c r="AM867" i="79"/>
  <c r="AL867" i="79"/>
  <c r="AK867" i="79"/>
  <c r="AJ867" i="79"/>
  <c r="AI867" i="79"/>
  <c r="AH867" i="79"/>
  <c r="AG867" i="79"/>
  <c r="AF867" i="79"/>
  <c r="AE867" i="79"/>
  <c r="AR842" i="79"/>
  <c r="AQ842" i="79"/>
  <c r="AP842" i="79"/>
  <c r="AO842" i="79"/>
  <c r="AN842" i="79"/>
  <c r="AM842" i="79"/>
  <c r="AL842" i="79"/>
  <c r="AK842" i="79"/>
  <c r="AJ842" i="79"/>
  <c r="AI842" i="79"/>
  <c r="AH842" i="79"/>
  <c r="AG842" i="79"/>
  <c r="AF842" i="79"/>
  <c r="AR838" i="79"/>
  <c r="AQ838" i="79"/>
  <c r="AP838" i="79"/>
  <c r="AO838" i="79"/>
  <c r="AN838" i="79"/>
  <c r="AM838" i="79"/>
  <c r="AL838" i="79"/>
  <c r="AK838" i="79"/>
  <c r="AJ838" i="79"/>
  <c r="AI838" i="79"/>
  <c r="AH838" i="79"/>
  <c r="AG838" i="79"/>
  <c r="AF838" i="79"/>
  <c r="AE838" i="79"/>
  <c r="AR835" i="79"/>
  <c r="AQ835" i="79"/>
  <c r="AP835" i="79"/>
  <c r="AO835" i="79"/>
  <c r="AN835" i="79"/>
  <c r="AM835" i="79"/>
  <c r="AL835" i="79"/>
  <c r="AK835" i="79"/>
  <c r="AJ835" i="79"/>
  <c r="AI835" i="79"/>
  <c r="AH835" i="79"/>
  <c r="AG835" i="79"/>
  <c r="AF835" i="79"/>
  <c r="AE835" i="79"/>
  <c r="AR832" i="79"/>
  <c r="AQ832" i="79"/>
  <c r="AP832" i="79"/>
  <c r="AO832" i="79"/>
  <c r="AN832" i="79"/>
  <c r="AM832" i="79"/>
  <c r="AL832" i="79"/>
  <c r="AK832" i="79"/>
  <c r="AJ832" i="79"/>
  <c r="AI832" i="79"/>
  <c r="AH832" i="79"/>
  <c r="AG832" i="79"/>
  <c r="AF832" i="79"/>
  <c r="AE832" i="79"/>
  <c r="AR828" i="79"/>
  <c r="AQ828" i="79"/>
  <c r="AP828" i="79"/>
  <c r="AO828" i="79"/>
  <c r="AN828" i="79"/>
  <c r="AM828" i="79"/>
  <c r="AL828" i="79"/>
  <c r="AK828" i="79"/>
  <c r="AJ828" i="79"/>
  <c r="AI828" i="79"/>
  <c r="AH828" i="79"/>
  <c r="AG828" i="79"/>
  <c r="AF828" i="79"/>
  <c r="AE828" i="79"/>
  <c r="AR825" i="79"/>
  <c r="AQ825" i="79"/>
  <c r="AP825" i="79"/>
  <c r="AO825" i="79"/>
  <c r="AN825" i="79"/>
  <c r="AM825" i="79"/>
  <c r="AL825" i="79"/>
  <c r="AK825" i="79"/>
  <c r="AJ825" i="79"/>
  <c r="AI825" i="79"/>
  <c r="AH825" i="79"/>
  <c r="AG825" i="79"/>
  <c r="AF825" i="79"/>
  <c r="AE825" i="79"/>
  <c r="AR822" i="79"/>
  <c r="AQ822" i="79"/>
  <c r="AP822" i="79"/>
  <c r="AO822" i="79"/>
  <c r="AN822" i="79"/>
  <c r="AM822" i="79"/>
  <c r="AL822" i="79"/>
  <c r="AK822" i="79"/>
  <c r="AJ822" i="79"/>
  <c r="AI822" i="79"/>
  <c r="AH822" i="79"/>
  <c r="AG822" i="79"/>
  <c r="AF822" i="79"/>
  <c r="AE822" i="79"/>
  <c r="AR819" i="79"/>
  <c r="AQ819" i="79"/>
  <c r="AP819" i="79"/>
  <c r="AO819" i="79"/>
  <c r="AN819" i="79"/>
  <c r="AM819" i="79"/>
  <c r="AL819" i="79"/>
  <c r="AK819" i="79"/>
  <c r="AJ819" i="79"/>
  <c r="AI819" i="79"/>
  <c r="AH819" i="79"/>
  <c r="AG819" i="79"/>
  <c r="AF819" i="79"/>
  <c r="AE819" i="79"/>
  <c r="AR816" i="79"/>
  <c r="AQ816" i="79"/>
  <c r="AP816" i="79"/>
  <c r="AO816" i="79"/>
  <c r="AN816" i="79"/>
  <c r="AM816" i="79"/>
  <c r="AL816" i="79"/>
  <c r="AK816" i="79"/>
  <c r="AJ816" i="79"/>
  <c r="AI816" i="79"/>
  <c r="AH816" i="79"/>
  <c r="AG816" i="79"/>
  <c r="AF816" i="79"/>
  <c r="AE816" i="79"/>
  <c r="AR812" i="79"/>
  <c r="AQ812" i="79"/>
  <c r="AP812" i="79"/>
  <c r="AO812" i="79"/>
  <c r="AN812" i="79"/>
  <c r="AM812" i="79"/>
  <c r="AL812" i="79"/>
  <c r="AK812" i="79"/>
  <c r="AJ812" i="79"/>
  <c r="AI812" i="79"/>
  <c r="AH812" i="79"/>
  <c r="AG812" i="79"/>
  <c r="AF812" i="79"/>
  <c r="AE812" i="79"/>
  <c r="AR809" i="79"/>
  <c r="AQ809" i="79"/>
  <c r="AP809" i="79"/>
  <c r="AO809" i="79"/>
  <c r="AN809" i="79"/>
  <c r="AM809" i="79"/>
  <c r="AL809" i="79"/>
  <c r="AK809" i="79"/>
  <c r="AJ809" i="79"/>
  <c r="AI809" i="79"/>
  <c r="AH809" i="79"/>
  <c r="AG809" i="79"/>
  <c r="AF809" i="79"/>
  <c r="AE809" i="79"/>
  <c r="AR806" i="79"/>
  <c r="AQ806" i="79"/>
  <c r="AP806" i="79"/>
  <c r="AO806" i="79"/>
  <c r="AN806" i="79"/>
  <c r="AM806" i="79"/>
  <c r="AL806" i="79"/>
  <c r="AK806" i="79"/>
  <c r="AJ806" i="79"/>
  <c r="AI806" i="79"/>
  <c r="AH806" i="79"/>
  <c r="AG806" i="79"/>
  <c r="AF806" i="79"/>
  <c r="AE806" i="79"/>
  <c r="AR803" i="79"/>
  <c r="AQ803" i="79"/>
  <c r="AP803" i="79"/>
  <c r="AO803" i="79"/>
  <c r="AN803" i="79"/>
  <c r="AM803" i="79"/>
  <c r="AL803" i="79"/>
  <c r="AK803" i="79"/>
  <c r="AJ803" i="79"/>
  <c r="AI803" i="79"/>
  <c r="AH803" i="79"/>
  <c r="AG803" i="79"/>
  <c r="AF803" i="79"/>
  <c r="AE803" i="79"/>
  <c r="AR800" i="79"/>
  <c r="AQ800" i="79"/>
  <c r="AP800" i="79"/>
  <c r="AO800" i="79"/>
  <c r="AN800" i="79"/>
  <c r="AM800" i="79"/>
  <c r="AL800" i="79"/>
  <c r="AK800" i="79"/>
  <c r="AJ800" i="79"/>
  <c r="AI800" i="79"/>
  <c r="AH800" i="79"/>
  <c r="AG800" i="79"/>
  <c r="AF800" i="79"/>
  <c r="AE800" i="79"/>
  <c r="AR764" i="79"/>
  <c r="AQ764" i="79"/>
  <c r="AP764" i="79"/>
  <c r="AO764" i="79"/>
  <c r="AN764" i="79"/>
  <c r="AM764" i="79"/>
  <c r="AL764" i="79"/>
  <c r="AK764" i="79"/>
  <c r="AJ764" i="79"/>
  <c r="AI764" i="79"/>
  <c r="AH764" i="79"/>
  <c r="AG764" i="79"/>
  <c r="AF764" i="79"/>
  <c r="AE764" i="79"/>
  <c r="AR761" i="79"/>
  <c r="AQ761" i="79"/>
  <c r="AP761" i="79"/>
  <c r="AO761" i="79"/>
  <c r="AN761" i="79"/>
  <c r="AM761" i="79"/>
  <c r="AL761" i="79"/>
  <c r="AK761" i="79"/>
  <c r="AJ761" i="79"/>
  <c r="AI761" i="79"/>
  <c r="AH761" i="79"/>
  <c r="AG761" i="79"/>
  <c r="AF761" i="79"/>
  <c r="AE761" i="79"/>
  <c r="AR758" i="79"/>
  <c r="AQ758" i="79"/>
  <c r="AP758" i="79"/>
  <c r="AO758" i="79"/>
  <c r="AN758" i="79"/>
  <c r="AM758" i="79"/>
  <c r="AL758" i="79"/>
  <c r="AK758" i="79"/>
  <c r="AJ758" i="79"/>
  <c r="AI758" i="79"/>
  <c r="AH758" i="79"/>
  <c r="AG758" i="79"/>
  <c r="AF758" i="79"/>
  <c r="AE758" i="79"/>
  <c r="AR755" i="79"/>
  <c r="AQ755" i="79"/>
  <c r="AP755" i="79"/>
  <c r="AO755" i="79"/>
  <c r="AN755" i="79"/>
  <c r="AM755" i="79"/>
  <c r="AL755" i="79"/>
  <c r="AK755" i="79"/>
  <c r="AJ755" i="79"/>
  <c r="AI755" i="79"/>
  <c r="AH755" i="79"/>
  <c r="AG755" i="79"/>
  <c r="AF755" i="79"/>
  <c r="AE755" i="79"/>
  <c r="AR752" i="79"/>
  <c r="AQ752" i="79"/>
  <c r="AP752" i="79"/>
  <c r="AO752" i="79"/>
  <c r="AN752" i="79"/>
  <c r="AM752" i="79"/>
  <c r="AL752" i="79"/>
  <c r="AK752" i="79"/>
  <c r="AJ752" i="79"/>
  <c r="AI752" i="79"/>
  <c r="AH752" i="79"/>
  <c r="AG752" i="79"/>
  <c r="AF752" i="79"/>
  <c r="AE752" i="79"/>
  <c r="AR749" i="79"/>
  <c r="AQ749" i="79"/>
  <c r="AP749" i="79"/>
  <c r="AO749" i="79"/>
  <c r="AN749" i="79"/>
  <c r="AM749" i="79"/>
  <c r="AL749" i="79"/>
  <c r="AK749" i="79"/>
  <c r="AJ749" i="79"/>
  <c r="AI749" i="79"/>
  <c r="AH749" i="79"/>
  <c r="AG749" i="79"/>
  <c r="AF749" i="79"/>
  <c r="AE749" i="79"/>
  <c r="AR746" i="79"/>
  <c r="AQ746" i="79"/>
  <c r="AP746" i="79"/>
  <c r="AO746" i="79"/>
  <c r="AN746" i="79"/>
  <c r="AM746" i="79"/>
  <c r="AL746" i="79"/>
  <c r="AK746" i="79"/>
  <c r="AJ746" i="79"/>
  <c r="AI746" i="79"/>
  <c r="AH746" i="79"/>
  <c r="AG746" i="79"/>
  <c r="AF746" i="79"/>
  <c r="AE746" i="79"/>
  <c r="AR743" i="79"/>
  <c r="AQ743" i="79"/>
  <c r="AP743" i="79"/>
  <c r="AO743" i="79"/>
  <c r="AN743" i="79"/>
  <c r="AM743" i="79"/>
  <c r="AL743" i="79"/>
  <c r="AK743" i="79"/>
  <c r="AJ743" i="79"/>
  <c r="AI743" i="79"/>
  <c r="AH743" i="79"/>
  <c r="AG743" i="79"/>
  <c r="AF743" i="79"/>
  <c r="AE743" i="79"/>
  <c r="AR740" i="79"/>
  <c r="AQ740" i="79"/>
  <c r="AP740" i="79"/>
  <c r="AO740" i="79"/>
  <c r="AN740" i="79"/>
  <c r="AM740" i="79"/>
  <c r="AL740" i="79"/>
  <c r="AK740" i="79"/>
  <c r="AJ740" i="79"/>
  <c r="AI740" i="79"/>
  <c r="AH740" i="79"/>
  <c r="AG740" i="79"/>
  <c r="AF740" i="79"/>
  <c r="AE740" i="79"/>
  <c r="AR737" i="79"/>
  <c r="AQ737" i="79"/>
  <c r="AP737" i="79"/>
  <c r="AO737" i="79"/>
  <c r="AN737" i="79"/>
  <c r="AM737" i="79"/>
  <c r="AL737" i="79"/>
  <c r="AK737" i="79"/>
  <c r="AJ737" i="79"/>
  <c r="AI737" i="79"/>
  <c r="AH737" i="79"/>
  <c r="AG737" i="79"/>
  <c r="AF737" i="79"/>
  <c r="AE737" i="79"/>
  <c r="AR734" i="79"/>
  <c r="AQ734" i="79"/>
  <c r="AP734" i="79"/>
  <c r="AO734" i="79"/>
  <c r="AN734" i="79"/>
  <c r="AM734" i="79"/>
  <c r="AL734" i="79"/>
  <c r="AK734" i="79"/>
  <c r="AJ734" i="79"/>
  <c r="AI734" i="79"/>
  <c r="AH734" i="79"/>
  <c r="AG734" i="79"/>
  <c r="AF734" i="79"/>
  <c r="AE734" i="79"/>
  <c r="AR731" i="79"/>
  <c r="AQ731" i="79"/>
  <c r="AP731" i="79"/>
  <c r="AO731" i="79"/>
  <c r="AN731" i="79"/>
  <c r="AM731" i="79"/>
  <c r="AL731" i="79"/>
  <c r="AK731" i="79"/>
  <c r="AJ731" i="79"/>
  <c r="AI731" i="79"/>
  <c r="AH731" i="79"/>
  <c r="AG731" i="79"/>
  <c r="AF731" i="79"/>
  <c r="AE731" i="79"/>
  <c r="AR728" i="79"/>
  <c r="AQ728" i="79"/>
  <c r="AP728" i="79"/>
  <c r="AO728" i="79"/>
  <c r="AN728" i="79"/>
  <c r="AM728" i="79"/>
  <c r="AL728" i="79"/>
  <c r="AK728" i="79"/>
  <c r="AJ728" i="79"/>
  <c r="AI728" i="79"/>
  <c r="AH728" i="79"/>
  <c r="AG728" i="79"/>
  <c r="AF728" i="79"/>
  <c r="AE728" i="79"/>
  <c r="AR725" i="79"/>
  <c r="AQ725" i="79"/>
  <c r="AP725" i="79"/>
  <c r="AO725" i="79"/>
  <c r="AN725" i="79"/>
  <c r="AM725" i="79"/>
  <c r="AL725" i="79"/>
  <c r="AK725" i="79"/>
  <c r="AJ725" i="79"/>
  <c r="AI725" i="79"/>
  <c r="AH725" i="79"/>
  <c r="AG725" i="79"/>
  <c r="AF725" i="79"/>
  <c r="AE725" i="79"/>
  <c r="AR721" i="79"/>
  <c r="AQ721" i="79"/>
  <c r="AP721" i="79"/>
  <c r="AO721" i="79"/>
  <c r="AN721" i="79"/>
  <c r="AM721" i="79"/>
  <c r="AL721" i="79"/>
  <c r="AK721" i="79"/>
  <c r="AJ721" i="79"/>
  <c r="AI721" i="79"/>
  <c r="AH721" i="79"/>
  <c r="AG721" i="79"/>
  <c r="AF721" i="79"/>
  <c r="AR718" i="79"/>
  <c r="AQ718" i="79"/>
  <c r="AP718" i="79"/>
  <c r="AO718" i="79"/>
  <c r="AN718" i="79"/>
  <c r="AM718" i="79"/>
  <c r="AL718" i="79"/>
  <c r="AK718" i="79"/>
  <c r="AJ718" i="79"/>
  <c r="AI718" i="79"/>
  <c r="AH718" i="79"/>
  <c r="AG718" i="79"/>
  <c r="AF718" i="79"/>
  <c r="AE718" i="79"/>
  <c r="AR715" i="79"/>
  <c r="AQ715" i="79"/>
  <c r="AP715" i="79"/>
  <c r="AO715" i="79"/>
  <c r="AN715" i="79"/>
  <c r="AM715" i="79"/>
  <c r="AL715" i="79"/>
  <c r="AK715" i="79"/>
  <c r="AJ715" i="79"/>
  <c r="AI715" i="79"/>
  <c r="AH715" i="79"/>
  <c r="AG715" i="79"/>
  <c r="AF715" i="79"/>
  <c r="AR711" i="79"/>
  <c r="AQ711" i="79"/>
  <c r="AP711" i="79"/>
  <c r="AO711" i="79"/>
  <c r="AN711" i="79"/>
  <c r="AM711" i="79"/>
  <c r="AL711" i="79"/>
  <c r="AK711" i="79"/>
  <c r="AJ711" i="79"/>
  <c r="AI711" i="79"/>
  <c r="AH711" i="79"/>
  <c r="AG711" i="79"/>
  <c r="AF711" i="79"/>
  <c r="AE711" i="79"/>
  <c r="AR708" i="79"/>
  <c r="AQ708" i="79"/>
  <c r="AP708" i="79"/>
  <c r="AO708" i="79"/>
  <c r="AN708" i="79"/>
  <c r="AM708" i="79"/>
  <c r="AL708" i="79"/>
  <c r="AK708" i="79"/>
  <c r="AJ708" i="79"/>
  <c r="AI708" i="79"/>
  <c r="AH708" i="79"/>
  <c r="AG708" i="79"/>
  <c r="AF708" i="79"/>
  <c r="AE708" i="79"/>
  <c r="AR705" i="79"/>
  <c r="AQ705" i="79"/>
  <c r="AP705" i="79"/>
  <c r="AO705" i="79"/>
  <c r="AN705" i="79"/>
  <c r="AM705" i="79"/>
  <c r="AL705" i="79"/>
  <c r="AK705" i="79"/>
  <c r="AJ705" i="79"/>
  <c r="AI705" i="79"/>
  <c r="AH705" i="79"/>
  <c r="AG705" i="79"/>
  <c r="AF705" i="79"/>
  <c r="AE705" i="79"/>
  <c r="AR702" i="79"/>
  <c r="AQ702" i="79"/>
  <c r="AP702" i="79"/>
  <c r="AO702" i="79"/>
  <c r="AN702" i="79"/>
  <c r="AM702" i="79"/>
  <c r="AL702" i="79"/>
  <c r="AK702" i="79"/>
  <c r="AJ702" i="79"/>
  <c r="AI702" i="79"/>
  <c r="AH702" i="79"/>
  <c r="AG702" i="79"/>
  <c r="AF702" i="79"/>
  <c r="AE702" i="79"/>
  <c r="AR699" i="79"/>
  <c r="AQ699" i="79"/>
  <c r="AP699" i="79"/>
  <c r="AO699" i="79"/>
  <c r="AN699" i="79"/>
  <c r="AM699" i="79"/>
  <c r="AL699" i="79"/>
  <c r="AK699" i="79"/>
  <c r="AJ699" i="79"/>
  <c r="AI699" i="79"/>
  <c r="AH699" i="79"/>
  <c r="AG699" i="79"/>
  <c r="AF699" i="79"/>
  <c r="AR696" i="79"/>
  <c r="AQ696" i="79"/>
  <c r="AP696" i="79"/>
  <c r="AO696" i="79"/>
  <c r="AN696" i="79"/>
  <c r="AM696" i="79"/>
  <c r="AL696" i="79"/>
  <c r="AK696" i="79"/>
  <c r="AJ696" i="79"/>
  <c r="AI696" i="79"/>
  <c r="AH696" i="79"/>
  <c r="AG696" i="79"/>
  <c r="AF696" i="79"/>
  <c r="AE696" i="79"/>
  <c r="AR693" i="79"/>
  <c r="AQ693" i="79"/>
  <c r="AP693" i="79"/>
  <c r="AO693" i="79"/>
  <c r="AN693" i="79"/>
  <c r="AM693" i="79"/>
  <c r="AL693" i="79"/>
  <c r="AK693" i="79"/>
  <c r="AJ693" i="79"/>
  <c r="AI693" i="79"/>
  <c r="AH693" i="79"/>
  <c r="AG693" i="79"/>
  <c r="AF693" i="79"/>
  <c r="AE693" i="79"/>
  <c r="AR690" i="79"/>
  <c r="AQ690" i="79"/>
  <c r="AP690" i="79"/>
  <c r="AO690" i="79"/>
  <c r="AN690" i="79"/>
  <c r="AM690" i="79"/>
  <c r="AL690" i="79"/>
  <c r="AK690" i="79"/>
  <c r="AJ690" i="79"/>
  <c r="AI690" i="79"/>
  <c r="AH690" i="79"/>
  <c r="AG690" i="79"/>
  <c r="AF690" i="79"/>
  <c r="AE690" i="79"/>
  <c r="AR686" i="79"/>
  <c r="AQ686" i="79"/>
  <c r="AP686" i="79"/>
  <c r="AO686" i="79"/>
  <c r="AN686" i="79"/>
  <c r="AM686" i="79"/>
  <c r="AL686" i="79"/>
  <c r="AK686" i="79"/>
  <c r="AJ686" i="79"/>
  <c r="AI686" i="79"/>
  <c r="AH686" i="79"/>
  <c r="AG686" i="79"/>
  <c r="AF686" i="79"/>
  <c r="AE686" i="79"/>
  <c r="AR683" i="79"/>
  <c r="AQ683" i="79"/>
  <c r="AP683" i="79"/>
  <c r="AO683" i="79"/>
  <c r="AN683" i="79"/>
  <c r="AM683" i="79"/>
  <c r="AL683" i="79"/>
  <c r="AK683" i="79"/>
  <c r="AJ683" i="79"/>
  <c r="AI683" i="79"/>
  <c r="AH683" i="79"/>
  <c r="AG683" i="79"/>
  <c r="AF683" i="79"/>
  <c r="AE683" i="79"/>
  <c r="AR680" i="79"/>
  <c r="AQ680" i="79"/>
  <c r="AP680" i="79"/>
  <c r="AO680" i="79"/>
  <c r="AN680" i="79"/>
  <c r="AM680" i="79"/>
  <c r="AL680" i="79"/>
  <c r="AK680" i="79"/>
  <c r="AJ680" i="79"/>
  <c r="AI680" i="79"/>
  <c r="AH680" i="79"/>
  <c r="AG680" i="79"/>
  <c r="AF680" i="79"/>
  <c r="AE680" i="79"/>
  <c r="AR677" i="79"/>
  <c r="AQ677" i="79"/>
  <c r="AP677" i="79"/>
  <c r="AO677" i="79"/>
  <c r="AN677" i="79"/>
  <c r="AM677" i="79"/>
  <c r="AL677" i="79"/>
  <c r="AK677" i="79"/>
  <c r="AJ677" i="79"/>
  <c r="AI677" i="79"/>
  <c r="AH677" i="79"/>
  <c r="AG677" i="79"/>
  <c r="AF677" i="79"/>
  <c r="AE677" i="79"/>
  <c r="AR652" i="79"/>
  <c r="AQ652" i="79"/>
  <c r="AP652" i="79"/>
  <c r="AO652" i="79"/>
  <c r="AN652" i="79"/>
  <c r="AM652" i="79"/>
  <c r="AL652" i="79"/>
  <c r="AK652" i="79"/>
  <c r="AJ652" i="79"/>
  <c r="AI652" i="79"/>
  <c r="AH652" i="79"/>
  <c r="AG652" i="79"/>
  <c r="AF652" i="79"/>
  <c r="AR648" i="79"/>
  <c r="AQ648" i="79"/>
  <c r="AP648" i="79"/>
  <c r="AO648" i="79"/>
  <c r="AN648" i="79"/>
  <c r="AM648" i="79"/>
  <c r="AL648" i="79"/>
  <c r="AK648" i="79"/>
  <c r="AJ648" i="79"/>
  <c r="AI648" i="79"/>
  <c r="AH648" i="79"/>
  <c r="AG648" i="79"/>
  <c r="AF648" i="79"/>
  <c r="AE648" i="79"/>
  <c r="AR645" i="79"/>
  <c r="AQ645" i="79"/>
  <c r="AP645" i="79"/>
  <c r="AO645" i="79"/>
  <c r="AN645" i="79"/>
  <c r="AM645" i="79"/>
  <c r="AL645" i="79"/>
  <c r="AK645" i="79"/>
  <c r="AJ645" i="79"/>
  <c r="AI645" i="79"/>
  <c r="AH645" i="79"/>
  <c r="AG645" i="79"/>
  <c r="AF645" i="79"/>
  <c r="AE645" i="79"/>
  <c r="AR642" i="79"/>
  <c r="AQ642" i="79"/>
  <c r="AP642" i="79"/>
  <c r="AO642" i="79"/>
  <c r="AN642" i="79"/>
  <c r="AM642" i="79"/>
  <c r="AL642" i="79"/>
  <c r="AK642" i="79"/>
  <c r="AJ642" i="79"/>
  <c r="AI642" i="79"/>
  <c r="AH642" i="79"/>
  <c r="AG642" i="79"/>
  <c r="AF642" i="79"/>
  <c r="AE642" i="79"/>
  <c r="AR638" i="79"/>
  <c r="AQ638" i="79"/>
  <c r="AP638" i="79"/>
  <c r="AO638" i="79"/>
  <c r="AN638" i="79"/>
  <c r="AM638" i="79"/>
  <c r="AL638" i="79"/>
  <c r="AK638" i="79"/>
  <c r="AJ638" i="79"/>
  <c r="AI638" i="79"/>
  <c r="AH638" i="79"/>
  <c r="AG638" i="79"/>
  <c r="AF638" i="79"/>
  <c r="AR635" i="79"/>
  <c r="AQ635" i="79"/>
  <c r="AP635" i="79"/>
  <c r="AO635" i="79"/>
  <c r="AN635" i="79"/>
  <c r="AM635" i="79"/>
  <c r="AL635" i="79"/>
  <c r="AK635" i="79"/>
  <c r="AJ635" i="79"/>
  <c r="AI635" i="79"/>
  <c r="AH635" i="79"/>
  <c r="AG635" i="79"/>
  <c r="AF635" i="79"/>
  <c r="AE635" i="79"/>
  <c r="AR632" i="79"/>
  <c r="AQ632" i="79"/>
  <c r="AP632" i="79"/>
  <c r="AO632" i="79"/>
  <c r="AN632" i="79"/>
  <c r="AM632" i="79"/>
  <c r="AL632" i="79"/>
  <c r="AK632" i="79"/>
  <c r="AJ632" i="79"/>
  <c r="AI632" i="79"/>
  <c r="AH632" i="79"/>
  <c r="AG632" i="79"/>
  <c r="AF632" i="79"/>
  <c r="AE632" i="79"/>
  <c r="AR629" i="79"/>
  <c r="AQ629" i="79"/>
  <c r="AP629" i="79"/>
  <c r="AO629" i="79"/>
  <c r="AN629" i="79"/>
  <c r="AM629" i="79"/>
  <c r="AL629" i="79"/>
  <c r="AK629" i="79"/>
  <c r="AJ629" i="79"/>
  <c r="AI629" i="79"/>
  <c r="AH629" i="79"/>
  <c r="AG629" i="79"/>
  <c r="AF629" i="79"/>
  <c r="AR626" i="79"/>
  <c r="AQ626" i="79"/>
  <c r="AP626" i="79"/>
  <c r="AO626" i="79"/>
  <c r="AN626" i="79"/>
  <c r="AM626" i="79"/>
  <c r="AL626" i="79"/>
  <c r="AK626" i="79"/>
  <c r="AJ626" i="79"/>
  <c r="AI626" i="79"/>
  <c r="AH626" i="79"/>
  <c r="AG626" i="79"/>
  <c r="AF626" i="79"/>
  <c r="AE626" i="79"/>
  <c r="AR622" i="79"/>
  <c r="AQ622" i="79"/>
  <c r="AP622" i="79"/>
  <c r="AO622" i="79"/>
  <c r="AN622" i="79"/>
  <c r="AM622" i="79"/>
  <c r="AL622" i="79"/>
  <c r="AK622" i="79"/>
  <c r="AJ622" i="79"/>
  <c r="AI622" i="79"/>
  <c r="AH622" i="79"/>
  <c r="AG622" i="79"/>
  <c r="AF622" i="79"/>
  <c r="AE622" i="79"/>
  <c r="AR619" i="79"/>
  <c r="AQ619" i="79"/>
  <c r="AP619" i="79"/>
  <c r="AO619" i="79"/>
  <c r="AN619" i="79"/>
  <c r="AM619" i="79"/>
  <c r="AL619" i="79"/>
  <c r="AK619" i="79"/>
  <c r="AJ619" i="79"/>
  <c r="AI619" i="79"/>
  <c r="AH619" i="79"/>
  <c r="AG619" i="79"/>
  <c r="AF619" i="79"/>
  <c r="AE619" i="79"/>
  <c r="AR616" i="79"/>
  <c r="AQ616" i="79"/>
  <c r="AP616" i="79"/>
  <c r="AO616" i="79"/>
  <c r="AN616" i="79"/>
  <c r="AM616" i="79"/>
  <c r="AL616" i="79"/>
  <c r="AK616" i="79"/>
  <c r="AJ616" i="79"/>
  <c r="AI616" i="79"/>
  <c r="AH616" i="79"/>
  <c r="AG616" i="79"/>
  <c r="AF616" i="79"/>
  <c r="AE616" i="79"/>
  <c r="AR613" i="79"/>
  <c r="AQ613" i="79"/>
  <c r="AP613" i="79"/>
  <c r="AO613" i="79"/>
  <c r="AN613" i="79"/>
  <c r="AM613" i="79"/>
  <c r="AL613" i="79"/>
  <c r="AK613" i="79"/>
  <c r="AJ613" i="79"/>
  <c r="AI613" i="79"/>
  <c r="AH613" i="79"/>
  <c r="AG613" i="79"/>
  <c r="AF613" i="79"/>
  <c r="AE613" i="79"/>
  <c r="AR610" i="79"/>
  <c r="AQ610" i="79"/>
  <c r="AP610" i="79"/>
  <c r="AO610" i="79"/>
  <c r="AN610" i="79"/>
  <c r="AM610" i="79"/>
  <c r="AL610" i="79"/>
  <c r="AK610" i="79"/>
  <c r="AJ610" i="79"/>
  <c r="AI610" i="79"/>
  <c r="AH610" i="79"/>
  <c r="AG610" i="79"/>
  <c r="AF610" i="79"/>
  <c r="AE610" i="79"/>
  <c r="AR574" i="79"/>
  <c r="AQ574" i="79"/>
  <c r="AP574" i="79"/>
  <c r="AO574" i="79"/>
  <c r="AN574" i="79"/>
  <c r="AM574" i="79"/>
  <c r="AL574" i="79"/>
  <c r="AK574" i="79"/>
  <c r="AJ574" i="79"/>
  <c r="AI574" i="79"/>
  <c r="AH574" i="79"/>
  <c r="AG574" i="79"/>
  <c r="AF574" i="79"/>
  <c r="AE574" i="79"/>
  <c r="AR571" i="79"/>
  <c r="AQ571" i="79"/>
  <c r="AP571" i="79"/>
  <c r="AO571" i="79"/>
  <c r="AN571" i="79"/>
  <c r="AM571" i="79"/>
  <c r="AL571" i="79"/>
  <c r="AK571" i="79"/>
  <c r="AJ571" i="79"/>
  <c r="AI571" i="79"/>
  <c r="AH571" i="79"/>
  <c r="AG571" i="79"/>
  <c r="AF571" i="79"/>
  <c r="AE571" i="79"/>
  <c r="AR568" i="79"/>
  <c r="AQ568" i="79"/>
  <c r="AP568" i="79"/>
  <c r="AO568" i="79"/>
  <c r="AN568" i="79"/>
  <c r="AM568" i="79"/>
  <c r="AL568" i="79"/>
  <c r="AK568" i="79"/>
  <c r="AJ568" i="79"/>
  <c r="AI568" i="79"/>
  <c r="AH568" i="79"/>
  <c r="AG568" i="79"/>
  <c r="AF568" i="79"/>
  <c r="AE568" i="79"/>
  <c r="AR565" i="79"/>
  <c r="AQ565" i="79"/>
  <c r="AP565" i="79"/>
  <c r="AO565" i="79"/>
  <c r="AN565" i="79"/>
  <c r="AM565" i="79"/>
  <c r="AL565" i="79"/>
  <c r="AK565" i="79"/>
  <c r="AJ565" i="79"/>
  <c r="AI565" i="79"/>
  <c r="AH565" i="79"/>
  <c r="AG565" i="79"/>
  <c r="AF565" i="79"/>
  <c r="AE565" i="79"/>
  <c r="AR562" i="79"/>
  <c r="AQ562" i="79"/>
  <c r="AP562" i="79"/>
  <c r="AO562" i="79"/>
  <c r="AN562" i="79"/>
  <c r="AM562" i="79"/>
  <c r="AL562" i="79"/>
  <c r="AK562" i="79"/>
  <c r="AJ562" i="79"/>
  <c r="AI562" i="79"/>
  <c r="AH562" i="79"/>
  <c r="AG562" i="79"/>
  <c r="AF562" i="79"/>
  <c r="AE562" i="79"/>
  <c r="AR559" i="79"/>
  <c r="AQ559" i="79"/>
  <c r="AP559" i="79"/>
  <c r="AO559" i="79"/>
  <c r="AN559" i="79"/>
  <c r="AM559" i="79"/>
  <c r="AL559" i="79"/>
  <c r="AK559" i="79"/>
  <c r="AJ559" i="79"/>
  <c r="AI559" i="79"/>
  <c r="AH559" i="79"/>
  <c r="AG559" i="79"/>
  <c r="AF559" i="79"/>
  <c r="AE559" i="79"/>
  <c r="AR556" i="79"/>
  <c r="AQ556" i="79"/>
  <c r="AP556" i="79"/>
  <c r="AO556" i="79"/>
  <c r="AN556" i="79"/>
  <c r="AM556" i="79"/>
  <c r="AL556" i="79"/>
  <c r="AK556" i="79"/>
  <c r="AJ556" i="79"/>
  <c r="AI556" i="79"/>
  <c r="AH556" i="79"/>
  <c r="AG556" i="79"/>
  <c r="AF556" i="79"/>
  <c r="AE556" i="79"/>
  <c r="AR553" i="79"/>
  <c r="AQ553" i="79"/>
  <c r="AP553" i="79"/>
  <c r="AO553" i="79"/>
  <c r="AN553" i="79"/>
  <c r="AM553" i="79"/>
  <c r="AL553" i="79"/>
  <c r="AK553" i="79"/>
  <c r="AJ553" i="79"/>
  <c r="AI553" i="79"/>
  <c r="AH553" i="79"/>
  <c r="AG553" i="79"/>
  <c r="AF553" i="79"/>
  <c r="AE553" i="79"/>
  <c r="AR550" i="79"/>
  <c r="AQ550" i="79"/>
  <c r="AP550" i="79"/>
  <c r="AO550" i="79"/>
  <c r="AN550" i="79"/>
  <c r="AM550" i="79"/>
  <c r="AL550" i="79"/>
  <c r="AK550" i="79"/>
  <c r="AJ550" i="79"/>
  <c r="AI550" i="79"/>
  <c r="AH550" i="79"/>
  <c r="AG550" i="79"/>
  <c r="AF550" i="79"/>
  <c r="AE550" i="79"/>
  <c r="AR547" i="79"/>
  <c r="AQ547" i="79"/>
  <c r="AP547" i="79"/>
  <c r="AO547" i="79"/>
  <c r="AN547" i="79"/>
  <c r="AM547" i="79"/>
  <c r="AL547" i="79"/>
  <c r="AK547" i="79"/>
  <c r="AJ547" i="79"/>
  <c r="AI547" i="79"/>
  <c r="AH547" i="79"/>
  <c r="AG547" i="79"/>
  <c r="AF547" i="79"/>
  <c r="AE547" i="79"/>
  <c r="AR544" i="79"/>
  <c r="AQ544" i="79"/>
  <c r="AP544" i="79"/>
  <c r="AO544" i="79"/>
  <c r="AN544" i="79"/>
  <c r="AM544" i="79"/>
  <c r="AL544" i="79"/>
  <c r="AK544" i="79"/>
  <c r="AJ544" i="79"/>
  <c r="AI544" i="79"/>
  <c r="AH544" i="79"/>
  <c r="AG544" i="79"/>
  <c r="AF544" i="79"/>
  <c r="AE544" i="79"/>
  <c r="AR541" i="79"/>
  <c r="AQ541" i="79"/>
  <c r="AP541" i="79"/>
  <c r="AO541" i="79"/>
  <c r="AN541" i="79"/>
  <c r="AM541" i="79"/>
  <c r="AL541" i="79"/>
  <c r="AK541" i="79"/>
  <c r="AJ541" i="79"/>
  <c r="AI541" i="79"/>
  <c r="AH541" i="79"/>
  <c r="AG541" i="79"/>
  <c r="AF541" i="79"/>
  <c r="AE541" i="79"/>
  <c r="AR538" i="79"/>
  <c r="AQ538" i="79"/>
  <c r="AP538" i="79"/>
  <c r="AO538" i="79"/>
  <c r="AN538" i="79"/>
  <c r="AM538" i="79"/>
  <c r="AL538" i="79"/>
  <c r="AK538" i="79"/>
  <c r="AJ538" i="79"/>
  <c r="AI538" i="79"/>
  <c r="AH538" i="79"/>
  <c r="AG538" i="79"/>
  <c r="AF538" i="79"/>
  <c r="AE538" i="79"/>
  <c r="AR535" i="79"/>
  <c r="AQ535" i="79"/>
  <c r="AP535" i="79"/>
  <c r="AO535" i="79"/>
  <c r="AN535" i="79"/>
  <c r="AM535" i="79"/>
  <c r="AL535" i="79"/>
  <c r="AK535" i="79"/>
  <c r="AJ535" i="79"/>
  <c r="AI535" i="79"/>
  <c r="AH535" i="79"/>
  <c r="AG535" i="79"/>
  <c r="AF535" i="79"/>
  <c r="AR531" i="79"/>
  <c r="AQ531" i="79"/>
  <c r="AP531" i="79"/>
  <c r="AO531" i="79"/>
  <c r="AN531" i="79"/>
  <c r="AM531" i="79"/>
  <c r="AL531" i="79"/>
  <c r="AK531" i="79"/>
  <c r="AJ531" i="79"/>
  <c r="AI531" i="79"/>
  <c r="AH531" i="79"/>
  <c r="AG531" i="79"/>
  <c r="AF531" i="79"/>
  <c r="AE531" i="79"/>
  <c r="AR528" i="79"/>
  <c r="AQ528" i="79"/>
  <c r="AP528" i="79"/>
  <c r="AO528" i="79"/>
  <c r="AN528" i="79"/>
  <c r="AM528" i="79"/>
  <c r="AL528" i="79"/>
  <c r="AK528" i="79"/>
  <c r="AJ528" i="79"/>
  <c r="AI528" i="79"/>
  <c r="AH528" i="79"/>
  <c r="AG528" i="79"/>
  <c r="AF528" i="79"/>
  <c r="AE528" i="79"/>
  <c r="AR525" i="79"/>
  <c r="AQ525" i="79"/>
  <c r="AP525" i="79"/>
  <c r="AO525" i="79"/>
  <c r="AN525" i="79"/>
  <c r="AM525" i="79"/>
  <c r="AL525" i="79"/>
  <c r="AK525" i="79"/>
  <c r="AJ525" i="79"/>
  <c r="AI525" i="79"/>
  <c r="AH525" i="79"/>
  <c r="AG525" i="79"/>
  <c r="AF525" i="79"/>
  <c r="AE525" i="79"/>
  <c r="AR521" i="79"/>
  <c r="AQ521" i="79"/>
  <c r="AP521" i="79"/>
  <c r="AO521" i="79"/>
  <c r="AN521" i="79"/>
  <c r="AM521" i="79"/>
  <c r="AL521" i="79"/>
  <c r="AK521" i="79"/>
  <c r="AJ521" i="79"/>
  <c r="AI521" i="79"/>
  <c r="AH521" i="79"/>
  <c r="AG521" i="79"/>
  <c r="AF521" i="79"/>
  <c r="AE521" i="79"/>
  <c r="AR518" i="79"/>
  <c r="AQ518" i="79"/>
  <c r="AP518" i="79"/>
  <c r="AO518" i="79"/>
  <c r="AN518" i="79"/>
  <c r="AM518" i="79"/>
  <c r="AL518" i="79"/>
  <c r="AK518" i="79"/>
  <c r="AJ518" i="79"/>
  <c r="AI518" i="79"/>
  <c r="AH518" i="79"/>
  <c r="AG518" i="79"/>
  <c r="AF518" i="79"/>
  <c r="AE518" i="79"/>
  <c r="AR515" i="79"/>
  <c r="AQ515" i="79"/>
  <c r="AP515" i="79"/>
  <c r="AO515" i="79"/>
  <c r="AN515" i="79"/>
  <c r="AM515" i="79"/>
  <c r="AL515" i="79"/>
  <c r="AK515" i="79"/>
  <c r="AJ515" i="79"/>
  <c r="AI515" i="79"/>
  <c r="AH515" i="79"/>
  <c r="AG515" i="79"/>
  <c r="AF515" i="79"/>
  <c r="AE515" i="79"/>
  <c r="AR512" i="79"/>
  <c r="AQ512" i="79"/>
  <c r="AP512" i="79"/>
  <c r="AO512" i="79"/>
  <c r="AN512" i="79"/>
  <c r="AM512" i="79"/>
  <c r="AL512" i="79"/>
  <c r="AK512" i="79"/>
  <c r="AJ512" i="79"/>
  <c r="AI512" i="79"/>
  <c r="AH512" i="79"/>
  <c r="AG512" i="79"/>
  <c r="AF512" i="79"/>
  <c r="AE512" i="79"/>
  <c r="AR509" i="79"/>
  <c r="AQ509" i="79"/>
  <c r="AP509" i="79"/>
  <c r="AO509" i="79"/>
  <c r="AN509" i="79"/>
  <c r="AM509" i="79"/>
  <c r="AL509" i="79"/>
  <c r="AK509" i="79"/>
  <c r="AJ509" i="79"/>
  <c r="AI509" i="79"/>
  <c r="AH509" i="79"/>
  <c r="AG509" i="79"/>
  <c r="AF509" i="79"/>
  <c r="AE509" i="79"/>
  <c r="AR506" i="79"/>
  <c r="AQ506" i="79"/>
  <c r="AP506" i="79"/>
  <c r="AO506" i="79"/>
  <c r="AN506" i="79"/>
  <c r="AM506" i="79"/>
  <c r="AL506" i="79"/>
  <c r="AK506" i="79"/>
  <c r="AJ506" i="79"/>
  <c r="AI506" i="79"/>
  <c r="AH506" i="79"/>
  <c r="AG506" i="79"/>
  <c r="AF506" i="79"/>
  <c r="AE506" i="79"/>
  <c r="AR503" i="79"/>
  <c r="AQ503" i="79"/>
  <c r="AP503" i="79"/>
  <c r="AO503" i="79"/>
  <c r="AN503" i="79"/>
  <c r="AM503" i="79"/>
  <c r="AL503" i="79"/>
  <c r="AK503" i="79"/>
  <c r="AJ503" i="79"/>
  <c r="AI503" i="79"/>
  <c r="AH503" i="79"/>
  <c r="AG503" i="79"/>
  <c r="AF503" i="79"/>
  <c r="AE503" i="79"/>
  <c r="AR500" i="79"/>
  <c r="AQ500" i="79"/>
  <c r="AP500" i="79"/>
  <c r="AO500" i="79"/>
  <c r="AN500" i="79"/>
  <c r="AM500" i="79"/>
  <c r="AL500" i="79"/>
  <c r="AK500" i="79"/>
  <c r="AJ500" i="79"/>
  <c r="AI500" i="79"/>
  <c r="AH500" i="79"/>
  <c r="AG500" i="79"/>
  <c r="AF500" i="79"/>
  <c r="AE500" i="79"/>
  <c r="AR496" i="79"/>
  <c r="AQ496" i="79"/>
  <c r="AP496" i="79"/>
  <c r="AO496" i="79"/>
  <c r="AN496" i="79"/>
  <c r="AM496" i="79"/>
  <c r="AL496" i="79"/>
  <c r="AK496" i="79"/>
  <c r="AJ496" i="79"/>
  <c r="AI496" i="79"/>
  <c r="AH496" i="79"/>
  <c r="AG496" i="79"/>
  <c r="AF496" i="79"/>
  <c r="AE496" i="79"/>
  <c r="AR493" i="79"/>
  <c r="AQ493" i="79"/>
  <c r="AP493" i="79"/>
  <c r="AO493" i="79"/>
  <c r="AN493" i="79"/>
  <c r="AM493" i="79"/>
  <c r="AL493" i="79"/>
  <c r="AK493" i="79"/>
  <c r="AJ493" i="79"/>
  <c r="AI493" i="79"/>
  <c r="AH493" i="79"/>
  <c r="AG493" i="79"/>
  <c r="AF493" i="79"/>
  <c r="AE493" i="79"/>
  <c r="AR490" i="79"/>
  <c r="AQ490" i="79"/>
  <c r="AP490" i="79"/>
  <c r="AO490" i="79"/>
  <c r="AN490" i="79"/>
  <c r="AM490" i="79"/>
  <c r="AL490" i="79"/>
  <c r="AK490" i="79"/>
  <c r="AJ490" i="79"/>
  <c r="AI490" i="79"/>
  <c r="AH490" i="79"/>
  <c r="AG490" i="79"/>
  <c r="AF490" i="79"/>
  <c r="AE490" i="79"/>
  <c r="AR487" i="79"/>
  <c r="AQ487" i="79"/>
  <c r="AP487" i="79"/>
  <c r="AO487" i="79"/>
  <c r="AN487" i="79"/>
  <c r="AM487" i="79"/>
  <c r="AL487" i="79"/>
  <c r="AK487" i="79"/>
  <c r="AJ487" i="79"/>
  <c r="AI487" i="79"/>
  <c r="AH487" i="79"/>
  <c r="AG487" i="79"/>
  <c r="AF487" i="79"/>
  <c r="AE487" i="79"/>
  <c r="AR462" i="79"/>
  <c r="AQ462" i="79"/>
  <c r="AP462" i="79"/>
  <c r="AO462" i="79"/>
  <c r="AN462" i="79"/>
  <c r="AM462" i="79"/>
  <c r="AL462" i="79"/>
  <c r="AK462" i="79"/>
  <c r="AJ462" i="79"/>
  <c r="AI462" i="79"/>
  <c r="AH462" i="79"/>
  <c r="AG462" i="79"/>
  <c r="AF462" i="79"/>
  <c r="AR458" i="79"/>
  <c r="AQ458" i="79"/>
  <c r="AP458" i="79"/>
  <c r="AO458" i="79"/>
  <c r="AN458" i="79"/>
  <c r="AM458" i="79"/>
  <c r="AL458" i="79"/>
  <c r="AK458" i="79"/>
  <c r="AJ458" i="79"/>
  <c r="AI458" i="79"/>
  <c r="AH458" i="79"/>
  <c r="AG458" i="79"/>
  <c r="AF458" i="79"/>
  <c r="AE458" i="79"/>
  <c r="AR455" i="79"/>
  <c r="AQ455" i="79"/>
  <c r="AP455" i="79"/>
  <c r="AO455" i="79"/>
  <c r="AN455" i="79"/>
  <c r="AM455" i="79"/>
  <c r="AL455" i="79"/>
  <c r="AK455" i="79"/>
  <c r="AJ455" i="79"/>
  <c r="AI455" i="79"/>
  <c r="AH455" i="79"/>
  <c r="AG455" i="79"/>
  <c r="AF455" i="79"/>
  <c r="AE455" i="79"/>
  <c r="AR452" i="79"/>
  <c r="AQ452" i="79"/>
  <c r="AP452" i="79"/>
  <c r="AO452" i="79"/>
  <c r="AN452" i="79"/>
  <c r="AM452" i="79"/>
  <c r="AL452" i="79"/>
  <c r="AK452" i="79"/>
  <c r="AJ452" i="79"/>
  <c r="AI452" i="79"/>
  <c r="AH452" i="79"/>
  <c r="AG452" i="79"/>
  <c r="AF452" i="79"/>
  <c r="AE452" i="79"/>
  <c r="AR448" i="79"/>
  <c r="AQ448" i="79"/>
  <c r="AP448" i="79"/>
  <c r="AO448" i="79"/>
  <c r="AN448" i="79"/>
  <c r="AM448" i="79"/>
  <c r="AL448" i="79"/>
  <c r="AK448" i="79"/>
  <c r="AJ448" i="79"/>
  <c r="AI448" i="79"/>
  <c r="AH448" i="79"/>
  <c r="AG448" i="79"/>
  <c r="AF448" i="79"/>
  <c r="AE448" i="79"/>
  <c r="AR445" i="79"/>
  <c r="AQ445" i="79"/>
  <c r="AP445" i="79"/>
  <c r="AO445" i="79"/>
  <c r="AN445" i="79"/>
  <c r="AM445" i="79"/>
  <c r="AL445" i="79"/>
  <c r="AK445" i="79"/>
  <c r="AJ445" i="79"/>
  <c r="AI445" i="79"/>
  <c r="AH445" i="79"/>
  <c r="AG445" i="79"/>
  <c r="AF445" i="79"/>
  <c r="AE445" i="79"/>
  <c r="AR442" i="79"/>
  <c r="AQ442" i="79"/>
  <c r="AP442" i="79"/>
  <c r="AO442" i="79"/>
  <c r="AN442" i="79"/>
  <c r="AM442" i="79"/>
  <c r="AL442" i="79"/>
  <c r="AK442" i="79"/>
  <c r="AJ442" i="79"/>
  <c r="AI442" i="79"/>
  <c r="AH442" i="79"/>
  <c r="AG442" i="79"/>
  <c r="AF442" i="79"/>
  <c r="AE442" i="79"/>
  <c r="AR439" i="79"/>
  <c r="AQ439" i="79"/>
  <c r="AP439" i="79"/>
  <c r="AO439" i="79"/>
  <c r="AN439" i="79"/>
  <c r="AM439" i="79"/>
  <c r="AL439" i="79"/>
  <c r="AK439" i="79"/>
  <c r="AJ439" i="79"/>
  <c r="AI439" i="79"/>
  <c r="AH439" i="79"/>
  <c r="AG439" i="79"/>
  <c r="AF439" i="79"/>
  <c r="AE439" i="79"/>
  <c r="AR436" i="79"/>
  <c r="AQ436" i="79"/>
  <c r="AP436" i="79"/>
  <c r="AO436" i="79"/>
  <c r="AN436" i="79"/>
  <c r="AM436" i="79"/>
  <c r="AL436" i="79"/>
  <c r="AK436" i="79"/>
  <c r="AJ436" i="79"/>
  <c r="AI436" i="79"/>
  <c r="AH436" i="79"/>
  <c r="AG436" i="79"/>
  <c r="AF436" i="79"/>
  <c r="AE436" i="79"/>
  <c r="AR432" i="79"/>
  <c r="AQ432" i="79"/>
  <c r="AP432" i="79"/>
  <c r="AO432" i="79"/>
  <c r="AN432" i="79"/>
  <c r="AM432" i="79"/>
  <c r="AL432" i="79"/>
  <c r="AK432" i="79"/>
  <c r="AJ432" i="79"/>
  <c r="AI432" i="79"/>
  <c r="AH432" i="79"/>
  <c r="AG432" i="79"/>
  <c r="AF432" i="79"/>
  <c r="AE432" i="79"/>
  <c r="AR429" i="79"/>
  <c r="AQ429" i="79"/>
  <c r="AP429" i="79"/>
  <c r="AO429" i="79"/>
  <c r="AN429" i="79"/>
  <c r="AM429" i="79"/>
  <c r="AL429" i="79"/>
  <c r="AK429" i="79"/>
  <c r="AJ429" i="79"/>
  <c r="AI429" i="79"/>
  <c r="AH429" i="79"/>
  <c r="AG429" i="79"/>
  <c r="AF429" i="79"/>
  <c r="AE429" i="79"/>
  <c r="AR426" i="79"/>
  <c r="AQ426" i="79"/>
  <c r="AP426" i="79"/>
  <c r="AO426" i="79"/>
  <c r="AN426" i="79"/>
  <c r="AM426" i="79"/>
  <c r="AL426" i="79"/>
  <c r="AK426" i="79"/>
  <c r="AJ426" i="79"/>
  <c r="AI426" i="79"/>
  <c r="AH426" i="79"/>
  <c r="AG426" i="79"/>
  <c r="AF426" i="79"/>
  <c r="AE426" i="79"/>
  <c r="AR384" i="79"/>
  <c r="AQ384" i="79"/>
  <c r="AP384" i="79"/>
  <c r="AO384" i="79"/>
  <c r="AN384" i="79"/>
  <c r="AM384" i="79"/>
  <c r="AL384" i="79"/>
  <c r="AK384" i="79"/>
  <c r="AJ384" i="79"/>
  <c r="AI384" i="79"/>
  <c r="AH384" i="79"/>
  <c r="AG384" i="79"/>
  <c r="AF384" i="79"/>
  <c r="AR381" i="79"/>
  <c r="AQ381" i="79"/>
  <c r="AP381" i="79"/>
  <c r="AO381" i="79"/>
  <c r="AN381" i="79"/>
  <c r="AM381" i="79"/>
  <c r="AL381" i="79"/>
  <c r="AK381" i="79"/>
  <c r="AJ381" i="79"/>
  <c r="AI381" i="79"/>
  <c r="AH381" i="79"/>
  <c r="AG381" i="79"/>
  <c r="AF381" i="79"/>
  <c r="AE381" i="79"/>
  <c r="AR378" i="79"/>
  <c r="AQ378" i="79"/>
  <c r="AP378" i="79"/>
  <c r="AO378" i="79"/>
  <c r="AN378" i="79"/>
  <c r="AM378" i="79"/>
  <c r="AL378" i="79"/>
  <c r="AK378" i="79"/>
  <c r="AJ378" i="79"/>
  <c r="AI378" i="79"/>
  <c r="AH378" i="79"/>
  <c r="AG378" i="79"/>
  <c r="AF378" i="79"/>
  <c r="AR375" i="79"/>
  <c r="AQ375" i="79"/>
  <c r="AP375" i="79"/>
  <c r="AO375" i="79"/>
  <c r="AN375" i="79"/>
  <c r="AM375" i="79"/>
  <c r="AL375" i="79"/>
  <c r="AK375" i="79"/>
  <c r="AJ375" i="79"/>
  <c r="AI375" i="79"/>
  <c r="AH375" i="79"/>
  <c r="AG375" i="79"/>
  <c r="AF375" i="79"/>
  <c r="AE375" i="79"/>
  <c r="AR372" i="79"/>
  <c r="AQ372" i="79"/>
  <c r="AP372" i="79"/>
  <c r="AO372" i="79"/>
  <c r="AN372" i="79"/>
  <c r="AM372" i="79"/>
  <c r="AL372" i="79"/>
  <c r="AK372" i="79"/>
  <c r="AJ372" i="79"/>
  <c r="AI372" i="79"/>
  <c r="AH372" i="79"/>
  <c r="AG372" i="79"/>
  <c r="AF372" i="79"/>
  <c r="AE372" i="79"/>
  <c r="AR369" i="79"/>
  <c r="AQ369" i="79"/>
  <c r="AP369" i="79"/>
  <c r="AO369" i="79"/>
  <c r="AN369" i="79"/>
  <c r="AM369" i="79"/>
  <c r="AL369" i="79"/>
  <c r="AK369" i="79"/>
  <c r="AJ369" i="79"/>
  <c r="AI369" i="79"/>
  <c r="AH369" i="79"/>
  <c r="AG369" i="79"/>
  <c r="AF369" i="79"/>
  <c r="AE369" i="79"/>
  <c r="AR366" i="79"/>
  <c r="AQ366" i="79"/>
  <c r="AP366" i="79"/>
  <c r="AO366" i="79"/>
  <c r="AN366" i="79"/>
  <c r="AM366" i="79"/>
  <c r="AL366" i="79"/>
  <c r="AK366" i="79"/>
  <c r="AJ366" i="79"/>
  <c r="AI366" i="79"/>
  <c r="AH366" i="79"/>
  <c r="AG366" i="79"/>
  <c r="AF366" i="79"/>
  <c r="AE366" i="79"/>
  <c r="AR363" i="79"/>
  <c r="AQ363" i="79"/>
  <c r="AP363" i="79"/>
  <c r="AO363" i="79"/>
  <c r="AN363" i="79"/>
  <c r="AM363" i="79"/>
  <c r="AL363" i="79"/>
  <c r="AK363" i="79"/>
  <c r="AJ363" i="79"/>
  <c r="AI363" i="79"/>
  <c r="AH363" i="79"/>
  <c r="AG363" i="79"/>
  <c r="AF363" i="79"/>
  <c r="AE363" i="79"/>
  <c r="AR360" i="79"/>
  <c r="AQ360" i="79"/>
  <c r="AP360" i="79"/>
  <c r="AO360" i="79"/>
  <c r="AN360" i="79"/>
  <c r="AM360" i="79"/>
  <c r="AL360" i="79"/>
  <c r="AK360" i="79"/>
  <c r="AJ360" i="79"/>
  <c r="AI360" i="79"/>
  <c r="AH360" i="79"/>
  <c r="AG360" i="79"/>
  <c r="AF360" i="79"/>
  <c r="AE360" i="79"/>
  <c r="AR357" i="79"/>
  <c r="AQ357" i="79"/>
  <c r="AP357" i="79"/>
  <c r="AO357" i="79"/>
  <c r="AN357" i="79"/>
  <c r="AM357" i="79"/>
  <c r="AL357" i="79"/>
  <c r="AK357" i="79"/>
  <c r="AJ357" i="79"/>
  <c r="AI357" i="79"/>
  <c r="AH357" i="79"/>
  <c r="AG357" i="79"/>
  <c r="AF357" i="79"/>
  <c r="AE357" i="79"/>
  <c r="AR354" i="79"/>
  <c r="AQ354" i="79"/>
  <c r="AP354" i="79"/>
  <c r="AO354" i="79"/>
  <c r="AN354" i="79"/>
  <c r="AM354" i="79"/>
  <c r="AL354" i="79"/>
  <c r="AK354" i="79"/>
  <c r="AJ354" i="79"/>
  <c r="AI354" i="79"/>
  <c r="AH354" i="79"/>
  <c r="AG354" i="79"/>
  <c r="AF354" i="79"/>
  <c r="AE354" i="79"/>
  <c r="AR351" i="79"/>
  <c r="AQ351" i="79"/>
  <c r="AP351" i="79"/>
  <c r="AO351" i="79"/>
  <c r="AN351" i="79"/>
  <c r="AM351" i="79"/>
  <c r="AL351" i="79"/>
  <c r="AK351" i="79"/>
  <c r="AJ351" i="79"/>
  <c r="AI351" i="79"/>
  <c r="AH351" i="79"/>
  <c r="AG351" i="79"/>
  <c r="AF351" i="79"/>
  <c r="AE351" i="79"/>
  <c r="AR348" i="79"/>
  <c r="AQ348" i="79"/>
  <c r="AP348" i="79"/>
  <c r="AO348" i="79"/>
  <c r="AN348" i="79"/>
  <c r="AM348" i="79"/>
  <c r="AL348" i="79"/>
  <c r="AK348" i="79"/>
  <c r="AJ348" i="79"/>
  <c r="AI348" i="79"/>
  <c r="AH348" i="79"/>
  <c r="AG348" i="79"/>
  <c r="AF348" i="79"/>
  <c r="AE348" i="79"/>
  <c r="AR345" i="79"/>
  <c r="AQ345" i="79"/>
  <c r="AP345" i="79"/>
  <c r="AO345" i="79"/>
  <c r="AN345" i="79"/>
  <c r="AM345" i="79"/>
  <c r="AL345" i="79"/>
  <c r="AK345" i="79"/>
  <c r="AJ345" i="79"/>
  <c r="AI345" i="79"/>
  <c r="AH345" i="79"/>
  <c r="AG345" i="79"/>
  <c r="AF345" i="79"/>
  <c r="AE345" i="79"/>
  <c r="AR341" i="79"/>
  <c r="AQ341" i="79"/>
  <c r="AP341" i="79"/>
  <c r="AO341" i="79"/>
  <c r="AN341" i="79"/>
  <c r="AM341" i="79"/>
  <c r="AL341" i="79"/>
  <c r="AK341" i="79"/>
  <c r="AJ341" i="79"/>
  <c r="AI341" i="79"/>
  <c r="AH341" i="79"/>
  <c r="AG341" i="79"/>
  <c r="AF341" i="79"/>
  <c r="AE341" i="79"/>
  <c r="AR338" i="79"/>
  <c r="AQ338" i="79"/>
  <c r="AP338" i="79"/>
  <c r="AO338" i="79"/>
  <c r="AN338" i="79"/>
  <c r="AM338" i="79"/>
  <c r="AL338" i="79"/>
  <c r="AK338" i="79"/>
  <c r="AJ338" i="79"/>
  <c r="AI338" i="79"/>
  <c r="AH338" i="79"/>
  <c r="AG338" i="79"/>
  <c r="AF338" i="79"/>
  <c r="AE338" i="79"/>
  <c r="AR335" i="79"/>
  <c r="AQ335" i="79"/>
  <c r="AP335" i="79"/>
  <c r="AO335" i="79"/>
  <c r="AN335" i="79"/>
  <c r="AM335" i="79"/>
  <c r="AL335" i="79"/>
  <c r="AK335" i="79"/>
  <c r="AJ335" i="79"/>
  <c r="AI335" i="79"/>
  <c r="AH335" i="79"/>
  <c r="AG335" i="79"/>
  <c r="AF335" i="79"/>
  <c r="AE335" i="79"/>
  <c r="AR331" i="79"/>
  <c r="AQ331" i="79"/>
  <c r="AP331" i="79"/>
  <c r="AO331" i="79"/>
  <c r="AN331" i="79"/>
  <c r="AM331" i="79"/>
  <c r="AL331" i="79"/>
  <c r="AK331" i="79"/>
  <c r="AJ331" i="79"/>
  <c r="AI331" i="79"/>
  <c r="AH331" i="79"/>
  <c r="AG331" i="79"/>
  <c r="AF331" i="79"/>
  <c r="AE331" i="79"/>
  <c r="AR328" i="79"/>
  <c r="AQ328" i="79"/>
  <c r="AP328" i="79"/>
  <c r="AO328" i="79"/>
  <c r="AN328" i="79"/>
  <c r="AM328" i="79"/>
  <c r="AL328" i="79"/>
  <c r="AK328" i="79"/>
  <c r="AJ328" i="79"/>
  <c r="AI328" i="79"/>
  <c r="AH328" i="79"/>
  <c r="AG328" i="79"/>
  <c r="AF328" i="79"/>
  <c r="AE328" i="79"/>
  <c r="AR325" i="79"/>
  <c r="AQ325" i="79"/>
  <c r="AP325" i="79"/>
  <c r="AO325" i="79"/>
  <c r="AN325" i="79"/>
  <c r="AM325" i="79"/>
  <c r="AL325" i="79"/>
  <c r="AK325" i="79"/>
  <c r="AJ325" i="79"/>
  <c r="AI325" i="79"/>
  <c r="AH325" i="79"/>
  <c r="AG325" i="79"/>
  <c r="AF325" i="79"/>
  <c r="AE325" i="79"/>
  <c r="AR322" i="79"/>
  <c r="AQ322" i="79"/>
  <c r="AP322" i="79"/>
  <c r="AO322" i="79"/>
  <c r="AN322" i="79"/>
  <c r="AM322" i="79"/>
  <c r="AL322" i="79"/>
  <c r="AK322" i="79"/>
  <c r="AJ322" i="79"/>
  <c r="AI322" i="79"/>
  <c r="AH322" i="79"/>
  <c r="AG322" i="79"/>
  <c r="AF322" i="79"/>
  <c r="AE322" i="79"/>
  <c r="AR319" i="79"/>
  <c r="AQ319" i="79"/>
  <c r="AP319" i="79"/>
  <c r="AO319" i="79"/>
  <c r="AN319" i="79"/>
  <c r="AM319" i="79"/>
  <c r="AL319" i="79"/>
  <c r="AK319" i="79"/>
  <c r="AJ319" i="79"/>
  <c r="AI319" i="79"/>
  <c r="AH319" i="79"/>
  <c r="AG319" i="79"/>
  <c r="AF319" i="79"/>
  <c r="AE319" i="79"/>
  <c r="AR316" i="79"/>
  <c r="AQ316" i="79"/>
  <c r="AP316" i="79"/>
  <c r="AO316" i="79"/>
  <c r="AN316" i="79"/>
  <c r="AM316" i="79"/>
  <c r="AL316" i="79"/>
  <c r="AK316" i="79"/>
  <c r="AJ316" i="79"/>
  <c r="AI316" i="79"/>
  <c r="AH316" i="79"/>
  <c r="AG316" i="79"/>
  <c r="AF316" i="79"/>
  <c r="AE316" i="79"/>
  <c r="AR313" i="79"/>
  <c r="AQ313" i="79"/>
  <c r="AP313" i="79"/>
  <c r="AO313" i="79"/>
  <c r="AN313" i="79"/>
  <c r="AM313" i="79"/>
  <c r="AL313" i="79"/>
  <c r="AK313" i="79"/>
  <c r="AJ313" i="79"/>
  <c r="AI313" i="79"/>
  <c r="AH313" i="79"/>
  <c r="AG313" i="79"/>
  <c r="AF313" i="79"/>
  <c r="AE313" i="79"/>
  <c r="AR310" i="79"/>
  <c r="AQ310" i="79"/>
  <c r="AP310" i="79"/>
  <c r="AO310" i="79"/>
  <c r="AN310" i="79"/>
  <c r="AM310" i="79"/>
  <c r="AL310" i="79"/>
  <c r="AK310" i="79"/>
  <c r="AJ310" i="79"/>
  <c r="AI310" i="79"/>
  <c r="AH310" i="79"/>
  <c r="AG310" i="79"/>
  <c r="AF310" i="79"/>
  <c r="AE310" i="79"/>
  <c r="AR306" i="79"/>
  <c r="AQ306" i="79"/>
  <c r="AP306" i="79"/>
  <c r="AO306" i="79"/>
  <c r="AN306" i="79"/>
  <c r="AM306" i="79"/>
  <c r="AL306" i="79"/>
  <c r="AK306" i="79"/>
  <c r="AJ306" i="79"/>
  <c r="AI306" i="79"/>
  <c r="AH306" i="79"/>
  <c r="AG306" i="79"/>
  <c r="AF306" i="79"/>
  <c r="AE306" i="79"/>
  <c r="AR303" i="79"/>
  <c r="AQ303" i="79"/>
  <c r="AP303" i="79"/>
  <c r="AO303" i="79"/>
  <c r="AN303" i="79"/>
  <c r="AM303" i="79"/>
  <c r="AL303" i="79"/>
  <c r="AK303" i="79"/>
  <c r="AJ303" i="79"/>
  <c r="AI303" i="79"/>
  <c r="AH303" i="79"/>
  <c r="AG303" i="79"/>
  <c r="AF303" i="79"/>
  <c r="AE303" i="79"/>
  <c r="AR300" i="79"/>
  <c r="AQ300" i="79"/>
  <c r="AP300" i="79"/>
  <c r="AO300" i="79"/>
  <c r="AN300" i="79"/>
  <c r="AM300" i="79"/>
  <c r="AL300" i="79"/>
  <c r="AK300" i="79"/>
  <c r="AJ300" i="79"/>
  <c r="AI300" i="79"/>
  <c r="AH300" i="79"/>
  <c r="AG300" i="79"/>
  <c r="AF300" i="79"/>
  <c r="AE300" i="79"/>
  <c r="AR297" i="79"/>
  <c r="AQ297" i="79"/>
  <c r="AP297" i="79"/>
  <c r="AO297" i="79"/>
  <c r="AN297" i="79"/>
  <c r="AM297" i="79"/>
  <c r="AL297" i="79"/>
  <c r="AK297" i="79"/>
  <c r="AJ297" i="79"/>
  <c r="AI297" i="79"/>
  <c r="AH297" i="79"/>
  <c r="AG297" i="79"/>
  <c r="AF297" i="79"/>
  <c r="AE297" i="79"/>
  <c r="AR272" i="79"/>
  <c r="AQ272" i="79"/>
  <c r="AP272" i="79"/>
  <c r="AO272" i="79"/>
  <c r="AN272" i="79"/>
  <c r="AM272" i="79"/>
  <c r="AL272" i="79"/>
  <c r="AK272" i="79"/>
  <c r="AJ272" i="79"/>
  <c r="AI272" i="79"/>
  <c r="AH272" i="79"/>
  <c r="AG272" i="79"/>
  <c r="AF272" i="79"/>
  <c r="AR268" i="79"/>
  <c r="AQ268" i="79"/>
  <c r="AP268" i="79"/>
  <c r="AO268" i="79"/>
  <c r="AN268" i="79"/>
  <c r="AM268" i="79"/>
  <c r="AL268" i="79"/>
  <c r="AK268" i="79"/>
  <c r="AJ268" i="79"/>
  <c r="AI268" i="79"/>
  <c r="AH268" i="79"/>
  <c r="AG268" i="79"/>
  <c r="AF268" i="79"/>
  <c r="AE268" i="79"/>
  <c r="AR265" i="79"/>
  <c r="AQ265" i="79"/>
  <c r="AP265" i="79"/>
  <c r="AO265" i="79"/>
  <c r="AN265" i="79"/>
  <c r="AM265" i="79"/>
  <c r="AL265" i="79"/>
  <c r="AK265" i="79"/>
  <c r="AJ265" i="79"/>
  <c r="AI265" i="79"/>
  <c r="AH265" i="79"/>
  <c r="AG265" i="79"/>
  <c r="AF265" i="79"/>
  <c r="AE265" i="79"/>
  <c r="AR262" i="79"/>
  <c r="AQ262" i="79"/>
  <c r="AP262" i="79"/>
  <c r="AO262" i="79"/>
  <c r="AN262" i="79"/>
  <c r="AM262" i="79"/>
  <c r="AL262" i="79"/>
  <c r="AK262" i="79"/>
  <c r="AJ262" i="79"/>
  <c r="AI262" i="79"/>
  <c r="AH262" i="79"/>
  <c r="AG262" i="79"/>
  <c r="AF262" i="79"/>
  <c r="AE262" i="79"/>
  <c r="AR258" i="79"/>
  <c r="AQ258" i="79"/>
  <c r="AP258" i="79"/>
  <c r="AO258" i="79"/>
  <c r="AN258" i="79"/>
  <c r="AM258" i="79"/>
  <c r="AL258" i="79"/>
  <c r="AK258" i="79"/>
  <c r="AJ258" i="79"/>
  <c r="AI258" i="79"/>
  <c r="AH258" i="79"/>
  <c r="AG258" i="79"/>
  <c r="AF258" i="79"/>
  <c r="AE258" i="79"/>
  <c r="AR255" i="79"/>
  <c r="AQ255" i="79"/>
  <c r="AP255" i="79"/>
  <c r="AO255" i="79"/>
  <c r="AN255" i="79"/>
  <c r="AM255" i="79"/>
  <c r="AL255" i="79"/>
  <c r="AK255" i="79"/>
  <c r="AJ255" i="79"/>
  <c r="AI255" i="79"/>
  <c r="AH255" i="79"/>
  <c r="AG255" i="79"/>
  <c r="AF255" i="79"/>
  <c r="AE255" i="79"/>
  <c r="AR252" i="79"/>
  <c r="AQ252" i="79"/>
  <c r="AP252" i="79"/>
  <c r="AO252" i="79"/>
  <c r="AN252" i="79"/>
  <c r="AM252" i="79"/>
  <c r="AL252" i="79"/>
  <c r="AK252" i="79"/>
  <c r="AJ252" i="79"/>
  <c r="AI252" i="79"/>
  <c r="AH252" i="79"/>
  <c r="AG252" i="79"/>
  <c r="AF252" i="79"/>
  <c r="AE252" i="79"/>
  <c r="AR249" i="79"/>
  <c r="AQ249" i="79"/>
  <c r="AP249" i="79"/>
  <c r="AO249" i="79"/>
  <c r="AN249" i="79"/>
  <c r="AM249" i="79"/>
  <c r="AL249" i="79"/>
  <c r="AK249" i="79"/>
  <c r="AJ249" i="79"/>
  <c r="AI249" i="79"/>
  <c r="AH249" i="79"/>
  <c r="AG249" i="79"/>
  <c r="AF249" i="79"/>
  <c r="AE249" i="79"/>
  <c r="AR246" i="79"/>
  <c r="AQ246" i="79"/>
  <c r="AP246" i="79"/>
  <c r="AO246" i="79"/>
  <c r="AN246" i="79"/>
  <c r="AM246" i="79"/>
  <c r="AL246" i="79"/>
  <c r="AK246" i="79"/>
  <c r="AJ246" i="79"/>
  <c r="AI246" i="79"/>
  <c r="AH246" i="79"/>
  <c r="AG246" i="79"/>
  <c r="AF246" i="79"/>
  <c r="AE246" i="79"/>
  <c r="AR242" i="79"/>
  <c r="AQ242" i="79"/>
  <c r="AP242" i="79"/>
  <c r="AO242" i="79"/>
  <c r="AN242" i="79"/>
  <c r="AM242" i="79"/>
  <c r="AL242" i="79"/>
  <c r="AK242" i="79"/>
  <c r="AJ242" i="79"/>
  <c r="AI242" i="79"/>
  <c r="AH242" i="79"/>
  <c r="AG242" i="79"/>
  <c r="AF242" i="79"/>
  <c r="AR239" i="79"/>
  <c r="AQ239" i="79"/>
  <c r="AP239" i="79"/>
  <c r="AO239" i="79"/>
  <c r="AN239" i="79"/>
  <c r="AM239" i="79"/>
  <c r="AL239" i="79"/>
  <c r="AK239" i="79"/>
  <c r="AJ239" i="79"/>
  <c r="AI239" i="79"/>
  <c r="AH239" i="79"/>
  <c r="AG239" i="79"/>
  <c r="AF239" i="79"/>
  <c r="AE239" i="79"/>
  <c r="AR236" i="79"/>
  <c r="AQ236" i="79"/>
  <c r="AP236" i="79"/>
  <c r="AO236" i="79"/>
  <c r="AN236" i="79"/>
  <c r="AM236" i="79"/>
  <c r="AL236" i="79"/>
  <c r="AK236" i="79"/>
  <c r="AJ236" i="79"/>
  <c r="AI236" i="79"/>
  <c r="AH236" i="79"/>
  <c r="AG236" i="79"/>
  <c r="AF236" i="79"/>
  <c r="AE236" i="79"/>
  <c r="AR233" i="79"/>
  <c r="AQ233" i="79"/>
  <c r="AP233" i="79"/>
  <c r="AO233" i="79"/>
  <c r="AN233" i="79"/>
  <c r="AM233" i="79"/>
  <c r="AL233" i="79"/>
  <c r="AK233" i="79"/>
  <c r="AJ233" i="79"/>
  <c r="AI233" i="79"/>
  <c r="AH233" i="79"/>
  <c r="AG233" i="79"/>
  <c r="AF233" i="79"/>
  <c r="AR230" i="79"/>
  <c r="AQ230" i="79"/>
  <c r="AP230" i="79"/>
  <c r="AO230" i="79"/>
  <c r="AN230" i="79"/>
  <c r="AM230" i="79"/>
  <c r="AL230" i="79"/>
  <c r="AK230" i="79"/>
  <c r="AJ230" i="79"/>
  <c r="AI230" i="79"/>
  <c r="AH230" i="79"/>
  <c r="AG230" i="79"/>
  <c r="AF230" i="79"/>
  <c r="AR194" i="79"/>
  <c r="AQ194" i="79"/>
  <c r="AP194" i="79"/>
  <c r="AO194" i="79"/>
  <c r="AN194" i="79"/>
  <c r="AM194" i="79"/>
  <c r="AL194" i="79"/>
  <c r="AK194" i="79"/>
  <c r="AJ194" i="79"/>
  <c r="AI194" i="79"/>
  <c r="AH194" i="79"/>
  <c r="AG194" i="79"/>
  <c r="AF194" i="79"/>
  <c r="AE194" i="79"/>
  <c r="AR191" i="79"/>
  <c r="AQ191" i="79"/>
  <c r="AP191" i="79"/>
  <c r="AO191" i="79"/>
  <c r="AN191" i="79"/>
  <c r="AM191" i="79"/>
  <c r="AL191" i="79"/>
  <c r="AK191" i="79"/>
  <c r="AJ191" i="79"/>
  <c r="AI191" i="79"/>
  <c r="AH191" i="79"/>
  <c r="AG191" i="79"/>
  <c r="AF191" i="79"/>
  <c r="AE191" i="79"/>
  <c r="AR188" i="79"/>
  <c r="AQ188" i="79"/>
  <c r="AP188" i="79"/>
  <c r="AO188" i="79"/>
  <c r="AN188" i="79"/>
  <c r="AM188" i="79"/>
  <c r="AL188" i="79"/>
  <c r="AK188" i="79"/>
  <c r="AJ188" i="79"/>
  <c r="AI188" i="79"/>
  <c r="AH188" i="79"/>
  <c r="AG188" i="79"/>
  <c r="AF188" i="79"/>
  <c r="AE188" i="79"/>
  <c r="AR185" i="79"/>
  <c r="AQ185" i="79"/>
  <c r="AP185" i="79"/>
  <c r="AO185" i="79"/>
  <c r="AN185" i="79"/>
  <c r="AM185" i="79"/>
  <c r="AL185" i="79"/>
  <c r="AK185" i="79"/>
  <c r="AJ185" i="79"/>
  <c r="AI185" i="79"/>
  <c r="AH185" i="79"/>
  <c r="AG185" i="79"/>
  <c r="AF185" i="79"/>
  <c r="AE185" i="79"/>
  <c r="AR182" i="79"/>
  <c r="AQ182" i="79"/>
  <c r="AP182" i="79"/>
  <c r="AO182" i="79"/>
  <c r="AN182" i="79"/>
  <c r="AM182" i="79"/>
  <c r="AL182" i="79"/>
  <c r="AK182" i="79"/>
  <c r="AJ182" i="79"/>
  <c r="AI182" i="79"/>
  <c r="AH182" i="79"/>
  <c r="AG182" i="79"/>
  <c r="AF182" i="79"/>
  <c r="AE182" i="79"/>
  <c r="AR179" i="79"/>
  <c r="AQ179" i="79"/>
  <c r="AP179" i="79"/>
  <c r="AO179" i="79"/>
  <c r="AN179" i="79"/>
  <c r="AM179" i="79"/>
  <c r="AL179" i="79"/>
  <c r="AK179" i="79"/>
  <c r="AJ179" i="79"/>
  <c r="AI179" i="79"/>
  <c r="AH179" i="79"/>
  <c r="AG179" i="79"/>
  <c r="AF179" i="79"/>
  <c r="AE179" i="79"/>
  <c r="AR176" i="79"/>
  <c r="AQ176" i="79"/>
  <c r="AP176" i="79"/>
  <c r="AO176" i="79"/>
  <c r="AN176" i="79"/>
  <c r="AM176" i="79"/>
  <c r="AL176" i="79"/>
  <c r="AK176" i="79"/>
  <c r="AJ176" i="79"/>
  <c r="AI176" i="79"/>
  <c r="AH176" i="79"/>
  <c r="AG176" i="79"/>
  <c r="AF176" i="79"/>
  <c r="AE176" i="79"/>
  <c r="AR173" i="79"/>
  <c r="AQ173" i="79"/>
  <c r="AP173" i="79"/>
  <c r="AO173" i="79"/>
  <c r="AN173" i="79"/>
  <c r="AM173" i="79"/>
  <c r="AL173" i="79"/>
  <c r="AK173" i="79"/>
  <c r="AJ173" i="79"/>
  <c r="AI173" i="79"/>
  <c r="AH173" i="79"/>
  <c r="AG173" i="79"/>
  <c r="AF173" i="79"/>
  <c r="AE173" i="79"/>
  <c r="AR170" i="79"/>
  <c r="AQ170" i="79"/>
  <c r="AP170" i="79"/>
  <c r="AO170" i="79"/>
  <c r="AN170" i="79"/>
  <c r="AM170" i="79"/>
  <c r="AL170" i="79"/>
  <c r="AK170" i="79"/>
  <c r="AJ170" i="79"/>
  <c r="AI170" i="79"/>
  <c r="AH170" i="79"/>
  <c r="AG170" i="79"/>
  <c r="AF170" i="79"/>
  <c r="AE170" i="79"/>
  <c r="AR167" i="79"/>
  <c r="AQ167" i="79"/>
  <c r="AP167" i="79"/>
  <c r="AO167" i="79"/>
  <c r="AN167" i="79"/>
  <c r="AM167" i="79"/>
  <c r="AL167" i="79"/>
  <c r="AK167" i="79"/>
  <c r="AJ167" i="79"/>
  <c r="AI167" i="79"/>
  <c r="AH167" i="79"/>
  <c r="AG167" i="79"/>
  <c r="AF167" i="79"/>
  <c r="AE167" i="79"/>
  <c r="AR164" i="79"/>
  <c r="AQ164" i="79"/>
  <c r="AP164" i="79"/>
  <c r="AO164" i="79"/>
  <c r="AN164" i="79"/>
  <c r="AM164" i="79"/>
  <c r="AL164" i="79"/>
  <c r="AK164" i="79"/>
  <c r="AJ164" i="79"/>
  <c r="AI164" i="79"/>
  <c r="AH164" i="79"/>
  <c r="AG164" i="79"/>
  <c r="AF164" i="79"/>
  <c r="AE164" i="79"/>
  <c r="AR161" i="79"/>
  <c r="AQ161" i="79"/>
  <c r="AP161" i="79"/>
  <c r="AO161" i="79"/>
  <c r="AN161" i="79"/>
  <c r="AM161" i="79"/>
  <c r="AL161" i="79"/>
  <c r="AK161" i="79"/>
  <c r="AJ161" i="79"/>
  <c r="AI161" i="79"/>
  <c r="AH161" i="79"/>
  <c r="AG161" i="79"/>
  <c r="AF161" i="79"/>
  <c r="AE161" i="79"/>
  <c r="AR158" i="79"/>
  <c r="AQ158" i="79"/>
  <c r="AP158" i="79"/>
  <c r="AO158" i="79"/>
  <c r="AN158" i="79"/>
  <c r="AM158" i="79"/>
  <c r="AL158" i="79"/>
  <c r="AK158" i="79"/>
  <c r="AJ158" i="79"/>
  <c r="AI158" i="79"/>
  <c r="AH158" i="79"/>
  <c r="AG158" i="79"/>
  <c r="AF158" i="79"/>
  <c r="AE158" i="79"/>
  <c r="AR155" i="79"/>
  <c r="AQ155" i="79"/>
  <c r="AP155" i="79"/>
  <c r="AO155" i="79"/>
  <c r="AN155" i="79"/>
  <c r="AM155" i="79"/>
  <c r="AL155" i="79"/>
  <c r="AK155" i="79"/>
  <c r="AJ155" i="79"/>
  <c r="AI155" i="79"/>
  <c r="AH155" i="79"/>
  <c r="AG155" i="79"/>
  <c r="AF155" i="79"/>
  <c r="AR151" i="79"/>
  <c r="AQ151" i="79"/>
  <c r="AP151" i="79"/>
  <c r="AO151" i="79"/>
  <c r="AN151" i="79"/>
  <c r="AM151" i="79"/>
  <c r="AL151" i="79"/>
  <c r="AK151" i="79"/>
  <c r="AJ151" i="79"/>
  <c r="AI151" i="79"/>
  <c r="AH151" i="79"/>
  <c r="AG151" i="79"/>
  <c r="AF151" i="79"/>
  <c r="AE151" i="79"/>
  <c r="AR148" i="79"/>
  <c r="AQ148" i="79"/>
  <c r="AP148" i="79"/>
  <c r="AO148" i="79"/>
  <c r="AN148" i="79"/>
  <c r="AM148" i="79"/>
  <c r="AL148" i="79"/>
  <c r="AK148" i="79"/>
  <c r="AJ148" i="79"/>
  <c r="AI148" i="79"/>
  <c r="AH148" i="79"/>
  <c r="AG148" i="79"/>
  <c r="AF148" i="79"/>
  <c r="AE148" i="79"/>
  <c r="AR145" i="79"/>
  <c r="AQ145" i="79"/>
  <c r="AP145" i="79"/>
  <c r="AO145" i="79"/>
  <c r="AN145" i="79"/>
  <c r="AM145" i="79"/>
  <c r="AL145" i="79"/>
  <c r="AK145" i="79"/>
  <c r="AJ145" i="79"/>
  <c r="AI145" i="79"/>
  <c r="AH145" i="79"/>
  <c r="AG145" i="79"/>
  <c r="AF145" i="79"/>
  <c r="AE145" i="79"/>
  <c r="AR141" i="79"/>
  <c r="AQ141" i="79"/>
  <c r="AP141" i="79"/>
  <c r="AO141" i="79"/>
  <c r="AN141" i="79"/>
  <c r="AM141" i="79"/>
  <c r="AL141" i="79"/>
  <c r="AK141" i="79"/>
  <c r="AJ141" i="79"/>
  <c r="AI141" i="79"/>
  <c r="AH141" i="79"/>
  <c r="AG141" i="79"/>
  <c r="AF141" i="79"/>
  <c r="AE141" i="79"/>
  <c r="AR138" i="79"/>
  <c r="AQ138" i="79"/>
  <c r="AP138" i="79"/>
  <c r="AO138" i="79"/>
  <c r="AN138" i="79"/>
  <c r="AM138" i="79"/>
  <c r="AL138" i="79"/>
  <c r="AK138" i="79"/>
  <c r="AJ138" i="79"/>
  <c r="AI138" i="79"/>
  <c r="AH138" i="79"/>
  <c r="AG138" i="79"/>
  <c r="AF138" i="79"/>
  <c r="AE138" i="79"/>
  <c r="AR135" i="79"/>
  <c r="AQ135" i="79"/>
  <c r="AP135" i="79"/>
  <c r="AO135" i="79"/>
  <c r="AN135" i="79"/>
  <c r="AM135" i="79"/>
  <c r="AL135" i="79"/>
  <c r="AK135" i="79"/>
  <c r="AJ135" i="79"/>
  <c r="AI135" i="79"/>
  <c r="AH135" i="79"/>
  <c r="AG135" i="79"/>
  <c r="AF135" i="79"/>
  <c r="AE135" i="79"/>
  <c r="AR132" i="79"/>
  <c r="AQ132" i="79"/>
  <c r="AP132" i="79"/>
  <c r="AO132" i="79"/>
  <c r="AN132" i="79"/>
  <c r="AM132" i="79"/>
  <c r="AL132" i="79"/>
  <c r="AK132" i="79"/>
  <c r="AJ132" i="79"/>
  <c r="AI132" i="79"/>
  <c r="AH132" i="79"/>
  <c r="AG132" i="79"/>
  <c r="AF132" i="79"/>
  <c r="AE132" i="79"/>
  <c r="AR129" i="79"/>
  <c r="AQ129" i="79"/>
  <c r="AP129" i="79"/>
  <c r="AO129" i="79"/>
  <c r="AN129" i="79"/>
  <c r="AM129" i="79"/>
  <c r="AL129" i="79"/>
  <c r="AK129" i="79"/>
  <c r="AJ129" i="79"/>
  <c r="AI129" i="79"/>
  <c r="AH129" i="79"/>
  <c r="AG129" i="79"/>
  <c r="AF129" i="79"/>
  <c r="AE129" i="79"/>
  <c r="AR126" i="79"/>
  <c r="AQ126" i="79"/>
  <c r="AP126" i="79"/>
  <c r="AO126" i="79"/>
  <c r="AN126" i="79"/>
  <c r="AM126" i="79"/>
  <c r="AL126" i="79"/>
  <c r="AK126" i="79"/>
  <c r="AJ126" i="79"/>
  <c r="AI126" i="79"/>
  <c r="AH126" i="79"/>
  <c r="AG126" i="79"/>
  <c r="AF126" i="79"/>
  <c r="AE126" i="79"/>
  <c r="AR123" i="79"/>
  <c r="AQ123" i="79"/>
  <c r="AP123" i="79"/>
  <c r="AO123" i="79"/>
  <c r="AN123" i="79"/>
  <c r="AM123" i="79"/>
  <c r="AL123" i="79"/>
  <c r="AK123" i="79"/>
  <c r="AJ123" i="79"/>
  <c r="AI123" i="79"/>
  <c r="AH123" i="79"/>
  <c r="AG123" i="79"/>
  <c r="AF123" i="79"/>
  <c r="AE123" i="79"/>
  <c r="AR120" i="79"/>
  <c r="AQ120" i="79"/>
  <c r="AP120" i="79"/>
  <c r="AO120" i="79"/>
  <c r="AN120" i="79"/>
  <c r="AM120" i="79"/>
  <c r="AL120" i="79"/>
  <c r="AK120" i="79"/>
  <c r="AJ120" i="79"/>
  <c r="AI120" i="79"/>
  <c r="AH120" i="79"/>
  <c r="AG120" i="79"/>
  <c r="AF120" i="79"/>
  <c r="AE120" i="79"/>
  <c r="AR116" i="79"/>
  <c r="AQ116" i="79"/>
  <c r="AP116" i="79"/>
  <c r="AO116" i="79"/>
  <c r="AN116" i="79"/>
  <c r="AM116" i="79"/>
  <c r="AL116" i="79"/>
  <c r="AK116" i="79"/>
  <c r="AJ116" i="79"/>
  <c r="AI116" i="79"/>
  <c r="AH116" i="79"/>
  <c r="AG116" i="79"/>
  <c r="AF116" i="79"/>
  <c r="AE116" i="79"/>
  <c r="AR113" i="79"/>
  <c r="AQ113" i="79"/>
  <c r="AP113" i="79"/>
  <c r="AO113" i="79"/>
  <c r="AN113" i="79"/>
  <c r="AM113" i="79"/>
  <c r="AL113" i="79"/>
  <c r="AK113" i="79"/>
  <c r="AJ113" i="79"/>
  <c r="AI113" i="79"/>
  <c r="AH113" i="79"/>
  <c r="AG113" i="79"/>
  <c r="AF113" i="79"/>
  <c r="AE113" i="79"/>
  <c r="AR110" i="79"/>
  <c r="AQ110" i="79"/>
  <c r="AP110" i="79"/>
  <c r="AO110" i="79"/>
  <c r="AN110" i="79"/>
  <c r="AM110" i="79"/>
  <c r="AL110" i="79"/>
  <c r="AK110" i="79"/>
  <c r="AJ110" i="79"/>
  <c r="AI110" i="79"/>
  <c r="AH110" i="79"/>
  <c r="AG110" i="79"/>
  <c r="AF110" i="79"/>
  <c r="AE110" i="79"/>
  <c r="AR107" i="79"/>
  <c r="AQ107" i="79"/>
  <c r="AP107" i="79"/>
  <c r="AO107" i="79"/>
  <c r="AN107" i="79"/>
  <c r="AM107" i="79"/>
  <c r="AL107" i="79"/>
  <c r="AK107" i="79"/>
  <c r="AJ107" i="79"/>
  <c r="AI107" i="79"/>
  <c r="AH107" i="79"/>
  <c r="AG107" i="79"/>
  <c r="AF107" i="79"/>
  <c r="AE107" i="79"/>
  <c r="AR102" i="79"/>
  <c r="AQ102" i="79"/>
  <c r="AP102" i="79"/>
  <c r="AO102" i="79"/>
  <c r="AN102" i="79"/>
  <c r="AM102" i="79"/>
  <c r="AL102" i="79"/>
  <c r="AK102" i="79"/>
  <c r="AJ102" i="79"/>
  <c r="AI102" i="79"/>
  <c r="AH102" i="79"/>
  <c r="AG102" i="79"/>
  <c r="AF102" i="79"/>
  <c r="AE102" i="79"/>
  <c r="AR96" i="79"/>
  <c r="AQ96" i="79"/>
  <c r="AP96" i="79"/>
  <c r="AO96" i="79"/>
  <c r="AN96" i="79"/>
  <c r="AM96" i="79"/>
  <c r="AL96" i="79"/>
  <c r="AK96" i="79"/>
  <c r="AJ96" i="79"/>
  <c r="AI96" i="79"/>
  <c r="AH96" i="79"/>
  <c r="AG96" i="79"/>
  <c r="AF96" i="79"/>
  <c r="AE96" i="79"/>
  <c r="AR82" i="79"/>
  <c r="AQ82" i="79"/>
  <c r="AP82" i="79"/>
  <c r="AO82" i="79"/>
  <c r="AN82" i="79"/>
  <c r="AM82" i="79"/>
  <c r="AL82" i="79"/>
  <c r="AK82" i="79"/>
  <c r="AI82" i="79"/>
  <c r="AH82" i="79"/>
  <c r="AG82" i="79"/>
  <c r="AF82" i="79"/>
  <c r="AR75" i="79"/>
  <c r="AQ75" i="79"/>
  <c r="AP75" i="79"/>
  <c r="AO75" i="79"/>
  <c r="AN75" i="79"/>
  <c r="AM75" i="79"/>
  <c r="AL75" i="79"/>
  <c r="AK75" i="79"/>
  <c r="AJ75" i="79"/>
  <c r="AI75" i="79"/>
  <c r="AH75" i="79"/>
  <c r="AG75" i="79"/>
  <c r="AF75" i="79"/>
  <c r="AE75" i="79"/>
  <c r="AR72" i="79"/>
  <c r="AQ72" i="79"/>
  <c r="AP72" i="79"/>
  <c r="AO72" i="79"/>
  <c r="AN72" i="79"/>
  <c r="AM72" i="79"/>
  <c r="AL72" i="79"/>
  <c r="AK72" i="79"/>
  <c r="AJ72" i="79"/>
  <c r="AI72" i="79"/>
  <c r="AH72" i="79"/>
  <c r="AG72" i="79"/>
  <c r="AF72" i="79"/>
  <c r="AE72" i="79"/>
  <c r="AR68" i="79"/>
  <c r="AQ68" i="79"/>
  <c r="AP68" i="79"/>
  <c r="AO68" i="79"/>
  <c r="AN68" i="79"/>
  <c r="AM68" i="79"/>
  <c r="AL68" i="79"/>
  <c r="AK68" i="79"/>
  <c r="AJ68" i="79"/>
  <c r="AI68" i="79"/>
  <c r="AH68" i="79"/>
  <c r="AG68" i="79"/>
  <c r="AF68" i="79"/>
  <c r="AE68" i="79"/>
  <c r="AR65" i="79"/>
  <c r="AQ65" i="79"/>
  <c r="AP65" i="79"/>
  <c r="AO65" i="79"/>
  <c r="AN65" i="79"/>
  <c r="AM65" i="79"/>
  <c r="AL65" i="79"/>
  <c r="AK65" i="79"/>
  <c r="AJ65" i="79"/>
  <c r="AI65" i="79"/>
  <c r="AH65" i="79"/>
  <c r="AG65" i="79"/>
  <c r="AF65" i="79"/>
  <c r="AE65" i="79"/>
  <c r="AR62" i="79"/>
  <c r="AQ62" i="79"/>
  <c r="AP62" i="79"/>
  <c r="AO62" i="79"/>
  <c r="AN62" i="79"/>
  <c r="AM62" i="79"/>
  <c r="AL62" i="79"/>
  <c r="AK62" i="79"/>
  <c r="AJ62" i="79"/>
  <c r="AI62" i="79"/>
  <c r="AH62" i="79"/>
  <c r="AG62" i="79"/>
  <c r="AF62" i="79"/>
  <c r="AE62" i="79"/>
  <c r="AR59" i="79"/>
  <c r="AQ59" i="79"/>
  <c r="AP59" i="79"/>
  <c r="AO59" i="79"/>
  <c r="AN59" i="79"/>
  <c r="AM59" i="79"/>
  <c r="AL59" i="79"/>
  <c r="AK59" i="79"/>
  <c r="AJ59" i="79"/>
  <c r="AI59" i="79"/>
  <c r="AH59" i="79"/>
  <c r="AG59" i="79"/>
  <c r="AF59" i="79"/>
  <c r="AE59" i="79"/>
  <c r="AR56" i="79"/>
  <c r="AQ56" i="79"/>
  <c r="AP56" i="79"/>
  <c r="AO56" i="79"/>
  <c r="AN56" i="79"/>
  <c r="AM56" i="79"/>
  <c r="AL56" i="79"/>
  <c r="AK56" i="79"/>
  <c r="AJ56" i="79"/>
  <c r="AI56" i="79"/>
  <c r="AH56" i="79"/>
  <c r="AG56" i="79"/>
  <c r="AF56" i="79"/>
  <c r="AE56" i="79"/>
  <c r="AR52" i="79"/>
  <c r="AQ52" i="79"/>
  <c r="AP52" i="79"/>
  <c r="AO52" i="79"/>
  <c r="AN52" i="79"/>
  <c r="AM52" i="79"/>
  <c r="AL52" i="79"/>
  <c r="AK52" i="79"/>
  <c r="AJ52" i="79"/>
  <c r="AI52" i="79"/>
  <c r="AH52" i="79"/>
  <c r="AG52" i="79"/>
  <c r="AF52" i="79"/>
  <c r="AE52" i="79"/>
  <c r="AR49" i="79"/>
  <c r="AQ49" i="79"/>
  <c r="AP49" i="79"/>
  <c r="AO49" i="79"/>
  <c r="AN49" i="79"/>
  <c r="AM49" i="79"/>
  <c r="AL49" i="79"/>
  <c r="AK49" i="79"/>
  <c r="AJ49" i="79"/>
  <c r="AI49" i="79"/>
  <c r="AH49" i="79"/>
  <c r="AG49" i="79"/>
  <c r="AF49" i="79"/>
  <c r="AE49" i="79"/>
  <c r="AR46" i="79"/>
  <c r="AQ46" i="79"/>
  <c r="AP46" i="79"/>
  <c r="AO46" i="79"/>
  <c r="AN46" i="79"/>
  <c r="AM46" i="79"/>
  <c r="AL46" i="79"/>
  <c r="AK46" i="79"/>
  <c r="AJ46" i="79"/>
  <c r="AI46" i="79"/>
  <c r="AH46" i="79"/>
  <c r="AG46" i="79"/>
  <c r="AF46" i="79"/>
  <c r="AE46" i="79"/>
  <c r="AR43" i="79"/>
  <c r="AQ43" i="79"/>
  <c r="AP43" i="79"/>
  <c r="AO43" i="79"/>
  <c r="AN43" i="79"/>
  <c r="AM43" i="79"/>
  <c r="AL43" i="79"/>
  <c r="AK43" i="79"/>
  <c r="AJ43" i="79"/>
  <c r="AI43" i="79"/>
  <c r="AH43" i="79"/>
  <c r="AG43" i="79"/>
  <c r="AF43" i="79"/>
  <c r="AE43" i="79"/>
  <c r="AR40" i="79"/>
  <c r="AQ40" i="79"/>
  <c r="AP40" i="79"/>
  <c r="AO40" i="79"/>
  <c r="AN40" i="79"/>
  <c r="AM40" i="79"/>
  <c r="AL40" i="79"/>
  <c r="AK40" i="79"/>
  <c r="AJ40" i="79"/>
  <c r="AI40" i="79"/>
  <c r="AH40" i="79"/>
  <c r="AG40" i="79"/>
  <c r="AF40" i="79"/>
  <c r="Q135" i="79"/>
  <c r="Q132" i="79"/>
  <c r="Q120" i="79"/>
  <c r="Q68"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M424" i="46" l="1"/>
  <c r="AM425" i="46"/>
  <c r="AN424" i="46"/>
  <c r="AN425" i="46"/>
  <c r="AE407" i="79"/>
  <c r="AE410" i="79"/>
  <c r="AE401" i="79"/>
  <c r="AE405" i="79"/>
  <c r="AE403" i="79"/>
  <c r="AE406" i="79"/>
  <c r="AE404" i="79"/>
  <c r="AE409" i="79"/>
  <c r="AE402" i="79"/>
  <c r="AE400" i="79"/>
  <c r="AE408" i="79"/>
  <c r="AF402" i="79"/>
  <c r="AF406" i="79"/>
  <c r="AF410" i="79"/>
  <c r="AF400" i="79"/>
  <c r="AF401" i="79"/>
  <c r="AF403" i="79"/>
  <c r="AF407" i="79"/>
  <c r="AF404" i="79"/>
  <c r="AF405" i="79"/>
  <c r="AF408" i="79"/>
  <c r="AF409" i="79"/>
  <c r="AF209" i="79"/>
  <c r="AF213" i="79"/>
  <c r="AF217" i="79"/>
  <c r="AF212" i="79"/>
  <c r="AF210" i="79"/>
  <c r="AF214" i="79"/>
  <c r="AF218" i="79"/>
  <c r="AF216" i="79"/>
  <c r="AF211" i="79"/>
  <c r="AF219" i="79"/>
  <c r="AF220"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1" i="79"/>
  <c r="AF596" i="79"/>
  <c r="AF598" i="79"/>
  <c r="AF595" i="79"/>
  <c r="AF600" i="79"/>
  <c r="AF594" i="79"/>
  <c r="AF599" i="79"/>
  <c r="AF593" i="79"/>
  <c r="AF592" i="79"/>
  <c r="AF597" i="79"/>
  <c r="AE598" i="79"/>
  <c r="AE600" i="79"/>
  <c r="AE595" i="79"/>
  <c r="AE594" i="79"/>
  <c r="AE596" i="79"/>
  <c r="AE591" i="79"/>
  <c r="AE597" i="79"/>
  <c r="AE592" i="79"/>
  <c r="AE593" i="79"/>
  <c r="AE599"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48"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56" i="45"/>
  <c r="E156" i="45"/>
  <c r="B152" i="45"/>
  <c r="N156" i="45"/>
  <c r="M156" i="45"/>
  <c r="L156" i="45"/>
  <c r="K156" i="45"/>
  <c r="J156" i="45"/>
  <c r="I156" i="45"/>
  <c r="H156" i="45"/>
  <c r="F156" i="45"/>
  <c r="D156" i="45"/>
  <c r="F149" i="45"/>
  <c r="E149" i="45"/>
  <c r="B145" i="45"/>
  <c r="N149" i="45"/>
  <c r="M149" i="45"/>
  <c r="L149" i="45"/>
  <c r="K149" i="45"/>
  <c r="J149" i="45"/>
  <c r="I149" i="45"/>
  <c r="H149" i="45"/>
  <c r="G149" i="45"/>
  <c r="D149" i="45"/>
  <c r="E142" i="45"/>
  <c r="B138" i="45"/>
  <c r="N142" i="45"/>
  <c r="M142" i="45"/>
  <c r="L142" i="45"/>
  <c r="K142" i="45"/>
  <c r="J142" i="45"/>
  <c r="I142" i="45"/>
  <c r="H142" i="45"/>
  <c r="G142" i="45"/>
  <c r="F142" i="45"/>
  <c r="D142" i="45"/>
  <c r="E135" i="45"/>
  <c r="B131" i="45"/>
  <c r="N135" i="45"/>
  <c r="M135" i="45"/>
  <c r="L135" i="45"/>
  <c r="K135" i="45"/>
  <c r="J135" i="45"/>
  <c r="I135" i="45"/>
  <c r="H135" i="45"/>
  <c r="G135" i="45"/>
  <c r="F135" i="45"/>
  <c r="D135" i="45"/>
  <c r="H144" i="47"/>
  <c r="H140" i="47"/>
  <c r="B124" i="45"/>
  <c r="N128" i="45"/>
  <c r="M128" i="45"/>
  <c r="L128" i="45"/>
  <c r="K128" i="45"/>
  <c r="J128" i="45"/>
  <c r="I128" i="45"/>
  <c r="H128" i="45"/>
  <c r="G128" i="45"/>
  <c r="F128" i="45"/>
  <c r="E128" i="45"/>
  <c r="D128" i="45"/>
  <c r="E121" i="45"/>
  <c r="F114" i="45"/>
  <c r="D121" i="45"/>
  <c r="B117" i="45"/>
  <c r="B110" i="45"/>
  <c r="N121" i="45"/>
  <c r="M121" i="45"/>
  <c r="L121" i="45"/>
  <c r="K121" i="45"/>
  <c r="J121" i="45"/>
  <c r="I121" i="45"/>
  <c r="H121" i="45"/>
  <c r="G121" i="45"/>
  <c r="F121" i="45"/>
  <c r="N114" i="45"/>
  <c r="M114" i="45"/>
  <c r="L114" i="45"/>
  <c r="K114" i="45"/>
  <c r="J114" i="45"/>
  <c r="I114" i="45"/>
  <c r="H114" i="45"/>
  <c r="G114" i="45"/>
  <c r="E114" i="45"/>
  <c r="D114" i="45"/>
  <c r="C29" i="44"/>
  <c r="C14" i="44"/>
  <c r="Q54" i="43"/>
  <c r="P54" i="43"/>
  <c r="O54" i="43"/>
  <c r="N54" i="43"/>
  <c r="M54" i="43"/>
  <c r="L54" i="43"/>
  <c r="K54" i="43"/>
  <c r="Q14" i="44"/>
  <c r="P43" i="44"/>
  <c r="O43" i="44"/>
  <c r="N43" i="44"/>
  <c r="L165" i="45"/>
  <c r="L29" i="44"/>
  <c r="K43" i="44"/>
  <c r="AO1775" i="79" l="1"/>
  <c r="AO1575" i="79"/>
  <c r="AO1856" i="79"/>
  <c r="AO1802" i="79"/>
  <c r="AO1829" i="79"/>
  <c r="AP1575" i="79"/>
  <c r="AP1802" i="79"/>
  <c r="AP1775" i="79"/>
  <c r="AP1856" i="79"/>
  <c r="AP1829" i="79"/>
  <c r="AQ1775" i="79"/>
  <c r="AQ1575" i="79"/>
  <c r="AQ1802" i="79"/>
  <c r="AQ1829" i="79"/>
  <c r="AQ1856" i="79"/>
  <c r="AR1775" i="79"/>
  <c r="AR1575" i="79"/>
  <c r="AR1802" i="79"/>
  <c r="AR1829" i="79"/>
  <c r="AR1856" i="79"/>
  <c r="AM1575" i="79"/>
  <c r="AM1775" i="79"/>
  <c r="AM1802" i="79"/>
  <c r="AM1829" i="79"/>
  <c r="AM1856" i="79"/>
  <c r="AL1575" i="79"/>
  <c r="AL1802" i="79"/>
  <c r="AL1775" i="79"/>
  <c r="AL1856" i="79"/>
  <c r="AL1829" i="79"/>
  <c r="AN1575" i="79"/>
  <c r="AN1775" i="79"/>
  <c r="AN1802" i="79"/>
  <c r="AN1829" i="79"/>
  <c r="AN1856" i="79"/>
  <c r="AL1381" i="79"/>
  <c r="AL227" i="79"/>
  <c r="AL37" i="79"/>
  <c r="AL607" i="79"/>
  <c r="AL417" i="79"/>
  <c r="AL1187" i="79"/>
  <c r="AL797" i="79"/>
  <c r="AM1187" i="79"/>
  <c r="AM607" i="79"/>
  <c r="AM227" i="79"/>
  <c r="AM37" i="79"/>
  <c r="AM417" i="79"/>
  <c r="AM797" i="79"/>
  <c r="AM1381" i="79"/>
  <c r="AQ1187" i="79"/>
  <c r="AQ607" i="79"/>
  <c r="AQ227" i="79"/>
  <c r="AQ1381" i="79"/>
  <c r="AQ37" i="79"/>
  <c r="AQ417" i="79"/>
  <c r="AQ797" i="79"/>
  <c r="AO1381" i="79"/>
  <c r="AO797" i="79"/>
  <c r="AO417" i="79"/>
  <c r="AO37" i="79"/>
  <c r="AO607" i="79"/>
  <c r="AO1187" i="79"/>
  <c r="AO227" i="79"/>
  <c r="AP1187" i="79"/>
  <c r="AP797" i="79"/>
  <c r="AP1381" i="79"/>
  <c r="AP227" i="79"/>
  <c r="AP37" i="79"/>
  <c r="AP607" i="79"/>
  <c r="AP417" i="79"/>
  <c r="AN417" i="79"/>
  <c r="AN227" i="79"/>
  <c r="AN797" i="79"/>
  <c r="AN607" i="79"/>
  <c r="AN1381" i="79"/>
  <c r="AN1187" i="79"/>
  <c r="AN37" i="79"/>
  <c r="AR37" i="79"/>
  <c r="AR417" i="79"/>
  <c r="AR227" i="79"/>
  <c r="AR797" i="79"/>
  <c r="AR607" i="79"/>
  <c r="AR1381" i="79"/>
  <c r="AR1187" i="79"/>
  <c r="AL992" i="79"/>
  <c r="AP992" i="79"/>
  <c r="AM992" i="79"/>
  <c r="AQ992" i="79"/>
  <c r="AO992" i="79"/>
  <c r="AN992" i="79"/>
  <c r="AR992" i="79"/>
  <c r="L30" i="44"/>
  <c r="L34" i="44" s="1"/>
  <c r="M15" i="44"/>
  <c r="M19" i="44" s="1"/>
  <c r="N44" i="44"/>
  <c r="K30" i="44"/>
  <c r="K34" i="44" s="1"/>
  <c r="N166" i="45"/>
  <c r="O166" i="45"/>
  <c r="P166" i="45"/>
  <c r="AW21" i="46"/>
  <c r="M166" i="45"/>
  <c r="AU21" i="46"/>
  <c r="Q15" i="44"/>
  <c r="Q19" i="44" s="1"/>
  <c r="Q30" i="44"/>
  <c r="Q34" i="44" s="1"/>
  <c r="Q44" i="44"/>
  <c r="AX21" i="46"/>
  <c r="AX159" i="46"/>
  <c r="AT159" i="46"/>
  <c r="AX295" i="46"/>
  <c r="AX424" i="46" s="1"/>
  <c r="AT295" i="46"/>
  <c r="AT424" i="46" s="1"/>
  <c r="AX431" i="46"/>
  <c r="AT431" i="46"/>
  <c r="K15" i="44"/>
  <c r="K19" i="44" s="1"/>
  <c r="O15" i="44"/>
  <c r="O19" i="44" s="1"/>
  <c r="O30" i="44"/>
  <c r="O34" i="44" s="1"/>
  <c r="O44" i="44"/>
  <c r="AT21" i="46"/>
  <c r="AW159" i="46"/>
  <c r="AW295" i="46"/>
  <c r="AW424" i="46" s="1"/>
  <c r="AW431" i="46"/>
  <c r="M44" i="44"/>
  <c r="M55" i="44" s="1"/>
  <c r="AZ21" i="46"/>
  <c r="AZ159" i="46"/>
  <c r="AV159" i="46"/>
  <c r="AZ295" i="46"/>
  <c r="AZ424" i="46" s="1"/>
  <c r="AV295" i="46"/>
  <c r="AV424" i="46" s="1"/>
  <c r="AZ431" i="46"/>
  <c r="AV431" i="46"/>
  <c r="N30" i="44"/>
  <c r="N34" i="44" s="1"/>
  <c r="K44" i="44"/>
  <c r="AV21" i="46"/>
  <c r="AY21" i="46"/>
  <c r="AY159" i="46"/>
  <c r="AU159" i="46"/>
  <c r="AY295" i="46"/>
  <c r="AY424" i="46" s="1"/>
  <c r="AU295" i="46"/>
  <c r="AU424" i="46" s="1"/>
  <c r="AY431" i="46"/>
  <c r="AU431" i="46"/>
  <c r="K165" i="45"/>
  <c r="AX20" i="46"/>
  <c r="AU158" i="46"/>
  <c r="AY430" i="46"/>
  <c r="L14" i="44"/>
  <c r="P14" i="44"/>
  <c r="S15" i="47"/>
  <c r="AT158" i="46"/>
  <c r="AY294" i="46"/>
  <c r="AU430" i="46"/>
  <c r="N29" i="44"/>
  <c r="Q15" i="47"/>
  <c r="AW20" i="46"/>
  <c r="AY158" i="46"/>
  <c r="AW294" i="46"/>
  <c r="O165" i="45"/>
  <c r="U15" i="47"/>
  <c r="AU20" i="46"/>
  <c r="AY20" i="46"/>
  <c r="AX158" i="46"/>
  <c r="AU294" i="46"/>
  <c r="V15" i="47"/>
  <c r="AZ430" i="46"/>
  <c r="AV430" i="46"/>
  <c r="N14" i="44"/>
  <c r="M165" i="45"/>
  <c r="M29" i="44"/>
  <c r="Q43" i="44"/>
  <c r="R15" i="47"/>
  <c r="AV20" i="46"/>
  <c r="AZ294" i="46"/>
  <c r="AV294" i="46"/>
  <c r="Q29" i="44"/>
  <c r="M43" i="44"/>
  <c r="AW158" i="46"/>
  <c r="AX430" i="46"/>
  <c r="AT430" i="46"/>
  <c r="T15" i="47"/>
  <c r="P15" i="47"/>
  <c r="AT20" i="46"/>
  <c r="AZ20" i="46"/>
  <c r="AZ158" i="46"/>
  <c r="AV158" i="46"/>
  <c r="AX294" i="46"/>
  <c r="AT294" i="46"/>
  <c r="AW430" i="46"/>
  <c r="K14" i="44"/>
  <c r="L166" i="45"/>
  <c r="N165" i="45"/>
  <c r="J165" i="45"/>
  <c r="M30" i="44"/>
  <c r="M34" i="44" s="1"/>
  <c r="O14" i="44"/>
  <c r="P29" i="44"/>
  <c r="N15" i="44"/>
  <c r="N19" i="44" s="1"/>
  <c r="M14" i="44"/>
  <c r="J166" i="45"/>
  <c r="P165" i="45"/>
  <c r="K29" i="44"/>
  <c r="L15" i="44"/>
  <c r="L19" i="44" s="1"/>
  <c r="P15" i="44"/>
  <c r="P19" i="44" s="1"/>
  <c r="P30" i="44"/>
  <c r="P34" i="44" s="1"/>
  <c r="P44" i="44"/>
  <c r="P55" i="44" s="1"/>
  <c r="L44" i="44"/>
  <c r="L55" i="44" s="1"/>
  <c r="L43" i="44"/>
  <c r="K166" i="45"/>
  <c r="O29" i="44"/>
  <c r="H131" i="47"/>
  <c r="H132" i="47"/>
  <c r="H130" i="47"/>
  <c r="O55" i="44" l="1"/>
  <c r="Q55" i="44"/>
  <c r="C131" i="45"/>
  <c r="N55" i="44"/>
  <c r="K55" i="44"/>
  <c r="AZ552" i="46"/>
  <c r="AZ550" i="46"/>
  <c r="AZ553" i="46"/>
  <c r="AZ555" i="46"/>
  <c r="AZ551" i="46"/>
  <c r="AZ554" i="46"/>
  <c r="AT551" i="46"/>
  <c r="AT554" i="46"/>
  <c r="AT552" i="46"/>
  <c r="AT555" i="46"/>
  <c r="AT550" i="46"/>
  <c r="AT553" i="46"/>
  <c r="AL599" i="79"/>
  <c r="AL597" i="79"/>
  <c r="AL598" i="79"/>
  <c r="AL600" i="79"/>
  <c r="AL593" i="79"/>
  <c r="AL594" i="79"/>
  <c r="AL591" i="79"/>
  <c r="AL592" i="79"/>
  <c r="AL595" i="79"/>
  <c r="AL596" i="79"/>
  <c r="AL1739" i="79"/>
  <c r="AQ1739" i="79"/>
  <c r="AP1739" i="79"/>
  <c r="AX555" i="46"/>
  <c r="AX550" i="46"/>
  <c r="AX551" i="46"/>
  <c r="AX552" i="46"/>
  <c r="AX554" i="46"/>
  <c r="AX553" i="46"/>
  <c r="AR599" i="79"/>
  <c r="AR598" i="79"/>
  <c r="AR597" i="79"/>
  <c r="AR600" i="79"/>
  <c r="AR594" i="79"/>
  <c r="AR592" i="79"/>
  <c r="AR591" i="79"/>
  <c r="AR596" i="79"/>
  <c r="AR595" i="79"/>
  <c r="AR593" i="79"/>
  <c r="AN599" i="79"/>
  <c r="AN600" i="79"/>
  <c r="AN597" i="79"/>
  <c r="AN598" i="79"/>
  <c r="AN595" i="79"/>
  <c r="AN592" i="79"/>
  <c r="AN591" i="79"/>
  <c r="AN596" i="79"/>
  <c r="AN593" i="79"/>
  <c r="AN594" i="79"/>
  <c r="AQ598" i="79"/>
  <c r="AQ599" i="79"/>
  <c r="AQ600" i="79"/>
  <c r="AQ597" i="79"/>
  <c r="AQ591" i="79"/>
  <c r="AQ594" i="79"/>
  <c r="AQ592" i="79"/>
  <c r="AQ595" i="79"/>
  <c r="AQ596" i="79"/>
  <c r="AQ593" i="79"/>
  <c r="AM599" i="79"/>
  <c r="AM600" i="79"/>
  <c r="AM597" i="79"/>
  <c r="AM598" i="79"/>
  <c r="AM594" i="79"/>
  <c r="AM592" i="79"/>
  <c r="AM595" i="79"/>
  <c r="AM596" i="79"/>
  <c r="AM593" i="79"/>
  <c r="AM591" i="79"/>
  <c r="AP599" i="79"/>
  <c r="AP598" i="79"/>
  <c r="AP600" i="79"/>
  <c r="AP597" i="79"/>
  <c r="AP596" i="79"/>
  <c r="AP594" i="79"/>
  <c r="AP593" i="79"/>
  <c r="AP591" i="79"/>
  <c r="AP595" i="79"/>
  <c r="AP592" i="79"/>
  <c r="AN1739" i="79"/>
  <c r="AV553" i="46"/>
  <c r="AV554" i="46"/>
  <c r="AV551" i="46"/>
  <c r="AV550" i="46"/>
  <c r="AV555" i="46"/>
  <c r="AV552" i="46"/>
  <c r="AR1739" i="79"/>
  <c r="AU551" i="46"/>
  <c r="AU552" i="46"/>
  <c r="AU554" i="46"/>
  <c r="AU550" i="46"/>
  <c r="AU553" i="46"/>
  <c r="AU555" i="46"/>
  <c r="AY552" i="46"/>
  <c r="AY555" i="46"/>
  <c r="AY553" i="46"/>
  <c r="AY554" i="46"/>
  <c r="AY551" i="46"/>
  <c r="AY550" i="46"/>
  <c r="AO1739" i="79"/>
  <c r="AW550" i="46"/>
  <c r="AW553" i="46"/>
  <c r="AW551" i="46"/>
  <c r="AW554" i="46"/>
  <c r="AW552" i="46"/>
  <c r="AW555" i="46"/>
  <c r="AO599" i="79"/>
  <c r="AO597" i="79"/>
  <c r="AO598" i="79"/>
  <c r="AO600" i="79"/>
  <c r="AO594" i="79"/>
  <c r="AO596" i="79"/>
  <c r="AO591" i="79"/>
  <c r="AO595" i="79"/>
  <c r="AO593" i="79"/>
  <c r="AO592" i="79"/>
  <c r="AM1739" i="79"/>
  <c r="AV138" i="46"/>
  <c r="AV148" i="46"/>
  <c r="AV139" i="46"/>
  <c r="AV145" i="46"/>
  <c r="AV144" i="46"/>
  <c r="AV142" i="46"/>
  <c r="AV137" i="46"/>
  <c r="AV149" i="46"/>
  <c r="AV141" i="46"/>
  <c r="AV135" i="46"/>
  <c r="AV140" i="46"/>
  <c r="AV147" i="46"/>
  <c r="AV136" i="46"/>
  <c r="AV150" i="46"/>
  <c r="AV146" i="46"/>
  <c r="AV143" i="46"/>
  <c r="AO404" i="79"/>
  <c r="AO403" i="79"/>
  <c r="AO406" i="79"/>
  <c r="AO408" i="79"/>
  <c r="AO407" i="79"/>
  <c r="AO405" i="79"/>
  <c r="AO409" i="79"/>
  <c r="AO410" i="79"/>
  <c r="C145" i="45"/>
  <c r="P56" i="44"/>
  <c r="P57" i="44"/>
  <c r="K54" i="44"/>
  <c r="K57" i="44"/>
  <c r="K56" i="44"/>
  <c r="AR403" i="79"/>
  <c r="AR405" i="79"/>
  <c r="AR407" i="79"/>
  <c r="AR409" i="79"/>
  <c r="AR404" i="79"/>
  <c r="AR410" i="79"/>
  <c r="AR408" i="79"/>
  <c r="AR406" i="79"/>
  <c r="C138" i="45"/>
  <c r="O57" i="44"/>
  <c r="O56" i="44"/>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6" i="44"/>
  <c r="N57" i="44"/>
  <c r="AQ406" i="79"/>
  <c r="AQ404" i="79"/>
  <c r="AQ410" i="79"/>
  <c r="AQ408" i="79"/>
  <c r="AQ403" i="79"/>
  <c r="AQ409" i="79"/>
  <c r="AQ407" i="79"/>
  <c r="AQ405" i="79"/>
  <c r="AM406" i="79"/>
  <c r="AM409" i="79"/>
  <c r="AM404" i="79"/>
  <c r="AM410" i="79"/>
  <c r="AM403" i="79"/>
  <c r="AM407" i="79"/>
  <c r="AM405" i="79"/>
  <c r="AM408" i="79"/>
  <c r="AL405" i="79"/>
  <c r="AL408" i="79"/>
  <c r="AL409" i="79"/>
  <c r="AL410" i="79"/>
  <c r="AL406" i="79"/>
  <c r="AL403" i="79"/>
  <c r="AL404" i="79"/>
  <c r="AL407" i="79"/>
  <c r="L54" i="44"/>
  <c r="L56" i="44"/>
  <c r="L57" i="44"/>
  <c r="M57" i="44"/>
  <c r="M56" i="44"/>
  <c r="AW135" i="46"/>
  <c r="AW139" i="46"/>
  <c r="AW143" i="46"/>
  <c r="AW147" i="46"/>
  <c r="AW141" i="46"/>
  <c r="AW150" i="46"/>
  <c r="AW142" i="46"/>
  <c r="AW149" i="46"/>
  <c r="AW136" i="46"/>
  <c r="AW140" i="46"/>
  <c r="AW144" i="46"/>
  <c r="AW148" i="46"/>
  <c r="AW137" i="46"/>
  <c r="AW145" i="46"/>
  <c r="AW138" i="46"/>
  <c r="AW146" i="46"/>
  <c r="AN403" i="79"/>
  <c r="AN408" i="79"/>
  <c r="AN407" i="79"/>
  <c r="AN406" i="79"/>
  <c r="AN405" i="79"/>
  <c r="AN410" i="79"/>
  <c r="AN409" i="79"/>
  <c r="AN404" i="79"/>
  <c r="AT135" i="46"/>
  <c r="AT139" i="46"/>
  <c r="AT143" i="46"/>
  <c r="AT147" i="46"/>
  <c r="AT137" i="46"/>
  <c r="AT138" i="46"/>
  <c r="AT150" i="46"/>
  <c r="AT136" i="46"/>
  <c r="AT140" i="46"/>
  <c r="AT144" i="46"/>
  <c r="AT148" i="46"/>
  <c r="AT141" i="46"/>
  <c r="AT145" i="46"/>
  <c r="AT149" i="46"/>
  <c r="AT142" i="46"/>
  <c r="AT146" i="46"/>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52" i="45"/>
  <c r="Q57" i="44"/>
  <c r="Q56" i="44"/>
  <c r="AP405" i="79"/>
  <c r="AP408" i="79"/>
  <c r="AP409" i="79"/>
  <c r="AP406" i="79"/>
  <c r="AP410" i="79"/>
  <c r="AP403" i="79"/>
  <c r="AP404" i="79"/>
  <c r="AP407" i="79"/>
  <c r="AO1545"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5" i="79"/>
  <c r="AM1545"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5" i="79"/>
  <c r="AN1545" i="79"/>
  <c r="AP1545" i="79"/>
  <c r="AL1545" i="79"/>
  <c r="AM210" i="79"/>
  <c r="AM214" i="79"/>
  <c r="AM218" i="79"/>
  <c r="AM209" i="79"/>
  <c r="AM213" i="79"/>
  <c r="AM217" i="79"/>
  <c r="AM215" i="79"/>
  <c r="AM216" i="79"/>
  <c r="AM211" i="79"/>
  <c r="AM219" i="79"/>
  <c r="AM212" i="79"/>
  <c r="AM220" i="79"/>
  <c r="AN401" i="79"/>
  <c r="AN400" i="79"/>
  <c r="AN402" i="79"/>
  <c r="AL402" i="79"/>
  <c r="AL400" i="79"/>
  <c r="AL401" i="79"/>
  <c r="AQ210" i="79"/>
  <c r="AQ214" i="79"/>
  <c r="AQ218" i="79"/>
  <c r="AQ209" i="79"/>
  <c r="AQ213" i="79"/>
  <c r="AQ217" i="79"/>
  <c r="AQ211" i="79"/>
  <c r="AQ219" i="79"/>
  <c r="AQ212" i="79"/>
  <c r="AQ220" i="79"/>
  <c r="AQ215" i="79"/>
  <c r="AQ216" i="79"/>
  <c r="AR401" i="79"/>
  <c r="AR400" i="79"/>
  <c r="AR402" i="79"/>
  <c r="AP402" i="79"/>
  <c r="AP400" i="79"/>
  <c r="AP401" i="79"/>
  <c r="AM400" i="79"/>
  <c r="AM401" i="79"/>
  <c r="AM402" i="79"/>
  <c r="AN211" i="79"/>
  <c r="AN215" i="79"/>
  <c r="AN219" i="79"/>
  <c r="AN210" i="79"/>
  <c r="AN214" i="79"/>
  <c r="AN218" i="79"/>
  <c r="AN212" i="79"/>
  <c r="AN220" i="79"/>
  <c r="AN213" i="79"/>
  <c r="AN216" i="79"/>
  <c r="AN209" i="79"/>
  <c r="AN217" i="79"/>
  <c r="AO402" i="79"/>
  <c r="AO401" i="79"/>
  <c r="AO400" i="79"/>
  <c r="AL209" i="79"/>
  <c r="AL213" i="79"/>
  <c r="AL217" i="79"/>
  <c r="AL212" i="79"/>
  <c r="AL216" i="79"/>
  <c r="AL220" i="79"/>
  <c r="AL210" i="79"/>
  <c r="AL218" i="79"/>
  <c r="AL211" i="79"/>
  <c r="AL219" i="79"/>
  <c r="AL214" i="79"/>
  <c r="AL215" i="79"/>
  <c r="AQ400" i="79"/>
  <c r="AQ401" i="79"/>
  <c r="AQ402" i="79"/>
  <c r="AR211" i="79"/>
  <c r="AR215" i="79"/>
  <c r="AR219" i="79"/>
  <c r="AR210" i="79"/>
  <c r="AR214" i="79"/>
  <c r="AR218" i="79"/>
  <c r="AR216" i="79"/>
  <c r="AR209" i="79"/>
  <c r="AR217" i="79"/>
  <c r="AR212" i="79"/>
  <c r="AR220" i="79"/>
  <c r="AR213" i="79"/>
  <c r="AO212" i="79"/>
  <c r="AO216" i="79"/>
  <c r="AO220" i="79"/>
  <c r="AO211" i="79"/>
  <c r="AO215" i="79"/>
  <c r="AO219" i="79"/>
  <c r="AO209" i="79"/>
  <c r="AO217" i="79"/>
  <c r="AO210" i="79"/>
  <c r="AO218" i="79"/>
  <c r="AO213" i="79"/>
  <c r="AO214" i="79"/>
  <c r="AP209" i="79"/>
  <c r="AP213" i="79"/>
  <c r="AP217" i="79"/>
  <c r="AP212" i="79"/>
  <c r="AP216" i="79"/>
  <c r="AP220" i="79"/>
  <c r="AP214" i="79"/>
  <c r="AP215" i="79"/>
  <c r="AP210" i="79"/>
  <c r="AP218" i="79"/>
  <c r="AP211" i="79"/>
  <c r="AP219" i="79"/>
  <c r="P54" i="44"/>
  <c r="O54" i="44"/>
  <c r="M54" i="44"/>
  <c r="N54" i="44"/>
  <c r="N49" i="44"/>
  <c r="M53" i="44"/>
  <c r="M49" i="44"/>
  <c r="M52" i="44"/>
  <c r="M48" i="44"/>
  <c r="M50" i="44"/>
  <c r="M51" i="44"/>
  <c r="N46" i="44"/>
  <c r="N48" i="44"/>
  <c r="N52" i="44"/>
  <c r="N53" i="44"/>
  <c r="L52" i="44"/>
  <c r="L48" i="44"/>
  <c r="L53" i="44"/>
  <c r="L49" i="44"/>
  <c r="L51" i="44"/>
  <c r="L50" i="44"/>
  <c r="P52" i="44"/>
  <c r="P48" i="44"/>
  <c r="P51" i="44"/>
  <c r="P53" i="44"/>
  <c r="P49" i="44"/>
  <c r="P50" i="44"/>
  <c r="K51" i="44"/>
  <c r="K50" i="44"/>
  <c r="K52" i="44"/>
  <c r="K53" i="44"/>
  <c r="K49" i="44"/>
  <c r="K48" i="44"/>
  <c r="O51" i="44"/>
  <c r="O52" i="44"/>
  <c r="O48" i="44"/>
  <c r="O50" i="44"/>
  <c r="O53" i="44"/>
  <c r="O49" i="44"/>
  <c r="N51" i="44"/>
  <c r="N50" i="44"/>
  <c r="Q53" i="44"/>
  <c r="Q51" i="44"/>
  <c r="Q49" i="44"/>
  <c r="Q54" i="44"/>
  <c r="Q52" i="44"/>
  <c r="Q50" i="44"/>
  <c r="Q48" i="44"/>
  <c r="C110" i="45"/>
  <c r="K45" i="44"/>
  <c r="K46" i="44"/>
  <c r="O46" i="44"/>
  <c r="O45" i="44"/>
  <c r="C117" i="45"/>
  <c r="L45" i="44"/>
  <c r="L46" i="44"/>
  <c r="C124" i="45"/>
  <c r="M45" i="44"/>
  <c r="M46" i="44"/>
  <c r="N45" i="44"/>
  <c r="Q45" i="44"/>
  <c r="Q46" i="44"/>
  <c r="P46" i="44"/>
  <c r="P45" i="44"/>
  <c r="AQ576" i="79"/>
  <c r="AQ196" i="79"/>
  <c r="AQ386" i="79"/>
  <c r="AY416" i="46"/>
  <c r="AY417" i="46"/>
  <c r="AY415" i="46"/>
  <c r="AY414" i="46"/>
  <c r="AY413" i="46"/>
  <c r="AY412" i="46"/>
  <c r="AY276" i="46"/>
  <c r="AY281" i="46"/>
  <c r="AY280" i="46"/>
  <c r="AY279" i="46"/>
  <c r="AY278" i="46"/>
  <c r="AY277" i="46"/>
  <c r="AY275" i="46"/>
  <c r="H86" i="47"/>
  <c r="H87" i="47"/>
  <c r="H83" i="47"/>
  <c r="H84" i="47"/>
  <c r="H85" i="47"/>
  <c r="H82" i="47"/>
  <c r="H80" i="47"/>
  <c r="H81" i="47"/>
  <c r="H77" i="47"/>
  <c r="H78" i="47"/>
  <c r="AN1762" i="79" l="1"/>
  <c r="AR1762" i="79"/>
  <c r="AP1762" i="79"/>
  <c r="AQ1762" i="79"/>
  <c r="AM1762" i="79"/>
  <c r="AL1762" i="79"/>
  <c r="AO1762" i="79"/>
  <c r="E107" i="45"/>
  <c r="F107" i="45"/>
  <c r="G107" i="45"/>
  <c r="H107" i="45"/>
  <c r="I107" i="45"/>
  <c r="J107" i="45"/>
  <c r="K107" i="45"/>
  <c r="L107" i="45"/>
  <c r="M107" i="45"/>
  <c r="N107" i="45"/>
  <c r="E100" i="45"/>
  <c r="F100" i="45"/>
  <c r="G100" i="45"/>
  <c r="H100" i="45"/>
  <c r="I100" i="45"/>
  <c r="J100" i="45"/>
  <c r="K100" i="45"/>
  <c r="L100" i="45"/>
  <c r="M100" i="45"/>
  <c r="N100" i="45"/>
  <c r="E83" i="45"/>
  <c r="F83" i="45"/>
  <c r="G83" i="45"/>
  <c r="H83" i="45"/>
  <c r="I83" i="45"/>
  <c r="J83" i="45"/>
  <c r="K83" i="45"/>
  <c r="L83" i="45"/>
  <c r="M83" i="45"/>
  <c r="N83" i="45"/>
  <c r="E66" i="45"/>
  <c r="F66" i="45"/>
  <c r="G66" i="45"/>
  <c r="H66" i="45"/>
  <c r="I66" i="45"/>
  <c r="J66" i="45"/>
  <c r="K66" i="45"/>
  <c r="L66" i="45"/>
  <c r="M66" i="45"/>
  <c r="N66" i="45"/>
  <c r="F48" i="45"/>
  <c r="G48" i="45"/>
  <c r="H48" i="45"/>
  <c r="I48" i="45"/>
  <c r="J48" i="45"/>
  <c r="K48" i="45"/>
  <c r="L48" i="45"/>
  <c r="D107" i="45"/>
  <c r="D100" i="45"/>
  <c r="D83" i="45"/>
  <c r="D66" i="45"/>
  <c r="D48" i="45"/>
  <c r="D576" i="79"/>
  <c r="D386" i="79"/>
  <c r="AR386" i="79" l="1"/>
  <c r="AR576" i="79"/>
  <c r="AP576" i="79"/>
  <c r="AL576" i="79"/>
  <c r="AN576" i="79"/>
  <c r="AM576" i="79"/>
  <c r="AO576" i="79"/>
  <c r="AO386" i="79"/>
  <c r="AN386" i="79"/>
  <c r="AP386" i="79"/>
  <c r="AL386" i="79"/>
  <c r="AM386" i="79"/>
  <c r="AE40" i="79" l="1"/>
  <c r="B103" i="45"/>
  <c r="B86" i="45"/>
  <c r="B69" i="45"/>
  <c r="B51" i="45"/>
  <c r="B33" i="45"/>
  <c r="B26" i="45"/>
  <c r="B19" i="45"/>
  <c r="AE220" i="79" l="1"/>
  <c r="AE216" i="79"/>
  <c r="AE212" i="79"/>
  <c r="AE213" i="79"/>
  <c r="AE219" i="79"/>
  <c r="AE211" i="79"/>
  <c r="AE217" i="79"/>
  <c r="AE218" i="79"/>
  <c r="AE214" i="79"/>
  <c r="AE210" i="79"/>
  <c r="AE209" i="79"/>
  <c r="AR196" i="79"/>
  <c r="AP196" i="79"/>
  <c r="AL196" i="79"/>
  <c r="AN196" i="79"/>
  <c r="AM196" i="79"/>
  <c r="AO196" i="79"/>
  <c r="D537" i="46"/>
  <c r="V401" i="46"/>
  <c r="D401" i="46"/>
  <c r="J54" i="43"/>
  <c r="I54" i="43"/>
  <c r="H54" i="43"/>
  <c r="G54" i="43"/>
  <c r="F54" i="43"/>
  <c r="E54" i="43"/>
  <c r="D54" i="43"/>
  <c r="V265" i="46"/>
  <c r="D265" i="46"/>
  <c r="J29" i="44"/>
  <c r="I29" i="44"/>
  <c r="H29" i="44"/>
  <c r="G29" i="44"/>
  <c r="F29" i="44"/>
  <c r="E29" i="44"/>
  <c r="D29" i="44"/>
  <c r="AG1775" i="79" l="1"/>
  <c r="AG1575" i="79"/>
  <c r="AG1856" i="79"/>
  <c r="AG1802" i="79"/>
  <c r="AG1829" i="79"/>
  <c r="AI1775" i="79"/>
  <c r="AI1575" i="79"/>
  <c r="AI1802" i="79"/>
  <c r="AI1829" i="79"/>
  <c r="AI1856" i="79"/>
  <c r="AH1575" i="79"/>
  <c r="AH1775" i="79"/>
  <c r="AH1802" i="79"/>
  <c r="AH1856" i="79"/>
  <c r="AH1829" i="79"/>
  <c r="AJ1775" i="79"/>
  <c r="AJ1575" i="79"/>
  <c r="AJ1829" i="79"/>
  <c r="AJ1802" i="79"/>
  <c r="AJ1856" i="79"/>
  <c r="AK1575" i="79"/>
  <c r="AK1829" i="79"/>
  <c r="AK1856" i="79"/>
  <c r="AK1775" i="79"/>
  <c r="AK1802" i="79"/>
  <c r="AE1575" i="79"/>
  <c r="AE1739" i="79" s="1"/>
  <c r="AE1775" i="79"/>
  <c r="AE1802" i="79"/>
  <c r="AE1829" i="79"/>
  <c r="AE1856" i="79"/>
  <c r="AF1575" i="79"/>
  <c r="AF1739" i="79" s="1"/>
  <c r="AF1775" i="79"/>
  <c r="AF1802" i="79"/>
  <c r="AF1829" i="79"/>
  <c r="AF1856" i="79"/>
  <c r="AJ797" i="79"/>
  <c r="AJ607" i="79"/>
  <c r="AJ1381" i="79"/>
  <c r="AJ1187" i="79"/>
  <c r="AJ37" i="79"/>
  <c r="AJ417" i="79"/>
  <c r="AJ227" i="79"/>
  <c r="AI1187" i="79"/>
  <c r="AI607" i="79"/>
  <c r="AI227" i="79"/>
  <c r="AI417" i="79"/>
  <c r="AI797" i="79"/>
  <c r="AI1381" i="79"/>
  <c r="AI37" i="79"/>
  <c r="AK1381" i="79"/>
  <c r="AK797" i="79"/>
  <c r="AK417" i="79"/>
  <c r="AK37" i="79"/>
  <c r="AK1187" i="79"/>
  <c r="AK227" i="79"/>
  <c r="AK607" i="79"/>
  <c r="AF1381" i="79"/>
  <c r="AF1187" i="79"/>
  <c r="AF797" i="79"/>
  <c r="AF607" i="79"/>
  <c r="AF417" i="79"/>
  <c r="AF227" i="79"/>
  <c r="AF386" i="79" s="1"/>
  <c r="AF37" i="79"/>
  <c r="AF215" i="79" s="1"/>
  <c r="AE1381" i="79"/>
  <c r="AE1545" i="79" s="1"/>
  <c r="AE1187" i="79"/>
  <c r="AE797" i="79"/>
  <c r="AE607" i="79"/>
  <c r="AE417" i="79"/>
  <c r="AE576" i="79" s="1"/>
  <c r="AE227" i="79"/>
  <c r="AE386" i="79" s="1"/>
  <c r="AE37" i="79"/>
  <c r="AE215" i="79" s="1"/>
  <c r="AH1187" i="79"/>
  <c r="AH227" i="79"/>
  <c r="AH1381" i="79"/>
  <c r="AH417" i="79"/>
  <c r="AH797" i="79"/>
  <c r="AH37" i="79"/>
  <c r="AH607" i="79"/>
  <c r="AG1187" i="79"/>
  <c r="AG607" i="79"/>
  <c r="AG227" i="79"/>
  <c r="AG400" i="79" s="1"/>
  <c r="AG1381" i="79"/>
  <c r="AG797" i="79"/>
  <c r="AG417" i="79"/>
  <c r="AG37" i="79"/>
  <c r="AG992" i="79"/>
  <c r="AF1545" i="79"/>
  <c r="AF992" i="79"/>
  <c r="AJ992" i="79"/>
  <c r="AK992" i="79"/>
  <c r="AH992" i="79"/>
  <c r="AE992" i="79"/>
  <c r="AI992" i="79"/>
  <c r="H30" i="44"/>
  <c r="H34" i="44" s="1"/>
  <c r="I30" i="44"/>
  <c r="I34" i="44" s="1"/>
  <c r="J30" i="44"/>
  <c r="J34" i="44" s="1"/>
  <c r="AM21" i="46"/>
  <c r="AM127" i="46" s="1"/>
  <c r="E30" i="44"/>
  <c r="E34" i="44" s="1"/>
  <c r="AF576"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30" i="44"/>
  <c r="F34" i="44" s="1"/>
  <c r="AO21" i="46"/>
  <c r="D30" i="44"/>
  <c r="D34" i="44" s="1"/>
  <c r="AO431" i="46"/>
  <c r="AP295" i="46"/>
  <c r="AP424" i="46" s="1"/>
  <c r="G30" i="44"/>
  <c r="G34" i="44" s="1"/>
  <c r="AN294" i="46"/>
  <c r="E14" i="44"/>
  <c r="D166" i="45"/>
  <c r="E15" i="44"/>
  <c r="E19" i="44" s="1"/>
  <c r="AS430" i="46"/>
  <c r="J14" i="44"/>
  <c r="J44" i="44"/>
  <c r="J15" i="44"/>
  <c r="J19" i="44" s="1"/>
  <c r="AM294" i="46"/>
  <c r="D14" i="44"/>
  <c r="AQ158" i="46"/>
  <c r="H14" i="44"/>
  <c r="AM431" i="46"/>
  <c r="AM537" i="46" s="1"/>
  <c r="D15" i="44"/>
  <c r="D19" i="44" s="1"/>
  <c r="AQ295" i="46"/>
  <c r="AQ424" i="46" s="1"/>
  <c r="H15" i="44"/>
  <c r="H19" i="44" s="1"/>
  <c r="H55" i="44" s="1"/>
  <c r="AR158" i="46"/>
  <c r="I14" i="44"/>
  <c r="H166" i="45"/>
  <c r="I15" i="44"/>
  <c r="I19" i="44" s="1"/>
  <c r="I55" i="44" s="1"/>
  <c r="AO430" i="46"/>
  <c r="F14" i="44"/>
  <c r="F44" i="44"/>
  <c r="F15" i="44"/>
  <c r="F19" i="44" s="1"/>
  <c r="AP430" i="46"/>
  <c r="G14" i="44"/>
  <c r="AP431" i="46"/>
  <c r="G15" i="44"/>
  <c r="G19" i="44" s="1"/>
  <c r="AP21" i="46"/>
  <c r="AM295" i="46"/>
  <c r="AS159" i="46"/>
  <c r="AP158" i="46"/>
  <c r="G166" i="45"/>
  <c r="AO159" i="46"/>
  <c r="AS431" i="46"/>
  <c r="I44" i="44"/>
  <c r="E44" i="44"/>
  <c r="AN430" i="46"/>
  <c r="AS158" i="46"/>
  <c r="AO158" i="46"/>
  <c r="H44" i="44"/>
  <c r="C166" i="45"/>
  <c r="F166" i="45"/>
  <c r="AS21" i="46"/>
  <c r="AR159" i="46"/>
  <c r="AN159" i="46"/>
  <c r="AS295" i="46"/>
  <c r="AS424" i="46" s="1"/>
  <c r="AO295" i="46"/>
  <c r="AO424" i="46" s="1"/>
  <c r="AQ294" i="46"/>
  <c r="AR431" i="46"/>
  <c r="AN431" i="46"/>
  <c r="AN537" i="46" s="1"/>
  <c r="AQ430" i="46"/>
  <c r="AR294" i="46"/>
  <c r="AR430" i="46"/>
  <c r="AN158" i="46"/>
  <c r="D44" i="44"/>
  <c r="G44" i="44"/>
  <c r="I166" i="45"/>
  <c r="E166" i="45"/>
  <c r="AR21" i="46"/>
  <c r="AN21" i="46"/>
  <c r="AQ159" i="46"/>
  <c r="AR295" i="46"/>
  <c r="AR424" i="46" s="1"/>
  <c r="AN295" i="46"/>
  <c r="AP294" i="46"/>
  <c r="AM430" i="46"/>
  <c r="AQ431" i="46"/>
  <c r="AM158" i="46"/>
  <c r="AQ21" i="46"/>
  <c r="AM159" i="46"/>
  <c r="AP159" i="46"/>
  <c r="AS294" i="46"/>
  <c r="AO294" i="46"/>
  <c r="J55" i="44" l="1"/>
  <c r="AF1762" i="79"/>
  <c r="AE1762" i="79"/>
  <c r="AK599" i="79"/>
  <c r="AK597" i="79"/>
  <c r="AK598" i="79"/>
  <c r="AK600" i="79"/>
  <c r="AK595" i="79"/>
  <c r="AK591" i="79"/>
  <c r="AK593" i="79"/>
  <c r="AK592" i="79"/>
  <c r="AK594" i="79"/>
  <c r="AK596" i="79"/>
  <c r="AG591" i="79"/>
  <c r="AG599" i="79"/>
  <c r="AG597" i="79"/>
  <c r="AG600" i="79"/>
  <c r="AG598" i="79"/>
  <c r="AG592" i="79"/>
  <c r="AH1739" i="79"/>
  <c r="AQ552" i="46"/>
  <c r="AQ555" i="46"/>
  <c r="AQ553" i="46"/>
  <c r="AQ550" i="46"/>
  <c r="AQ551" i="46"/>
  <c r="AQ554" i="46"/>
  <c r="AH599" i="79"/>
  <c r="AH598" i="79"/>
  <c r="AH600" i="79"/>
  <c r="AH597" i="79"/>
  <c r="AH593" i="79"/>
  <c r="AH591" i="79"/>
  <c r="AH595" i="79"/>
  <c r="AH592" i="79"/>
  <c r="AH596" i="79"/>
  <c r="AH594" i="79"/>
  <c r="AJ1739" i="79"/>
  <c r="AS554" i="46"/>
  <c r="AS555" i="46"/>
  <c r="AS550" i="46"/>
  <c r="AS553" i="46"/>
  <c r="AS552" i="46"/>
  <c r="AS551" i="46"/>
  <c r="AP555" i="46"/>
  <c r="AP550" i="46"/>
  <c r="AP551" i="46"/>
  <c r="AP553" i="46"/>
  <c r="AP552" i="46"/>
  <c r="AP554" i="46"/>
  <c r="AR552" i="46"/>
  <c r="AR550" i="46"/>
  <c r="AR553" i="46"/>
  <c r="AR555" i="46"/>
  <c r="AR554" i="46"/>
  <c r="AR551" i="46"/>
  <c r="AU556" i="46"/>
  <c r="AR557" i="46"/>
  <c r="AZ557" i="46"/>
  <c r="AW558" i="46"/>
  <c r="AT559" i="46"/>
  <c r="AQ560" i="46"/>
  <c r="AY560" i="46"/>
  <c r="AV561" i="46"/>
  <c r="AV556" i="46"/>
  <c r="AS557" i="46"/>
  <c r="AP558" i="46"/>
  <c r="AX558" i="46"/>
  <c r="AU559" i="46"/>
  <c r="AR560" i="46"/>
  <c r="AZ560" i="46"/>
  <c r="AW561" i="46"/>
  <c r="AT562" i="46"/>
  <c r="AP556" i="46"/>
  <c r="AX556" i="46"/>
  <c r="AU557" i="46"/>
  <c r="AR558" i="46"/>
  <c r="AZ558" i="46"/>
  <c r="AW559" i="46"/>
  <c r="AT560" i="46"/>
  <c r="AQ561" i="46"/>
  <c r="AY561" i="46"/>
  <c r="AQ556" i="46"/>
  <c r="AY556" i="46"/>
  <c r="AV557" i="46"/>
  <c r="AS558" i="46"/>
  <c r="AP559" i="46"/>
  <c r="AX559" i="46"/>
  <c r="AU560" i="46"/>
  <c r="AR561" i="46"/>
  <c r="AU558" i="46"/>
  <c r="AU562" i="46"/>
  <c r="AQ557" i="46"/>
  <c r="AU561" i="46"/>
  <c r="AO559" i="46"/>
  <c r="AT557" i="46"/>
  <c r="AY558" i="46"/>
  <c r="AS560" i="46"/>
  <c r="AX561" i="46"/>
  <c r="AW562" i="46"/>
  <c r="AO554" i="46"/>
  <c r="AO555" i="46"/>
  <c r="AX557" i="46"/>
  <c r="AR559" i="46"/>
  <c r="AP562" i="46"/>
  <c r="AO552" i="46"/>
  <c r="AT556" i="46"/>
  <c r="AX560" i="46"/>
  <c r="AO550" i="46"/>
  <c r="AR556" i="46"/>
  <c r="AW557" i="46"/>
  <c r="AQ559" i="46"/>
  <c r="AV560" i="46"/>
  <c r="AZ561" i="46"/>
  <c r="AX562" i="46"/>
  <c r="AO553" i="46"/>
  <c r="AS556" i="46"/>
  <c r="AY562" i="46"/>
  <c r="AS559" i="46"/>
  <c r="AZ562" i="46"/>
  <c r="AW560" i="46"/>
  <c r="AY557" i="46"/>
  <c r="AQ562" i="46"/>
  <c r="AW556" i="46"/>
  <c r="AQ558" i="46"/>
  <c r="AV559" i="46"/>
  <c r="AP561" i="46"/>
  <c r="AR562" i="46"/>
  <c r="AO562" i="46"/>
  <c r="AO551" i="46"/>
  <c r="AO558" i="46"/>
  <c r="AZ559" i="46"/>
  <c r="AO557" i="46"/>
  <c r="AV558" i="46"/>
  <c r="AV562" i="46"/>
  <c r="AZ556" i="46"/>
  <c r="AT558" i="46"/>
  <c r="AY559" i="46"/>
  <c r="AS561" i="46"/>
  <c r="AS562" i="46"/>
  <c r="AO561" i="46"/>
  <c r="AP557" i="46"/>
  <c r="AT561" i="46"/>
  <c r="AO560" i="46"/>
  <c r="AP560" i="46"/>
  <c r="AO556" i="46"/>
  <c r="AJ599" i="79"/>
  <c r="AJ600" i="79"/>
  <c r="AJ598" i="79"/>
  <c r="AJ597" i="79"/>
  <c r="AJ593" i="79"/>
  <c r="AJ595" i="79"/>
  <c r="AJ594" i="79"/>
  <c r="AJ592" i="79"/>
  <c r="AJ591" i="79"/>
  <c r="AJ596" i="79"/>
  <c r="AK1739" i="79"/>
  <c r="AG1739" i="79"/>
  <c r="AI598" i="79"/>
  <c r="AI600" i="79"/>
  <c r="AI599" i="79"/>
  <c r="AI597" i="79"/>
  <c r="AI592" i="79"/>
  <c r="AI593" i="79"/>
  <c r="AI596" i="79"/>
  <c r="AI591" i="79"/>
  <c r="AI594" i="79"/>
  <c r="AI595" i="79"/>
  <c r="AI1739" i="79"/>
  <c r="J54" i="44"/>
  <c r="J57" i="44"/>
  <c r="J56" i="44"/>
  <c r="AK404" i="79"/>
  <c r="AK405" i="79"/>
  <c r="AK408" i="79"/>
  <c r="AK409" i="79"/>
  <c r="AK406" i="79"/>
  <c r="AK403" i="79"/>
  <c r="AK410" i="79"/>
  <c r="AK407" i="79"/>
  <c r="AI406" i="79"/>
  <c r="AI407" i="79"/>
  <c r="AI410" i="79"/>
  <c r="AI404" i="79"/>
  <c r="AI405" i="79"/>
  <c r="AI408" i="79"/>
  <c r="AI409" i="79"/>
  <c r="AI403" i="79"/>
  <c r="H54" i="44"/>
  <c r="H56" i="44"/>
  <c r="H57" i="44"/>
  <c r="AJ403" i="79"/>
  <c r="AJ404" i="79"/>
  <c r="AJ407" i="79"/>
  <c r="AJ408" i="79"/>
  <c r="AJ405" i="79"/>
  <c r="AJ410" i="79"/>
  <c r="AJ409" i="79"/>
  <c r="AJ406" i="79"/>
  <c r="AS135" i="46"/>
  <c r="AS139" i="46"/>
  <c r="AS143" i="46"/>
  <c r="AS147" i="46"/>
  <c r="AS141" i="46"/>
  <c r="AS145" i="46"/>
  <c r="AS142" i="46"/>
  <c r="AS149" i="46"/>
  <c r="AS136" i="46"/>
  <c r="AS140" i="46"/>
  <c r="AS144" i="46"/>
  <c r="AS148" i="46"/>
  <c r="AS137" i="46"/>
  <c r="AS150" i="46"/>
  <c r="AS138" i="46"/>
  <c r="AS146" i="46"/>
  <c r="I54" i="44"/>
  <c r="I57" i="44"/>
  <c r="I56" i="44"/>
  <c r="AH405" i="79"/>
  <c r="AH406" i="79"/>
  <c r="AH409" i="79"/>
  <c r="AH407" i="79"/>
  <c r="AH404" i="79"/>
  <c r="AH403" i="79"/>
  <c r="AH410" i="79"/>
  <c r="AH408" i="79"/>
  <c r="AG405" i="79"/>
  <c r="AG410" i="79"/>
  <c r="AG404" i="79"/>
  <c r="AG409" i="79"/>
  <c r="AG408" i="79"/>
  <c r="AG407" i="79"/>
  <c r="AG406" i="79"/>
  <c r="AG403" i="79"/>
  <c r="E60" i="44"/>
  <c r="E58" i="44"/>
  <c r="E57" i="44"/>
  <c r="E61" i="44"/>
  <c r="E56" i="44"/>
  <c r="E59" i="44"/>
  <c r="E55" i="44"/>
  <c r="E54" i="44"/>
  <c r="D57" i="44"/>
  <c r="D52" i="44"/>
  <c r="D59" i="44"/>
  <c r="D60" i="44"/>
  <c r="D56" i="44"/>
  <c r="D58" i="44"/>
  <c r="D55" i="44"/>
  <c r="D61" i="44"/>
  <c r="D54" i="44"/>
  <c r="D53" i="44"/>
  <c r="E51" i="44"/>
  <c r="E47" i="44"/>
  <c r="D51" i="44"/>
  <c r="D47" i="44"/>
  <c r="G54" i="44"/>
  <c r="G59" i="44"/>
  <c r="G60" i="44"/>
  <c r="G58" i="44"/>
  <c r="G56" i="44"/>
  <c r="G57" i="44"/>
  <c r="G55" i="44"/>
  <c r="G61" i="44"/>
  <c r="G51" i="44"/>
  <c r="G47" i="44"/>
  <c r="F54" i="44"/>
  <c r="F55" i="44"/>
  <c r="F57" i="44"/>
  <c r="F58" i="44"/>
  <c r="F61" i="44"/>
  <c r="F56" i="44"/>
  <c r="F59" i="44"/>
  <c r="F60" i="44"/>
  <c r="F51" i="44"/>
  <c r="F47" i="44"/>
  <c r="AG596" i="79"/>
  <c r="AG594" i="79"/>
  <c r="AG593" i="79"/>
  <c r="AG595" i="79"/>
  <c r="AQ265" i="46"/>
  <c r="AQ283" i="46"/>
  <c r="AQ287" i="46"/>
  <c r="AQ285" i="46"/>
  <c r="AQ289" i="46"/>
  <c r="AQ284" i="46"/>
  <c r="AQ288" i="46"/>
  <c r="AQ286" i="46"/>
  <c r="AQ282" i="46"/>
  <c r="AK1545" i="79"/>
  <c r="AH1545" i="79"/>
  <c r="AO421" i="46"/>
  <c r="AO417" i="46"/>
  <c r="AO423" i="46"/>
  <c r="AO419" i="46"/>
  <c r="AO422" i="46"/>
  <c r="AO418" i="46"/>
  <c r="AO425" i="46"/>
  <c r="AO420" i="46"/>
  <c r="AQ412" i="46"/>
  <c r="AQ419" i="46"/>
  <c r="AQ423" i="46"/>
  <c r="AQ421" i="46"/>
  <c r="AQ420" i="46"/>
  <c r="AQ425" i="46"/>
  <c r="AQ422" i="46"/>
  <c r="AQ418" i="46"/>
  <c r="AO265" i="46"/>
  <c r="AO289" i="46"/>
  <c r="AO285" i="46"/>
  <c r="AO281" i="46"/>
  <c r="AO287" i="46"/>
  <c r="AO283" i="46"/>
  <c r="AO286" i="46"/>
  <c r="AO282" i="46"/>
  <c r="AO288" i="46"/>
  <c r="AO284" i="46"/>
  <c r="AO275" i="46"/>
  <c r="AG1545"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545" i="79"/>
  <c r="AJ1545" i="79"/>
  <c r="AK402" i="79"/>
  <c r="AK401" i="79"/>
  <c r="AK400" i="79"/>
  <c r="AJ211" i="79"/>
  <c r="AJ215" i="79"/>
  <c r="AJ219" i="79"/>
  <c r="AJ210" i="79"/>
  <c r="AJ214" i="79"/>
  <c r="AJ218" i="79"/>
  <c r="AJ216" i="79"/>
  <c r="AJ209" i="79"/>
  <c r="AJ217" i="79"/>
  <c r="AJ212" i="79"/>
  <c r="AJ220" i="79"/>
  <c r="AJ213" i="79"/>
  <c r="AH209" i="79"/>
  <c r="AH213" i="79"/>
  <c r="AH217" i="79"/>
  <c r="AH212" i="79"/>
  <c r="AH216" i="79"/>
  <c r="AH220" i="79"/>
  <c r="AH214" i="79"/>
  <c r="AH215" i="79"/>
  <c r="AH210" i="79"/>
  <c r="AH218" i="79"/>
  <c r="AH211" i="79"/>
  <c r="AH219" i="79"/>
  <c r="AJ401" i="79"/>
  <c r="AJ400" i="79"/>
  <c r="AJ402" i="79"/>
  <c r="AI210" i="79"/>
  <c r="AI214" i="79"/>
  <c r="AI218" i="79"/>
  <c r="AI209" i="79"/>
  <c r="AI213" i="79"/>
  <c r="AI217" i="79"/>
  <c r="AI211" i="79"/>
  <c r="AI219" i="79"/>
  <c r="AI212" i="79"/>
  <c r="AI220" i="79"/>
  <c r="AI215" i="79"/>
  <c r="AI216" i="79"/>
  <c r="AI400" i="79"/>
  <c r="AI401" i="79"/>
  <c r="AI402" i="79"/>
  <c r="AH402" i="79"/>
  <c r="AH400" i="79"/>
  <c r="AH401" i="79"/>
  <c r="AG220" i="79"/>
  <c r="AG216" i="79"/>
  <c r="AG211" i="79"/>
  <c r="AG219" i="79"/>
  <c r="AG215" i="79"/>
  <c r="AG210" i="79"/>
  <c r="AG217" i="79"/>
  <c r="AG213" i="79"/>
  <c r="AG214" i="79"/>
  <c r="AG212" i="79"/>
  <c r="AG218" i="79"/>
  <c r="AG209" i="79"/>
  <c r="AK212" i="79"/>
  <c r="AK216" i="79"/>
  <c r="AK220" i="79"/>
  <c r="AK211" i="79"/>
  <c r="AK215" i="79"/>
  <c r="AK219" i="79"/>
  <c r="AK213" i="79"/>
  <c r="AK214" i="79"/>
  <c r="AK209" i="79"/>
  <c r="AK217" i="79"/>
  <c r="AK210" i="79"/>
  <c r="AK218" i="79"/>
  <c r="AM401" i="46"/>
  <c r="AN401" i="46"/>
  <c r="AN265" i="46"/>
  <c r="AM265" i="46"/>
  <c r="AE196" i="79"/>
  <c r="AF196" i="79"/>
  <c r="AN127" i="46"/>
  <c r="G50" i="44"/>
  <c r="G48" i="44"/>
  <c r="G53" i="44"/>
  <c r="G49" i="44"/>
  <c r="G52" i="44"/>
  <c r="H52" i="44"/>
  <c r="H48" i="44"/>
  <c r="H53" i="44"/>
  <c r="H50" i="44"/>
  <c r="H49" i="44"/>
  <c r="E53" i="44"/>
  <c r="E49" i="44"/>
  <c r="E50" i="44"/>
  <c r="E52" i="44"/>
  <c r="E48" i="44"/>
  <c r="F50" i="44"/>
  <c r="F53" i="44"/>
  <c r="F49" i="44"/>
  <c r="F48" i="44"/>
  <c r="F52" i="44"/>
  <c r="J50" i="44"/>
  <c r="J53" i="44"/>
  <c r="J49" i="44"/>
  <c r="J51" i="44"/>
  <c r="J52" i="44"/>
  <c r="J48" i="44"/>
  <c r="D49" i="44"/>
  <c r="D48" i="44"/>
  <c r="D50" i="44"/>
  <c r="I53" i="44"/>
  <c r="I49" i="44"/>
  <c r="I52" i="44"/>
  <c r="I48" i="44"/>
  <c r="I50" i="44"/>
  <c r="J46" i="44"/>
  <c r="J45" i="44"/>
  <c r="D45" i="44"/>
  <c r="D46" i="44"/>
  <c r="G46" i="44"/>
  <c r="G45" i="44"/>
  <c r="H46" i="44"/>
  <c r="H45" i="44"/>
  <c r="E46" i="44"/>
  <c r="F46" i="44"/>
  <c r="F45" i="44"/>
  <c r="I45" i="44"/>
  <c r="I46" i="44"/>
  <c r="AH386" i="79"/>
  <c r="AJ576" i="79"/>
  <c r="AI386" i="79"/>
  <c r="AH576" i="79"/>
  <c r="AG576" i="79"/>
  <c r="AJ386" i="79"/>
  <c r="AI576" i="79"/>
  <c r="AK386" i="79"/>
  <c r="AK576" i="79"/>
  <c r="AG386" i="79"/>
  <c r="AG402" i="79"/>
  <c r="AG401" i="79"/>
  <c r="AH196" i="79"/>
  <c r="AG196" i="79"/>
  <c r="AJ196" i="79"/>
  <c r="AI196" i="79"/>
  <c r="AK196"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AI1762" i="79" l="1"/>
  <c r="AH1762" i="79"/>
  <c r="AK1762" i="79"/>
  <c r="AG1762" i="79"/>
  <c r="AJ1762" i="79"/>
  <c r="D165" i="45"/>
  <c r="E165" i="45"/>
  <c r="F165" i="45"/>
  <c r="G165" i="45"/>
  <c r="H165" i="45"/>
  <c r="I165" i="45"/>
  <c r="C165" i="45"/>
  <c r="AE1159" i="79" s="1"/>
  <c r="AE1806" i="79" l="1"/>
  <c r="AE1779" i="79"/>
  <c r="AE1833" i="79"/>
  <c r="AN1860" i="79"/>
  <c r="AI1833" i="79"/>
  <c r="AR1833" i="79"/>
  <c r="AG1779" i="79"/>
  <c r="AP1779" i="79"/>
  <c r="AG1833" i="79"/>
  <c r="AN1742" i="79"/>
  <c r="AR1742" i="79"/>
  <c r="AH1833" i="79"/>
  <c r="AQ1833" i="79"/>
  <c r="AL1806" i="79"/>
  <c r="AO1779" i="79"/>
  <c r="AI1806" i="79"/>
  <c r="AL1860" i="79"/>
  <c r="AG1742" i="79"/>
  <c r="AK1742" i="79"/>
  <c r="AR1779" i="79"/>
  <c r="AF1742" i="79"/>
  <c r="AE1742" i="79"/>
  <c r="AP1833" i="79"/>
  <c r="AK1806" i="79"/>
  <c r="AN1779" i="79"/>
  <c r="AO1833" i="79"/>
  <c r="AK1860" i="79"/>
  <c r="AN1833" i="79"/>
  <c r="AO1742" i="79"/>
  <c r="AM1742" i="79"/>
  <c r="AO1806" i="79"/>
  <c r="AI1742" i="79"/>
  <c r="AP1860" i="79"/>
  <c r="AI1779" i="79"/>
  <c r="AJ1742" i="79"/>
  <c r="AF1833" i="79"/>
  <c r="AJ1806" i="79"/>
  <c r="AM1779" i="79"/>
  <c r="AK1779" i="79"/>
  <c r="AJ1860" i="79"/>
  <c r="AM1833" i="79"/>
  <c r="AH1806" i="79"/>
  <c r="AH1742" i="79"/>
  <c r="AL1742" i="79"/>
  <c r="AL1833" i="79"/>
  <c r="AE1860" i="79"/>
  <c r="AK1833" i="79"/>
  <c r="AQ1742" i="79"/>
  <c r="AF1806" i="79"/>
  <c r="AR1806" i="79"/>
  <c r="AQ1806" i="79"/>
  <c r="AI1860" i="79"/>
  <c r="AR1860" i="79"/>
  <c r="AG1806" i="79"/>
  <c r="AP1806" i="79"/>
  <c r="AP1742" i="79"/>
  <c r="AF1779" i="79"/>
  <c r="AL1779" i="79"/>
  <c r="AH1860" i="79"/>
  <c r="AQ1860" i="79"/>
  <c r="AJ1779" i="79"/>
  <c r="AG1860" i="79"/>
  <c r="AN1806" i="79"/>
  <c r="AF1860" i="79"/>
  <c r="AO1860" i="79"/>
  <c r="AJ1833" i="79"/>
  <c r="AM1806" i="79"/>
  <c r="AH1779" i="79"/>
  <c r="AQ1779" i="79"/>
  <c r="AM1860" i="79"/>
  <c r="AF1548" i="79"/>
  <c r="AE1548" i="79"/>
  <c r="AN1548" i="79"/>
  <c r="AR1548" i="79"/>
  <c r="AP1548" i="79"/>
  <c r="AM1548" i="79"/>
  <c r="AQ1548" i="79"/>
  <c r="AO1548" i="79"/>
  <c r="AL1548" i="79"/>
  <c r="AG1548" i="79"/>
  <c r="AK1548" i="79"/>
  <c r="AH1548" i="79"/>
  <c r="AJ1548" i="79"/>
  <c r="AI1548" i="79"/>
  <c r="O18" i="45"/>
  <c r="O49" i="45" s="1"/>
  <c r="E177" i="45" s="1"/>
  <c r="N49" i="45"/>
  <c r="E176" i="45" s="1"/>
  <c r="M18" i="45"/>
  <c r="L18" i="45"/>
  <c r="U60" i="46"/>
  <c r="U57" i="46"/>
  <c r="M24" i="45" l="1"/>
  <c r="M67" i="45"/>
  <c r="M49" i="45"/>
  <c r="L24" i="45"/>
  <c r="L31" i="45"/>
  <c r="L49" i="45"/>
  <c r="AQ144" i="46"/>
  <c r="AQ149" i="46"/>
  <c r="AR141" i="46"/>
  <c r="AR150" i="46"/>
  <c r="AQ148" i="46"/>
  <c r="AQ142" i="46"/>
  <c r="AR146" i="46"/>
  <c r="AR137" i="46"/>
  <c r="AQ137" i="46"/>
  <c r="AQ150" i="46"/>
  <c r="AR135" i="46"/>
  <c r="AR143" i="46"/>
  <c r="AQ136" i="46"/>
  <c r="AQ135" i="46"/>
  <c r="AQ145" i="46"/>
  <c r="AR148" i="46"/>
  <c r="AJ1807" i="79" s="1"/>
  <c r="AR138" i="46"/>
  <c r="AR147" i="46"/>
  <c r="AQ139" i="46"/>
  <c r="AQ138" i="46"/>
  <c r="AR139" i="46"/>
  <c r="AR142" i="46"/>
  <c r="AR140" i="46"/>
  <c r="AQ143" i="46"/>
  <c r="AQ146" i="46"/>
  <c r="AR144" i="46"/>
  <c r="AR145" i="46"/>
  <c r="AQ141" i="46"/>
  <c r="AQ147" i="46"/>
  <c r="AQ140" i="46"/>
  <c r="AR136" i="46"/>
  <c r="AR149" i="46"/>
  <c r="AJ1834" i="79" s="1"/>
  <c r="AR127" i="46"/>
  <c r="AI1560" i="79"/>
  <c r="AJ1560" i="79"/>
  <c r="AH1560" i="79"/>
  <c r="M31" i="45"/>
  <c r="AO1745" i="79"/>
  <c r="AO1748" i="79"/>
  <c r="AO1743" i="79"/>
  <c r="AO1749" i="79"/>
  <c r="AO1747" i="79"/>
  <c r="AO1744" i="79"/>
  <c r="AO1746" i="79"/>
  <c r="AP1744" i="79"/>
  <c r="AP1745" i="79"/>
  <c r="AP1747" i="79"/>
  <c r="AP1748" i="79"/>
  <c r="AP1743" i="79"/>
  <c r="AP1749" i="79"/>
  <c r="AP1746" i="79"/>
  <c r="AQ1747" i="79"/>
  <c r="AQ1744" i="79"/>
  <c r="AQ1745" i="79"/>
  <c r="AQ1748" i="79"/>
  <c r="AQ1743" i="79"/>
  <c r="AQ1749" i="79"/>
  <c r="AQ1746" i="79"/>
  <c r="AI1745" i="79"/>
  <c r="AI1748" i="79"/>
  <c r="AI1749" i="79"/>
  <c r="AI1744" i="79"/>
  <c r="AI1746" i="79"/>
  <c r="AI1747" i="79"/>
  <c r="AI1743" i="79"/>
  <c r="AL1748" i="79"/>
  <c r="AL1743" i="79"/>
  <c r="AL1749" i="79"/>
  <c r="AL1744" i="79"/>
  <c r="AL1747" i="79"/>
  <c r="AL1745" i="79"/>
  <c r="AL1746" i="79"/>
  <c r="AM1743" i="79"/>
  <c r="AM1749" i="79"/>
  <c r="AM1744" i="79"/>
  <c r="AM1747" i="79"/>
  <c r="AM1745" i="79"/>
  <c r="AM1748" i="79"/>
  <c r="AM1746" i="79"/>
  <c r="AE1743" i="79"/>
  <c r="AE1747" i="79"/>
  <c r="AE1748" i="79"/>
  <c r="AE1746" i="79"/>
  <c r="AE1745" i="79"/>
  <c r="AE1749" i="79"/>
  <c r="AE1744" i="79"/>
  <c r="AE1755" i="79"/>
  <c r="AH1744" i="79"/>
  <c r="AH1747" i="79"/>
  <c r="AH1748" i="79"/>
  <c r="AH1746" i="79"/>
  <c r="AH1745" i="79"/>
  <c r="AH1749" i="79"/>
  <c r="AJ1748" i="79"/>
  <c r="AJ1747" i="79"/>
  <c r="AJ1745" i="79"/>
  <c r="AJ1749" i="79"/>
  <c r="AJ1743" i="79"/>
  <c r="AJ1744" i="79"/>
  <c r="AJ1746" i="79"/>
  <c r="AK1749" i="79"/>
  <c r="AK1744" i="79"/>
  <c r="AK1747" i="79"/>
  <c r="AK1745" i="79"/>
  <c r="AK1743" i="79"/>
  <c r="AK1748" i="79"/>
  <c r="AK1746" i="79"/>
  <c r="AR1744" i="79"/>
  <c r="AR1749" i="79"/>
  <c r="AR1747" i="79"/>
  <c r="AR1745" i="79"/>
  <c r="AR1748" i="79"/>
  <c r="AR1743" i="79"/>
  <c r="AR1746" i="79"/>
  <c r="AF1748" i="79"/>
  <c r="AF1743" i="79"/>
  <c r="AF1746" i="79"/>
  <c r="AF1749" i="79"/>
  <c r="AF1744" i="79"/>
  <c r="AF1745" i="79"/>
  <c r="AF1747" i="79"/>
  <c r="AG1749" i="79"/>
  <c r="AG1744" i="79"/>
  <c r="AG1748" i="79"/>
  <c r="AG1746" i="79"/>
  <c r="AG1747" i="79"/>
  <c r="AG1745" i="79"/>
  <c r="AN1748" i="79"/>
  <c r="AN1745" i="79"/>
  <c r="AN1743" i="79"/>
  <c r="AN1749" i="79"/>
  <c r="AN1744" i="79"/>
  <c r="AN1747" i="79"/>
  <c r="AN1746" i="79"/>
  <c r="AF1755" i="79"/>
  <c r="AG1755" i="79"/>
  <c r="AI1812" i="79"/>
  <c r="AI1808" i="79"/>
  <c r="AI1809" i="79"/>
  <c r="AI1810" i="79"/>
  <c r="AI1813" i="79"/>
  <c r="AI1807" i="79"/>
  <c r="AI1811" i="79"/>
  <c r="AJ1864" i="79"/>
  <c r="AJ1862" i="79"/>
  <c r="AJ1865" i="79"/>
  <c r="AJ1863" i="79"/>
  <c r="AJ1866" i="79"/>
  <c r="AJ1861" i="79"/>
  <c r="AJ1867" i="79"/>
  <c r="AO1807" i="79"/>
  <c r="AO1808" i="79"/>
  <c r="AO1813" i="79"/>
  <c r="AO1809" i="79"/>
  <c r="AO1811" i="79"/>
  <c r="AO1812" i="79"/>
  <c r="AO1810" i="79"/>
  <c r="AR1835" i="79"/>
  <c r="AR1839" i="79"/>
  <c r="AR1834" i="79"/>
  <c r="AR1838" i="79"/>
  <c r="AR1840" i="79"/>
  <c r="AR1836" i="79"/>
  <c r="AR1837" i="79"/>
  <c r="AH1808" i="79"/>
  <c r="AH1810" i="79"/>
  <c r="AH1809" i="79"/>
  <c r="AH1811" i="79"/>
  <c r="AH1812" i="79"/>
  <c r="AH1813" i="79"/>
  <c r="AF964" i="79"/>
  <c r="AP1755" i="79"/>
  <c r="AQ1782" i="79"/>
  <c r="AQ1785" i="79"/>
  <c r="AQ1786" i="79"/>
  <c r="AQ1780" i="79"/>
  <c r="AQ1784" i="79"/>
  <c r="AQ1781" i="79"/>
  <c r="AQ1783" i="79"/>
  <c r="AN1836" i="79"/>
  <c r="AN1839" i="79"/>
  <c r="AN1840" i="79"/>
  <c r="AN1835" i="79"/>
  <c r="AN1834" i="79"/>
  <c r="AN1838" i="79"/>
  <c r="AN1837" i="79"/>
  <c r="AE1861" i="79"/>
  <c r="AE1863" i="79"/>
  <c r="AE1862" i="79"/>
  <c r="AE1864" i="79"/>
  <c r="AE1866" i="79"/>
  <c r="AE1867" i="79"/>
  <c r="AE1865" i="79"/>
  <c r="AI1838" i="79"/>
  <c r="AI1834" i="79"/>
  <c r="AI1835" i="79"/>
  <c r="AI1839" i="79"/>
  <c r="AI1840" i="79"/>
  <c r="AI1837" i="79"/>
  <c r="AI1836" i="79"/>
  <c r="AP1813" i="79"/>
  <c r="AP1807" i="79"/>
  <c r="AP1809" i="79"/>
  <c r="AP1811" i="79"/>
  <c r="AP1808" i="79"/>
  <c r="AP1812" i="79"/>
  <c r="AP1810" i="79"/>
  <c r="AE1810" i="79"/>
  <c r="AE1808" i="79"/>
  <c r="AE1807" i="79"/>
  <c r="AE1809" i="79"/>
  <c r="AE1812" i="79"/>
  <c r="AE1813" i="79"/>
  <c r="AE1811" i="79"/>
  <c r="AF769" i="79"/>
  <c r="AF773" i="79" s="1"/>
  <c r="AM1755" i="79"/>
  <c r="AQ1834" i="79"/>
  <c r="AQ1838" i="79"/>
  <c r="AQ1840" i="79"/>
  <c r="AQ1836" i="79"/>
  <c r="AQ1839" i="79"/>
  <c r="AQ1835" i="79"/>
  <c r="AQ1837" i="79"/>
  <c r="AN1785" i="79"/>
  <c r="AN1784" i="79"/>
  <c r="AN1781" i="79"/>
  <c r="AN1782" i="79"/>
  <c r="AN1780" i="79"/>
  <c r="AN1786" i="79"/>
  <c r="AN1783" i="79"/>
  <c r="AH1836" i="79"/>
  <c r="AH1835" i="79"/>
  <c r="AH1840" i="79"/>
  <c r="AH1838" i="79"/>
  <c r="AH1837" i="79"/>
  <c r="AH1839" i="79"/>
  <c r="AM1813" i="79"/>
  <c r="AM1808" i="79"/>
  <c r="AM1811" i="79"/>
  <c r="AM1812" i="79"/>
  <c r="AM1809" i="79"/>
  <c r="AM1807" i="79"/>
  <c r="AM1810" i="79"/>
  <c r="AJ1808" i="79"/>
  <c r="AJ1809" i="79"/>
  <c r="AJ1810" i="79"/>
  <c r="AJ1812" i="79"/>
  <c r="AJ1813" i="79"/>
  <c r="AJ1811" i="79"/>
  <c r="AG1862" i="79"/>
  <c r="AG1867" i="79"/>
  <c r="AG1866" i="79"/>
  <c r="AG1865" i="79"/>
  <c r="AG1864" i="79"/>
  <c r="AG1863" i="79"/>
  <c r="AM1780" i="79"/>
  <c r="AM1781" i="79"/>
  <c r="AM1784" i="79"/>
  <c r="AM1786" i="79"/>
  <c r="AM1785" i="79"/>
  <c r="AM1782" i="79"/>
  <c r="AM1783" i="79"/>
  <c r="AF1809" i="79"/>
  <c r="AF1807" i="79"/>
  <c r="AF1810" i="79"/>
  <c r="AF1808" i="79"/>
  <c r="AF1813" i="79"/>
  <c r="AF1811" i="79"/>
  <c r="AF1812" i="79"/>
  <c r="AH1755" i="79"/>
  <c r="AK1866" i="79"/>
  <c r="AK1861" i="79"/>
  <c r="AK1867" i="79"/>
  <c r="AK1864" i="79"/>
  <c r="AK1863" i="79"/>
  <c r="AK1865" i="79"/>
  <c r="AK1862" i="79"/>
  <c r="AL1785" i="79"/>
  <c r="AL1781" i="79"/>
  <c r="AL1786" i="79"/>
  <c r="AL1782" i="79"/>
  <c r="AL1780" i="79"/>
  <c r="AL1784" i="79"/>
  <c r="AL1783" i="79"/>
  <c r="AE1780" i="79"/>
  <c r="AE1781" i="79"/>
  <c r="AE1783" i="79"/>
  <c r="AE1782" i="79"/>
  <c r="AE1786" i="79"/>
  <c r="AE1785" i="79"/>
  <c r="AE1784" i="79"/>
  <c r="AJ1782" i="79"/>
  <c r="AJ1783" i="79"/>
  <c r="AJ1785" i="79"/>
  <c r="AJ1786" i="79"/>
  <c r="AJ1780" i="79"/>
  <c r="AJ1784" i="79"/>
  <c r="AJ1781" i="79"/>
  <c r="AP1782" i="79"/>
  <c r="AP1781" i="79"/>
  <c r="AP1784" i="79"/>
  <c r="AP1780" i="79"/>
  <c r="AP1785" i="79"/>
  <c r="AP1786" i="79"/>
  <c r="AP1783" i="79"/>
  <c r="AR1808" i="79"/>
  <c r="AR1812" i="79"/>
  <c r="AR1813" i="79"/>
  <c r="AR1809" i="79"/>
  <c r="AR1807" i="79"/>
  <c r="AR1811" i="79"/>
  <c r="AR1810" i="79"/>
  <c r="AF1159" i="79"/>
  <c r="AF1162" i="79" s="1"/>
  <c r="AJ1755" i="79"/>
  <c r="AL1755" i="79"/>
  <c r="AK1811" i="79"/>
  <c r="AK1810" i="79"/>
  <c r="AK1809" i="79"/>
  <c r="AK1812" i="79"/>
  <c r="AK1808" i="79"/>
  <c r="AK1813" i="79"/>
  <c r="AK1807" i="79"/>
  <c r="AO1782" i="79"/>
  <c r="AO1780" i="79"/>
  <c r="AO1785" i="79"/>
  <c r="AO1784" i="79"/>
  <c r="AO1786" i="79"/>
  <c r="AO1781" i="79"/>
  <c r="AO1783" i="79"/>
  <c r="AK1785" i="79"/>
  <c r="AK1782" i="79"/>
  <c r="AK1784" i="79"/>
  <c r="AK1783" i="79"/>
  <c r="AK1781" i="79"/>
  <c r="AK1786" i="79"/>
  <c r="AK1780" i="79"/>
  <c r="AG1839" i="79"/>
  <c r="AG1837" i="79"/>
  <c r="AG1838" i="79"/>
  <c r="AG1840" i="79"/>
  <c r="AG1835" i="79"/>
  <c r="AG1836" i="79"/>
  <c r="AL1865" i="79"/>
  <c r="AL1866" i="79"/>
  <c r="AL1867" i="79"/>
  <c r="AL1863" i="79"/>
  <c r="AL1862" i="79"/>
  <c r="AL1861" i="79"/>
  <c r="AL1864" i="79"/>
  <c r="AN1863" i="79"/>
  <c r="AN1867" i="79"/>
  <c r="AN1866" i="79"/>
  <c r="AN1861" i="79"/>
  <c r="AN1865" i="79"/>
  <c r="AN1862" i="79"/>
  <c r="AN1864" i="79"/>
  <c r="AG1809" i="79"/>
  <c r="AG1812" i="79"/>
  <c r="AG1811" i="79"/>
  <c r="AG1808" i="79"/>
  <c r="AG1813" i="79"/>
  <c r="AG1810" i="79"/>
  <c r="AO1839" i="79"/>
  <c r="AO1836" i="79"/>
  <c r="AO1834" i="79"/>
  <c r="AO1838" i="79"/>
  <c r="AO1840" i="79"/>
  <c r="AO1835" i="79"/>
  <c r="AO1837" i="79"/>
  <c r="O31" i="45"/>
  <c r="O24" i="45"/>
  <c r="C177" i="45" s="1"/>
  <c r="AQ1755" i="79"/>
  <c r="AK1755" i="79"/>
  <c r="AF1782" i="79"/>
  <c r="AF1781" i="79"/>
  <c r="AF1780" i="79"/>
  <c r="AF1783" i="79"/>
  <c r="AF1786" i="79"/>
  <c r="AF1784" i="79"/>
  <c r="AF1785" i="79"/>
  <c r="AM1862" i="79"/>
  <c r="AM1861" i="79"/>
  <c r="AM1866" i="79"/>
  <c r="AM1865" i="79"/>
  <c r="AM1867" i="79"/>
  <c r="AM1863" i="79"/>
  <c r="AM1864" i="79"/>
  <c r="AJ1835" i="79"/>
  <c r="AJ1836" i="79"/>
  <c r="AJ1838" i="79"/>
  <c r="AJ1840" i="79"/>
  <c r="AJ1837" i="79"/>
  <c r="AJ1839" i="79"/>
  <c r="AQ1808" i="79"/>
  <c r="AQ1812" i="79"/>
  <c r="AQ1809" i="79"/>
  <c r="AQ1811" i="79"/>
  <c r="AQ1813" i="79"/>
  <c r="AQ1807" i="79"/>
  <c r="AQ1810" i="79"/>
  <c r="AF1862" i="79"/>
  <c r="AF1861" i="79"/>
  <c r="AF1863" i="79"/>
  <c r="AF1864" i="79"/>
  <c r="AF1867" i="79"/>
  <c r="AF1865" i="79"/>
  <c r="AF1866" i="79"/>
  <c r="AH1783" i="79"/>
  <c r="AH1785" i="79"/>
  <c r="AH1781" i="79"/>
  <c r="AH1786" i="79"/>
  <c r="AH1784" i="79"/>
  <c r="AH1782" i="79"/>
  <c r="AN1755" i="79"/>
  <c r="AO1755" i="79"/>
  <c r="AP1836" i="79"/>
  <c r="AP1835" i="79"/>
  <c r="AP1840" i="79"/>
  <c r="AP1838" i="79"/>
  <c r="AP1839" i="79"/>
  <c r="AP1834" i="79"/>
  <c r="AP1837" i="79"/>
  <c r="AM1838" i="79"/>
  <c r="AM1839" i="79"/>
  <c r="AM1835" i="79"/>
  <c r="AM1834" i="79"/>
  <c r="AM1840" i="79"/>
  <c r="AM1836" i="79"/>
  <c r="AM1837" i="79"/>
  <c r="AH1864" i="79"/>
  <c r="AH1865" i="79"/>
  <c r="AH1862" i="79"/>
  <c r="AH1863" i="79"/>
  <c r="AH1866" i="79"/>
  <c r="AH1867" i="79"/>
  <c r="AK1836" i="79"/>
  <c r="AK1839" i="79"/>
  <c r="AK1838" i="79"/>
  <c r="AK1834" i="79"/>
  <c r="AK1840" i="79"/>
  <c r="AK1835" i="79"/>
  <c r="AK1837" i="79"/>
  <c r="AR1866" i="79"/>
  <c r="AR1863" i="79"/>
  <c r="AR1867" i="79"/>
  <c r="AR1865" i="79"/>
  <c r="AR1862" i="79"/>
  <c r="AR1861" i="79"/>
  <c r="AR1864" i="79"/>
  <c r="AL1811" i="79"/>
  <c r="AL1812" i="79"/>
  <c r="AL1807" i="79"/>
  <c r="AL1813" i="79"/>
  <c r="AL1808" i="79"/>
  <c r="AL1809" i="79"/>
  <c r="AL1810" i="79"/>
  <c r="AQ1865" i="79"/>
  <c r="AQ1861" i="79"/>
  <c r="AQ1862" i="79"/>
  <c r="AQ1866" i="79"/>
  <c r="AQ1863" i="79"/>
  <c r="AQ1867" i="79"/>
  <c r="AQ1864" i="79"/>
  <c r="AI1863" i="79"/>
  <c r="AI1865" i="79"/>
  <c r="AI1862" i="79"/>
  <c r="AI1864" i="79"/>
  <c r="AI1867" i="79"/>
  <c r="AI1861" i="79"/>
  <c r="AI1866" i="79"/>
  <c r="AI1755" i="79"/>
  <c r="AR1755" i="79"/>
  <c r="AO1862" i="79"/>
  <c r="AO1863" i="79"/>
  <c r="AO1861" i="79"/>
  <c r="AO1866" i="79"/>
  <c r="AO1867" i="79"/>
  <c r="AO1865" i="79"/>
  <c r="AO1864" i="79"/>
  <c r="AI1780" i="79"/>
  <c r="AI1783" i="79"/>
  <c r="AI1784" i="79"/>
  <c r="AI1785" i="79"/>
  <c r="AI1781" i="79"/>
  <c r="AI1782" i="79"/>
  <c r="AI1786" i="79"/>
  <c r="AP1863" i="79"/>
  <c r="AP1862" i="79"/>
  <c r="AP1865" i="79"/>
  <c r="AP1866" i="79"/>
  <c r="AP1861" i="79"/>
  <c r="AP1867" i="79"/>
  <c r="AP1864" i="79"/>
  <c r="AL1835" i="79"/>
  <c r="AL1839" i="79"/>
  <c r="AL1838" i="79"/>
  <c r="AL1836" i="79"/>
  <c r="AL1840" i="79"/>
  <c r="AL1834" i="79"/>
  <c r="AL1837" i="79"/>
  <c r="AR1786" i="79"/>
  <c r="AR1781" i="79"/>
  <c r="AR1780" i="79"/>
  <c r="AR1782" i="79"/>
  <c r="AR1785" i="79"/>
  <c r="AR1784" i="79"/>
  <c r="AR1783" i="79"/>
  <c r="AE1836" i="79"/>
  <c r="AE1835" i="79"/>
  <c r="AE1837" i="79"/>
  <c r="AE1834" i="79"/>
  <c r="AE1840" i="79"/>
  <c r="AE1839" i="79"/>
  <c r="AE1838" i="79"/>
  <c r="AF1837" i="79"/>
  <c r="AF1836" i="79"/>
  <c r="AF1835" i="79"/>
  <c r="AF1834" i="79"/>
  <c r="AF1840" i="79"/>
  <c r="AF1838" i="79"/>
  <c r="AF1839" i="79"/>
  <c r="AN1813" i="79"/>
  <c r="AN1811" i="79"/>
  <c r="AN1807" i="79"/>
  <c r="AN1808" i="79"/>
  <c r="AN1812" i="79"/>
  <c r="AN1809" i="79"/>
  <c r="AN1810" i="79"/>
  <c r="AG1784" i="79"/>
  <c r="AG1782" i="79"/>
  <c r="AG1786" i="79"/>
  <c r="AG1781" i="79"/>
  <c r="AG1783" i="79"/>
  <c r="AG1785" i="79"/>
  <c r="AE1553" i="79"/>
  <c r="AP147" i="46"/>
  <c r="AH1780" i="79" s="1"/>
  <c r="AP148" i="46"/>
  <c r="AH1807" i="79" s="1"/>
  <c r="AP141" i="46"/>
  <c r="AP150" i="46"/>
  <c r="AH1861" i="79" s="1"/>
  <c r="AO147" i="46"/>
  <c r="AG1780" i="79" s="1"/>
  <c r="AO140" i="46"/>
  <c r="AO141" i="46"/>
  <c r="AO146" i="46"/>
  <c r="AG1743" i="79" s="1"/>
  <c r="AP137" i="46"/>
  <c r="AO136" i="46"/>
  <c r="AO142" i="46"/>
  <c r="AP135" i="46"/>
  <c r="AP136" i="46"/>
  <c r="AP138" i="46"/>
  <c r="AP145" i="46"/>
  <c r="AH1549" i="79" s="1"/>
  <c r="AO135" i="46"/>
  <c r="AO138" i="46"/>
  <c r="AO144" i="46"/>
  <c r="AO145" i="46"/>
  <c r="AG1549" i="79" s="1"/>
  <c r="AP143" i="46"/>
  <c r="AP142" i="46"/>
  <c r="AO137" i="46"/>
  <c r="AP139" i="46"/>
  <c r="AP140" i="46"/>
  <c r="AP146" i="46"/>
  <c r="AH1743" i="79" s="1"/>
  <c r="AP149" i="46"/>
  <c r="AH1834" i="79" s="1"/>
  <c r="AO139" i="46"/>
  <c r="AO149" i="46"/>
  <c r="AG1834" i="79" s="1"/>
  <c r="AO148" i="46"/>
  <c r="AG1807" i="79" s="1"/>
  <c r="AO150" i="46"/>
  <c r="AG1861" i="79" s="1"/>
  <c r="AO127" i="46"/>
  <c r="AP144" i="46"/>
  <c r="AO143" i="46"/>
  <c r="AQ1552" i="79"/>
  <c r="AQ1549" i="79"/>
  <c r="AQ1550" i="79"/>
  <c r="AQ1560" i="79"/>
  <c r="AQ1555" i="79"/>
  <c r="AQ1551" i="79"/>
  <c r="AQ1553" i="79"/>
  <c r="AJ1551" i="79"/>
  <c r="AJ1555" i="79"/>
  <c r="AJ1552" i="79"/>
  <c r="AJ1549" i="79"/>
  <c r="AJ1553" i="79"/>
  <c r="AJ1550" i="79"/>
  <c r="AG1550" i="79"/>
  <c r="AG1551" i="79"/>
  <c r="AG1552" i="79"/>
  <c r="AG1555" i="79"/>
  <c r="AG1553" i="79"/>
  <c r="AG1560" i="79"/>
  <c r="AM1552" i="79"/>
  <c r="AM1549" i="79"/>
  <c r="AM1550" i="79"/>
  <c r="AM1553" i="79"/>
  <c r="AM1551" i="79"/>
  <c r="AM1560" i="79"/>
  <c r="AM1555" i="79"/>
  <c r="AR1551" i="79"/>
  <c r="AR1555" i="79"/>
  <c r="AR1552" i="79"/>
  <c r="AR1549" i="79"/>
  <c r="AR1553" i="79"/>
  <c r="AR1560" i="79"/>
  <c r="AR1550" i="79"/>
  <c r="AN1551" i="79"/>
  <c r="AN1555" i="79"/>
  <c r="AN1552" i="79"/>
  <c r="AN1549" i="79"/>
  <c r="AN1553" i="79"/>
  <c r="AN1560" i="79"/>
  <c r="AN1550" i="79"/>
  <c r="AL1549" i="79"/>
  <c r="AL1553" i="79"/>
  <c r="AL1560" i="79"/>
  <c r="AL1550" i="79"/>
  <c r="AL1551" i="79"/>
  <c r="AL1555" i="79"/>
  <c r="AL1552" i="79"/>
  <c r="AF1551" i="79"/>
  <c r="AF1555" i="79"/>
  <c r="AF1552" i="79"/>
  <c r="AF1549" i="79"/>
  <c r="AF1553" i="79"/>
  <c r="AF1560" i="79"/>
  <c r="AF1550" i="79"/>
  <c r="AF1554" i="79"/>
  <c r="AK1550" i="79"/>
  <c r="AK1551" i="79"/>
  <c r="AK1552" i="79"/>
  <c r="AK1560" i="79"/>
  <c r="AK1549" i="79"/>
  <c r="AK1555" i="79"/>
  <c r="AK1553" i="79"/>
  <c r="AH1553" i="79"/>
  <c r="AH1550" i="79"/>
  <c r="AH1551" i="79"/>
  <c r="AH1555" i="79"/>
  <c r="AH1552" i="79"/>
  <c r="AI1552" i="79"/>
  <c r="AI1549" i="79"/>
  <c r="AI1553" i="79"/>
  <c r="AI1550" i="79"/>
  <c r="AI1551" i="79"/>
  <c r="AI1555" i="79"/>
  <c r="AO1550" i="79"/>
  <c r="AO1551" i="79"/>
  <c r="AO1552" i="79"/>
  <c r="AO1555" i="79"/>
  <c r="AO1553" i="79"/>
  <c r="AO1549" i="79"/>
  <c r="AO1560" i="79"/>
  <c r="AP1549" i="79"/>
  <c r="AP1553" i="79"/>
  <c r="AP1560" i="79"/>
  <c r="AP1550" i="79"/>
  <c r="AP1551" i="79"/>
  <c r="AP1555" i="79"/>
  <c r="AP1552" i="79"/>
  <c r="AE1549" i="79"/>
  <c r="AE1551" i="79"/>
  <c r="AE1550" i="79"/>
  <c r="AE1552" i="79"/>
  <c r="AE1554" i="79"/>
  <c r="AE1560" i="79"/>
  <c r="AE1555" i="79"/>
  <c r="N150" i="45"/>
  <c r="N157" i="45"/>
  <c r="N136" i="45"/>
  <c r="N143" i="45"/>
  <c r="N122" i="45"/>
  <c r="N67" i="45"/>
  <c r="F176" i="45" s="1"/>
  <c r="N84" i="45"/>
  <c r="G176" i="45" s="1"/>
  <c r="N101" i="45"/>
  <c r="H176" i="45" s="1"/>
  <c r="N108" i="45"/>
  <c r="O115" i="45"/>
  <c r="O122" i="45"/>
  <c r="O150" i="45"/>
  <c r="O129" i="45"/>
  <c r="O136" i="45"/>
  <c r="O157" i="45"/>
  <c r="O143" i="45"/>
  <c r="O108" i="45"/>
  <c r="O67" i="45"/>
  <c r="F177" i="45" s="1"/>
  <c r="O84" i="45"/>
  <c r="G177" i="45" s="1"/>
  <c r="O101" i="45"/>
  <c r="H177" i="45" s="1"/>
  <c r="AZ127" i="46"/>
  <c r="AX127" i="46"/>
  <c r="AS127" i="46"/>
  <c r="AU127" i="46"/>
  <c r="AT127" i="46"/>
  <c r="AQ127" i="46"/>
  <c r="AP127" i="46"/>
  <c r="AV127" i="46"/>
  <c r="AW127" i="46"/>
  <c r="AY127" i="46"/>
  <c r="M136" i="45"/>
  <c r="M157" i="45"/>
  <c r="M150" i="45"/>
  <c r="M129" i="45"/>
  <c r="M143" i="45"/>
  <c r="M122" i="45"/>
  <c r="M115" i="45"/>
  <c r="L136" i="45"/>
  <c r="L150" i="45"/>
  <c r="L129" i="45"/>
  <c r="L157" i="45"/>
  <c r="L143" i="45"/>
  <c r="L122" i="45"/>
  <c r="L115" i="45"/>
  <c r="N129" i="45"/>
  <c r="N115" i="45"/>
  <c r="L108" i="45"/>
  <c r="L84" i="45"/>
  <c r="L101" i="45"/>
  <c r="L67" i="45"/>
  <c r="M101" i="45"/>
  <c r="M84" i="45"/>
  <c r="M108" i="45"/>
  <c r="AF772" i="79" l="1"/>
  <c r="AF776" i="79"/>
  <c r="AF775" i="79"/>
  <c r="AF771" i="79"/>
  <c r="AF774" i="79"/>
  <c r="AF770" i="79"/>
  <c r="AF971" i="79"/>
  <c r="D177" i="45"/>
  <c r="AF1354" i="79" s="1"/>
  <c r="AF967" i="79"/>
  <c r="AF1160" i="79"/>
  <c r="AF970" i="79"/>
  <c r="AF966" i="79"/>
  <c r="AF969" i="79"/>
  <c r="AF968" i="79"/>
  <c r="AF965" i="79"/>
  <c r="AH1354" i="79"/>
  <c r="AI769" i="79"/>
  <c r="AL1354" i="79"/>
  <c r="AN769" i="79"/>
  <c r="AH964" i="79"/>
  <c r="AH1159" i="79"/>
  <c r="AS1743" i="79"/>
  <c r="AS1745" i="79"/>
  <c r="AS1755" i="79"/>
  <c r="AS1746" i="79"/>
  <c r="AS1749" i="79"/>
  <c r="AS1744" i="79"/>
  <c r="AS1747" i="79"/>
  <c r="AS1748" i="79"/>
  <c r="AF1163" i="79"/>
  <c r="AF1161" i="79"/>
  <c r="AF1166" i="79"/>
  <c r="AF1165" i="79"/>
  <c r="AF1164" i="79"/>
  <c r="AS1838" i="79"/>
  <c r="AS1840" i="79"/>
  <c r="AS1836" i="79"/>
  <c r="AS1867" i="79"/>
  <c r="AS1862" i="79"/>
  <c r="AS1866" i="79"/>
  <c r="AS1863" i="79"/>
  <c r="AS1809" i="79"/>
  <c r="AS1861" i="79"/>
  <c r="Q177" i="45"/>
  <c r="AE1354" i="79"/>
  <c r="AE1358" i="79" s="1"/>
  <c r="AS1784" i="79"/>
  <c r="AS1782" i="79"/>
  <c r="AS1811" i="79"/>
  <c r="AS1807" i="79"/>
  <c r="AS1785" i="79"/>
  <c r="AS1783" i="79"/>
  <c r="AS1813" i="79"/>
  <c r="AS1834" i="79"/>
  <c r="AS1781" i="79"/>
  <c r="AS1812" i="79"/>
  <c r="AS1808" i="79"/>
  <c r="AS1839" i="79"/>
  <c r="AS1837" i="79"/>
  <c r="Q176" i="45"/>
  <c r="AE1163" i="79"/>
  <c r="AS1780" i="79"/>
  <c r="Q174" i="45"/>
  <c r="AE769" i="79"/>
  <c r="AE776" i="79" s="1"/>
  <c r="AS1810" i="79"/>
  <c r="AS1835" i="79"/>
  <c r="AS1786" i="79"/>
  <c r="AS1865" i="79"/>
  <c r="AS1864" i="79"/>
  <c r="Q175" i="45"/>
  <c r="AE964" i="79"/>
  <c r="AE971" i="79" s="1"/>
  <c r="AS1560" i="79"/>
  <c r="AS1555" i="79"/>
  <c r="AS1551" i="79"/>
  <c r="AI1354" i="79"/>
  <c r="AG1354" i="79"/>
  <c r="AJ1354" i="79"/>
  <c r="AN964" i="79"/>
  <c r="AR964" i="79"/>
  <c r="AL964" i="79"/>
  <c r="AO964" i="79"/>
  <c r="AQ964" i="79"/>
  <c r="AP964" i="79"/>
  <c r="AM964" i="79"/>
  <c r="AK964" i="79"/>
  <c r="AG964" i="79"/>
  <c r="AJ964" i="79"/>
  <c r="AI964" i="79"/>
  <c r="AH769" i="79"/>
  <c r="AJ769" i="79"/>
  <c r="AG769" i="79"/>
  <c r="AR1159" i="79"/>
  <c r="AO1159" i="79"/>
  <c r="AN1159" i="79"/>
  <c r="AQ1159" i="79"/>
  <c r="AL1159" i="79"/>
  <c r="AP1159" i="79"/>
  <c r="AM1159" i="79"/>
  <c r="AI1159" i="79"/>
  <c r="AG1159" i="79"/>
  <c r="AJ1159" i="79"/>
  <c r="AK1159" i="79"/>
  <c r="H101" i="47"/>
  <c r="H102" i="47"/>
  <c r="H100" i="47"/>
  <c r="H79" i="47"/>
  <c r="H76" i="47"/>
  <c r="H70" i="47"/>
  <c r="H67" i="47"/>
  <c r="H64" i="47"/>
  <c r="H61" i="47"/>
  <c r="H72" i="47"/>
  <c r="H71" i="47"/>
  <c r="H69" i="47"/>
  <c r="H68" i="47"/>
  <c r="H66" i="47"/>
  <c r="H65" i="47"/>
  <c r="H63" i="47"/>
  <c r="H62" i="47"/>
  <c r="H46" i="47"/>
  <c r="H55" i="47"/>
  <c r="H52" i="47"/>
  <c r="H49" i="47"/>
  <c r="H57" i="47"/>
  <c r="H56" i="47"/>
  <c r="H54" i="47"/>
  <c r="H53" i="47"/>
  <c r="H51" i="47"/>
  <c r="H50" i="47"/>
  <c r="H48" i="47"/>
  <c r="H47" i="47"/>
  <c r="H42" i="47"/>
  <c r="H41" i="47"/>
  <c r="H40" i="47"/>
  <c r="H39" i="47"/>
  <c r="H38" i="47"/>
  <c r="H37" i="47"/>
  <c r="H36" i="47"/>
  <c r="H35" i="47"/>
  <c r="H34" i="47"/>
  <c r="H26" i="47"/>
  <c r="H27" i="47"/>
  <c r="H25" i="47"/>
  <c r="H23" i="47"/>
  <c r="H24" i="47"/>
  <c r="H22" i="47"/>
  <c r="H20" i="47"/>
  <c r="H21" i="47"/>
  <c r="H19" i="47"/>
  <c r="AF1359" i="79" l="1"/>
  <c r="AF1360" i="79"/>
  <c r="AF1355" i="79"/>
  <c r="AF1361" i="79"/>
  <c r="AF1358" i="79"/>
  <c r="AF1357" i="79"/>
  <c r="AF1356" i="79"/>
  <c r="AR769" i="79"/>
  <c r="AR773" i="79" s="1"/>
  <c r="AP769" i="79"/>
  <c r="AK769" i="79"/>
  <c r="AK773" i="79" s="1"/>
  <c r="AE1166" i="79"/>
  <c r="AQ1354" i="79"/>
  <c r="AQ1355" i="79" s="1"/>
  <c r="AE1165" i="79"/>
  <c r="AO769" i="79"/>
  <c r="AO775" i="79" s="1"/>
  <c r="AE775" i="79"/>
  <c r="AQ769" i="79"/>
  <c r="AQ770" i="79" s="1"/>
  <c r="AE1164" i="79"/>
  <c r="AM769" i="79"/>
  <c r="AM773" i="79" s="1"/>
  <c r="AL769" i="79"/>
  <c r="AL774" i="79" s="1"/>
  <c r="AK1354" i="79"/>
  <c r="AK1356" i="79" s="1"/>
  <c r="AN1354" i="79"/>
  <c r="AN1358" i="79" s="1"/>
  <c r="AM1354" i="79"/>
  <c r="AM1358" i="79" s="1"/>
  <c r="AP1354" i="79"/>
  <c r="AP1359" i="79" s="1"/>
  <c r="AR1354" i="79"/>
  <c r="AR1361" i="79" s="1"/>
  <c r="AO1354" i="79"/>
  <c r="AO1359" i="79" s="1"/>
  <c r="AE1162" i="79"/>
  <c r="AE1161" i="79"/>
  <c r="AE1160" i="79"/>
  <c r="AE1357" i="79"/>
  <c r="AE970" i="79"/>
  <c r="AE1355" i="79"/>
  <c r="AE969" i="79"/>
  <c r="AE1360" i="79"/>
  <c r="AE1361" i="79"/>
  <c r="AE774" i="79"/>
  <c r="AE1356" i="79"/>
  <c r="AE1359" i="79"/>
  <c r="AH1160" i="79"/>
  <c r="AH1164" i="79"/>
  <c r="AH1161" i="79"/>
  <c r="AH1162" i="79"/>
  <c r="AH1166" i="79"/>
  <c r="AH1163" i="79"/>
  <c r="AQ1163" i="79"/>
  <c r="AQ1160" i="79"/>
  <c r="AQ1164" i="79"/>
  <c r="AQ1161" i="79"/>
  <c r="AQ1162" i="79"/>
  <c r="AQ1166" i="79"/>
  <c r="AN773" i="79"/>
  <c r="AN770" i="79"/>
  <c r="AN774" i="79"/>
  <c r="AN771" i="79"/>
  <c r="AN775" i="79"/>
  <c r="AN776" i="79"/>
  <c r="AN772" i="79"/>
  <c r="AO968" i="79"/>
  <c r="AO965" i="79"/>
  <c r="AO969" i="79"/>
  <c r="AO966" i="79"/>
  <c r="AO970" i="79"/>
  <c r="AO967" i="79"/>
  <c r="AO971" i="79"/>
  <c r="AI1355" i="79"/>
  <c r="AI1357" i="79"/>
  <c r="AI1361" i="79"/>
  <c r="AI1356" i="79"/>
  <c r="AI1358" i="79"/>
  <c r="AI1359" i="79"/>
  <c r="AK1161" i="79"/>
  <c r="AK1162" i="79"/>
  <c r="AK1166" i="79"/>
  <c r="AK1163" i="79"/>
  <c r="AK1160" i="79"/>
  <c r="AK1164" i="79"/>
  <c r="AM1163" i="79"/>
  <c r="AM1160" i="79"/>
  <c r="AM1164" i="79"/>
  <c r="AM1161" i="79"/>
  <c r="AM1162" i="79"/>
  <c r="AM1166" i="79"/>
  <c r="AN1162" i="79"/>
  <c r="AN1166" i="79"/>
  <c r="AN1163" i="79"/>
  <c r="AN1160" i="79"/>
  <c r="AN1164" i="79"/>
  <c r="AN1161" i="79"/>
  <c r="AK772" i="79"/>
  <c r="AK776" i="79"/>
  <c r="AK775" i="79"/>
  <c r="AP771" i="79"/>
  <c r="AP775" i="79"/>
  <c r="AP772" i="79"/>
  <c r="AP773" i="79"/>
  <c r="AP770" i="79"/>
  <c r="AP776" i="79"/>
  <c r="AP774" i="79"/>
  <c r="AJ965" i="79"/>
  <c r="AJ969" i="79"/>
  <c r="AJ966" i="79"/>
  <c r="AJ970" i="79"/>
  <c r="AJ967" i="79"/>
  <c r="AJ971" i="79"/>
  <c r="AJ968" i="79"/>
  <c r="AM966" i="79"/>
  <c r="AM970" i="79"/>
  <c r="AM967" i="79"/>
  <c r="AM971" i="79"/>
  <c r="AM968" i="79"/>
  <c r="AM969" i="79"/>
  <c r="AM965" i="79"/>
  <c r="AL967" i="79"/>
  <c r="AL971" i="79"/>
  <c r="AL968" i="79"/>
  <c r="AL965" i="79"/>
  <c r="AL969" i="79"/>
  <c r="AL966" i="79"/>
  <c r="AL970" i="79"/>
  <c r="AH1356" i="79"/>
  <c r="AH1358" i="79"/>
  <c r="AH1359" i="79"/>
  <c r="AH1355" i="79"/>
  <c r="AH1361" i="79"/>
  <c r="AH1357" i="79"/>
  <c r="AL1356" i="79"/>
  <c r="AL1355" i="79"/>
  <c r="AL1358" i="79"/>
  <c r="AL1359" i="79"/>
  <c r="AL1361" i="79"/>
  <c r="AL1357" i="79"/>
  <c r="AG772" i="79"/>
  <c r="AG776" i="79"/>
  <c r="AG773" i="79"/>
  <c r="AG770" i="79"/>
  <c r="AG774" i="79"/>
  <c r="AG771" i="79"/>
  <c r="AG775" i="79"/>
  <c r="AK968" i="79"/>
  <c r="AK965" i="79"/>
  <c r="AK969" i="79"/>
  <c r="AK966" i="79"/>
  <c r="AK970" i="79"/>
  <c r="AK967" i="79"/>
  <c r="AK971" i="79"/>
  <c r="AJ1162" i="79"/>
  <c r="AJ1166" i="79"/>
  <c r="AJ1163" i="79"/>
  <c r="AJ1160" i="79"/>
  <c r="AJ1164" i="79"/>
  <c r="AJ1161" i="79"/>
  <c r="AO1161" i="79"/>
  <c r="AO1162" i="79"/>
  <c r="AO1166" i="79"/>
  <c r="AO1163" i="79"/>
  <c r="AO1160" i="79"/>
  <c r="AO1164" i="79"/>
  <c r="AG968" i="79"/>
  <c r="AG965" i="79"/>
  <c r="AG969" i="79"/>
  <c r="AG966" i="79"/>
  <c r="AG970" i="79"/>
  <c r="AG967" i="79"/>
  <c r="AG971" i="79"/>
  <c r="AP967" i="79"/>
  <c r="AP971" i="79"/>
  <c r="AP968" i="79"/>
  <c r="AP965" i="79"/>
  <c r="AP969" i="79"/>
  <c r="AP970" i="79"/>
  <c r="AP966" i="79"/>
  <c r="AR965" i="79"/>
  <c r="AR969" i="79"/>
  <c r="AR966" i="79"/>
  <c r="AR970" i="79"/>
  <c r="AR967" i="79"/>
  <c r="AR971" i="79"/>
  <c r="AR968" i="79"/>
  <c r="AG1355" i="79"/>
  <c r="AG1356" i="79"/>
  <c r="AG1359" i="79"/>
  <c r="AG1357" i="79"/>
  <c r="AG1361" i="79"/>
  <c r="AG1358" i="79"/>
  <c r="AI1163" i="79"/>
  <c r="AI1160" i="79"/>
  <c r="AI1164" i="79"/>
  <c r="AI1161" i="79"/>
  <c r="AI1166" i="79"/>
  <c r="AI1162" i="79"/>
  <c r="AH771" i="79"/>
  <c r="AH775" i="79"/>
  <c r="AH772" i="79"/>
  <c r="AH773" i="79"/>
  <c r="AH774" i="79"/>
  <c r="AH776" i="79"/>
  <c r="AH770" i="79"/>
  <c r="AI966" i="79"/>
  <c r="AI970" i="79"/>
  <c r="AI967" i="79"/>
  <c r="AI971" i="79"/>
  <c r="AI968" i="79"/>
  <c r="AI965" i="79"/>
  <c r="AI969" i="79"/>
  <c r="AJ1356" i="79"/>
  <c r="AJ1357" i="79"/>
  <c r="AJ1361" i="79"/>
  <c r="AJ1358" i="79"/>
  <c r="AJ1359" i="79"/>
  <c r="AJ1355" i="79"/>
  <c r="AP1160" i="79"/>
  <c r="AP1164" i="79"/>
  <c r="AP1161" i="79"/>
  <c r="AP1162" i="79"/>
  <c r="AP1166" i="79"/>
  <c r="AP1163" i="79"/>
  <c r="AI770" i="79"/>
  <c r="AI774" i="79"/>
  <c r="AI771" i="79"/>
  <c r="AI775" i="79"/>
  <c r="AI772" i="79"/>
  <c r="AI776" i="79"/>
  <c r="AI773" i="79"/>
  <c r="AG1161" i="79"/>
  <c r="AG1162" i="79"/>
  <c r="AG1166" i="79"/>
  <c r="AG1163" i="79"/>
  <c r="AG1160" i="79"/>
  <c r="AG1164" i="79"/>
  <c r="AL1160" i="79"/>
  <c r="AL1164" i="79"/>
  <c r="AL1161" i="79"/>
  <c r="AL1162" i="79"/>
  <c r="AL1166" i="79"/>
  <c r="AL1163" i="79"/>
  <c r="AR1162" i="79"/>
  <c r="AR1166" i="79"/>
  <c r="AR1163" i="79"/>
  <c r="AR1160" i="79"/>
  <c r="AR1164" i="79"/>
  <c r="AR1161" i="79"/>
  <c r="AJ773" i="79"/>
  <c r="AJ770" i="79"/>
  <c r="AJ774" i="79"/>
  <c r="AJ771" i="79"/>
  <c r="AJ775" i="79"/>
  <c r="AJ772" i="79"/>
  <c r="AJ776" i="79"/>
  <c r="AM772" i="79"/>
  <c r="AH967" i="79"/>
  <c r="AH971" i="79"/>
  <c r="AH968" i="79"/>
  <c r="AH965" i="79"/>
  <c r="AH969" i="79"/>
  <c r="AH966" i="79"/>
  <c r="AH970" i="79"/>
  <c r="AQ966" i="79"/>
  <c r="AQ970" i="79"/>
  <c r="AQ967" i="79"/>
  <c r="AQ971" i="79"/>
  <c r="AQ968" i="79"/>
  <c r="AQ965" i="79"/>
  <c r="AQ969" i="79"/>
  <c r="AN965" i="79"/>
  <c r="AN969" i="79"/>
  <c r="AN966" i="79"/>
  <c r="AN970" i="79"/>
  <c r="AN967" i="79"/>
  <c r="AN971" i="79"/>
  <c r="AN968" i="79"/>
  <c r="H121" i="47"/>
  <c r="H122" i="47"/>
  <c r="H123" i="47"/>
  <c r="H124" i="47"/>
  <c r="H125" i="47"/>
  <c r="H126" i="47"/>
  <c r="H127" i="47"/>
  <c r="H128" i="47"/>
  <c r="H129" i="47"/>
  <c r="H136" i="47"/>
  <c r="H137" i="47"/>
  <c r="H138" i="47"/>
  <c r="H139" i="47"/>
  <c r="H141" i="47"/>
  <c r="H142" i="47"/>
  <c r="H143" i="47"/>
  <c r="H145" i="47"/>
  <c r="H146" i="47"/>
  <c r="H147" i="47"/>
  <c r="H151" i="47"/>
  <c r="H152" i="47"/>
  <c r="H153" i="47"/>
  <c r="D18" i="45"/>
  <c r="AO1361" i="79" l="1"/>
  <c r="AO1357" i="79"/>
  <c r="AO1355" i="79"/>
  <c r="AQ773" i="79"/>
  <c r="AR772" i="79"/>
  <c r="AQ775" i="79"/>
  <c r="AR776" i="79"/>
  <c r="AR775" i="79"/>
  <c r="AQ772" i="79"/>
  <c r="AR771" i="79"/>
  <c r="AR774" i="79"/>
  <c r="AR770" i="79"/>
  <c r="AK771" i="79"/>
  <c r="AK774" i="79"/>
  <c r="AK770" i="79"/>
  <c r="AL773" i="79"/>
  <c r="AO771" i="79"/>
  <c r="AL770" i="79"/>
  <c r="AM775" i="79"/>
  <c r="AM776" i="79"/>
  <c r="AQ1359" i="79"/>
  <c r="AO774" i="79"/>
  <c r="AM771" i="79"/>
  <c r="AL775" i="79"/>
  <c r="AM774" i="79"/>
  <c r="AO1356" i="79"/>
  <c r="AL771" i="79"/>
  <c r="AM770" i="79"/>
  <c r="AQ1361" i="79"/>
  <c r="AL772" i="79"/>
  <c r="AL776" i="79"/>
  <c r="AQ1356" i="79"/>
  <c r="AQ1357" i="79"/>
  <c r="AQ1358" i="79"/>
  <c r="AO1358" i="79"/>
  <c r="AO776" i="79"/>
  <c r="AN1361" i="79"/>
  <c r="AN1357" i="79"/>
  <c r="AM1357" i="79"/>
  <c r="AN1355" i="79"/>
  <c r="AM1356" i="79"/>
  <c r="AM1355" i="79"/>
  <c r="AN1359" i="79"/>
  <c r="AN1356" i="79"/>
  <c r="AM1359" i="79"/>
  <c r="AM1361" i="79"/>
  <c r="AR1357" i="79"/>
  <c r="AK1358" i="79"/>
  <c r="AK1359" i="79"/>
  <c r="AP1361" i="79"/>
  <c r="AP1358" i="79"/>
  <c r="AR1359" i="79"/>
  <c r="AO770" i="79"/>
  <c r="AK1355" i="79"/>
  <c r="AP1357" i="79"/>
  <c r="AQ776" i="79"/>
  <c r="AR1355" i="79"/>
  <c r="AR1356" i="79"/>
  <c r="AO773" i="79"/>
  <c r="AK1361" i="79"/>
  <c r="AP1356" i="79"/>
  <c r="AQ771" i="79"/>
  <c r="AO772" i="79"/>
  <c r="AK1357" i="79"/>
  <c r="AP1355" i="79"/>
  <c r="AQ774" i="79"/>
  <c r="AR1358" i="79"/>
  <c r="AS1166" i="79"/>
  <c r="AS1164" i="79"/>
  <c r="AS1549" i="79"/>
  <c r="AS1553" i="79"/>
  <c r="AS1552" i="79"/>
  <c r="AS1550" i="79"/>
  <c r="H116" i="47"/>
  <c r="H117" i="47"/>
  <c r="H115" i="47"/>
  <c r="H113" i="47"/>
  <c r="H114" i="47"/>
  <c r="H112" i="47"/>
  <c r="H110" i="47"/>
  <c r="H111" i="47"/>
  <c r="H109" i="47"/>
  <c r="H107" i="47"/>
  <c r="H108" i="47"/>
  <c r="H106" i="47"/>
  <c r="H98" i="47"/>
  <c r="H99" i="47"/>
  <c r="H97" i="47"/>
  <c r="H95" i="47"/>
  <c r="H96" i="47"/>
  <c r="H94" i="47"/>
  <c r="H92" i="47"/>
  <c r="H93" i="47"/>
  <c r="H91" i="47"/>
  <c r="AS1357" i="79" l="1"/>
  <c r="AS1356" i="79"/>
  <c r="AS1359" i="79"/>
  <c r="AS1361" i="79"/>
  <c r="AS1358" i="79"/>
  <c r="AS1355" i="79"/>
  <c r="H32" i="47"/>
  <c r="H33" i="47"/>
  <c r="H31" i="47"/>
  <c r="H17" i="47"/>
  <c r="H18" i="47"/>
  <c r="H16" i="47"/>
  <c r="K18" i="45" l="1"/>
  <c r="J18" i="45"/>
  <c r="I18" i="45"/>
  <c r="H18" i="45"/>
  <c r="G18" i="45"/>
  <c r="F18" i="45"/>
  <c r="E18" i="45"/>
  <c r="E31" i="45" l="1"/>
  <c r="E24" i="45"/>
  <c r="Q167" i="45" s="1"/>
  <c r="K24" i="45"/>
  <c r="K31" i="45"/>
  <c r="J24" i="45"/>
  <c r="J31" i="45"/>
  <c r="I31" i="45"/>
  <c r="I24" i="45"/>
  <c r="H24" i="45"/>
  <c r="Q170" i="45" s="1"/>
  <c r="H31" i="45"/>
  <c r="G24" i="45"/>
  <c r="Q169" i="45" s="1"/>
  <c r="G31" i="45"/>
  <c r="F24" i="45"/>
  <c r="Q168" i="45" s="1"/>
  <c r="F31" i="45"/>
  <c r="I108" i="45"/>
  <c r="E129" i="45"/>
  <c r="E143" i="45"/>
  <c r="E115" i="45"/>
  <c r="E150" i="45"/>
  <c r="E157" i="45"/>
  <c r="E122" i="45"/>
  <c r="E136" i="45"/>
  <c r="E108" i="45"/>
  <c r="G108" i="45"/>
  <c r="G143" i="45"/>
  <c r="G129" i="45"/>
  <c r="G157" i="45"/>
  <c r="G150" i="45"/>
  <c r="G122" i="45"/>
  <c r="G136" i="45"/>
  <c r="G115" i="45"/>
  <c r="H136" i="45"/>
  <c r="H122" i="45"/>
  <c r="H129" i="45"/>
  <c r="H150" i="45"/>
  <c r="H157" i="45"/>
  <c r="H143" i="45"/>
  <c r="H115" i="45"/>
  <c r="I136" i="45"/>
  <c r="I129" i="45"/>
  <c r="I115" i="45"/>
  <c r="I143" i="45"/>
  <c r="I157" i="45"/>
  <c r="I150" i="45"/>
  <c r="I122" i="45"/>
  <c r="F101" i="45"/>
  <c r="F150" i="45"/>
  <c r="F129" i="45"/>
  <c r="F143" i="45"/>
  <c r="F115" i="45"/>
  <c r="F136" i="45"/>
  <c r="F157" i="45"/>
  <c r="F122" i="45"/>
  <c r="J129" i="45"/>
  <c r="J157" i="45"/>
  <c r="J136" i="45"/>
  <c r="J143" i="45"/>
  <c r="J115" i="45"/>
  <c r="J150" i="45"/>
  <c r="J122" i="45"/>
  <c r="K143" i="45"/>
  <c r="K157" i="45"/>
  <c r="K115" i="45"/>
  <c r="K136" i="45"/>
  <c r="K129" i="45"/>
  <c r="K122" i="45"/>
  <c r="K150" i="45"/>
  <c r="J108" i="45"/>
  <c r="K108" i="45"/>
  <c r="E101" i="45"/>
  <c r="F108" i="45"/>
  <c r="H49" i="45"/>
  <c r="H108" i="45"/>
  <c r="G101" i="45"/>
  <c r="G84" i="45"/>
  <c r="G67" i="45"/>
  <c r="G49" i="45"/>
  <c r="K101" i="45"/>
  <c r="K84" i="45"/>
  <c r="K67" i="45"/>
  <c r="K49" i="45"/>
  <c r="H101" i="45"/>
  <c r="H67" i="45"/>
  <c r="H84" i="45"/>
  <c r="E84" i="45"/>
  <c r="E49" i="45"/>
  <c r="E67" i="45"/>
  <c r="I101" i="45"/>
  <c r="I67" i="45"/>
  <c r="I49" i="45"/>
  <c r="I84" i="45"/>
  <c r="F84" i="45"/>
  <c r="F67" i="45"/>
  <c r="F49" i="45"/>
  <c r="J101" i="45"/>
  <c r="J67" i="45"/>
  <c r="J49" i="45"/>
  <c r="J84" i="45"/>
  <c r="AM20" i="46"/>
  <c r="W15" i="47"/>
  <c r="J15" i="47"/>
  <c r="K15" i="47"/>
  <c r="L15" i="47"/>
  <c r="M15" i="47"/>
  <c r="N15" i="47"/>
  <c r="O15" i="47"/>
  <c r="I15" i="47"/>
  <c r="AS20" i="46"/>
  <c r="AO20" i="46"/>
  <c r="AP20" i="46"/>
  <c r="AQ20" i="46"/>
  <c r="AR20" i="46"/>
  <c r="AN20" i="46"/>
  <c r="C103" i="45"/>
  <c r="C86" i="45"/>
  <c r="C69" i="45"/>
  <c r="C51" i="45"/>
  <c r="C26" i="45"/>
  <c r="C33" i="45"/>
  <c r="C19" i="45"/>
  <c r="E43" i="44"/>
  <c r="F43" i="44"/>
  <c r="G43" i="44"/>
  <c r="H43" i="44"/>
  <c r="I43" i="44"/>
  <c r="J43" i="44"/>
  <c r="D43" i="44"/>
  <c r="AU130" i="46" l="1"/>
  <c r="AU131" i="46" s="1"/>
  <c r="L55" i="43" s="1"/>
  <c r="AO199" i="79"/>
  <c r="AR268" i="46"/>
  <c r="AN579" i="79"/>
  <c r="AP540" i="46"/>
  <c r="AR540" i="46"/>
  <c r="AR404" i="46"/>
  <c r="AI389" i="79"/>
  <c r="AH199" i="79"/>
  <c r="AT540" i="46"/>
  <c r="AE389" i="79"/>
  <c r="AE395" i="79" s="1"/>
  <c r="Q172" i="45"/>
  <c r="AG1804" i="79"/>
  <c r="AG1820" i="79" s="1"/>
  <c r="F109" i="43" s="1"/>
  <c r="AQ1831" i="79"/>
  <c r="AQ1847" i="79" s="1"/>
  <c r="P113" i="43" s="1"/>
  <c r="AK1831" i="79"/>
  <c r="AK1847" i="79" s="1"/>
  <c r="J113" i="43" s="1"/>
  <c r="AM1831" i="79"/>
  <c r="AM1847" i="79" s="1"/>
  <c r="L113" i="43" s="1"/>
  <c r="AK1804" i="79"/>
  <c r="AK1820" i="79" s="1"/>
  <c r="J109" i="43" s="1"/>
  <c r="AF1858" i="79"/>
  <c r="AF1874" i="79" s="1"/>
  <c r="E117" i="43" s="1"/>
  <c r="AJ1777" i="79"/>
  <c r="AJ1793" i="79" s="1"/>
  <c r="I105" i="43" s="1"/>
  <c r="AN1740" i="79"/>
  <c r="AP1777" i="79"/>
  <c r="AP1793" i="79" s="1"/>
  <c r="O105" i="43" s="1"/>
  <c r="AE1804" i="79"/>
  <c r="AE1820" i="79" s="1"/>
  <c r="AI1777" i="79"/>
  <c r="AI1793" i="79" s="1"/>
  <c r="H105" i="43" s="1"/>
  <c r="AF1804" i="79"/>
  <c r="AF1820" i="79" s="1"/>
  <c r="E109" i="43" s="1"/>
  <c r="AM1804" i="79"/>
  <c r="AM1820" i="79" s="1"/>
  <c r="AN1858" i="79"/>
  <c r="AN1874" i="79" s="1"/>
  <c r="M117" i="43" s="1"/>
  <c r="AQ1777" i="79"/>
  <c r="AQ1793" i="79" s="1"/>
  <c r="P105" i="43" s="1"/>
  <c r="AI1858" i="79"/>
  <c r="AI1874" i="79" s="1"/>
  <c r="H117" i="43" s="1"/>
  <c r="AF1777" i="79"/>
  <c r="AF1793" i="79" s="1"/>
  <c r="E105" i="43" s="1"/>
  <c r="AO1858" i="79"/>
  <c r="AO1874" i="79" s="1"/>
  <c r="N117" i="43" s="1"/>
  <c r="AL1858" i="79"/>
  <c r="AL1874" i="79" s="1"/>
  <c r="K117" i="43" s="1"/>
  <c r="AH1831" i="79"/>
  <c r="AH1847" i="79" s="1"/>
  <c r="G113" i="43" s="1"/>
  <c r="AJ1831" i="79"/>
  <c r="AJ1847" i="79" s="1"/>
  <c r="I113" i="43" s="1"/>
  <c r="AF1740" i="79"/>
  <c r="AI1831" i="79"/>
  <c r="AI1847" i="79" s="1"/>
  <c r="H113" i="43" s="1"/>
  <c r="AR1740" i="79"/>
  <c r="AR1777" i="79"/>
  <c r="AR1793" i="79" s="1"/>
  <c r="Q105" i="43" s="1"/>
  <c r="AQ1740" i="79"/>
  <c r="AF1831" i="79"/>
  <c r="AF1847" i="79" s="1"/>
  <c r="E113" i="43" s="1"/>
  <c r="AE1858" i="79"/>
  <c r="AE1874" i="79" s="1"/>
  <c r="AG1777" i="79"/>
  <c r="AG1793" i="79" s="1"/>
  <c r="F105" i="43" s="1"/>
  <c r="AQ1858" i="79"/>
  <c r="AQ1874" i="79" s="1"/>
  <c r="P117" i="43" s="1"/>
  <c r="AG1858" i="79"/>
  <c r="AG1874" i="79" s="1"/>
  <c r="F117" i="43" s="1"/>
  <c r="AK1777" i="79"/>
  <c r="AK1793" i="79" s="1"/>
  <c r="J105" i="43" s="1"/>
  <c r="AO1831" i="79"/>
  <c r="AO1847" i="79" s="1"/>
  <c r="N113" i="43" s="1"/>
  <c r="AL1740" i="79"/>
  <c r="AM1777" i="79"/>
  <c r="AM1793" i="79" s="1"/>
  <c r="L105" i="43" s="1"/>
  <c r="AP1831" i="79"/>
  <c r="AP1847" i="79" s="1"/>
  <c r="O113" i="43" s="1"/>
  <c r="AJ1804" i="79"/>
  <c r="AJ1820" i="79" s="1"/>
  <c r="I109" i="43" s="1"/>
  <c r="AH1777" i="79"/>
  <c r="AH1793" i="79" s="1"/>
  <c r="G105" i="43" s="1"/>
  <c r="AL1804" i="79"/>
  <c r="AL1820" i="79" s="1"/>
  <c r="K109" i="43" s="1"/>
  <c r="AG1740" i="79"/>
  <c r="AH1804" i="79"/>
  <c r="AH1820" i="79" s="1"/>
  <c r="G109" i="43" s="1"/>
  <c r="AP1740" i="79"/>
  <c r="AL1831" i="79"/>
  <c r="AL1847" i="79" s="1"/>
  <c r="K113" i="43" s="1"/>
  <c r="AN1777" i="79"/>
  <c r="AN1793" i="79" s="1"/>
  <c r="M105" i="43" s="1"/>
  <c r="AI1740" i="79"/>
  <c r="AP1858" i="79"/>
  <c r="AP1874" i="79" s="1"/>
  <c r="O117" i="43" s="1"/>
  <c r="AE1740" i="79"/>
  <c r="AH1740" i="79"/>
  <c r="AN1804" i="79"/>
  <c r="AN1820" i="79" s="1"/>
  <c r="M109" i="43" s="1"/>
  <c r="AK1858" i="79"/>
  <c r="AK1874" i="79" s="1"/>
  <c r="J117" i="43" s="1"/>
  <c r="AO1804" i="79"/>
  <c r="AO1820" i="79" s="1"/>
  <c r="N109" i="43" s="1"/>
  <c r="AJ1858" i="79"/>
  <c r="AJ1874" i="79" s="1"/>
  <c r="I117" i="43" s="1"/>
  <c r="AM1858" i="79"/>
  <c r="AM1874" i="79" s="1"/>
  <c r="L117" i="43" s="1"/>
  <c r="AH1858" i="79"/>
  <c r="AH1874" i="79" s="1"/>
  <c r="G117" i="43" s="1"/>
  <c r="AR1858" i="79"/>
  <c r="AR1874" i="79" s="1"/>
  <c r="Q117" i="43" s="1"/>
  <c r="AM1740" i="79"/>
  <c r="AO1740" i="79"/>
  <c r="AI1804" i="79"/>
  <c r="AI1820" i="79" s="1"/>
  <c r="H109" i="43" s="1"/>
  <c r="AR1804" i="79"/>
  <c r="AR1820" i="79" s="1"/>
  <c r="Q109" i="43" s="1"/>
  <c r="AE1831" i="79"/>
  <c r="AE1847" i="79" s="1"/>
  <c r="AG1831" i="79"/>
  <c r="AG1847" i="79" s="1"/>
  <c r="F113" i="43" s="1"/>
  <c r="AQ1804" i="79"/>
  <c r="AQ1820" i="79" s="1"/>
  <c r="P109" i="43" s="1"/>
  <c r="AE1777" i="79"/>
  <c r="AE1793" i="79" s="1"/>
  <c r="AO1777" i="79"/>
  <c r="AO1793" i="79" s="1"/>
  <c r="N105" i="43" s="1"/>
  <c r="AJ1740" i="79"/>
  <c r="AP1804" i="79"/>
  <c r="AP1820" i="79" s="1"/>
  <c r="O109" i="43" s="1"/>
  <c r="AK1740" i="79"/>
  <c r="AN1831" i="79"/>
  <c r="AN1847" i="79" s="1"/>
  <c r="M113" i="43" s="1"/>
  <c r="AL1777" i="79"/>
  <c r="AL1793" i="79" s="1"/>
  <c r="K105" i="43" s="1"/>
  <c r="AR1831" i="79"/>
  <c r="AR1847" i="79" s="1"/>
  <c r="Q113" i="43" s="1"/>
  <c r="AE579" i="79"/>
  <c r="AE585" i="79" s="1"/>
  <c r="Q173" i="45"/>
  <c r="AE199" i="79"/>
  <c r="AE200" i="79" s="1"/>
  <c r="Q171" i="45"/>
  <c r="AF389" i="79"/>
  <c r="AF395" i="79" s="1"/>
  <c r="AF579" i="79"/>
  <c r="AF583" i="79" s="1"/>
  <c r="AF199" i="79"/>
  <c r="AF201" i="79" s="1"/>
  <c r="AN130" i="46"/>
  <c r="AN404" i="46"/>
  <c r="AN540" i="46"/>
  <c r="AN268" i="46"/>
  <c r="AN269" i="46" s="1"/>
  <c r="AJ1546" i="79"/>
  <c r="AN1352" i="79"/>
  <c r="AN1367" i="79" s="1"/>
  <c r="M86" i="43" s="1"/>
  <c r="L109" i="43"/>
  <c r="AN1546" i="79"/>
  <c r="AN1562" i="79" s="1"/>
  <c r="M89" i="43" s="1"/>
  <c r="AO1352" i="79"/>
  <c r="AO1367" i="79" s="1"/>
  <c r="N86" i="43" s="1"/>
  <c r="AR1546" i="79"/>
  <c r="AR1562" i="79" s="1"/>
  <c r="Q89" i="43" s="1"/>
  <c r="AJ1352" i="79"/>
  <c r="AR1352" i="79"/>
  <c r="AR1367" i="79" s="1"/>
  <c r="Q86" i="43" s="1"/>
  <c r="AF1352" i="79"/>
  <c r="AF1367" i="79" s="1"/>
  <c r="E86" i="43" s="1"/>
  <c r="AF1546" i="79"/>
  <c r="AF1562" i="79" s="1"/>
  <c r="E89" i="43" s="1"/>
  <c r="AK1352" i="79"/>
  <c r="AK1367" i="79" s="1"/>
  <c r="J86" i="43" s="1"/>
  <c r="AG1352" i="79"/>
  <c r="AG1367" i="79" s="1"/>
  <c r="F86" i="43" s="1"/>
  <c r="AG1546" i="79"/>
  <c r="AG1562" i="79" s="1"/>
  <c r="F89" i="43" s="1"/>
  <c r="AI1352" i="79"/>
  <c r="AL1546" i="79"/>
  <c r="AL1562" i="79" s="1"/>
  <c r="K89" i="43" s="1"/>
  <c r="AM1546" i="79"/>
  <c r="AM1562" i="79" s="1"/>
  <c r="L89" i="43" s="1"/>
  <c r="AP1352" i="79"/>
  <c r="AP1367" i="79" s="1"/>
  <c r="O86" i="43" s="1"/>
  <c r="AI1546" i="79"/>
  <c r="AH1352" i="79"/>
  <c r="AK1546" i="79"/>
  <c r="AK1562" i="79" s="1"/>
  <c r="J89" i="43" s="1"/>
  <c r="AM1352" i="79"/>
  <c r="AM1367" i="79" s="1"/>
  <c r="L86" i="43" s="1"/>
  <c r="AP1546" i="79"/>
  <c r="AP1562" i="79" s="1"/>
  <c r="O89" i="43" s="1"/>
  <c r="AQ1546" i="79"/>
  <c r="AQ1562" i="79" s="1"/>
  <c r="P89" i="43" s="1"/>
  <c r="AL1352" i="79"/>
  <c r="AL1367" i="79" s="1"/>
  <c r="K86" i="43" s="1"/>
  <c r="AO1546" i="79"/>
  <c r="AO1562" i="79" s="1"/>
  <c r="N89" i="43" s="1"/>
  <c r="AQ1352" i="79"/>
  <c r="AQ1367" i="79" s="1"/>
  <c r="P86" i="43" s="1"/>
  <c r="AE1546" i="79"/>
  <c r="AE1562" i="79" s="1"/>
  <c r="AE1352" i="79"/>
  <c r="AE1367" i="79" s="1"/>
  <c r="AH1546" i="79"/>
  <c r="AM130" i="46"/>
  <c r="AM404" i="46"/>
  <c r="AM540" i="46"/>
  <c r="AM268" i="46"/>
  <c r="AM269" i="46" s="1"/>
  <c r="AE577" i="79"/>
  <c r="AF577" i="79"/>
  <c r="AF387" i="79"/>
  <c r="AF197" i="79"/>
  <c r="AF1157" i="79"/>
  <c r="AE767" i="79"/>
  <c r="AE197" i="79"/>
  <c r="AF962" i="79"/>
  <c r="AE962" i="79"/>
  <c r="AE1157" i="79"/>
  <c r="AE387" i="79"/>
  <c r="AF767" i="79"/>
  <c r="AG199" i="79"/>
  <c r="AI199" i="79"/>
  <c r="AJ199" i="79"/>
  <c r="AM389" i="79"/>
  <c r="AL389" i="79"/>
  <c r="AO389" i="79"/>
  <c r="AQ389" i="79"/>
  <c r="AN389" i="79"/>
  <c r="AR389" i="79"/>
  <c r="AP389" i="79"/>
  <c r="AH389" i="79"/>
  <c r="AG389" i="79"/>
  <c r="AJ389" i="79"/>
  <c r="AK389" i="79"/>
  <c r="AI579" i="79"/>
  <c r="AH579" i="79"/>
  <c r="AG579" i="79"/>
  <c r="AJ579" i="79"/>
  <c r="AM266" i="46"/>
  <c r="AU268" i="46"/>
  <c r="AU404" i="46"/>
  <c r="AT268" i="46"/>
  <c r="AU540" i="46"/>
  <c r="AV268" i="46"/>
  <c r="AW404" i="46"/>
  <c r="AT404" i="46"/>
  <c r="AX404" i="46"/>
  <c r="AW268" i="46"/>
  <c r="AX268" i="46"/>
  <c r="AM128" i="46"/>
  <c r="AZ404" i="46"/>
  <c r="AZ268" i="46"/>
  <c r="AY268" i="46"/>
  <c r="AP767" i="79"/>
  <c r="AM767" i="79"/>
  <c r="AM387" i="79"/>
  <c r="AQ962" i="79"/>
  <c r="AL767" i="79"/>
  <c r="AN577" i="79"/>
  <c r="AR197" i="79"/>
  <c r="AU538" i="46"/>
  <c r="AO962" i="79"/>
  <c r="AP962" i="79"/>
  <c r="AL387" i="79"/>
  <c r="AR577" i="79"/>
  <c r="AL962" i="79"/>
  <c r="AP387" i="79"/>
  <c r="AN1157" i="79"/>
  <c r="AO1157" i="79"/>
  <c r="AY538" i="46"/>
  <c r="AO197" i="79"/>
  <c r="AQ387" i="79"/>
  <c r="AT538" i="46"/>
  <c r="AL577" i="79"/>
  <c r="AR387" i="79"/>
  <c r="AR767" i="79"/>
  <c r="AP577" i="79"/>
  <c r="AX538" i="46"/>
  <c r="AQ197" i="79"/>
  <c r="AM197" i="79"/>
  <c r="AM1157" i="79"/>
  <c r="AM577" i="79"/>
  <c r="AV538" i="46"/>
  <c r="AQ1157" i="79"/>
  <c r="AN197" i="79"/>
  <c r="AN962" i="79"/>
  <c r="AP1157" i="79"/>
  <c r="AL197" i="79"/>
  <c r="AL1157" i="79"/>
  <c r="AR962" i="79"/>
  <c r="AO387" i="79"/>
  <c r="AZ538" i="46"/>
  <c r="AQ767" i="79"/>
  <c r="AN387" i="79"/>
  <c r="AP197" i="79"/>
  <c r="AR1157" i="79"/>
  <c r="AN767" i="79"/>
  <c r="AW538" i="46"/>
  <c r="AQ577" i="79"/>
  <c r="AO577" i="79"/>
  <c r="AO767" i="79"/>
  <c r="AM962" i="79"/>
  <c r="AM538" i="46"/>
  <c r="AP538" i="46"/>
  <c r="AK1157" i="79"/>
  <c r="AJ387" i="79"/>
  <c r="AI577" i="79"/>
  <c r="AQ538" i="46"/>
  <c r="AH962" i="79"/>
  <c r="AG1157" i="79"/>
  <c r="AJ197" i="79"/>
  <c r="AK767" i="79"/>
  <c r="AO538" i="46"/>
  <c r="AS538" i="46"/>
  <c r="AI387" i="79"/>
  <c r="AH767" i="79"/>
  <c r="AI1157" i="79"/>
  <c r="AI1171" i="79" s="1"/>
  <c r="AK387" i="79"/>
  <c r="AR538" i="46"/>
  <c r="AG577" i="79"/>
  <c r="AJ1157" i="79"/>
  <c r="AJ1171" i="79" s="1"/>
  <c r="AK962" i="79"/>
  <c r="AH387" i="79"/>
  <c r="AH1157" i="79"/>
  <c r="AH1171" i="79" s="1"/>
  <c r="AG767" i="79"/>
  <c r="AJ577" i="79"/>
  <c r="AK577" i="79"/>
  <c r="AN538" i="46"/>
  <c r="AI962" i="79"/>
  <c r="AH577" i="79"/>
  <c r="AG197" i="79"/>
  <c r="AJ962" i="79"/>
  <c r="AI197" i="79"/>
  <c r="AK197" i="79"/>
  <c r="AJ767" i="79"/>
  <c r="AG387" i="79"/>
  <c r="AG962" i="79"/>
  <c r="AH197" i="79"/>
  <c r="AI767" i="79"/>
  <c r="AR130" i="46"/>
  <c r="AR131" i="46" s="1"/>
  <c r="AQ130" i="46"/>
  <c r="AQ540" i="46"/>
  <c r="AQ404" i="46"/>
  <c r="AQ268" i="46"/>
  <c r="AP404" i="46"/>
  <c r="AP268" i="46"/>
  <c r="AP130" i="46"/>
  <c r="AS404" i="46"/>
  <c r="AS268" i="46"/>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AJ1562" i="79" l="1"/>
  <c r="I89" i="43" s="1"/>
  <c r="AH1367" i="79"/>
  <c r="G86" i="43" s="1"/>
  <c r="AI1562" i="79"/>
  <c r="AJ1367" i="79"/>
  <c r="AI1367" i="79"/>
  <c r="H86" i="43" s="1"/>
  <c r="AH1562" i="79"/>
  <c r="G89" i="43" s="1"/>
  <c r="AT130" i="46"/>
  <c r="AT131" i="46" s="1"/>
  <c r="K55" i="43" s="1"/>
  <c r="AY130" i="46"/>
  <c r="AY131" i="46" s="1"/>
  <c r="P55" i="43" s="1"/>
  <c r="AZ130" i="46"/>
  <c r="AZ131" i="46" s="1"/>
  <c r="Q55" i="43" s="1"/>
  <c r="AX130" i="46"/>
  <c r="AX131" i="46" s="1"/>
  <c r="O55" i="43" s="1"/>
  <c r="AW130" i="46"/>
  <c r="AW131" i="46" s="1"/>
  <c r="N55" i="43" s="1"/>
  <c r="AV130" i="46"/>
  <c r="AV131" i="46" s="1"/>
  <c r="M55" i="43" s="1"/>
  <c r="AS130" i="46"/>
  <c r="AS131" i="46" s="1"/>
  <c r="AE394" i="79"/>
  <c r="AP199" i="79"/>
  <c r="AP204" i="79" s="1"/>
  <c r="AY540" i="46"/>
  <c r="AY541" i="46" s="1"/>
  <c r="AS540" i="46"/>
  <c r="AV540" i="46"/>
  <c r="AV544" i="46" s="1"/>
  <c r="AX540" i="46"/>
  <c r="AX542" i="46" s="1"/>
  <c r="AM579" i="79"/>
  <c r="AM586" i="79" s="1"/>
  <c r="AW540" i="46"/>
  <c r="AW543" i="46" s="1"/>
  <c r="AQ579" i="79"/>
  <c r="AQ583" i="79" s="1"/>
  <c r="AZ540" i="46"/>
  <c r="AZ544" i="46" s="1"/>
  <c r="AQ199" i="79"/>
  <c r="AQ201" i="79" s="1"/>
  <c r="AE204" i="79"/>
  <c r="AO579" i="79"/>
  <c r="AO582" i="79" s="1"/>
  <c r="AM199" i="79"/>
  <c r="AM203" i="79" s="1"/>
  <c r="AK579" i="79"/>
  <c r="AK583" i="79" s="1"/>
  <c r="AP579" i="79"/>
  <c r="AP586" i="79" s="1"/>
  <c r="AK199" i="79"/>
  <c r="AK201" i="79" s="1"/>
  <c r="AR199" i="79"/>
  <c r="AR200" i="79" s="1"/>
  <c r="AL579" i="79"/>
  <c r="AL586" i="79" s="1"/>
  <c r="AL199" i="79"/>
  <c r="AN199" i="79"/>
  <c r="AN203" i="79" s="1"/>
  <c r="AR579" i="79"/>
  <c r="AR585" i="79" s="1"/>
  <c r="AF1757" i="79"/>
  <c r="E92" i="43" s="1"/>
  <c r="AF1763" i="79"/>
  <c r="AK1757" i="79"/>
  <c r="J92" i="43" s="1"/>
  <c r="AK1763" i="79"/>
  <c r="AP1757" i="79"/>
  <c r="O92" i="43" s="1"/>
  <c r="AP1763" i="79"/>
  <c r="AL1757" i="79"/>
  <c r="K92" i="43" s="1"/>
  <c r="AL1763" i="79"/>
  <c r="AQ1757" i="79"/>
  <c r="P92" i="43" s="1"/>
  <c r="AQ1763" i="79"/>
  <c r="AJ1757" i="79"/>
  <c r="I92" i="43" s="1"/>
  <c r="AJ1763" i="79"/>
  <c r="AO1757" i="79"/>
  <c r="N92" i="43" s="1"/>
  <c r="AO1763" i="79"/>
  <c r="AM1757" i="79"/>
  <c r="L92" i="43" s="1"/>
  <c r="AM1763" i="79"/>
  <c r="AH1757" i="79"/>
  <c r="G92" i="43" s="1"/>
  <c r="AH1763" i="79"/>
  <c r="AG1757" i="79"/>
  <c r="F92" i="43" s="1"/>
  <c r="AG1763" i="79"/>
  <c r="AR1757" i="79"/>
  <c r="Q92" i="43" s="1"/>
  <c r="AR1763" i="79"/>
  <c r="AN1757" i="79"/>
  <c r="M92" i="43" s="1"/>
  <c r="AN1763" i="79"/>
  <c r="AI1757" i="79"/>
  <c r="H92" i="43" s="1"/>
  <c r="AI1763" i="79"/>
  <c r="AE1757" i="79"/>
  <c r="D92" i="43" s="1"/>
  <c r="AE1763" i="79"/>
  <c r="AE584" i="79"/>
  <c r="AE586" i="79"/>
  <c r="AE392" i="79"/>
  <c r="AS1793" i="79"/>
  <c r="AS1820" i="79"/>
  <c r="AS1847" i="79"/>
  <c r="AS1874" i="79"/>
  <c r="AF393" i="79"/>
  <c r="AF204" i="79"/>
  <c r="AF392" i="79"/>
  <c r="AF390" i="79"/>
  <c r="AF582" i="79"/>
  <c r="AF203" i="79"/>
  <c r="AF586" i="79"/>
  <c r="AF585" i="79"/>
  <c r="AF200" i="79"/>
  <c r="AF394" i="79"/>
  <c r="AF391" i="79"/>
  <c r="AF581" i="79"/>
  <c r="AF202" i="79"/>
  <c r="AF584" i="79"/>
  <c r="AF580" i="79"/>
  <c r="AS543" i="46"/>
  <c r="AS544" i="46"/>
  <c r="AS541" i="46"/>
  <c r="AS542" i="46"/>
  <c r="AT406" i="46"/>
  <c r="AT407" i="46"/>
  <c r="AT405" i="46"/>
  <c r="AT270" i="46"/>
  <c r="AT269" i="46"/>
  <c r="AN583" i="79"/>
  <c r="AN581" i="79"/>
  <c r="AN585" i="79"/>
  <c r="AN586" i="79"/>
  <c r="AN580" i="79"/>
  <c r="AN584" i="79"/>
  <c r="AN582" i="79"/>
  <c r="AJ392" i="79"/>
  <c r="AJ393" i="79"/>
  <c r="AJ390" i="79"/>
  <c r="AJ394" i="79"/>
  <c r="AJ391" i="79"/>
  <c r="AJ395" i="79"/>
  <c r="AH202" i="79"/>
  <c r="AH203" i="79"/>
  <c r="AH201" i="79"/>
  <c r="AH200" i="79"/>
  <c r="AH204" i="79"/>
  <c r="AS270" i="46"/>
  <c r="AS269" i="46"/>
  <c r="AP270" i="46"/>
  <c r="AP269" i="46"/>
  <c r="AQ541" i="46"/>
  <c r="AQ544" i="46"/>
  <c r="AQ542" i="46"/>
  <c r="AQ543" i="46"/>
  <c r="AY269" i="46"/>
  <c r="AY270" i="46"/>
  <c r="AX270" i="46"/>
  <c r="AX269" i="46"/>
  <c r="AW407" i="46"/>
  <c r="AW406" i="46"/>
  <c r="AW405" i="46"/>
  <c r="AU405" i="46"/>
  <c r="AU406" i="46"/>
  <c r="AU407" i="46"/>
  <c r="AH581" i="79"/>
  <c r="AH585" i="79"/>
  <c r="AH583" i="79"/>
  <c r="AH584" i="79"/>
  <c r="AH586" i="79"/>
  <c r="AH580" i="79"/>
  <c r="AH582" i="79"/>
  <c r="AG391" i="79"/>
  <c r="AG395" i="79"/>
  <c r="AG392" i="79"/>
  <c r="AG393" i="79"/>
  <c r="AG390" i="79"/>
  <c r="AG394" i="79"/>
  <c r="AN392" i="79"/>
  <c r="AN395" i="79"/>
  <c r="AN393" i="79"/>
  <c r="AN391" i="79"/>
  <c r="AN390" i="79"/>
  <c r="AN394" i="79"/>
  <c r="AM393" i="79"/>
  <c r="AM390" i="79"/>
  <c r="AM394" i="79"/>
  <c r="AM392" i="79"/>
  <c r="AM391" i="79"/>
  <c r="AM395" i="79"/>
  <c r="AO203" i="79"/>
  <c r="AO202" i="79"/>
  <c r="AO200" i="79"/>
  <c r="AO204" i="79"/>
  <c r="AO201" i="79"/>
  <c r="AN544" i="46"/>
  <c r="AN541" i="46"/>
  <c r="AN542" i="46"/>
  <c r="AN543" i="46"/>
  <c r="AR407" i="46"/>
  <c r="AR405" i="46"/>
  <c r="AR406" i="46"/>
  <c r="AT542" i="46"/>
  <c r="AT543" i="46"/>
  <c r="AT544" i="46"/>
  <c r="AT541" i="46"/>
  <c r="AR392" i="79"/>
  <c r="AR393" i="79"/>
  <c r="AR390" i="79"/>
  <c r="AR394" i="79"/>
  <c r="AR391" i="79"/>
  <c r="AR395" i="79"/>
  <c r="AP406" i="46"/>
  <c r="AP405" i="46"/>
  <c r="AP407" i="46"/>
  <c r="AZ269" i="46"/>
  <c r="AZ270" i="46"/>
  <c r="AW269" i="46"/>
  <c r="AW270" i="46"/>
  <c r="AJ583" i="79"/>
  <c r="AJ581" i="79"/>
  <c r="AJ585" i="79"/>
  <c r="AJ582" i="79"/>
  <c r="AJ584" i="79"/>
  <c r="AJ586" i="79"/>
  <c r="AJ580" i="79"/>
  <c r="AI580" i="79"/>
  <c r="AI584" i="79"/>
  <c r="AI582" i="79"/>
  <c r="AI586" i="79"/>
  <c r="AI581" i="79"/>
  <c r="AI583" i="79"/>
  <c r="AI585" i="79"/>
  <c r="AK391" i="79"/>
  <c r="AK395" i="79"/>
  <c r="AK392" i="79"/>
  <c r="AK390" i="79"/>
  <c r="AK394" i="79"/>
  <c r="AK393" i="79"/>
  <c r="AH390" i="79"/>
  <c r="AH394" i="79"/>
  <c r="AH391" i="79"/>
  <c r="AH395" i="79"/>
  <c r="AH393" i="79"/>
  <c r="AH392" i="79"/>
  <c r="AQ393" i="79"/>
  <c r="AQ390" i="79"/>
  <c r="AQ394" i="79"/>
  <c r="AQ391" i="79"/>
  <c r="AQ395" i="79"/>
  <c r="AQ392" i="79"/>
  <c r="AJ200" i="79"/>
  <c r="AJ204" i="79"/>
  <c r="AJ203" i="79"/>
  <c r="AJ201" i="79"/>
  <c r="AJ202" i="79"/>
  <c r="AL202" i="79"/>
  <c r="AL203" i="79"/>
  <c r="AL200" i="79"/>
  <c r="AL204" i="79"/>
  <c r="AL201" i="79"/>
  <c r="AN405" i="46"/>
  <c r="AN406" i="46"/>
  <c r="AN407" i="46"/>
  <c r="AO543" i="46"/>
  <c r="AO542" i="46"/>
  <c r="AO544" i="46"/>
  <c r="AO541" i="46"/>
  <c r="AQ405" i="46"/>
  <c r="AQ406" i="46"/>
  <c r="AQ407" i="46"/>
  <c r="AV269" i="46"/>
  <c r="AV270" i="46"/>
  <c r="AL390" i="79"/>
  <c r="AL394" i="79"/>
  <c r="AL391" i="79"/>
  <c r="AL395" i="79"/>
  <c r="AL392" i="79"/>
  <c r="AL393" i="79"/>
  <c r="AG203" i="79"/>
  <c r="AG200" i="79"/>
  <c r="AG204" i="79"/>
  <c r="AG202" i="79"/>
  <c r="AG201" i="79"/>
  <c r="AO407" i="46"/>
  <c r="AO405" i="46"/>
  <c r="AO406" i="46"/>
  <c r="AS407" i="46"/>
  <c r="AS406" i="46"/>
  <c r="AS405" i="46"/>
  <c r="AR544" i="46"/>
  <c r="AR541" i="46"/>
  <c r="AR542" i="46"/>
  <c r="AR543" i="46"/>
  <c r="AP542" i="46"/>
  <c r="AP541" i="46"/>
  <c r="AP543" i="46"/>
  <c r="AP544" i="46"/>
  <c r="AQ269" i="46"/>
  <c r="AQ270" i="46"/>
  <c r="AR269" i="46"/>
  <c r="AR270" i="46"/>
  <c r="AZ405" i="46"/>
  <c r="AZ407" i="46"/>
  <c r="AZ406" i="46"/>
  <c r="AX406" i="46"/>
  <c r="AX405" i="46"/>
  <c r="AX407" i="46"/>
  <c r="AU541" i="46"/>
  <c r="AU542" i="46"/>
  <c r="AU544" i="46"/>
  <c r="AU543" i="46"/>
  <c r="AU269" i="46"/>
  <c r="AU270" i="46"/>
  <c r="AG582" i="79"/>
  <c r="AG586" i="79"/>
  <c r="AG580" i="79"/>
  <c r="AG584" i="79"/>
  <c r="AG581" i="79"/>
  <c r="AG583" i="79"/>
  <c r="AG585" i="79"/>
  <c r="AR581" i="79"/>
  <c r="AI393" i="79"/>
  <c r="AI390" i="79"/>
  <c r="AI394" i="79"/>
  <c r="AI391" i="79"/>
  <c r="AI395" i="79"/>
  <c r="AI392" i="79"/>
  <c r="AP390" i="79"/>
  <c r="AP394" i="79"/>
  <c r="AP391" i="79"/>
  <c r="AP395" i="79"/>
  <c r="AP393" i="79"/>
  <c r="AP392" i="79"/>
  <c r="AO391" i="79"/>
  <c r="AO395" i="79"/>
  <c r="AO392" i="79"/>
  <c r="AO393" i="79"/>
  <c r="AO390" i="79"/>
  <c r="AO394" i="79"/>
  <c r="AI201" i="79"/>
  <c r="AI204" i="79"/>
  <c r="AI202" i="79"/>
  <c r="AI200" i="79"/>
  <c r="AI203" i="79"/>
  <c r="AM204" i="79"/>
  <c r="D86" i="43"/>
  <c r="D105" i="43"/>
  <c r="D89" i="43"/>
  <c r="D109" i="43"/>
  <c r="D117" i="43"/>
  <c r="D113" i="43"/>
  <c r="AK1165" i="79"/>
  <c r="AK1554" i="79"/>
  <c r="AK1360" i="79"/>
  <c r="AJ1165" i="79"/>
  <c r="AJ1554" i="79"/>
  <c r="AJ1360" i="79"/>
  <c r="AN1165" i="79"/>
  <c r="AN1554" i="79"/>
  <c r="AN1360" i="79"/>
  <c r="AH1165" i="79"/>
  <c r="AH1554" i="79"/>
  <c r="AH1360" i="79"/>
  <c r="AQ1360" i="79"/>
  <c r="AQ1554" i="79"/>
  <c r="AQ1165" i="79"/>
  <c r="AL1554" i="79"/>
  <c r="AL1360" i="79"/>
  <c r="AL1165" i="79"/>
  <c r="AM1165" i="79"/>
  <c r="AM1360" i="79"/>
  <c r="AM1554" i="79"/>
  <c r="AG1554" i="79"/>
  <c r="AG1360" i="79"/>
  <c r="AG1165" i="79"/>
  <c r="AI1360" i="79"/>
  <c r="AI1554" i="79"/>
  <c r="AI1165" i="79"/>
  <c r="AO1360" i="79"/>
  <c r="AO1554" i="79"/>
  <c r="AO1165" i="79"/>
  <c r="AR1360" i="79"/>
  <c r="AR1554" i="79"/>
  <c r="AR1165" i="79"/>
  <c r="AP1554" i="79"/>
  <c r="AP1165" i="79"/>
  <c r="AP1360" i="79"/>
  <c r="AE770" i="79"/>
  <c r="AE1171" i="79"/>
  <c r="AM546" i="46"/>
  <c r="D65" i="43" s="1"/>
  <c r="AR546" i="46"/>
  <c r="I65" i="43" s="1"/>
  <c r="AM542" i="46"/>
  <c r="AM541" i="46"/>
  <c r="AM543" i="46"/>
  <c r="AM544" i="46"/>
  <c r="AO546" i="46"/>
  <c r="F65" i="43" s="1"/>
  <c r="AM397" i="79"/>
  <c r="L71" i="43" s="1"/>
  <c r="AN975" i="79"/>
  <c r="M80" i="43" s="1"/>
  <c r="AP975" i="79"/>
  <c r="O80" i="43" s="1"/>
  <c r="AO975" i="79"/>
  <c r="N80" i="43" s="1"/>
  <c r="AF975" i="79"/>
  <c r="E80" i="43" s="1"/>
  <c r="AQ975" i="79"/>
  <c r="P80" i="43" s="1"/>
  <c r="AK975" i="79"/>
  <c r="J80" i="43" s="1"/>
  <c r="AI975" i="79"/>
  <c r="H80" i="43" s="1"/>
  <c r="AG975" i="79"/>
  <c r="F80" i="43" s="1"/>
  <c r="AH975" i="79"/>
  <c r="G80" i="43" s="1"/>
  <c r="AM975" i="79"/>
  <c r="L80" i="43" s="1"/>
  <c r="AE588" i="79"/>
  <c r="AP1171" i="79"/>
  <c r="AR1171" i="79"/>
  <c r="AQ1171" i="79"/>
  <c r="AN1171" i="79"/>
  <c r="AK1171" i="79"/>
  <c r="AR779" i="79"/>
  <c r="AK779" i="79"/>
  <c r="AL779" i="79"/>
  <c r="AF779" i="79"/>
  <c r="AI779" i="79"/>
  <c r="AP779" i="79"/>
  <c r="AN779" i="79"/>
  <c r="AG779" i="79"/>
  <c r="AH779" i="79"/>
  <c r="AE397" i="79"/>
  <c r="AN397" i="79"/>
  <c r="M71" i="43" s="1"/>
  <c r="AU272" i="46"/>
  <c r="L59" i="43" s="1"/>
  <c r="AE772" i="79"/>
  <c r="AE771" i="79"/>
  <c r="AE773" i="79"/>
  <c r="AT272" i="46"/>
  <c r="K59" i="43" s="1"/>
  <c r="AY404" i="46"/>
  <c r="AV272" i="46"/>
  <c r="M59" i="43" s="1"/>
  <c r="AV404" i="46"/>
  <c r="AU132" i="46"/>
  <c r="L56" i="43" s="1"/>
  <c r="AG397" i="79"/>
  <c r="F71" i="43" s="1"/>
  <c r="AT546" i="46"/>
  <c r="K65" i="43" s="1"/>
  <c r="AU546" i="46"/>
  <c r="L65" i="43" s="1"/>
  <c r="AE779" i="79"/>
  <c r="AE203" i="79"/>
  <c r="AE201" i="79"/>
  <c r="AE202" i="79"/>
  <c r="AE206" i="79"/>
  <c r="AW272" i="46"/>
  <c r="N59" i="43" s="1"/>
  <c r="AX272" i="46"/>
  <c r="O59" i="43" s="1"/>
  <c r="AM405" i="46"/>
  <c r="AM406" i="46"/>
  <c r="AZ132" i="46"/>
  <c r="Q56" i="43" s="1"/>
  <c r="AY272" i="46"/>
  <c r="P59" i="43" s="1"/>
  <c r="AZ272" i="46"/>
  <c r="Q59"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AM580" i="79" l="1"/>
  <c r="AY132" i="46"/>
  <c r="P56" i="43" s="1"/>
  <c r="AQ204" i="79"/>
  <c r="AY546" i="46"/>
  <c r="P65" i="43" s="1"/>
  <c r="AP203" i="79"/>
  <c r="AP200" i="79"/>
  <c r="AP202" i="79"/>
  <c r="AY544" i="46"/>
  <c r="AT132" i="46"/>
  <c r="K56" i="43" s="1"/>
  <c r="P23" i="47" s="1"/>
  <c r="AY543" i="46"/>
  <c r="AY542" i="46"/>
  <c r="AP201" i="79"/>
  <c r="AS1367" i="79"/>
  <c r="AS1562" i="79"/>
  <c r="I86" i="43"/>
  <c r="R86" i="43" s="1"/>
  <c r="H89" i="43"/>
  <c r="R89" i="43" s="1"/>
  <c r="AK580" i="79"/>
  <c r="AK585" i="79"/>
  <c r="AM582" i="79"/>
  <c r="AX132" i="46"/>
  <c r="O56" i="43" s="1"/>
  <c r="T25" i="47" s="1"/>
  <c r="AN201" i="79"/>
  <c r="AS132" i="46"/>
  <c r="J56" i="43" s="1"/>
  <c r="AV132" i="46"/>
  <c r="M56" i="43" s="1"/>
  <c r="R21" i="47" s="1"/>
  <c r="AM202" i="79"/>
  <c r="AR583" i="79"/>
  <c r="AM200" i="79"/>
  <c r="AM201" i="79"/>
  <c r="AR586" i="79"/>
  <c r="AX544" i="46"/>
  <c r="AW132" i="46"/>
  <c r="N56" i="43" s="1"/>
  <c r="S16" i="47" s="1"/>
  <c r="AR580" i="79"/>
  <c r="AX541" i="46"/>
  <c r="AX546" i="46"/>
  <c r="O65" i="43" s="1"/>
  <c r="AR584" i="79"/>
  <c r="AX543" i="46"/>
  <c r="AR582" i="79"/>
  <c r="AN204" i="79"/>
  <c r="AO585" i="79"/>
  <c r="AN200" i="79"/>
  <c r="AO583" i="79"/>
  <c r="AV542" i="46"/>
  <c r="AO581" i="79"/>
  <c r="AV541" i="46"/>
  <c r="AN206" i="79"/>
  <c r="M68" i="43" s="1"/>
  <c r="AO584" i="79"/>
  <c r="AV543" i="46"/>
  <c r="AV546" i="46"/>
  <c r="M65" i="43" s="1"/>
  <c r="AO580" i="79"/>
  <c r="AN202" i="79"/>
  <c r="AO586" i="79"/>
  <c r="AO588" i="79"/>
  <c r="N74" i="43" s="1"/>
  <c r="AK204" i="79"/>
  <c r="AK206" i="79"/>
  <c r="J68" i="43" s="1"/>
  <c r="AK584" i="79"/>
  <c r="AK200" i="79"/>
  <c r="AM584" i="79"/>
  <c r="AK586" i="79"/>
  <c r="AK582" i="79"/>
  <c r="AM581" i="79"/>
  <c r="AQ585" i="79"/>
  <c r="AM585" i="79"/>
  <c r="AQ581" i="79"/>
  <c r="AK581" i="79"/>
  <c r="AM583" i="79"/>
  <c r="AW542" i="46"/>
  <c r="AP584" i="79"/>
  <c r="AP583" i="79"/>
  <c r="AP585" i="79"/>
  <c r="AQ582" i="79"/>
  <c r="AW541" i="46"/>
  <c r="AP581" i="79"/>
  <c r="AW546" i="46"/>
  <c r="N65" i="43" s="1"/>
  <c r="AQ584" i="79"/>
  <c r="AW544" i="46"/>
  <c r="AZ543" i="46"/>
  <c r="AQ586" i="79"/>
  <c r="AZ546" i="46"/>
  <c r="Q65" i="43" s="1"/>
  <c r="AQ580" i="79"/>
  <c r="AZ542" i="46"/>
  <c r="AP582" i="79"/>
  <c r="AK203" i="79"/>
  <c r="AQ588" i="79"/>
  <c r="P74" i="43" s="1"/>
  <c r="AZ541" i="46"/>
  <c r="AP580" i="79"/>
  <c r="AK202" i="79"/>
  <c r="AQ200" i="79"/>
  <c r="AQ203" i="79"/>
  <c r="AQ202" i="79"/>
  <c r="AL584" i="79"/>
  <c r="AR203" i="79"/>
  <c r="AR202" i="79"/>
  <c r="AR201" i="79"/>
  <c r="AR204" i="79"/>
  <c r="AL582" i="79"/>
  <c r="AL580" i="79"/>
  <c r="AL583" i="79"/>
  <c r="AL585" i="79"/>
  <c r="AL581" i="79"/>
  <c r="AS1757" i="79"/>
  <c r="R117" i="43"/>
  <c r="R105" i="43"/>
  <c r="R109" i="43"/>
  <c r="R113" i="43"/>
  <c r="AQ271" i="46"/>
  <c r="H58" i="43" s="1"/>
  <c r="M37" i="47" s="1"/>
  <c r="AW271" i="46"/>
  <c r="N58" i="43" s="1"/>
  <c r="AS271" i="46"/>
  <c r="J58" i="43" s="1"/>
  <c r="AR271" i="46"/>
  <c r="I58" i="43" s="1"/>
  <c r="N32" i="47" s="1"/>
  <c r="AU271" i="46"/>
  <c r="L58" i="43" s="1"/>
  <c r="AX271" i="46"/>
  <c r="O58" i="43" s="1"/>
  <c r="AP271" i="46"/>
  <c r="G58" i="43" s="1"/>
  <c r="L34" i="47" s="1"/>
  <c r="AV409" i="46"/>
  <c r="M62" i="43" s="1"/>
  <c r="AV405" i="46"/>
  <c r="AV406" i="46"/>
  <c r="AV407" i="46"/>
  <c r="AY405" i="46"/>
  <c r="AY406" i="46"/>
  <c r="AY407" i="46"/>
  <c r="AS1360" i="79"/>
  <c r="AS1554" i="79"/>
  <c r="AS1165" i="79"/>
  <c r="AE966" i="79"/>
  <c r="AE965" i="79"/>
  <c r="AE968" i="79"/>
  <c r="K77" i="43"/>
  <c r="H83" i="43"/>
  <c r="G77" i="43"/>
  <c r="F77" i="43"/>
  <c r="M83" i="43"/>
  <c r="M77" i="43"/>
  <c r="J77" i="43"/>
  <c r="P83" i="43"/>
  <c r="O77" i="43"/>
  <c r="Q77" i="43"/>
  <c r="H77" i="43"/>
  <c r="I83" i="43"/>
  <c r="Q83" i="43"/>
  <c r="G83" i="43"/>
  <c r="E77" i="43"/>
  <c r="J83" i="43"/>
  <c r="O83" i="43"/>
  <c r="Q16" i="47"/>
  <c r="U18" i="47"/>
  <c r="R27" i="47"/>
  <c r="AJ588" i="79"/>
  <c r="I74" i="43" s="1"/>
  <c r="AP588" i="79"/>
  <c r="O74" i="43" s="1"/>
  <c r="AE582" i="79"/>
  <c r="AM545" i="46"/>
  <c r="V22" i="47"/>
  <c r="BA269" i="46"/>
  <c r="AF1171" i="79"/>
  <c r="D71" i="43"/>
  <c r="BA131" i="46"/>
  <c r="C128" i="43" s="1"/>
  <c r="C138" i="43" s="1"/>
  <c r="BA272" i="46"/>
  <c r="D139" i="43" s="1"/>
  <c r="D77" i="43"/>
  <c r="BA270" i="46"/>
  <c r="D68" i="43"/>
  <c r="AK397" i="79"/>
  <c r="J71" i="43" s="1"/>
  <c r="AI206" i="79"/>
  <c r="H68" i="43" s="1"/>
  <c r="AR588" i="79"/>
  <c r="Q74" i="43" s="1"/>
  <c r="AH206" i="79"/>
  <c r="G68" i="43" s="1"/>
  <c r="AJ397" i="79"/>
  <c r="I71" i="43" s="1"/>
  <c r="AG206" i="79"/>
  <c r="F68" i="43" s="1"/>
  <c r="AH397" i="79"/>
  <c r="G71" i="43" s="1"/>
  <c r="AM588" i="79"/>
  <c r="L74" i="43" s="1"/>
  <c r="AN588" i="79"/>
  <c r="M74" i="43" s="1"/>
  <c r="AG588" i="79"/>
  <c r="F74" i="43" s="1"/>
  <c r="AQ397" i="79"/>
  <c r="P71" i="43" s="1"/>
  <c r="AM206" i="79"/>
  <c r="L68" i="43" s="1"/>
  <c r="AR397" i="79"/>
  <c r="Q71" i="43" s="1"/>
  <c r="AL588" i="79"/>
  <c r="K74" i="43" s="1"/>
  <c r="AH588" i="79"/>
  <c r="G74" i="43" s="1"/>
  <c r="AE975" i="79"/>
  <c r="Q20" i="47"/>
  <c r="Q25" i="47"/>
  <c r="AJ206" i="79"/>
  <c r="I68" i="43" s="1"/>
  <c r="Q27" i="47"/>
  <c r="AQ206" i="79"/>
  <c r="P68" i="43" s="1"/>
  <c r="AE967" i="79"/>
  <c r="AP397" i="79"/>
  <c r="O71" i="43" s="1"/>
  <c r="AE581" i="79"/>
  <c r="AK588" i="79"/>
  <c r="J74" i="43" s="1"/>
  <c r="Q18" i="47"/>
  <c r="AF397" i="79"/>
  <c r="E71" i="43" s="1"/>
  <c r="AI397" i="79"/>
  <c r="H71" i="43" s="1"/>
  <c r="AF206" i="79"/>
  <c r="E68" i="43" s="1"/>
  <c r="Q22" i="47"/>
  <c r="AI588" i="79"/>
  <c r="H74" i="43" s="1"/>
  <c r="AE580" i="79"/>
  <c r="AL397" i="79"/>
  <c r="K71" i="43" s="1"/>
  <c r="AU545" i="46"/>
  <c r="L64" i="43" s="1"/>
  <c r="AT271" i="46"/>
  <c r="K58" i="43" s="1"/>
  <c r="D74" i="43"/>
  <c r="AF588" i="79"/>
  <c r="E74" i="43" s="1"/>
  <c r="AS1163" i="79"/>
  <c r="AY409" i="46"/>
  <c r="P62" i="43" s="1"/>
  <c r="AR206" i="79"/>
  <c r="Q68" i="43" s="1"/>
  <c r="AL206" i="79"/>
  <c r="K68" i="43" s="1"/>
  <c r="AL975" i="79"/>
  <c r="K80" i="43" s="1"/>
  <c r="AR975" i="79"/>
  <c r="Q80" i="43" s="1"/>
  <c r="AE583" i="79"/>
  <c r="AO397" i="79"/>
  <c r="N71" i="43" s="1"/>
  <c r="AE393" i="79"/>
  <c r="AM1171" i="79"/>
  <c r="AQ779" i="79"/>
  <c r="AM779" i="79"/>
  <c r="AJ975" i="79"/>
  <c r="I80" i="43" s="1"/>
  <c r="AE391" i="79"/>
  <c r="AE390" i="79"/>
  <c r="AG1171" i="79"/>
  <c r="AJ779" i="79"/>
  <c r="AO1171" i="79"/>
  <c r="AL1171" i="79"/>
  <c r="AO779" i="79"/>
  <c r="AO206" i="79"/>
  <c r="N68" i="43" s="1"/>
  <c r="AT408" i="46"/>
  <c r="K61" i="43" s="1"/>
  <c r="AT545" i="46"/>
  <c r="K64" i="43" s="1"/>
  <c r="AV271" i="46"/>
  <c r="M58" i="43" s="1"/>
  <c r="AG396" i="79"/>
  <c r="F70" i="43" s="1"/>
  <c r="AU408" i="46"/>
  <c r="L61" i="43" s="1"/>
  <c r="D83" i="43"/>
  <c r="Q23" i="47"/>
  <c r="Q26" i="47"/>
  <c r="Q24" i="47"/>
  <c r="Q19" i="47"/>
  <c r="Q17" i="47"/>
  <c r="Q21" i="47"/>
  <c r="AP206" i="79"/>
  <c r="O68" i="43" s="1"/>
  <c r="AW408" i="46"/>
  <c r="N61" i="43" s="1"/>
  <c r="AX408" i="46"/>
  <c r="O61" i="43" s="1"/>
  <c r="V19" i="47"/>
  <c r="AE205" i="79"/>
  <c r="V17" i="47"/>
  <c r="V21" i="47"/>
  <c r="V24" i="47"/>
  <c r="V26" i="47"/>
  <c r="V16" i="47"/>
  <c r="V27" i="47"/>
  <c r="V25" i="47"/>
  <c r="V20" i="47"/>
  <c r="V18" i="47"/>
  <c r="V23" i="47"/>
  <c r="D128" i="43"/>
  <c r="AM271" i="46"/>
  <c r="D58" i="43" s="1"/>
  <c r="D129" i="43"/>
  <c r="D59" i="43"/>
  <c r="R59" i="43" s="1"/>
  <c r="U21" i="47"/>
  <c r="U23" i="47"/>
  <c r="U24" i="47"/>
  <c r="U17" i="47"/>
  <c r="U16" i="47"/>
  <c r="U25" i="47"/>
  <c r="U26" i="47"/>
  <c r="U19" i="47"/>
  <c r="U27" i="47"/>
  <c r="U20" i="47"/>
  <c r="U22" i="47"/>
  <c r="AZ271" i="46"/>
  <c r="Q58" i="43" s="1"/>
  <c r="AY271" i="46"/>
  <c r="P58" i="43" s="1"/>
  <c r="AZ408" i="46"/>
  <c r="Q61" i="43" s="1"/>
  <c r="AO408" i="46"/>
  <c r="F61" i="43" s="1"/>
  <c r="K46" i="47" s="1"/>
  <c r="AQ408" i="46"/>
  <c r="H61" i="43" s="1"/>
  <c r="AS545" i="46"/>
  <c r="J64" i="43" s="1"/>
  <c r="AR408" i="46"/>
  <c r="I61" i="43" s="1"/>
  <c r="AP545" i="46"/>
  <c r="G64" i="43" s="1"/>
  <c r="AR545" i="46"/>
  <c r="I64" i="43" s="1"/>
  <c r="AO545" i="46"/>
  <c r="F64" i="43" s="1"/>
  <c r="AQ545" i="46"/>
  <c r="H64" i="43" s="1"/>
  <c r="AN545" i="46"/>
  <c r="E64" i="43" s="1"/>
  <c r="AP408" i="46"/>
  <c r="G61" i="43" s="1"/>
  <c r="D62" i="43"/>
  <c r="K35" i="47"/>
  <c r="L16" i="47"/>
  <c r="L20" i="47"/>
  <c r="L27" i="47"/>
  <c r="K32" i="47"/>
  <c r="L19" i="47"/>
  <c r="K19" i="47"/>
  <c r="M27" i="47"/>
  <c r="M16" i="47"/>
  <c r="L25" i="47"/>
  <c r="N25" i="47"/>
  <c r="M23" i="47"/>
  <c r="M24" i="47"/>
  <c r="K41" i="47"/>
  <c r="L26" i="47"/>
  <c r="M25" i="47"/>
  <c r="M20" i="47"/>
  <c r="K25" i="47"/>
  <c r="N20" i="47"/>
  <c r="K18" i="47"/>
  <c r="K20" i="47"/>
  <c r="K42" i="47"/>
  <c r="K31" i="47"/>
  <c r="N17" i="47"/>
  <c r="N23" i="47"/>
  <c r="N21" i="47"/>
  <c r="N27" i="47"/>
  <c r="N16" i="47"/>
  <c r="N24" i="47"/>
  <c r="N26" i="47"/>
  <c r="N18" i="47"/>
  <c r="K38" i="47"/>
  <c r="K26" i="47"/>
  <c r="K27" i="47"/>
  <c r="K16" i="47"/>
  <c r="K37" i="47"/>
  <c r="K40" i="47"/>
  <c r="K39" i="47"/>
  <c r="K33" i="47"/>
  <c r="K22" i="47"/>
  <c r="K24" i="47"/>
  <c r="K17" i="47"/>
  <c r="K23" i="47"/>
  <c r="K21" i="47"/>
  <c r="K34" i="47"/>
  <c r="K36" i="47"/>
  <c r="N22" i="47"/>
  <c r="N19" i="47"/>
  <c r="M18" i="47"/>
  <c r="M19" i="47"/>
  <c r="M22" i="47"/>
  <c r="L17" i="47"/>
  <c r="L24" i="47"/>
  <c r="L22" i="47"/>
  <c r="M17" i="47"/>
  <c r="M26" i="47"/>
  <c r="M21" i="47"/>
  <c r="L18" i="47"/>
  <c r="L21" i="47"/>
  <c r="L23" i="47"/>
  <c r="AS408" i="46"/>
  <c r="J61" i="43" s="1"/>
  <c r="AN408" i="46"/>
  <c r="E61" i="43" s="1"/>
  <c r="AN271" i="46"/>
  <c r="AM408" i="46"/>
  <c r="J55" i="43"/>
  <c r="D55" i="43"/>
  <c r="D56" i="43"/>
  <c r="E55" i="43"/>
  <c r="AY545" i="46" l="1"/>
  <c r="P64" i="43" s="1"/>
  <c r="R16" i="47"/>
  <c r="R26" i="47"/>
  <c r="R18" i="47"/>
  <c r="S20" i="47"/>
  <c r="P27" i="47"/>
  <c r="P20" i="47"/>
  <c r="P24" i="47"/>
  <c r="P25" i="47"/>
  <c r="P21" i="47"/>
  <c r="P26" i="47"/>
  <c r="P22" i="47"/>
  <c r="P17" i="47"/>
  <c r="P19" i="47"/>
  <c r="P18" i="47"/>
  <c r="P16" i="47"/>
  <c r="T19" i="47"/>
  <c r="T16" i="47"/>
  <c r="T22" i="47"/>
  <c r="T23" i="47"/>
  <c r="T26" i="47"/>
  <c r="T17" i="47"/>
  <c r="T24" i="47"/>
  <c r="T20" i="47"/>
  <c r="T21" i="47"/>
  <c r="T18" i="47"/>
  <c r="T27" i="47"/>
  <c r="S19" i="47"/>
  <c r="S22" i="47"/>
  <c r="S25" i="47"/>
  <c r="S24" i="47"/>
  <c r="S18" i="47"/>
  <c r="S42" i="47"/>
  <c r="S23" i="47"/>
  <c r="S27" i="47"/>
  <c r="S17" i="47"/>
  <c r="S21" i="47"/>
  <c r="S26" i="47"/>
  <c r="R24" i="47"/>
  <c r="R19" i="47"/>
  <c r="R25" i="47"/>
  <c r="R23" i="47"/>
  <c r="R20" i="47"/>
  <c r="BA132" i="46"/>
  <c r="C139" i="43" s="1"/>
  <c r="R17" i="47"/>
  <c r="R22" i="47"/>
  <c r="AV545" i="46"/>
  <c r="M64" i="43" s="1"/>
  <c r="AX545" i="46"/>
  <c r="O64" i="43" s="1"/>
  <c r="T64" i="47" s="1"/>
  <c r="M40" i="47"/>
  <c r="F129" i="43"/>
  <c r="BA541" i="46"/>
  <c r="BA543" i="46"/>
  <c r="BA542" i="46"/>
  <c r="BA544" i="46"/>
  <c r="AZ545" i="46"/>
  <c r="Q64" i="43" s="1"/>
  <c r="V68" i="47" s="1"/>
  <c r="F128" i="43"/>
  <c r="AK205" i="79"/>
  <c r="J67" i="43" s="1"/>
  <c r="O85" i="47" s="1"/>
  <c r="R65" i="43"/>
  <c r="BA546" i="46"/>
  <c r="F139" i="43" s="1"/>
  <c r="AQ587" i="79"/>
  <c r="P73" i="43" s="1"/>
  <c r="M34" i="47"/>
  <c r="M32" i="47"/>
  <c r="M41" i="47"/>
  <c r="AW545" i="46"/>
  <c r="N64" i="43" s="1"/>
  <c r="S68" i="47" s="1"/>
  <c r="M33" i="47"/>
  <c r="M35" i="47"/>
  <c r="S39" i="47"/>
  <c r="S37" i="47"/>
  <c r="R92" i="43"/>
  <c r="L37" i="47"/>
  <c r="S31" i="47"/>
  <c r="S35" i="47"/>
  <c r="S38" i="47"/>
  <c r="S34" i="47"/>
  <c r="S40" i="47"/>
  <c r="S36" i="47"/>
  <c r="S33" i="47"/>
  <c r="S41" i="47"/>
  <c r="S32" i="47"/>
  <c r="T34" i="47"/>
  <c r="Q42" i="47"/>
  <c r="M38" i="47"/>
  <c r="M36" i="47"/>
  <c r="M39" i="47"/>
  <c r="M42" i="47"/>
  <c r="M31" i="47"/>
  <c r="N42" i="47"/>
  <c r="N35" i="47"/>
  <c r="Q36" i="47"/>
  <c r="Q34" i="47"/>
  <c r="Q41" i="47"/>
  <c r="N31" i="47"/>
  <c r="N40" i="47"/>
  <c r="N39" i="47"/>
  <c r="N36" i="47"/>
  <c r="N37" i="47"/>
  <c r="N34" i="47"/>
  <c r="N38" i="47"/>
  <c r="N41" i="47"/>
  <c r="N33" i="47"/>
  <c r="Q40" i="47"/>
  <c r="Q31" i="47"/>
  <c r="Q35" i="47"/>
  <c r="Q32" i="47"/>
  <c r="Q39" i="47"/>
  <c r="Q37" i="47"/>
  <c r="Q33" i="47"/>
  <c r="Q38" i="47"/>
  <c r="T33" i="47"/>
  <c r="T42" i="47"/>
  <c r="T38" i="47"/>
  <c r="T35" i="47"/>
  <c r="T40" i="47"/>
  <c r="E129" i="43"/>
  <c r="T39" i="47"/>
  <c r="T32" i="47"/>
  <c r="T31" i="47"/>
  <c r="T36" i="47"/>
  <c r="T37" i="47"/>
  <c r="T41" i="47"/>
  <c r="L33" i="47"/>
  <c r="L41" i="47"/>
  <c r="L39" i="47"/>
  <c r="L35" i="47"/>
  <c r="L32" i="47"/>
  <c r="L40" i="47"/>
  <c r="L42" i="47"/>
  <c r="L36" i="47"/>
  <c r="L31" i="47"/>
  <c r="L38" i="47"/>
  <c r="AS586" i="79"/>
  <c r="AS779" i="79"/>
  <c r="AS1171" i="79"/>
  <c r="L139" i="43" s="1"/>
  <c r="AS588" i="79"/>
  <c r="AS975" i="79"/>
  <c r="K139" i="43" s="1"/>
  <c r="AE396" i="79"/>
  <c r="D70" i="43" s="1"/>
  <c r="K83" i="43"/>
  <c r="N83" i="43"/>
  <c r="I77" i="43"/>
  <c r="F83" i="43"/>
  <c r="P77" i="43"/>
  <c r="E83" i="43"/>
  <c r="N77" i="43"/>
  <c r="L83" i="43"/>
  <c r="L77" i="43"/>
  <c r="AS1162" i="79"/>
  <c r="AS1161" i="79"/>
  <c r="AS1160" i="79"/>
  <c r="AS391" i="79"/>
  <c r="S57" i="47"/>
  <c r="P40" i="47"/>
  <c r="R55" i="43"/>
  <c r="M46" i="47"/>
  <c r="V40" i="47"/>
  <c r="R31" i="47"/>
  <c r="N52" i="47"/>
  <c r="AE587" i="79"/>
  <c r="D73" i="43" s="1"/>
  <c r="AS390" i="79"/>
  <c r="AS392" i="79"/>
  <c r="AS206" i="79"/>
  <c r="G139" i="43" s="1"/>
  <c r="AJ587" i="79"/>
  <c r="I73" i="43" s="1"/>
  <c r="AP587" i="79"/>
  <c r="O73" i="43" s="1"/>
  <c r="U32" i="47"/>
  <c r="R56" i="43"/>
  <c r="BA271" i="46"/>
  <c r="BA273" i="46" s="1"/>
  <c r="BA405" i="46"/>
  <c r="AS582" i="79"/>
  <c r="BA407" i="46"/>
  <c r="AS201" i="79"/>
  <c r="AS200" i="79"/>
  <c r="AS772" i="79"/>
  <c r="AS776" i="79"/>
  <c r="AS771" i="79"/>
  <c r="AS770" i="79"/>
  <c r="AS966" i="79"/>
  <c r="AS202" i="79"/>
  <c r="BA406" i="46"/>
  <c r="AS968" i="79"/>
  <c r="AS775" i="79"/>
  <c r="AS773" i="79"/>
  <c r="AS774" i="79"/>
  <c r="AS203" i="79"/>
  <c r="AS204" i="79"/>
  <c r="AS581" i="79"/>
  <c r="D80" i="43"/>
  <c r="R80" i="43" s="1"/>
  <c r="AS969" i="79"/>
  <c r="AS395" i="79"/>
  <c r="AS583" i="79"/>
  <c r="R74" i="43"/>
  <c r="BA409" i="46"/>
  <c r="E139" i="43" s="1"/>
  <c r="AS580" i="79"/>
  <c r="AS971" i="79"/>
  <c r="AS397" i="79"/>
  <c r="H139" i="43" s="1"/>
  <c r="AS584" i="79"/>
  <c r="AY408" i="46"/>
  <c r="P61" i="43" s="1"/>
  <c r="AS394" i="79"/>
  <c r="AS393" i="79"/>
  <c r="AS585" i="79"/>
  <c r="AS965" i="79"/>
  <c r="AS967" i="79"/>
  <c r="AS970" i="79"/>
  <c r="D138" i="43"/>
  <c r="AH205" i="79"/>
  <c r="G67" i="43" s="1"/>
  <c r="AR587" i="79"/>
  <c r="Q73" i="43" s="1"/>
  <c r="E130" i="43"/>
  <c r="AF396" i="79"/>
  <c r="E70" i="43" s="1"/>
  <c r="AG205" i="79"/>
  <c r="F67" i="43" s="1"/>
  <c r="AM587" i="79"/>
  <c r="L73" i="43" s="1"/>
  <c r="AH396" i="79"/>
  <c r="G70" i="43" s="1"/>
  <c r="AG587" i="79"/>
  <c r="F73" i="43" s="1"/>
  <c r="P31" i="47"/>
  <c r="P38" i="47"/>
  <c r="P34" i="47"/>
  <c r="P57" i="47"/>
  <c r="P33" i="47"/>
  <c r="AM396" i="79"/>
  <c r="L70" i="43" s="1"/>
  <c r="AN396" i="79"/>
  <c r="M70" i="43" s="1"/>
  <c r="AH587" i="79"/>
  <c r="G73" i="43" s="1"/>
  <c r="AO587" i="79"/>
  <c r="N73" i="43" s="1"/>
  <c r="AP396" i="79"/>
  <c r="O70" i="43" s="1"/>
  <c r="AR396" i="79"/>
  <c r="Q70" i="43" s="1"/>
  <c r="H132" i="43"/>
  <c r="P49" i="47"/>
  <c r="AJ205" i="79"/>
  <c r="I67" i="43" s="1"/>
  <c r="K130" i="43"/>
  <c r="AL396" i="79"/>
  <c r="K70" i="43" s="1"/>
  <c r="P55" i="47"/>
  <c r="AL587" i="79"/>
  <c r="K73" i="43" s="1"/>
  <c r="AL205" i="79"/>
  <c r="K67" i="43" s="1"/>
  <c r="AQ396" i="79"/>
  <c r="P70" i="43" s="1"/>
  <c r="AM205" i="79"/>
  <c r="L67" i="43" s="1"/>
  <c r="P35" i="47"/>
  <c r="P41" i="47"/>
  <c r="AQ205" i="79"/>
  <c r="P67" i="43" s="1"/>
  <c r="AF205" i="79"/>
  <c r="E67" i="43" s="1"/>
  <c r="H129" i="43"/>
  <c r="H131" i="43"/>
  <c r="AO205" i="79"/>
  <c r="N67" i="43" s="1"/>
  <c r="AK587" i="79"/>
  <c r="J73" i="43" s="1"/>
  <c r="P52" i="47"/>
  <c r="K129" i="43"/>
  <c r="AN587" i="79"/>
  <c r="M73" i="43" s="1"/>
  <c r="AI396" i="79"/>
  <c r="H70" i="43" s="1"/>
  <c r="I134" i="43"/>
  <c r="H128" i="43"/>
  <c r="H133" i="43"/>
  <c r="P56" i="47"/>
  <c r="J134" i="43"/>
  <c r="I130" i="43"/>
  <c r="P51" i="47"/>
  <c r="J133" i="43"/>
  <c r="R71" i="43"/>
  <c r="AI205" i="79"/>
  <c r="H67" i="43" s="1"/>
  <c r="AI587" i="79"/>
  <c r="H73" i="43" s="1"/>
  <c r="K132" i="43"/>
  <c r="J132" i="43"/>
  <c r="P48" i="47"/>
  <c r="P36" i="47"/>
  <c r="P39" i="47"/>
  <c r="AJ396" i="79"/>
  <c r="I70" i="43" s="1"/>
  <c r="I128" i="43"/>
  <c r="P54" i="47"/>
  <c r="P37" i="47"/>
  <c r="P32" i="47"/>
  <c r="H130" i="43"/>
  <c r="AO396" i="79"/>
  <c r="N70" i="43" s="1"/>
  <c r="I133" i="43"/>
  <c r="L129" i="43"/>
  <c r="R62" i="43"/>
  <c r="P47" i="47"/>
  <c r="P53" i="47"/>
  <c r="P42" i="47"/>
  <c r="J131" i="43"/>
  <c r="L130" i="43"/>
  <c r="K128" i="43"/>
  <c r="P46" i="47"/>
  <c r="P50" i="47"/>
  <c r="I129" i="43"/>
  <c r="AK396" i="79"/>
  <c r="J70" i="43" s="1"/>
  <c r="AF587" i="79"/>
  <c r="E73" i="43" s="1"/>
  <c r="K134" i="43"/>
  <c r="J128" i="43"/>
  <c r="L128" i="43"/>
  <c r="G132" i="43"/>
  <c r="J129" i="43"/>
  <c r="L132" i="43"/>
  <c r="J130" i="43"/>
  <c r="I131" i="43"/>
  <c r="I132" i="43"/>
  <c r="K131" i="43"/>
  <c r="L134" i="43"/>
  <c r="K133" i="43"/>
  <c r="L131" i="43"/>
  <c r="AV408" i="46"/>
  <c r="M61" i="43" s="1"/>
  <c r="Q62" i="47"/>
  <c r="P63" i="47"/>
  <c r="P67" i="47"/>
  <c r="P70" i="47"/>
  <c r="P68" i="47"/>
  <c r="P62" i="47"/>
  <c r="R32" i="47"/>
  <c r="P72" i="47"/>
  <c r="P71" i="47"/>
  <c r="R35" i="47"/>
  <c r="P69" i="47"/>
  <c r="P65" i="47"/>
  <c r="R39" i="47"/>
  <c r="T48" i="47"/>
  <c r="R38" i="47"/>
  <c r="P61" i="47"/>
  <c r="P64" i="47"/>
  <c r="R40" i="47"/>
  <c r="P66" i="47"/>
  <c r="AP205" i="79"/>
  <c r="O67" i="43" s="1"/>
  <c r="Q28" i="47"/>
  <c r="Q30" i="47" s="1"/>
  <c r="Q61" i="47"/>
  <c r="Q68" i="47"/>
  <c r="Q70" i="47"/>
  <c r="Q51" i="47"/>
  <c r="R41" i="47"/>
  <c r="Q72" i="47"/>
  <c r="R42" i="47"/>
  <c r="R34" i="47"/>
  <c r="AR205" i="79"/>
  <c r="Q67" i="43" s="1"/>
  <c r="Q48" i="47"/>
  <c r="Q53" i="47"/>
  <c r="R36" i="47"/>
  <c r="R33" i="47"/>
  <c r="R37" i="47"/>
  <c r="E128" i="43"/>
  <c r="Q66" i="47"/>
  <c r="Q46" i="47"/>
  <c r="Q63" i="47"/>
  <c r="G129" i="43"/>
  <c r="Q55" i="47"/>
  <c r="Q49" i="47"/>
  <c r="Q71" i="47"/>
  <c r="Q65" i="47"/>
  <c r="Q64" i="47"/>
  <c r="Q67" i="47"/>
  <c r="Q57" i="47"/>
  <c r="Q50" i="47"/>
  <c r="Q54" i="47"/>
  <c r="Q56" i="47"/>
  <c r="G130" i="43"/>
  <c r="Q52" i="47"/>
  <c r="Q69" i="47"/>
  <c r="Q47" i="47"/>
  <c r="R68" i="43"/>
  <c r="S49" i="47"/>
  <c r="G131" i="43"/>
  <c r="AN205" i="79"/>
  <c r="M67" i="43" s="1"/>
  <c r="G128" i="43"/>
  <c r="S50" i="47"/>
  <c r="S56" i="47"/>
  <c r="S51" i="47"/>
  <c r="S47" i="47"/>
  <c r="S46" i="47"/>
  <c r="S53" i="47"/>
  <c r="S52" i="47"/>
  <c r="S55" i="47"/>
  <c r="S48" i="47"/>
  <c r="S54" i="47"/>
  <c r="T55" i="47"/>
  <c r="T53" i="47"/>
  <c r="T57" i="47"/>
  <c r="T49" i="47"/>
  <c r="T54" i="47"/>
  <c r="T46" i="47"/>
  <c r="T56" i="47"/>
  <c r="T47" i="47"/>
  <c r="T52" i="47"/>
  <c r="T50" i="47"/>
  <c r="T51" i="47"/>
  <c r="V28" i="47"/>
  <c r="V30" i="47" s="1"/>
  <c r="F131" i="43"/>
  <c r="F130" i="43"/>
  <c r="D64" i="43"/>
  <c r="U28" i="47"/>
  <c r="U30" i="47" s="1"/>
  <c r="V31" i="47"/>
  <c r="V32" i="47"/>
  <c r="V34" i="47"/>
  <c r="V38" i="47"/>
  <c r="V35" i="47"/>
  <c r="V47" i="47"/>
  <c r="V39" i="47"/>
  <c r="V51" i="47"/>
  <c r="V55" i="47"/>
  <c r="V53" i="47"/>
  <c r="V52" i="47"/>
  <c r="V54" i="47"/>
  <c r="V49" i="47"/>
  <c r="V56" i="47"/>
  <c r="U41" i="47"/>
  <c r="U37" i="47"/>
  <c r="U42" i="47"/>
  <c r="V48" i="47"/>
  <c r="U40" i="47"/>
  <c r="V46" i="47"/>
  <c r="V57" i="47"/>
  <c r="V50" i="47"/>
  <c r="U39" i="47"/>
  <c r="U38" i="47"/>
  <c r="U36" i="47"/>
  <c r="V37" i="47"/>
  <c r="V36" i="47"/>
  <c r="V33" i="47"/>
  <c r="V41" i="47"/>
  <c r="V42" i="47"/>
  <c r="U34" i="47"/>
  <c r="U31" i="47"/>
  <c r="U33" i="47"/>
  <c r="U35" i="47"/>
  <c r="K57" i="47"/>
  <c r="K55" i="47"/>
  <c r="K51" i="47"/>
  <c r="K52" i="47"/>
  <c r="K49" i="47"/>
  <c r="K56" i="47"/>
  <c r="K53" i="47"/>
  <c r="K47" i="47"/>
  <c r="K48" i="47"/>
  <c r="K50" i="47"/>
  <c r="K54" i="47"/>
  <c r="M48" i="47"/>
  <c r="M50" i="47"/>
  <c r="M55" i="47"/>
  <c r="M56" i="47"/>
  <c r="M52" i="47"/>
  <c r="D67" i="43"/>
  <c r="M51" i="47"/>
  <c r="M53" i="47"/>
  <c r="M47" i="47"/>
  <c r="M57" i="47"/>
  <c r="M49" i="47"/>
  <c r="M54" i="47"/>
  <c r="N55" i="47"/>
  <c r="N50" i="47"/>
  <c r="N51" i="47"/>
  <c r="N47" i="47"/>
  <c r="N46" i="47"/>
  <c r="N63" i="47"/>
  <c r="N53" i="47"/>
  <c r="N48" i="47"/>
  <c r="N67" i="47"/>
  <c r="N49" i="47"/>
  <c r="N57" i="47"/>
  <c r="N56" i="47"/>
  <c r="N54" i="47"/>
  <c r="N66" i="47"/>
  <c r="N65" i="47"/>
  <c r="N61" i="47"/>
  <c r="N69" i="47"/>
  <c r="N70" i="47"/>
  <c r="N62" i="47"/>
  <c r="M72" i="47"/>
  <c r="M66" i="47"/>
  <c r="M69" i="47"/>
  <c r="M71" i="47"/>
  <c r="M64" i="47"/>
  <c r="M62" i="47"/>
  <c r="M61" i="47"/>
  <c r="M67" i="47"/>
  <c r="M70" i="47"/>
  <c r="M65" i="47"/>
  <c r="M68" i="47"/>
  <c r="M63" i="47"/>
  <c r="N64" i="47"/>
  <c r="N72" i="47"/>
  <c r="N68" i="47"/>
  <c r="N71" i="47"/>
  <c r="L56" i="47"/>
  <c r="L55" i="47"/>
  <c r="L48" i="47"/>
  <c r="L67" i="47"/>
  <c r="L61" i="47"/>
  <c r="L70" i="47"/>
  <c r="L63" i="47"/>
  <c r="L57" i="47"/>
  <c r="L69" i="47"/>
  <c r="L49" i="47"/>
  <c r="L54" i="47"/>
  <c r="L53" i="47"/>
  <c r="L46" i="47"/>
  <c r="L47" i="47"/>
  <c r="L68" i="47"/>
  <c r="L50" i="47"/>
  <c r="L64" i="47"/>
  <c r="L71" i="47"/>
  <c r="L66" i="47"/>
  <c r="L65" i="47"/>
  <c r="L72" i="47"/>
  <c r="L62" i="47"/>
  <c r="L52" i="47"/>
  <c r="L51" i="47"/>
  <c r="D61" i="43"/>
  <c r="J22" i="47"/>
  <c r="J24" i="47"/>
  <c r="J16" i="47"/>
  <c r="J19" i="47"/>
  <c r="O67" i="47"/>
  <c r="O40" i="47"/>
  <c r="O23" i="47"/>
  <c r="O68" i="47"/>
  <c r="O39" i="47"/>
  <c r="J20" i="47"/>
  <c r="O46" i="47"/>
  <c r="O17" i="47"/>
  <c r="O47" i="47"/>
  <c r="O49" i="47"/>
  <c r="O63" i="47"/>
  <c r="O20" i="47"/>
  <c r="O65" i="47"/>
  <c r="O24" i="47"/>
  <c r="O61" i="47"/>
  <c r="O42" i="47"/>
  <c r="O53" i="47"/>
  <c r="O18" i="47"/>
  <c r="O41" i="47"/>
  <c r="O62" i="47"/>
  <c r="O36" i="47"/>
  <c r="O51" i="47"/>
  <c r="O50" i="47"/>
  <c r="J17" i="47"/>
  <c r="O21" i="47"/>
  <c r="O69" i="47"/>
  <c r="O33" i="47"/>
  <c r="I31" i="47"/>
  <c r="I16" i="47"/>
  <c r="J25" i="47"/>
  <c r="J21" i="47"/>
  <c r="J27" i="47"/>
  <c r="O26" i="47"/>
  <c r="O19" i="47"/>
  <c r="O25" i="47"/>
  <c r="O64" i="47"/>
  <c r="O55" i="47"/>
  <c r="O34" i="47"/>
  <c r="O32" i="47"/>
  <c r="O37" i="47"/>
  <c r="O38" i="47"/>
  <c r="O70" i="47"/>
  <c r="O31" i="47"/>
  <c r="O71" i="47"/>
  <c r="J18" i="47"/>
  <c r="J26" i="47"/>
  <c r="J23" i="47"/>
  <c r="O16" i="47"/>
  <c r="O27" i="47"/>
  <c r="O22" i="47"/>
  <c r="O72" i="47"/>
  <c r="O35" i="47"/>
  <c r="O56" i="47"/>
  <c r="O57" i="47"/>
  <c r="O66" i="47"/>
  <c r="O48" i="47"/>
  <c r="O52" i="47"/>
  <c r="O54" i="47"/>
  <c r="I37" i="47"/>
  <c r="I40" i="47"/>
  <c r="I32" i="47"/>
  <c r="I39" i="47"/>
  <c r="I41" i="47"/>
  <c r="I33" i="47"/>
  <c r="I42" i="47"/>
  <c r="I35" i="47"/>
  <c r="I38" i="47"/>
  <c r="I34" i="47"/>
  <c r="I36" i="47"/>
  <c r="I22" i="47"/>
  <c r="I19" i="47"/>
  <c r="I24" i="47"/>
  <c r="I23" i="47"/>
  <c r="I27" i="47"/>
  <c r="I26" i="47"/>
  <c r="I25" i="47"/>
  <c r="I21" i="47"/>
  <c r="I20" i="47"/>
  <c r="I18" i="47"/>
  <c r="I17" i="47"/>
  <c r="E58" i="43"/>
  <c r="K28" i="47"/>
  <c r="BA133" i="46" l="1"/>
  <c r="T66" i="47"/>
  <c r="T67" i="47"/>
  <c r="T63" i="47"/>
  <c r="T62" i="47"/>
  <c r="T72" i="47"/>
  <c r="T69" i="47"/>
  <c r="T65" i="47"/>
  <c r="S65" i="47"/>
  <c r="T71" i="47"/>
  <c r="T68" i="47"/>
  <c r="T70" i="47"/>
  <c r="T61" i="47"/>
  <c r="P28" i="47"/>
  <c r="P30" i="47" s="1"/>
  <c r="P43" i="47" s="1"/>
  <c r="P45" i="47" s="1"/>
  <c r="P58" i="47" s="1"/>
  <c r="P60" i="47" s="1"/>
  <c r="P73" i="47" s="1"/>
  <c r="P75" i="47" s="1"/>
  <c r="T28" i="47"/>
  <c r="T30" i="47" s="1"/>
  <c r="T43" i="47" s="1"/>
  <c r="T45" i="47" s="1"/>
  <c r="T58" i="47" s="1"/>
  <c r="T60" i="47" s="1"/>
  <c r="V61" i="47"/>
  <c r="V72" i="47"/>
  <c r="O86" i="47"/>
  <c r="O76" i="47"/>
  <c r="S28" i="47"/>
  <c r="S30" i="47" s="1"/>
  <c r="S43" i="47" s="1"/>
  <c r="S45" i="47" s="1"/>
  <c r="S58" i="47" s="1"/>
  <c r="S60" i="47" s="1"/>
  <c r="R28" i="47"/>
  <c r="R30" i="47" s="1"/>
  <c r="R43" i="47" s="1"/>
  <c r="R45" i="47" s="1"/>
  <c r="O87" i="47"/>
  <c r="O77" i="47"/>
  <c r="O83" i="47"/>
  <c r="O84" i="47"/>
  <c r="O82" i="47"/>
  <c r="O81" i="47"/>
  <c r="O79" i="47"/>
  <c r="O78" i="47"/>
  <c r="O80" i="47"/>
  <c r="BA545" i="46"/>
  <c r="BA547" i="46" s="1"/>
  <c r="V64" i="47"/>
  <c r="V71" i="47"/>
  <c r="V62" i="47"/>
  <c r="V63" i="47"/>
  <c r="V70" i="47"/>
  <c r="V67" i="47"/>
  <c r="V69" i="47"/>
  <c r="V66" i="47"/>
  <c r="V65" i="47"/>
  <c r="S66" i="47"/>
  <c r="S72" i="47"/>
  <c r="S69" i="47"/>
  <c r="S71" i="47"/>
  <c r="S70" i="47"/>
  <c r="S64" i="47"/>
  <c r="S62" i="47"/>
  <c r="S67" i="47"/>
  <c r="S61" i="47"/>
  <c r="S63" i="47"/>
  <c r="I84" i="47"/>
  <c r="R64" i="43"/>
  <c r="Q43" i="47"/>
  <c r="Q45" i="47" s="1"/>
  <c r="Q58" i="47" s="1"/>
  <c r="Q60" i="47" s="1"/>
  <c r="Q73" i="47" s="1"/>
  <c r="Q75" i="47" s="1"/>
  <c r="AS587" i="79"/>
  <c r="AS589" i="79" s="1"/>
  <c r="R83" i="43"/>
  <c r="R77" i="43"/>
  <c r="R58" i="43"/>
  <c r="T76" i="47"/>
  <c r="U48" i="47"/>
  <c r="L82" i="47"/>
  <c r="R69" i="47"/>
  <c r="O99" i="47"/>
  <c r="U84" i="47"/>
  <c r="AS205" i="79"/>
  <c r="AS207" i="79" s="1"/>
  <c r="J139" i="43"/>
  <c r="I139" i="43"/>
  <c r="R67" i="43"/>
  <c r="R70" i="43"/>
  <c r="R61" i="43"/>
  <c r="R73" i="43"/>
  <c r="Q83" i="47"/>
  <c r="P84" i="47"/>
  <c r="BA408" i="46"/>
  <c r="BA410" i="46" s="1"/>
  <c r="U64" i="47"/>
  <c r="U72" i="47"/>
  <c r="U49" i="47"/>
  <c r="U51" i="47"/>
  <c r="U62" i="47"/>
  <c r="U66" i="47"/>
  <c r="U50" i="47"/>
  <c r="U57" i="47"/>
  <c r="U69" i="47"/>
  <c r="U71" i="47"/>
  <c r="U46" i="47"/>
  <c r="U47" i="47"/>
  <c r="U61" i="47"/>
  <c r="U67" i="47"/>
  <c r="U70" i="47"/>
  <c r="U53" i="47"/>
  <c r="AS396" i="79"/>
  <c r="AS398" i="79" s="1"/>
  <c r="U63" i="47"/>
  <c r="U65" i="47"/>
  <c r="U55" i="47"/>
  <c r="U56" i="47"/>
  <c r="U68" i="47"/>
  <c r="U54" i="47"/>
  <c r="U52" i="47"/>
  <c r="W16" i="47"/>
  <c r="M83" i="47"/>
  <c r="N85" i="47"/>
  <c r="F138" i="43"/>
  <c r="H138" i="43"/>
  <c r="M130" i="43"/>
  <c r="M129" i="43"/>
  <c r="L86" i="47"/>
  <c r="M134" i="43"/>
  <c r="L78" i="47"/>
  <c r="W27" i="47"/>
  <c r="L83" i="47"/>
  <c r="L87" i="47"/>
  <c r="L76" i="47"/>
  <c r="L99" i="47"/>
  <c r="I138" i="43"/>
  <c r="L80" i="47"/>
  <c r="G138" i="43"/>
  <c r="L84" i="47"/>
  <c r="L79" i="47"/>
  <c r="L77" i="47"/>
  <c r="M132" i="43"/>
  <c r="L81" i="47"/>
  <c r="E138" i="43"/>
  <c r="M128" i="43"/>
  <c r="L85" i="47"/>
  <c r="W19" i="47"/>
  <c r="M131" i="43"/>
  <c r="L94" i="47"/>
  <c r="L101" i="47"/>
  <c r="L93" i="47"/>
  <c r="L111" i="47"/>
  <c r="L95" i="47"/>
  <c r="L91" i="47"/>
  <c r="L102" i="47"/>
  <c r="L96" i="47"/>
  <c r="L100" i="47"/>
  <c r="L98" i="47"/>
  <c r="L97" i="47"/>
  <c r="L92" i="47"/>
  <c r="Q107" i="47"/>
  <c r="U85" i="47"/>
  <c r="L107" i="47"/>
  <c r="L109" i="47"/>
  <c r="Q112" i="47"/>
  <c r="Q82" i="47"/>
  <c r="Q87" i="47"/>
  <c r="L112" i="47"/>
  <c r="Q108" i="47"/>
  <c r="L106" i="47"/>
  <c r="Q95" i="47"/>
  <c r="L110" i="47"/>
  <c r="Q98" i="47"/>
  <c r="Q85" i="47"/>
  <c r="L114" i="47"/>
  <c r="Q96" i="47"/>
  <c r="L117" i="47"/>
  <c r="Q77" i="47"/>
  <c r="L116" i="47"/>
  <c r="L115" i="47"/>
  <c r="L108" i="47"/>
  <c r="Q111" i="47"/>
  <c r="L113" i="47"/>
  <c r="Q81" i="47"/>
  <c r="Q109" i="47"/>
  <c r="Q78" i="47"/>
  <c r="Q97" i="47"/>
  <c r="Q117" i="47"/>
  <c r="Q102" i="47"/>
  <c r="Q101" i="47"/>
  <c r="O93" i="47"/>
  <c r="O100" i="47"/>
  <c r="P101" i="47"/>
  <c r="P81" i="47"/>
  <c r="O95" i="47"/>
  <c r="U79" i="47"/>
  <c r="N79" i="47"/>
  <c r="N86" i="47"/>
  <c r="N87" i="47"/>
  <c r="P102" i="47"/>
  <c r="P85" i="47"/>
  <c r="N78" i="47"/>
  <c r="O102" i="47"/>
  <c r="N81" i="47"/>
  <c r="N83" i="47"/>
  <c r="N102" i="47"/>
  <c r="P76" i="47"/>
  <c r="N96" i="47"/>
  <c r="P116" i="47"/>
  <c r="N76" i="47"/>
  <c r="P107" i="47"/>
  <c r="N82" i="47"/>
  <c r="N94" i="47"/>
  <c r="N98" i="47"/>
  <c r="N77" i="47"/>
  <c r="N80" i="47"/>
  <c r="N84" i="47"/>
  <c r="R50" i="47"/>
  <c r="N91" i="47"/>
  <c r="N114" i="47"/>
  <c r="Q100" i="47"/>
  <c r="Q84" i="47"/>
  <c r="P96" i="47"/>
  <c r="Q86" i="47"/>
  <c r="Q93" i="47"/>
  <c r="R56" i="47"/>
  <c r="Q110" i="47"/>
  <c r="Q113" i="47"/>
  <c r="U76" i="47"/>
  <c r="Q80" i="47"/>
  <c r="P110" i="47"/>
  <c r="Q106" i="47"/>
  <c r="Q115" i="47"/>
  <c r="Q114" i="47"/>
  <c r="Q94" i="47"/>
  <c r="M93" i="47"/>
  <c r="U95" i="47"/>
  <c r="U83" i="47"/>
  <c r="Q99" i="47"/>
  <c r="Q91" i="47"/>
  <c r="Q76" i="47"/>
  <c r="Q79" i="47"/>
  <c r="Q92" i="47"/>
  <c r="Q116" i="47"/>
  <c r="U109" i="47"/>
  <c r="P115" i="47"/>
  <c r="P77" i="47"/>
  <c r="N93" i="47"/>
  <c r="N112" i="47"/>
  <c r="N108" i="47"/>
  <c r="U113" i="47"/>
  <c r="P91" i="47"/>
  <c r="P109" i="47"/>
  <c r="P111" i="47"/>
  <c r="P93" i="47"/>
  <c r="P114" i="47"/>
  <c r="P78" i="47"/>
  <c r="U102" i="47"/>
  <c r="U116" i="47"/>
  <c r="M99" i="47"/>
  <c r="U101" i="47"/>
  <c r="U100" i="47"/>
  <c r="U112" i="47"/>
  <c r="P98" i="47"/>
  <c r="P94" i="47"/>
  <c r="P106" i="47"/>
  <c r="P86" i="47"/>
  <c r="P92" i="47"/>
  <c r="P80" i="47"/>
  <c r="U110" i="47"/>
  <c r="P113" i="47"/>
  <c r="P108" i="47"/>
  <c r="P97" i="47"/>
  <c r="P87" i="47"/>
  <c r="O115" i="47"/>
  <c r="S96" i="47"/>
  <c r="U96" i="47"/>
  <c r="U98" i="47"/>
  <c r="P95" i="47"/>
  <c r="P100" i="47"/>
  <c r="U91" i="47"/>
  <c r="U106" i="47"/>
  <c r="U107" i="47"/>
  <c r="U92" i="47"/>
  <c r="P117" i="47"/>
  <c r="P112" i="47"/>
  <c r="P99" i="47"/>
  <c r="P82" i="47"/>
  <c r="P79" i="47"/>
  <c r="P83" i="47"/>
  <c r="S78" i="47"/>
  <c r="O117" i="47"/>
  <c r="O98" i="47"/>
  <c r="S99" i="47"/>
  <c r="S85" i="47"/>
  <c r="S93" i="47"/>
  <c r="M117" i="47"/>
  <c r="O114" i="47"/>
  <c r="O108" i="47"/>
  <c r="O92" i="47"/>
  <c r="O94" i="47"/>
  <c r="O109" i="47"/>
  <c r="M112" i="47"/>
  <c r="U115" i="47"/>
  <c r="U86" i="47"/>
  <c r="U81" i="47"/>
  <c r="U94" i="47"/>
  <c r="U87" i="47"/>
  <c r="U93" i="47"/>
  <c r="S77" i="47"/>
  <c r="S108" i="47"/>
  <c r="S94" i="47"/>
  <c r="S76" i="47"/>
  <c r="R71" i="47"/>
  <c r="S83" i="47"/>
  <c r="O112" i="47"/>
  <c r="O111" i="47"/>
  <c r="S84" i="47"/>
  <c r="S115" i="47"/>
  <c r="U97" i="47"/>
  <c r="U111" i="47"/>
  <c r="U114" i="47"/>
  <c r="U108" i="47"/>
  <c r="U99" i="47"/>
  <c r="S101" i="47"/>
  <c r="S79" i="47"/>
  <c r="S102" i="47"/>
  <c r="O101" i="47"/>
  <c r="O110" i="47"/>
  <c r="O113" i="47"/>
  <c r="O97" i="47"/>
  <c r="U78" i="47"/>
  <c r="U82" i="47"/>
  <c r="U80" i="47"/>
  <c r="S110" i="47"/>
  <c r="S109" i="47"/>
  <c r="S117" i="47"/>
  <c r="S80" i="47"/>
  <c r="O106" i="47"/>
  <c r="O116" i="47"/>
  <c r="O107" i="47"/>
  <c r="S86" i="47"/>
  <c r="S87" i="47"/>
  <c r="O96" i="47"/>
  <c r="O91" i="47"/>
  <c r="U77" i="47"/>
  <c r="U117" i="47"/>
  <c r="S114" i="47"/>
  <c r="S81" i="47"/>
  <c r="S82" i="47"/>
  <c r="M87" i="47"/>
  <c r="M94" i="47"/>
  <c r="M113" i="47"/>
  <c r="M79" i="47"/>
  <c r="N117" i="47"/>
  <c r="M76" i="47"/>
  <c r="M81" i="47"/>
  <c r="M114" i="47"/>
  <c r="M101" i="47"/>
  <c r="M96" i="47"/>
  <c r="M111" i="47"/>
  <c r="M108" i="47"/>
  <c r="M97" i="47"/>
  <c r="M115" i="47"/>
  <c r="M77" i="47"/>
  <c r="M98" i="47"/>
  <c r="M86" i="47"/>
  <c r="M80" i="47"/>
  <c r="M85" i="47"/>
  <c r="M95" i="47"/>
  <c r="M91" i="47"/>
  <c r="N111" i="47"/>
  <c r="M109" i="47"/>
  <c r="N115" i="47"/>
  <c r="M106" i="47"/>
  <c r="M92" i="47"/>
  <c r="M110" i="47"/>
  <c r="M100" i="47"/>
  <c r="M82" i="47"/>
  <c r="M84" i="47"/>
  <c r="M116" i="47"/>
  <c r="M102" i="47"/>
  <c r="M78" i="47"/>
  <c r="M107" i="47"/>
  <c r="J108" i="47"/>
  <c r="N92" i="47"/>
  <c r="N100" i="47"/>
  <c r="N107" i="47"/>
  <c r="S112" i="47"/>
  <c r="S95" i="47"/>
  <c r="S98" i="47"/>
  <c r="N99" i="47"/>
  <c r="N101" i="47"/>
  <c r="N110" i="47"/>
  <c r="N113" i="47"/>
  <c r="S92" i="47"/>
  <c r="S97" i="47"/>
  <c r="N116" i="47"/>
  <c r="N106" i="47"/>
  <c r="N95" i="47"/>
  <c r="N97" i="47"/>
  <c r="S111" i="47"/>
  <c r="S107" i="47"/>
  <c r="S100" i="47"/>
  <c r="S113" i="47"/>
  <c r="N109" i="47"/>
  <c r="S116" i="47"/>
  <c r="S91" i="47"/>
  <c r="S106" i="47"/>
  <c r="R65" i="47"/>
  <c r="R54" i="47"/>
  <c r="R53" i="47"/>
  <c r="R52" i="47"/>
  <c r="R63" i="47"/>
  <c r="R72" i="47"/>
  <c r="R68" i="47"/>
  <c r="R49" i="47"/>
  <c r="R62" i="47"/>
  <c r="R61" i="47"/>
  <c r="R46" i="47"/>
  <c r="R55" i="47"/>
  <c r="R47" i="47"/>
  <c r="R67" i="47"/>
  <c r="R57" i="47"/>
  <c r="R48" i="47"/>
  <c r="R51" i="47"/>
  <c r="R66" i="47"/>
  <c r="R64" i="47"/>
  <c r="R70" i="47"/>
  <c r="T96" i="47"/>
  <c r="V98" i="47"/>
  <c r="V97" i="47"/>
  <c r="V107" i="47"/>
  <c r="T111" i="47"/>
  <c r="T107" i="47"/>
  <c r="T93" i="47"/>
  <c r="V85" i="47"/>
  <c r="T97" i="47"/>
  <c r="T81" i="47"/>
  <c r="T83" i="47"/>
  <c r="V93" i="47"/>
  <c r="V76" i="47"/>
  <c r="V79" i="47"/>
  <c r="T116" i="47"/>
  <c r="T87" i="47"/>
  <c r="T113" i="47"/>
  <c r="T106" i="47"/>
  <c r="V109" i="47"/>
  <c r="V94" i="47"/>
  <c r="T110" i="47"/>
  <c r="T117" i="47"/>
  <c r="T102" i="47"/>
  <c r="V95" i="47"/>
  <c r="T115" i="47"/>
  <c r="R85" i="47"/>
  <c r="V83" i="47"/>
  <c r="V117" i="47"/>
  <c r="V100" i="47"/>
  <c r="V102" i="47"/>
  <c r="V86" i="47"/>
  <c r="T91" i="47"/>
  <c r="T78" i="47"/>
  <c r="V99" i="47"/>
  <c r="V106" i="47"/>
  <c r="V91" i="47"/>
  <c r="V112" i="47"/>
  <c r="V77" i="47"/>
  <c r="V101" i="47"/>
  <c r="T95" i="47"/>
  <c r="T109" i="47"/>
  <c r="T100" i="47"/>
  <c r="T77" i="47"/>
  <c r="T80" i="47"/>
  <c r="T82" i="47"/>
  <c r="V110" i="47"/>
  <c r="V82" i="47"/>
  <c r="V111" i="47"/>
  <c r="V78" i="47"/>
  <c r="V96" i="47"/>
  <c r="V113" i="47"/>
  <c r="T99" i="47"/>
  <c r="T92" i="47"/>
  <c r="T108" i="47"/>
  <c r="T114" i="47"/>
  <c r="T112" i="47"/>
  <c r="T79" i="47"/>
  <c r="T101" i="47"/>
  <c r="T84" i="47"/>
  <c r="V114" i="47"/>
  <c r="V108" i="47"/>
  <c r="V80" i="47"/>
  <c r="V81" i="47"/>
  <c r="V87" i="47"/>
  <c r="V116" i="47"/>
  <c r="V84" i="47"/>
  <c r="V92" i="47"/>
  <c r="V115" i="47"/>
  <c r="T94" i="47"/>
  <c r="T98" i="47"/>
  <c r="T86" i="47"/>
  <c r="T85" i="47"/>
  <c r="R82" i="47"/>
  <c r="R113" i="47"/>
  <c r="R79" i="47"/>
  <c r="R110" i="47"/>
  <c r="R95" i="47"/>
  <c r="R107" i="47"/>
  <c r="R100" i="47"/>
  <c r="R76" i="47"/>
  <c r="R108" i="47"/>
  <c r="R81" i="47"/>
  <c r="R87" i="47"/>
  <c r="R114" i="47"/>
  <c r="R84" i="47"/>
  <c r="R111" i="47"/>
  <c r="R96" i="47"/>
  <c r="R112" i="47"/>
  <c r="R101" i="47"/>
  <c r="R116" i="47"/>
  <c r="R91" i="47"/>
  <c r="R109" i="47"/>
  <c r="R94" i="47"/>
  <c r="R102" i="47"/>
  <c r="R83" i="47"/>
  <c r="R92" i="47"/>
  <c r="R86" i="47"/>
  <c r="R98" i="47"/>
  <c r="R93" i="47"/>
  <c r="R99" i="47"/>
  <c r="R117" i="47"/>
  <c r="R97" i="47"/>
  <c r="R80" i="47"/>
  <c r="R106" i="47"/>
  <c r="R77" i="47"/>
  <c r="R115" i="47"/>
  <c r="R78" i="47"/>
  <c r="W18" i="47"/>
  <c r="W26" i="47"/>
  <c r="V43" i="47"/>
  <c r="V45" i="47" s="1"/>
  <c r="V58" i="47" s="1"/>
  <c r="V60" i="47" s="1"/>
  <c r="U43" i="47"/>
  <c r="U45" i="47" s="1"/>
  <c r="W21" i="47"/>
  <c r="W23" i="47"/>
  <c r="W25" i="47"/>
  <c r="W20" i="47"/>
  <c r="W22" i="47"/>
  <c r="W17" i="47"/>
  <c r="W24" i="47"/>
  <c r="K93" i="47"/>
  <c r="K64" i="47"/>
  <c r="K113" i="47"/>
  <c r="K117" i="47"/>
  <c r="K96" i="47"/>
  <c r="K106" i="47"/>
  <c r="K116" i="47"/>
  <c r="K102" i="47"/>
  <c r="K97" i="47"/>
  <c r="K95" i="47"/>
  <c r="K66" i="47"/>
  <c r="K82" i="47"/>
  <c r="K77" i="47"/>
  <c r="K86" i="47"/>
  <c r="K78" i="47"/>
  <c r="K115" i="47"/>
  <c r="K65" i="47"/>
  <c r="K110" i="47"/>
  <c r="K101" i="47"/>
  <c r="K85" i="47"/>
  <c r="K108" i="47"/>
  <c r="K112" i="47"/>
  <c r="K70" i="47"/>
  <c r="K79" i="47"/>
  <c r="K87" i="47"/>
  <c r="K84" i="47"/>
  <c r="K69" i="47"/>
  <c r="K80" i="47"/>
  <c r="K94" i="47"/>
  <c r="K100" i="47"/>
  <c r="K107" i="47"/>
  <c r="K91" i="47"/>
  <c r="K114" i="47"/>
  <c r="K98" i="47"/>
  <c r="K63" i="47"/>
  <c r="K99" i="47"/>
  <c r="K92" i="47"/>
  <c r="K61" i="47"/>
  <c r="K109" i="47"/>
  <c r="K111" i="47"/>
  <c r="K81" i="47"/>
  <c r="K72" i="47"/>
  <c r="K76" i="47"/>
  <c r="K71" i="47"/>
  <c r="K68" i="47"/>
  <c r="K62" i="47"/>
  <c r="K83" i="47"/>
  <c r="K67" i="47"/>
  <c r="I72" i="47"/>
  <c r="I69" i="47"/>
  <c r="I61" i="47"/>
  <c r="I71" i="47"/>
  <c r="I110" i="47"/>
  <c r="I76" i="47"/>
  <c r="I67" i="47"/>
  <c r="I55" i="47"/>
  <c r="I64" i="47"/>
  <c r="I96" i="47"/>
  <c r="I116" i="47"/>
  <c r="I62" i="47"/>
  <c r="I48" i="47"/>
  <c r="I108" i="47"/>
  <c r="I106" i="47"/>
  <c r="I86" i="47"/>
  <c r="I83" i="47"/>
  <c r="I78" i="47"/>
  <c r="I66" i="47"/>
  <c r="I81" i="47"/>
  <c r="I49" i="47"/>
  <c r="I80" i="47"/>
  <c r="I63" i="47"/>
  <c r="I95" i="47"/>
  <c r="I100" i="47"/>
  <c r="I98" i="47"/>
  <c r="I113" i="47"/>
  <c r="I77" i="47"/>
  <c r="I57" i="47"/>
  <c r="I70" i="47"/>
  <c r="I54" i="47"/>
  <c r="I56" i="47"/>
  <c r="I47" i="47"/>
  <c r="I52" i="47"/>
  <c r="I91" i="47"/>
  <c r="I107" i="47"/>
  <c r="I97" i="47"/>
  <c r="I87" i="47"/>
  <c r="I114" i="47"/>
  <c r="I92" i="47"/>
  <c r="I99" i="47"/>
  <c r="I94" i="47"/>
  <c r="I93" i="47"/>
  <c r="I109" i="47"/>
  <c r="I85" i="47"/>
  <c r="I50" i="47"/>
  <c r="I68" i="47"/>
  <c r="I51" i="47"/>
  <c r="I82" i="47"/>
  <c r="I65" i="47"/>
  <c r="I53" i="47"/>
  <c r="I46" i="47"/>
  <c r="I79" i="47"/>
  <c r="I115" i="47"/>
  <c r="I102" i="47"/>
  <c r="I112" i="47"/>
  <c r="I101" i="47"/>
  <c r="I111" i="47"/>
  <c r="I117" i="47"/>
  <c r="J94" i="47"/>
  <c r="J98" i="47"/>
  <c r="J111" i="47"/>
  <c r="J93" i="47"/>
  <c r="J96" i="47"/>
  <c r="J100" i="47"/>
  <c r="J114" i="47"/>
  <c r="J97" i="47"/>
  <c r="J113" i="47"/>
  <c r="J117" i="47"/>
  <c r="J112" i="47"/>
  <c r="J115" i="47"/>
  <c r="J77" i="47"/>
  <c r="J116" i="47"/>
  <c r="J95" i="47"/>
  <c r="J107" i="47"/>
  <c r="J109" i="47"/>
  <c r="J110" i="47"/>
  <c r="J92" i="47"/>
  <c r="J91" i="47"/>
  <c r="J101" i="47"/>
  <c r="J106" i="47"/>
  <c r="J102" i="47"/>
  <c r="J99" i="47"/>
  <c r="J62" i="47"/>
  <c r="J41" i="47"/>
  <c r="W41" i="47" s="1"/>
  <c r="J36" i="47"/>
  <c r="W36" i="47" s="1"/>
  <c r="J52" i="47"/>
  <c r="J79" i="47"/>
  <c r="J56" i="47"/>
  <c r="J34" i="47"/>
  <c r="W34" i="47" s="1"/>
  <c r="J42" i="47"/>
  <c r="W42" i="47" s="1"/>
  <c r="J53" i="47"/>
  <c r="J67" i="47"/>
  <c r="J54" i="47"/>
  <c r="J50" i="47"/>
  <c r="J68" i="47"/>
  <c r="J38" i="47"/>
  <c r="W38" i="47" s="1"/>
  <c r="J32" i="47"/>
  <c r="W32" i="47" s="1"/>
  <c r="J47" i="47"/>
  <c r="J46" i="47"/>
  <c r="J76" i="47"/>
  <c r="J49" i="47"/>
  <c r="J63" i="47"/>
  <c r="J70" i="47"/>
  <c r="J61" i="47"/>
  <c r="J85" i="47"/>
  <c r="J69" i="47"/>
  <c r="J48" i="47"/>
  <c r="J39" i="47"/>
  <c r="W39" i="47" s="1"/>
  <c r="J87" i="47"/>
  <c r="J66" i="47"/>
  <c r="J37" i="47"/>
  <c r="W37" i="47" s="1"/>
  <c r="J64" i="47"/>
  <c r="J33" i="47"/>
  <c r="W33" i="47" s="1"/>
  <c r="J31" i="47"/>
  <c r="W31" i="47" s="1"/>
  <c r="J40" i="47"/>
  <c r="W40" i="47" s="1"/>
  <c r="J65" i="47"/>
  <c r="J72" i="47"/>
  <c r="J80" i="47"/>
  <c r="J82" i="47"/>
  <c r="J84" i="47"/>
  <c r="J57" i="47"/>
  <c r="J55" i="47"/>
  <c r="J78" i="47"/>
  <c r="J71" i="47"/>
  <c r="J86" i="47"/>
  <c r="J83" i="47"/>
  <c r="J51" i="47"/>
  <c r="J81" i="47"/>
  <c r="J35" i="47"/>
  <c r="W35" i="47" s="1"/>
  <c r="I28" i="47"/>
  <c r="I30" i="47" s="1"/>
  <c r="O28" i="47"/>
  <c r="O30" i="47" s="1"/>
  <c r="J28" i="47"/>
  <c r="J30" i="47" s="1"/>
  <c r="M28" i="47"/>
  <c r="M30" i="47" s="1"/>
  <c r="L28" i="47"/>
  <c r="L30" i="47" s="1"/>
  <c r="N28" i="47"/>
  <c r="N30" i="47" s="1"/>
  <c r="K30" i="47"/>
  <c r="T73" i="47" l="1"/>
  <c r="T75" i="47" s="1"/>
  <c r="T88" i="47" s="1"/>
  <c r="T90" i="47" s="1"/>
  <c r="T103" i="47" s="1"/>
  <c r="H20" i="43"/>
  <c r="V73" i="47"/>
  <c r="V75" i="47" s="1"/>
  <c r="V88" i="47" s="1"/>
  <c r="V90" i="47" s="1"/>
  <c r="V103" i="47" s="1"/>
  <c r="S73" i="47"/>
  <c r="S75" i="47" s="1"/>
  <c r="S88" i="47" s="1"/>
  <c r="S90" i="47" s="1"/>
  <c r="S103" i="47" s="1"/>
  <c r="L133" i="43"/>
  <c r="M139" i="43"/>
  <c r="U58" i="47"/>
  <c r="U60" i="47" s="1"/>
  <c r="U73" i="47" s="1"/>
  <c r="U75" i="47" s="1"/>
  <c r="U88" i="47" s="1"/>
  <c r="U90" i="47" s="1"/>
  <c r="U103" i="47" s="1"/>
  <c r="W28" i="47"/>
  <c r="C140" i="43" s="1"/>
  <c r="C141" i="43" s="1"/>
  <c r="Q88" i="47"/>
  <c r="Q90" i="47" s="1"/>
  <c r="Q103" i="47" s="1"/>
  <c r="P88" i="47"/>
  <c r="P90" i="47" s="1"/>
  <c r="P103" i="47" s="1"/>
  <c r="R58" i="47"/>
  <c r="R60" i="47" s="1"/>
  <c r="R73" i="47" s="1"/>
  <c r="R75" i="47" s="1"/>
  <c r="R88" i="47" s="1"/>
  <c r="R90" i="47" s="1"/>
  <c r="R103" i="47" s="1"/>
  <c r="W65" i="47"/>
  <c r="W56" i="47"/>
  <c r="W47" i="47"/>
  <c r="W49" i="47"/>
  <c r="W67" i="47"/>
  <c r="W95" i="47"/>
  <c r="W111" i="47"/>
  <c r="W92" i="47"/>
  <c r="W83" i="47"/>
  <c r="W116" i="47"/>
  <c r="W108" i="47"/>
  <c r="W93" i="47"/>
  <c r="W57" i="47"/>
  <c r="W62" i="47"/>
  <c r="W115" i="47"/>
  <c r="W109" i="47"/>
  <c r="W77" i="47"/>
  <c r="W86" i="47"/>
  <c r="W84" i="47"/>
  <c r="W112" i="47"/>
  <c r="W46" i="47"/>
  <c r="W51" i="47"/>
  <c r="W94" i="47"/>
  <c r="W99" i="47"/>
  <c r="W52" i="47"/>
  <c r="W70" i="47"/>
  <c r="W113" i="47"/>
  <c r="W100" i="47"/>
  <c r="W80" i="47"/>
  <c r="W78" i="47"/>
  <c r="W48" i="47"/>
  <c r="W55" i="47"/>
  <c r="W69" i="47"/>
  <c r="W72" i="47"/>
  <c r="W102" i="47"/>
  <c r="W53" i="47"/>
  <c r="W68" i="47"/>
  <c r="W110" i="47"/>
  <c r="W101" i="47"/>
  <c r="W50" i="47"/>
  <c r="W114" i="47"/>
  <c r="W97" i="47"/>
  <c r="W81" i="47"/>
  <c r="W106" i="47"/>
  <c r="W96" i="47"/>
  <c r="W71" i="47"/>
  <c r="W117" i="47"/>
  <c r="W79" i="47"/>
  <c r="W82" i="47"/>
  <c r="W85" i="47"/>
  <c r="W87" i="47"/>
  <c r="W107" i="47"/>
  <c r="W91" i="47"/>
  <c r="W54" i="47"/>
  <c r="W98" i="47"/>
  <c r="W63" i="47"/>
  <c r="W66" i="47"/>
  <c r="W64" i="47"/>
  <c r="W76" i="47"/>
  <c r="W61" i="47"/>
  <c r="J43" i="47"/>
  <c r="J45" i="47" s="1"/>
  <c r="J58" i="47" s="1"/>
  <c r="J60" i="47" s="1"/>
  <c r="I43" i="47"/>
  <c r="I45" i="47" s="1"/>
  <c r="I58" i="47" s="1"/>
  <c r="I60" i="47" s="1"/>
  <c r="O43" i="47"/>
  <c r="O45" i="47" s="1"/>
  <c r="O58" i="47" s="1"/>
  <c r="O60" i="47" s="1"/>
  <c r="N43" i="47"/>
  <c r="N45" i="47" s="1"/>
  <c r="N58" i="47" s="1"/>
  <c r="N60" i="47" s="1"/>
  <c r="M43" i="47"/>
  <c r="M45" i="47" s="1"/>
  <c r="M58" i="47" s="1"/>
  <c r="M60" i="47" s="1"/>
  <c r="L43" i="47"/>
  <c r="M133" i="43" l="1"/>
  <c r="V105" i="47"/>
  <c r="V118" i="47" s="1"/>
  <c r="V120" i="47" s="1"/>
  <c r="P105" i="47"/>
  <c r="P118" i="47" s="1"/>
  <c r="P120" i="47" s="1"/>
  <c r="R105" i="47"/>
  <c r="R118" i="47" s="1"/>
  <c r="R120" i="47" s="1"/>
  <c r="Q105" i="47"/>
  <c r="Q118" i="47" s="1"/>
  <c r="Q120" i="47" s="1"/>
  <c r="S105" i="47"/>
  <c r="S118" i="47" s="1"/>
  <c r="S120" i="47" s="1"/>
  <c r="T105" i="47"/>
  <c r="T118" i="47" s="1"/>
  <c r="T120" i="47" s="1"/>
  <c r="U105" i="47"/>
  <c r="U118" i="47" s="1"/>
  <c r="U120" i="47" s="1"/>
  <c r="W30" i="47"/>
  <c r="M73" i="47"/>
  <c r="M75" i="47" s="1"/>
  <c r="M88" i="47" s="1"/>
  <c r="M90" i="47" s="1"/>
  <c r="M103" i="47" s="1"/>
  <c r="I73" i="47"/>
  <c r="I75" i="47" s="1"/>
  <c r="I88" i="47" s="1"/>
  <c r="I90" i="47" s="1"/>
  <c r="I103" i="47" s="1"/>
  <c r="J73" i="47"/>
  <c r="J75" i="47" s="1"/>
  <c r="J88" i="47" s="1"/>
  <c r="J90" i="47" s="1"/>
  <c r="J103" i="47" s="1"/>
  <c r="N73" i="47"/>
  <c r="N75" i="47" s="1"/>
  <c r="N88" i="47" s="1"/>
  <c r="N90" i="47" s="1"/>
  <c r="N103" i="47" s="1"/>
  <c r="O73" i="47"/>
  <c r="O75" i="47" s="1"/>
  <c r="O88" i="47" s="1"/>
  <c r="O90" i="47" s="1"/>
  <c r="O103" i="47" s="1"/>
  <c r="L45" i="47"/>
  <c r="L58" i="47" s="1"/>
  <c r="L60" i="47" s="1"/>
  <c r="O105" i="47" l="1"/>
  <c r="O118" i="47" s="1"/>
  <c r="O120" i="47" s="1"/>
  <c r="J105" i="47"/>
  <c r="J118" i="47" s="1"/>
  <c r="J120" i="47" s="1"/>
  <c r="M105" i="47"/>
  <c r="M118" i="47" s="1"/>
  <c r="M120" i="47" s="1"/>
  <c r="N105" i="47"/>
  <c r="N118" i="47" s="1"/>
  <c r="N120" i="47" s="1"/>
  <c r="L73" i="47"/>
  <c r="L75" i="47" s="1"/>
  <c r="L88" i="47" s="1"/>
  <c r="L90" i="47" s="1"/>
  <c r="L103" i="47" s="1"/>
  <c r="L105" i="47" l="1"/>
  <c r="L118" i="47" s="1"/>
  <c r="L120" i="47" s="1"/>
  <c r="I105" i="47"/>
  <c r="I118" i="47" s="1"/>
  <c r="I120" i="47" s="1"/>
  <c r="W43" i="47" l="1"/>
  <c r="D140" i="43" s="1"/>
  <c r="K43" i="47"/>
  <c r="D141" i="43" l="1"/>
  <c r="K45" i="47"/>
  <c r="K58" i="47" s="1"/>
  <c r="K60" i="47" s="1"/>
  <c r="W45" i="47"/>
  <c r="W58" i="47" s="1"/>
  <c r="W60" i="47" l="1"/>
  <c r="W73" i="47" s="1"/>
  <c r="E140" i="43"/>
  <c r="K73" i="47"/>
  <c r="K75" i="47" s="1"/>
  <c r="K88" i="47" s="1"/>
  <c r="K90" i="47" s="1"/>
  <c r="K103" i="47" s="1"/>
  <c r="K105" i="47" l="1"/>
  <c r="K118" i="47" s="1"/>
  <c r="K120" i="47" s="1"/>
  <c r="W75" i="47"/>
  <c r="W88" i="47" s="1"/>
  <c r="F140" i="43"/>
  <c r="F141" i="43" s="1"/>
  <c r="E141" i="43"/>
  <c r="W90" i="47" l="1"/>
  <c r="W103" i="47" s="1"/>
  <c r="G140" i="43"/>
  <c r="G141" i="43" l="1"/>
  <c r="W105" i="47"/>
  <c r="W118" i="47" s="1"/>
  <c r="H140" i="43"/>
  <c r="H141" i="43" s="1"/>
  <c r="W120" i="47" l="1"/>
  <c r="I140" i="43"/>
  <c r="I141" i="43" s="1"/>
  <c r="S1467" i="79" l="1"/>
  <c r="E1467" i="79"/>
  <c r="AH1565" i="79" l="1"/>
  <c r="AH1754" i="79" s="1"/>
  <c r="AJ1565" i="79"/>
  <c r="AJ1754" i="79" s="1"/>
  <c r="AI1565" i="79"/>
  <c r="AI1754" i="79" s="1"/>
  <c r="T1467" i="79"/>
  <c r="AE1565" i="79"/>
  <c r="AE1754" i="79" s="1"/>
  <c r="AF1565" i="79"/>
  <c r="AF1754" i="79" s="1"/>
  <c r="AP1565" i="79"/>
  <c r="AP1754" i="79" s="1"/>
  <c r="AQ1565" i="79"/>
  <c r="AQ1754" i="79" s="1"/>
  <c r="AN1565" i="79"/>
  <c r="AN1754" i="79" s="1"/>
  <c r="AR1565" i="79"/>
  <c r="AR1754" i="79" s="1"/>
  <c r="AL1565" i="79"/>
  <c r="AL1754" i="79" s="1"/>
  <c r="AO1565" i="79"/>
  <c r="AO1754" i="79" s="1"/>
  <c r="AM1565" i="79"/>
  <c r="AM1754" i="79" s="1"/>
  <c r="AG1565" i="79"/>
  <c r="AG1754" i="79" s="1"/>
  <c r="AK1565" i="79"/>
  <c r="AK1754" i="79" s="1"/>
  <c r="F1467" i="79"/>
  <c r="AI1566" i="79" l="1"/>
  <c r="AI1791" i="79" s="1"/>
  <c r="AJ1566" i="79"/>
  <c r="AJ1791" i="79" s="1"/>
  <c r="AH1566" i="79"/>
  <c r="AH1791" i="79" s="1"/>
  <c r="AF1566" i="79"/>
  <c r="AF1791" i="79" s="1"/>
  <c r="AE1566" i="79"/>
  <c r="AE1791" i="79" s="1"/>
  <c r="AQ1566" i="79"/>
  <c r="AQ1791" i="79" s="1"/>
  <c r="AM1566" i="79"/>
  <c r="AM1791" i="79" s="1"/>
  <c r="AR1566" i="79"/>
  <c r="AR1791" i="79" s="1"/>
  <c r="AO1566" i="79"/>
  <c r="AO1791" i="79" s="1"/>
  <c r="AN1566" i="79"/>
  <c r="AN1791" i="79" s="1"/>
  <c r="AL1566" i="79"/>
  <c r="AL1791" i="79" s="1"/>
  <c r="AP1566" i="79"/>
  <c r="AP1791" i="79" s="1"/>
  <c r="AG1566" i="79"/>
  <c r="AG1791" i="79" s="1"/>
  <c r="AK1566" i="79"/>
  <c r="AK1791" i="79" s="1"/>
  <c r="G1467" i="79"/>
  <c r="AS1754" i="79"/>
  <c r="U1467" i="79"/>
  <c r="AS1791" i="79" l="1"/>
  <c r="AE1567" i="79"/>
  <c r="AE1818" i="79" s="1"/>
  <c r="AF1567" i="79"/>
  <c r="AF1818" i="79" s="1"/>
  <c r="AR1567" i="79"/>
  <c r="AR1818" i="79" s="1"/>
  <c r="AQ1567" i="79"/>
  <c r="AQ1818" i="79" s="1"/>
  <c r="AM1567" i="79"/>
  <c r="AM1818" i="79" s="1"/>
  <c r="AN1567" i="79"/>
  <c r="AN1818" i="79" s="1"/>
  <c r="AL1567" i="79"/>
  <c r="AL1818" i="79" s="1"/>
  <c r="AP1567" i="79"/>
  <c r="AP1818" i="79" s="1"/>
  <c r="AO1567" i="79"/>
  <c r="AO1818" i="79" s="1"/>
  <c r="AG1567" i="79"/>
  <c r="AG1818" i="79" s="1"/>
  <c r="AK1567" i="79"/>
  <c r="AK1818" i="79" s="1"/>
  <c r="AH1567" i="79"/>
  <c r="AH1818" i="79" s="1"/>
  <c r="AI1567" i="79"/>
  <c r="AI1818" i="79" s="1"/>
  <c r="AJ1567" i="79"/>
  <c r="AJ1818" i="79" s="1"/>
  <c r="V1467" i="79"/>
  <c r="H1467" i="79"/>
  <c r="AJ1568" i="79" l="1"/>
  <c r="AJ1845" i="79" s="1"/>
  <c r="AI1568" i="79"/>
  <c r="AI1845" i="79" s="1"/>
  <c r="AH1568" i="79"/>
  <c r="AH1845" i="79" s="1"/>
  <c r="AS1818" i="79"/>
  <c r="I1467" i="79"/>
  <c r="W1467" i="79"/>
  <c r="AE1568" i="79"/>
  <c r="AE1845" i="79" s="1"/>
  <c r="AF1568" i="79"/>
  <c r="AF1845" i="79" s="1"/>
  <c r="AN1568" i="79"/>
  <c r="AN1845" i="79" s="1"/>
  <c r="AL1568" i="79"/>
  <c r="AL1845" i="79" s="1"/>
  <c r="AP1568" i="79"/>
  <c r="AP1845" i="79" s="1"/>
  <c r="AQ1568" i="79"/>
  <c r="AQ1845" i="79" s="1"/>
  <c r="AM1568" i="79"/>
  <c r="AM1845" i="79" s="1"/>
  <c r="AO1568" i="79"/>
  <c r="AO1845" i="79" s="1"/>
  <c r="AR1568" i="79"/>
  <c r="AR1845" i="79" s="1"/>
  <c r="AK1568" i="79"/>
  <c r="AK1845" i="79" s="1"/>
  <c r="AG1568" i="79"/>
  <c r="AG1845" i="79" s="1"/>
  <c r="J1467" i="79" l="1"/>
  <c r="AE1569" i="79"/>
  <c r="AE1872" i="79" s="1"/>
  <c r="AF1569" i="79"/>
  <c r="AF1872" i="79" s="1"/>
  <c r="AR1569" i="79"/>
  <c r="AR1872" i="79" s="1"/>
  <c r="AN1569" i="79"/>
  <c r="AN1872" i="79" s="1"/>
  <c r="AQ1569" i="79"/>
  <c r="AQ1872" i="79" s="1"/>
  <c r="AM1569" i="79"/>
  <c r="AM1872" i="79" s="1"/>
  <c r="AL1569" i="79"/>
  <c r="AL1872" i="79" s="1"/>
  <c r="AP1569" i="79"/>
  <c r="AP1872" i="79" s="1"/>
  <c r="AO1569" i="79"/>
  <c r="AO1872" i="79" s="1"/>
  <c r="AG1569" i="79"/>
  <c r="AG1872" i="79" s="1"/>
  <c r="AK1569" i="79"/>
  <c r="AK1872" i="79" s="1"/>
  <c r="AS1845" i="79"/>
  <c r="AJ1569" i="79"/>
  <c r="AJ1872" i="79" s="1"/>
  <c r="AI1569" i="79"/>
  <c r="AI1872" i="79" s="1"/>
  <c r="AH1569" i="79"/>
  <c r="AH1872" i="79" s="1"/>
  <c r="X1467" i="79"/>
  <c r="AS1872" i="79" l="1"/>
  <c r="Y1467" i="79"/>
  <c r="K1467" i="79"/>
  <c r="Z1467" i="79" l="1"/>
  <c r="L1467" i="79"/>
  <c r="AA1467" i="79" l="1"/>
  <c r="M1467" i="79"/>
  <c r="AB1467" i="79" l="1"/>
  <c r="N1467" i="79"/>
  <c r="O1467" i="79" l="1"/>
  <c r="AC1467" i="79"/>
  <c r="AD1467" i="79" l="1"/>
  <c r="P1467" i="79"/>
  <c r="D1285" i="79" l="1"/>
  <c r="R1279" i="79"/>
  <c r="D898" i="79"/>
  <c r="D708" i="79"/>
  <c r="R708" i="79"/>
  <c r="R1285" i="79"/>
  <c r="D1263" i="79"/>
  <c r="D1279" i="79"/>
  <c r="R898" i="79"/>
  <c r="R1263" i="79"/>
  <c r="D1093" i="79"/>
  <c r="R1093" i="79"/>
  <c r="AR1351" i="79" l="1"/>
  <c r="AR1365" i="79" s="1"/>
  <c r="AG1351" i="79"/>
  <c r="AG1365" i="79" s="1"/>
  <c r="AO1351" i="79"/>
  <c r="AO1365" i="79" s="1"/>
  <c r="AN1351" i="79"/>
  <c r="AN1365" i="79" s="1"/>
  <c r="AP1351" i="79"/>
  <c r="AP1365" i="79" s="1"/>
  <c r="D1351" i="79"/>
  <c r="AF1351" i="79"/>
  <c r="AF1365" i="79" s="1"/>
  <c r="AQ1351" i="79"/>
  <c r="AQ1365" i="79" s="1"/>
  <c r="AL1351" i="79"/>
  <c r="AL1365" i="79" s="1"/>
  <c r="AK1351" i="79"/>
  <c r="AK1365" i="79" s="1"/>
  <c r="AM1351" i="79"/>
  <c r="AM1365" i="79" s="1"/>
  <c r="AE1351" i="79"/>
  <c r="AE1365" i="79" s="1"/>
  <c r="E1093" i="79"/>
  <c r="E1263" i="79"/>
  <c r="E898" i="79"/>
  <c r="S1093" i="79"/>
  <c r="E1279" i="79"/>
  <c r="E708" i="79"/>
  <c r="R1351" i="79"/>
  <c r="AJ1351" i="79"/>
  <c r="AJ1365" i="79" s="1"/>
  <c r="AI1351" i="79"/>
  <c r="AI1365" i="79" s="1"/>
  <c r="AH1351" i="79"/>
  <c r="AH1365" i="79" s="1"/>
  <c r="S1263" i="79"/>
  <c r="S1285" i="79"/>
  <c r="S1279" i="79"/>
  <c r="S898" i="79"/>
  <c r="S708" i="79"/>
  <c r="E1285" i="79"/>
  <c r="R895" i="79" l="1"/>
  <c r="D895" i="79"/>
  <c r="R1084" i="79"/>
  <c r="R699" i="79"/>
  <c r="R921" i="79"/>
  <c r="AF1370" i="79"/>
  <c r="AF1559" i="79" s="1"/>
  <c r="AL1370" i="79"/>
  <c r="AL1559" i="79" s="1"/>
  <c r="AE1370" i="79"/>
  <c r="AE1559" i="79" s="1"/>
  <c r="AO1370" i="79"/>
  <c r="AO1559" i="79" s="1"/>
  <c r="AG1370" i="79"/>
  <c r="AG1559" i="79" s="1"/>
  <c r="AR1370" i="79"/>
  <c r="AR1559" i="79" s="1"/>
  <c r="AQ1370" i="79"/>
  <c r="AQ1559" i="79" s="1"/>
  <c r="AK1370" i="79"/>
  <c r="AK1559" i="79" s="1"/>
  <c r="AM1370" i="79"/>
  <c r="AM1559" i="79" s="1"/>
  <c r="AP1370" i="79"/>
  <c r="AP1559" i="79" s="1"/>
  <c r="AN1370" i="79"/>
  <c r="AN1559" i="79" s="1"/>
  <c r="R892" i="79"/>
  <c r="R873" i="79"/>
  <c r="AJ1370" i="79"/>
  <c r="AJ1559" i="79" s="1"/>
  <c r="AI1370" i="79"/>
  <c r="AI1559" i="79" s="1"/>
  <c r="AH1370" i="79"/>
  <c r="AH1559" i="79" s="1"/>
  <c r="D699" i="79"/>
  <c r="D1090" i="79"/>
  <c r="D705" i="79"/>
  <c r="D892" i="79"/>
  <c r="D873" i="79"/>
  <c r="T708" i="79"/>
  <c r="T1263" i="79"/>
  <c r="F1279" i="79"/>
  <c r="F1093" i="79"/>
  <c r="D921" i="79"/>
  <c r="F1285" i="79"/>
  <c r="T1285" i="79"/>
  <c r="F708" i="79"/>
  <c r="F1263" i="79"/>
  <c r="R705" i="79"/>
  <c r="R1100" i="79"/>
  <c r="R889" i="79"/>
  <c r="AS1365" i="79"/>
  <c r="D1084" i="79"/>
  <c r="R1090" i="79"/>
  <c r="D1100" i="79"/>
  <c r="D889" i="79"/>
  <c r="T898" i="79"/>
  <c r="T1093" i="79"/>
  <c r="T1279" i="79"/>
  <c r="F898" i="79"/>
  <c r="E895" i="79" l="1"/>
  <c r="S895" i="79"/>
  <c r="S1100" i="79"/>
  <c r="U1285" i="79"/>
  <c r="G1279" i="79"/>
  <c r="E892" i="79"/>
  <c r="U1093" i="79"/>
  <c r="S1090" i="79"/>
  <c r="AI1371" i="79"/>
  <c r="AI1753" i="79" s="1"/>
  <c r="AJ1371" i="79"/>
  <c r="AJ1753" i="79" s="1"/>
  <c r="AH1371" i="79"/>
  <c r="AH1753" i="79" s="1"/>
  <c r="R961" i="79"/>
  <c r="AH961" i="79"/>
  <c r="AH973" i="79" s="1"/>
  <c r="AI961" i="79"/>
  <c r="AI973" i="79" s="1"/>
  <c r="AJ961" i="79"/>
  <c r="AJ973" i="79" s="1"/>
  <c r="U898" i="79"/>
  <c r="E1084" i="79"/>
  <c r="S873" i="79"/>
  <c r="R766" i="79"/>
  <c r="AH766" i="79"/>
  <c r="AH777" i="79" s="1"/>
  <c r="AH778" i="79" s="1"/>
  <c r="G76" i="43" s="1"/>
  <c r="AI766" i="79"/>
  <c r="AI777" i="79" s="1"/>
  <c r="AI778" i="79" s="1"/>
  <c r="H76" i="43" s="1"/>
  <c r="AJ766" i="79"/>
  <c r="AJ777" i="79" s="1"/>
  <c r="AJ778" i="79" s="1"/>
  <c r="I76" i="43" s="1"/>
  <c r="U1279" i="79"/>
  <c r="E1100" i="79"/>
  <c r="S705" i="79"/>
  <c r="U1263" i="79"/>
  <c r="S921" i="79"/>
  <c r="AR1371" i="79"/>
  <c r="AR1753" i="79" s="1"/>
  <c r="AL1371" i="79"/>
  <c r="AL1753" i="79" s="1"/>
  <c r="AK1371" i="79"/>
  <c r="AK1753" i="79" s="1"/>
  <c r="AQ1371" i="79"/>
  <c r="AQ1753" i="79" s="1"/>
  <c r="AF1371" i="79"/>
  <c r="AF1753" i="79" s="1"/>
  <c r="AG1371" i="79"/>
  <c r="AG1753" i="79" s="1"/>
  <c r="AE1371" i="79"/>
  <c r="AE1753" i="79" s="1"/>
  <c r="AN1371" i="79"/>
  <c r="AN1753" i="79" s="1"/>
  <c r="AM1371" i="79"/>
  <c r="AM1753" i="79" s="1"/>
  <c r="AP1371" i="79"/>
  <c r="AP1753" i="79" s="1"/>
  <c r="AO1371" i="79"/>
  <c r="AO1753" i="79" s="1"/>
  <c r="G1263" i="79"/>
  <c r="E921" i="79"/>
  <c r="U708" i="79"/>
  <c r="E1090" i="79"/>
  <c r="S699" i="79"/>
  <c r="AQ766" i="79"/>
  <c r="AQ777" i="79" s="1"/>
  <c r="AQ778" i="79" s="1"/>
  <c r="P76" i="43" s="1"/>
  <c r="D766" i="79"/>
  <c r="AR766" i="79"/>
  <c r="AR777" i="79" s="1"/>
  <c r="AR778" i="79" s="1"/>
  <c r="Q76" i="43" s="1"/>
  <c r="AP766" i="79"/>
  <c r="AP777" i="79" s="1"/>
  <c r="AP778" i="79" s="1"/>
  <c r="O76" i="43" s="1"/>
  <c r="AO766" i="79"/>
  <c r="AO777" i="79" s="1"/>
  <c r="AO778" i="79" s="1"/>
  <c r="N76" i="43" s="1"/>
  <c r="AL766" i="79"/>
  <c r="AL777" i="79" s="1"/>
  <c r="AL778" i="79" s="1"/>
  <c r="K76" i="43" s="1"/>
  <c r="AN766" i="79"/>
  <c r="AN777" i="79" s="1"/>
  <c r="AN778" i="79" s="1"/>
  <c r="M76" i="43" s="1"/>
  <c r="AM766" i="79"/>
  <c r="AM777" i="79" s="1"/>
  <c r="AM778" i="79" s="1"/>
  <c r="L76" i="43" s="1"/>
  <c r="AF766" i="79"/>
  <c r="AF777" i="79" s="1"/>
  <c r="AF778" i="79" s="1"/>
  <c r="E76" i="43" s="1"/>
  <c r="AE766" i="79"/>
  <c r="AE777" i="79" s="1"/>
  <c r="AG766" i="79"/>
  <c r="AG777" i="79" s="1"/>
  <c r="AG778" i="79" s="1"/>
  <c r="F76" i="43" s="1"/>
  <c r="AK766" i="79"/>
  <c r="AK777" i="79" s="1"/>
  <c r="AK778" i="79" s="1"/>
  <c r="J76" i="43" s="1"/>
  <c r="S892" i="79"/>
  <c r="AJ1156" i="79"/>
  <c r="AJ1169" i="79" s="1"/>
  <c r="R1156" i="79"/>
  <c r="AH1156" i="79"/>
  <c r="AH1169" i="79" s="1"/>
  <c r="AI1156" i="79"/>
  <c r="AI1169" i="79" s="1"/>
  <c r="AL1156" i="79"/>
  <c r="AL1169" i="79" s="1"/>
  <c r="AP1156" i="79"/>
  <c r="AP1169" i="79" s="1"/>
  <c r="AO1156" i="79"/>
  <c r="AO1169" i="79" s="1"/>
  <c r="AR1156" i="79"/>
  <c r="AR1169" i="79" s="1"/>
  <c r="AK1156" i="79"/>
  <c r="AK1169" i="79" s="1"/>
  <c r="AE1156" i="79"/>
  <c r="AE1169" i="79" s="1"/>
  <c r="AM1156" i="79"/>
  <c r="AM1169" i="79" s="1"/>
  <c r="AQ1156" i="79"/>
  <c r="AQ1169" i="79" s="1"/>
  <c r="D1156" i="79"/>
  <c r="AG1156" i="79"/>
  <c r="AG1169" i="79" s="1"/>
  <c r="AN1156" i="79"/>
  <c r="AN1169" i="79" s="1"/>
  <c r="G1285" i="79"/>
  <c r="E705" i="79"/>
  <c r="G898" i="79"/>
  <c r="E889" i="79"/>
  <c r="AQ961" i="79"/>
  <c r="AQ973" i="79" s="1"/>
  <c r="AK961" i="79"/>
  <c r="AK973" i="79" s="1"/>
  <c r="AE961" i="79"/>
  <c r="AE973" i="79" s="1"/>
  <c r="AO961" i="79"/>
  <c r="AO973" i="79" s="1"/>
  <c r="AF961" i="79"/>
  <c r="AF973" i="79" s="1"/>
  <c r="AN961" i="79"/>
  <c r="AN973" i="79" s="1"/>
  <c r="AL961" i="79"/>
  <c r="AL973" i="79" s="1"/>
  <c r="AM961" i="79"/>
  <c r="AM973" i="79" s="1"/>
  <c r="AP961" i="79"/>
  <c r="AP973" i="79" s="1"/>
  <c r="AR961" i="79"/>
  <c r="AR973" i="79" s="1"/>
  <c r="AG961" i="79"/>
  <c r="AG973" i="79" s="1"/>
  <c r="D961" i="79"/>
  <c r="S889" i="79"/>
  <c r="G708" i="79"/>
  <c r="G1093" i="79"/>
  <c r="E873" i="79"/>
  <c r="E699" i="79"/>
  <c r="AS1559" i="79"/>
  <c r="S1084" i="79"/>
  <c r="T895" i="79" l="1"/>
  <c r="F895" i="79"/>
  <c r="T892" i="79"/>
  <c r="S126" i="47"/>
  <c r="S131" i="47"/>
  <c r="S128" i="47"/>
  <c r="S125" i="47"/>
  <c r="S122" i="47"/>
  <c r="S130" i="47"/>
  <c r="S129" i="47"/>
  <c r="S124" i="47"/>
  <c r="S132" i="47"/>
  <c r="S123" i="47"/>
  <c r="S127" i="47"/>
  <c r="S121" i="47"/>
  <c r="M127" i="47"/>
  <c r="M126" i="47"/>
  <c r="M128" i="47"/>
  <c r="M121" i="47"/>
  <c r="M125" i="47"/>
  <c r="M131" i="47"/>
  <c r="M122" i="47"/>
  <c r="M130" i="47"/>
  <c r="M132" i="47"/>
  <c r="M124" i="47"/>
  <c r="M123" i="47"/>
  <c r="M129" i="47"/>
  <c r="H898" i="79"/>
  <c r="F1090" i="79"/>
  <c r="V898" i="79"/>
  <c r="K132" i="47"/>
  <c r="K127" i="47"/>
  <c r="K122" i="47"/>
  <c r="K125" i="47"/>
  <c r="K126" i="47"/>
  <c r="K128" i="47"/>
  <c r="K130" i="47"/>
  <c r="K129" i="47"/>
  <c r="K121" i="47"/>
  <c r="K131" i="47"/>
  <c r="K123" i="47"/>
  <c r="K124" i="47"/>
  <c r="V123" i="47"/>
  <c r="V129" i="47"/>
  <c r="V130" i="47"/>
  <c r="V124" i="47"/>
  <c r="V128" i="47"/>
  <c r="V131" i="47"/>
  <c r="V121" i="47"/>
  <c r="V125" i="47"/>
  <c r="V122" i="47"/>
  <c r="V126" i="47"/>
  <c r="V127" i="47"/>
  <c r="V132" i="47"/>
  <c r="L132" i="47"/>
  <c r="L130" i="47"/>
  <c r="L121" i="47"/>
  <c r="L131" i="47"/>
  <c r="L129" i="47"/>
  <c r="L127" i="47"/>
  <c r="L128" i="47"/>
  <c r="L122" i="47"/>
  <c r="L123" i="47"/>
  <c r="L125" i="47"/>
  <c r="L124" i="47"/>
  <c r="L126" i="47"/>
  <c r="F873" i="79"/>
  <c r="K136" i="43"/>
  <c r="AS973" i="79"/>
  <c r="F705" i="79"/>
  <c r="AE778" i="79"/>
  <c r="D76" i="43" s="1"/>
  <c r="AS777" i="79"/>
  <c r="AS778" i="79" s="1"/>
  <c r="AS780" i="79" s="1"/>
  <c r="J135" i="43"/>
  <c r="J138" i="43" s="1"/>
  <c r="V708" i="79"/>
  <c r="T1090" i="79"/>
  <c r="H1279" i="79"/>
  <c r="AE782" i="79"/>
  <c r="AE972" i="79" s="1"/>
  <c r="AF782" i="79"/>
  <c r="AF972" i="79" s="1"/>
  <c r="AF974" i="79" s="1"/>
  <c r="E79" i="43" s="1"/>
  <c r="AM782" i="79"/>
  <c r="AM972" i="79" s="1"/>
  <c r="AM974" i="79" s="1"/>
  <c r="L79" i="43" s="1"/>
  <c r="Q140" i="47" s="1"/>
  <c r="AQ782" i="79"/>
  <c r="AQ972" i="79" s="1"/>
  <c r="AQ974" i="79" s="1"/>
  <c r="P79" i="43" s="1"/>
  <c r="U137" i="47" s="1"/>
  <c r="AP782" i="79"/>
  <c r="AP972" i="79" s="1"/>
  <c r="AP974" i="79" s="1"/>
  <c r="O79" i="43" s="1"/>
  <c r="AO782" i="79"/>
  <c r="AO972" i="79" s="1"/>
  <c r="AO974" i="79" s="1"/>
  <c r="N79" i="43" s="1"/>
  <c r="S144" i="47" s="1"/>
  <c r="AR782" i="79"/>
  <c r="AR972" i="79" s="1"/>
  <c r="AR974" i="79" s="1"/>
  <c r="Q79" i="43" s="1"/>
  <c r="AL782" i="79"/>
  <c r="AL972" i="79" s="1"/>
  <c r="AL974" i="79" s="1"/>
  <c r="K79" i="43" s="1"/>
  <c r="P144" i="47" s="1"/>
  <c r="AN782" i="79"/>
  <c r="AN972" i="79" s="1"/>
  <c r="AN974" i="79" s="1"/>
  <c r="M79" i="43" s="1"/>
  <c r="R144" i="47" s="1"/>
  <c r="AG782" i="79"/>
  <c r="AG972" i="79" s="1"/>
  <c r="AG974" i="79" s="1"/>
  <c r="F79" i="43" s="1"/>
  <c r="AK782" i="79"/>
  <c r="AK972" i="79" s="1"/>
  <c r="AK974" i="79" s="1"/>
  <c r="J79" i="43" s="1"/>
  <c r="O139" i="47" s="1"/>
  <c r="F699" i="79"/>
  <c r="T889" i="79"/>
  <c r="J127" i="47"/>
  <c r="J124" i="47"/>
  <c r="J123" i="47"/>
  <c r="J122" i="47"/>
  <c r="J130" i="47"/>
  <c r="J131" i="47"/>
  <c r="J121" i="47"/>
  <c r="J128" i="47"/>
  <c r="J129" i="47"/>
  <c r="J125" i="47"/>
  <c r="J126" i="47"/>
  <c r="J132" i="47"/>
  <c r="U131" i="47"/>
  <c r="U123" i="47"/>
  <c r="U121" i="47"/>
  <c r="U129" i="47"/>
  <c r="U132" i="47"/>
  <c r="U128" i="47"/>
  <c r="U126" i="47"/>
  <c r="U122" i="47"/>
  <c r="U130" i="47"/>
  <c r="U124" i="47"/>
  <c r="U125" i="47"/>
  <c r="U127" i="47"/>
  <c r="AS1753" i="79"/>
  <c r="T921" i="79"/>
  <c r="F1100" i="79"/>
  <c r="AI978" i="79"/>
  <c r="AI1168" i="79" s="1"/>
  <c r="AJ978" i="79"/>
  <c r="AJ1168" i="79" s="1"/>
  <c r="AH978" i="79"/>
  <c r="AH1168" i="79" s="1"/>
  <c r="O132" i="47"/>
  <c r="O121" i="47"/>
  <c r="O124" i="47"/>
  <c r="O129" i="47"/>
  <c r="O125" i="47"/>
  <c r="O131" i="47"/>
  <c r="O127" i="47"/>
  <c r="O130" i="47"/>
  <c r="O123" i="47"/>
  <c r="O126" i="47"/>
  <c r="O122" i="47"/>
  <c r="O128" i="47"/>
  <c r="AH1174" i="79"/>
  <c r="AH1364" i="79" s="1"/>
  <c r="AI1174" i="79"/>
  <c r="AI1364" i="79" s="1"/>
  <c r="AJ1174" i="79"/>
  <c r="AJ1364" i="79" s="1"/>
  <c r="H1093" i="79"/>
  <c r="H1285" i="79"/>
  <c r="Q126" i="47"/>
  <c r="Q128" i="47"/>
  <c r="Q125" i="47"/>
  <c r="Q121" i="47"/>
  <c r="Q124" i="47"/>
  <c r="Q130" i="47"/>
  <c r="Q127" i="47"/>
  <c r="Q122" i="47"/>
  <c r="Q123" i="47"/>
  <c r="Q129" i="47"/>
  <c r="Q131" i="47"/>
  <c r="Q132" i="47"/>
  <c r="AI782" i="79"/>
  <c r="AI972" i="79" s="1"/>
  <c r="AI974" i="79" s="1"/>
  <c r="H79" i="43" s="1"/>
  <c r="M141" i="47" s="1"/>
  <c r="AH782" i="79"/>
  <c r="AH972" i="79" s="1"/>
  <c r="AH974" i="79" s="1"/>
  <c r="G79" i="43" s="1"/>
  <c r="L140" i="47" s="1"/>
  <c r="AJ782" i="79"/>
  <c r="AJ972" i="79" s="1"/>
  <c r="AJ974" i="79" s="1"/>
  <c r="I79" i="43" s="1"/>
  <c r="N143" i="47" s="1"/>
  <c r="F921" i="79"/>
  <c r="T873" i="79"/>
  <c r="V1093" i="79"/>
  <c r="V1285" i="79"/>
  <c r="T126" i="47"/>
  <c r="T131" i="47"/>
  <c r="T124" i="47"/>
  <c r="T122" i="47"/>
  <c r="T123" i="47"/>
  <c r="T132" i="47"/>
  <c r="T129" i="47"/>
  <c r="T127" i="47"/>
  <c r="T121" i="47"/>
  <c r="T128" i="47"/>
  <c r="T130" i="47"/>
  <c r="T125" i="47"/>
  <c r="T705" i="79"/>
  <c r="F892" i="79"/>
  <c r="T1084" i="79"/>
  <c r="R132" i="47"/>
  <c r="R126" i="47"/>
  <c r="R125" i="47"/>
  <c r="R128" i="47"/>
  <c r="R124" i="47"/>
  <c r="R122" i="47"/>
  <c r="R121" i="47"/>
  <c r="R127" i="47"/>
  <c r="R123" i="47"/>
  <c r="R131" i="47"/>
  <c r="R129" i="47"/>
  <c r="R130" i="47"/>
  <c r="T699" i="79"/>
  <c r="AG1372" i="79"/>
  <c r="AG1790" i="79" s="1"/>
  <c r="AK1372" i="79"/>
  <c r="AK1790" i="79" s="1"/>
  <c r="AP1372" i="79"/>
  <c r="AP1790" i="79" s="1"/>
  <c r="AR1372" i="79"/>
  <c r="AR1790" i="79" s="1"/>
  <c r="AO1372" i="79"/>
  <c r="AO1790" i="79" s="1"/>
  <c r="AL1372" i="79"/>
  <c r="AL1790" i="79" s="1"/>
  <c r="AN1372" i="79"/>
  <c r="AN1790" i="79" s="1"/>
  <c r="AQ1372" i="79"/>
  <c r="AQ1790" i="79" s="1"/>
  <c r="AF1372" i="79"/>
  <c r="AF1790" i="79" s="1"/>
  <c r="AM1372" i="79"/>
  <c r="AM1790" i="79" s="1"/>
  <c r="AE1372" i="79"/>
  <c r="AE1790" i="79" s="1"/>
  <c r="AI1372" i="79"/>
  <c r="AI1790" i="79" s="1"/>
  <c r="AJ1372" i="79"/>
  <c r="AJ1790" i="79" s="1"/>
  <c r="AH1372" i="79"/>
  <c r="AH1790" i="79" s="1"/>
  <c r="V1279" i="79"/>
  <c r="AF1174" i="79"/>
  <c r="AF1364" i="79" s="1"/>
  <c r="AK1174" i="79"/>
  <c r="AK1364" i="79" s="1"/>
  <c r="AN1174" i="79"/>
  <c r="AN1364" i="79" s="1"/>
  <c r="AP1174" i="79"/>
  <c r="AP1364" i="79" s="1"/>
  <c r="AE1174" i="79"/>
  <c r="AE1364" i="79" s="1"/>
  <c r="AR1174" i="79"/>
  <c r="AR1364" i="79" s="1"/>
  <c r="AO1174" i="79"/>
  <c r="AO1364" i="79" s="1"/>
  <c r="AF1156" i="79"/>
  <c r="AF1169" i="79" s="1"/>
  <c r="AS1169" i="79" s="1"/>
  <c r="AM1174" i="79"/>
  <c r="AM1364" i="79" s="1"/>
  <c r="AG1174" i="79"/>
  <c r="AG1364" i="79" s="1"/>
  <c r="AQ1174" i="79"/>
  <c r="AQ1364" i="79" s="1"/>
  <c r="AL1174" i="79"/>
  <c r="AL1364" i="79" s="1"/>
  <c r="AF978" i="79"/>
  <c r="AF1168" i="79" s="1"/>
  <c r="AN978" i="79"/>
  <c r="AN1168" i="79" s="1"/>
  <c r="AG978" i="79"/>
  <c r="AG1168" i="79" s="1"/>
  <c r="AR978" i="79"/>
  <c r="AR1168" i="79" s="1"/>
  <c r="AE978" i="79"/>
  <c r="AE1168" i="79" s="1"/>
  <c r="AO978" i="79"/>
  <c r="AO1168" i="79" s="1"/>
  <c r="AL978" i="79"/>
  <c r="AL1168" i="79" s="1"/>
  <c r="AQ978" i="79"/>
  <c r="AQ1168" i="79" s="1"/>
  <c r="AK978" i="79"/>
  <c r="AK1168" i="79" s="1"/>
  <c r="AP978" i="79"/>
  <c r="AP1168" i="79" s="1"/>
  <c r="AM978" i="79"/>
  <c r="AM1168" i="79" s="1"/>
  <c r="H708" i="79"/>
  <c r="F889" i="79"/>
  <c r="P127" i="47"/>
  <c r="P131" i="47"/>
  <c r="P129" i="47"/>
  <c r="P125" i="47"/>
  <c r="P122" i="47"/>
  <c r="P121" i="47"/>
  <c r="P130" i="47"/>
  <c r="P132" i="47"/>
  <c r="P124" i="47"/>
  <c r="P126" i="47"/>
  <c r="P123" i="47"/>
  <c r="P128" i="47"/>
  <c r="H1263" i="79"/>
  <c r="V1263" i="79"/>
  <c r="N122" i="47"/>
  <c r="N126" i="47"/>
  <c r="N123" i="47"/>
  <c r="N130" i="47"/>
  <c r="N127" i="47"/>
  <c r="N121" i="47"/>
  <c r="N132" i="47"/>
  <c r="N131" i="47"/>
  <c r="N125" i="47"/>
  <c r="N129" i="47"/>
  <c r="N128" i="47"/>
  <c r="N124" i="47"/>
  <c r="F1084" i="79"/>
  <c r="T1100" i="79"/>
  <c r="R136" i="47" l="1"/>
  <c r="R140" i="47"/>
  <c r="N145" i="47"/>
  <c r="N142" i="47"/>
  <c r="G895" i="79"/>
  <c r="U895" i="79"/>
  <c r="P140" i="47"/>
  <c r="J144" i="47"/>
  <c r="J140" i="47"/>
  <c r="J145" i="47"/>
  <c r="R137" i="47"/>
  <c r="R141" i="47"/>
  <c r="R146" i="47"/>
  <c r="R143" i="47"/>
  <c r="R138" i="47"/>
  <c r="R145" i="47"/>
  <c r="R142" i="47"/>
  <c r="R139" i="47"/>
  <c r="R147" i="47"/>
  <c r="T144" i="47"/>
  <c r="T147" i="47"/>
  <c r="T136" i="47"/>
  <c r="T137" i="47"/>
  <c r="T141" i="47"/>
  <c r="T140" i="47"/>
  <c r="T142" i="47"/>
  <c r="T145" i="47"/>
  <c r="T146" i="47"/>
  <c r="T138" i="47"/>
  <c r="T143" i="47"/>
  <c r="T139" i="47"/>
  <c r="O138" i="47"/>
  <c r="L137" i="43"/>
  <c r="M137" i="43" s="1"/>
  <c r="P142" i="47"/>
  <c r="P141" i="47"/>
  <c r="M143" i="47"/>
  <c r="P136" i="47"/>
  <c r="P147" i="47"/>
  <c r="Q146" i="47"/>
  <c r="O141" i="47"/>
  <c r="P143" i="47"/>
  <c r="Q143" i="47"/>
  <c r="O136" i="47"/>
  <c r="P138" i="47"/>
  <c r="V137" i="47"/>
  <c r="V142" i="47"/>
  <c r="V143" i="47"/>
  <c r="V147" i="47"/>
  <c r="V141" i="47"/>
  <c r="V144" i="47"/>
  <c r="V139" i="47"/>
  <c r="V146" i="47"/>
  <c r="V138" i="47"/>
  <c r="V136" i="47"/>
  <c r="V140" i="47"/>
  <c r="V145" i="47"/>
  <c r="AF1175" i="79"/>
  <c r="AF1558" i="79" s="1"/>
  <c r="AL1175" i="79"/>
  <c r="AL1558" i="79" s="1"/>
  <c r="AR1175" i="79"/>
  <c r="AR1558" i="79" s="1"/>
  <c r="AM1175" i="79"/>
  <c r="AM1558" i="79" s="1"/>
  <c r="AN1175" i="79"/>
  <c r="AN1558" i="79" s="1"/>
  <c r="AQ1175" i="79"/>
  <c r="AQ1558" i="79" s="1"/>
  <c r="AG1175" i="79"/>
  <c r="AG1558" i="79" s="1"/>
  <c r="AE1175" i="79"/>
  <c r="AE1558" i="79" s="1"/>
  <c r="AK1175" i="79"/>
  <c r="AK1558" i="79" s="1"/>
  <c r="AO1175" i="79"/>
  <c r="AO1558" i="79" s="1"/>
  <c r="AP1175" i="79"/>
  <c r="AP1558" i="79" s="1"/>
  <c r="W1263" i="79"/>
  <c r="N139" i="47"/>
  <c r="N147" i="47"/>
  <c r="N141" i="47"/>
  <c r="N140" i="47"/>
  <c r="N136" i="47"/>
  <c r="N146" i="47"/>
  <c r="N138" i="47"/>
  <c r="N137" i="47"/>
  <c r="N144" i="47"/>
  <c r="W1279" i="79"/>
  <c r="U699" i="79"/>
  <c r="AH1175" i="79"/>
  <c r="AH1558" i="79" s="1"/>
  <c r="AI1175" i="79"/>
  <c r="AI1558" i="79" s="1"/>
  <c r="AJ1175" i="79"/>
  <c r="AJ1558" i="79" s="1"/>
  <c r="AH979" i="79"/>
  <c r="AH1363" i="79" s="1"/>
  <c r="AI979" i="79"/>
  <c r="AI1363" i="79" s="1"/>
  <c r="AJ979" i="79"/>
  <c r="AJ1363" i="79" s="1"/>
  <c r="Q133" i="47"/>
  <c r="Q135" i="47" s="1"/>
  <c r="I1279" i="79"/>
  <c r="P139" i="47"/>
  <c r="U1084" i="79"/>
  <c r="U873" i="79"/>
  <c r="Q147" i="47"/>
  <c r="J133" i="47"/>
  <c r="J135" i="47" s="1"/>
  <c r="U889" i="79"/>
  <c r="S138" i="47"/>
  <c r="S147" i="47"/>
  <c r="S137" i="47"/>
  <c r="S146" i="47"/>
  <c r="S145" i="47"/>
  <c r="S142" i="47"/>
  <c r="S143" i="47"/>
  <c r="S136" i="47"/>
  <c r="S141" i="47"/>
  <c r="S140" i="47"/>
  <c r="J137" i="47"/>
  <c r="J138" i="47"/>
  <c r="J139" i="47"/>
  <c r="J143" i="47"/>
  <c r="J136" i="47"/>
  <c r="J141" i="47"/>
  <c r="J147" i="47"/>
  <c r="J142" i="47"/>
  <c r="M145" i="47"/>
  <c r="S139" i="47"/>
  <c r="I898" i="79"/>
  <c r="U1100" i="79"/>
  <c r="AJ1373" i="79"/>
  <c r="AJ1817" i="79" s="1"/>
  <c r="AH1373" i="79"/>
  <c r="AH1817" i="79" s="1"/>
  <c r="AI1373" i="79"/>
  <c r="AI1817" i="79" s="1"/>
  <c r="P145" i="47"/>
  <c r="AS1364" i="79"/>
  <c r="Q136" i="47"/>
  <c r="O143" i="47"/>
  <c r="O142" i="47"/>
  <c r="O144" i="47"/>
  <c r="O146" i="47"/>
  <c r="O140" i="47"/>
  <c r="O137" i="47"/>
  <c r="O147" i="47"/>
  <c r="O133" i="47"/>
  <c r="O135" i="47" s="1"/>
  <c r="J146" i="47"/>
  <c r="M137" i="47"/>
  <c r="S133" i="47"/>
  <c r="S135" i="47" s="1"/>
  <c r="T133" i="47"/>
  <c r="T135" i="47" s="1"/>
  <c r="G921" i="79"/>
  <c r="N133" i="47"/>
  <c r="N135" i="47" s="1"/>
  <c r="AP1373" i="79"/>
  <c r="AP1817" i="79" s="1"/>
  <c r="AO1373" i="79"/>
  <c r="AO1817" i="79" s="1"/>
  <c r="AM1373" i="79"/>
  <c r="AM1817" i="79" s="1"/>
  <c r="AR1373" i="79"/>
  <c r="AR1817" i="79" s="1"/>
  <c r="AQ1373" i="79"/>
  <c r="AQ1817" i="79" s="1"/>
  <c r="AF1373" i="79"/>
  <c r="AF1817" i="79" s="1"/>
  <c r="AG1373" i="79"/>
  <c r="AG1817" i="79" s="1"/>
  <c r="AN1373" i="79"/>
  <c r="AN1817" i="79" s="1"/>
  <c r="AK1373" i="79"/>
  <c r="AK1817" i="79" s="1"/>
  <c r="AE1373" i="79"/>
  <c r="AE1817" i="79" s="1"/>
  <c r="AL1373" i="79"/>
  <c r="AL1817" i="79" s="1"/>
  <c r="P137" i="47"/>
  <c r="P146" i="47"/>
  <c r="G889" i="79"/>
  <c r="AS1790" i="79"/>
  <c r="G892" i="79"/>
  <c r="Q145" i="47"/>
  <c r="O145" i="47"/>
  <c r="U140" i="47"/>
  <c r="I1263" i="79"/>
  <c r="P133" i="47"/>
  <c r="P135" i="47" s="1"/>
  <c r="W1285" i="79"/>
  <c r="L141" i="47"/>
  <c r="L147" i="47"/>
  <c r="L146" i="47"/>
  <c r="L136" i="47"/>
  <c r="L144" i="47"/>
  <c r="L137" i="47"/>
  <c r="L138" i="47"/>
  <c r="L145" i="47"/>
  <c r="Q142" i="47"/>
  <c r="I1285" i="79"/>
  <c r="K143" i="47"/>
  <c r="K142" i="47"/>
  <c r="K147" i="47"/>
  <c r="K138" i="47"/>
  <c r="K136" i="47"/>
  <c r="K139" i="47"/>
  <c r="K137" i="47"/>
  <c r="K146" i="47"/>
  <c r="K140" i="47"/>
  <c r="K145" i="47"/>
  <c r="AF979" i="79"/>
  <c r="AF1363" i="79" s="1"/>
  <c r="AR979" i="79"/>
  <c r="AR1363" i="79" s="1"/>
  <c r="AG979" i="79"/>
  <c r="AG1363" i="79" s="1"/>
  <c r="AK979" i="79"/>
  <c r="AK1363" i="79" s="1"/>
  <c r="AE979" i="79"/>
  <c r="AE1363" i="79" s="1"/>
  <c r="AQ979" i="79"/>
  <c r="AQ1363" i="79" s="1"/>
  <c r="AO979" i="79"/>
  <c r="AO1363" i="79" s="1"/>
  <c r="AN979" i="79"/>
  <c r="AN1363" i="79" s="1"/>
  <c r="AP979" i="79"/>
  <c r="AP1363" i="79" s="1"/>
  <c r="AL979" i="79"/>
  <c r="AL1363" i="79" s="1"/>
  <c r="AM979" i="79"/>
  <c r="AM1363" i="79" s="1"/>
  <c r="L143" i="47"/>
  <c r="K141" i="47"/>
  <c r="AS1168" i="79"/>
  <c r="L136" i="43"/>
  <c r="M136" i="43" s="1"/>
  <c r="Q137" i="47"/>
  <c r="U705" i="79"/>
  <c r="M142" i="47"/>
  <c r="M146" i="47"/>
  <c r="M144" i="47"/>
  <c r="M140" i="47"/>
  <c r="M139" i="47"/>
  <c r="M147" i="47"/>
  <c r="M138" i="47"/>
  <c r="M136" i="47"/>
  <c r="Q144" i="47"/>
  <c r="Q138" i="47"/>
  <c r="U138" i="47"/>
  <c r="U141" i="47"/>
  <c r="U143" i="47"/>
  <c r="U145" i="47"/>
  <c r="U144" i="47"/>
  <c r="U136" i="47"/>
  <c r="U147" i="47"/>
  <c r="U146" i="47"/>
  <c r="U139" i="47"/>
  <c r="U142" i="47"/>
  <c r="G873" i="79"/>
  <c r="L139" i="47"/>
  <c r="K144" i="47"/>
  <c r="G1084" i="79"/>
  <c r="I708" i="79"/>
  <c r="AJ783" i="79"/>
  <c r="AJ1167" i="79" s="1"/>
  <c r="AJ1170" i="79" s="1"/>
  <c r="I82" i="43" s="1"/>
  <c r="AI783" i="79"/>
  <c r="AI1167" i="79" s="1"/>
  <c r="AI1170" i="79" s="1"/>
  <c r="H82" i="43" s="1"/>
  <c r="M154" i="47" s="1"/>
  <c r="AH783" i="79"/>
  <c r="AH1167" i="79" s="1"/>
  <c r="AH1170" i="79" s="1"/>
  <c r="G82" i="43" s="1"/>
  <c r="L161" i="47" s="1"/>
  <c r="R133" i="47"/>
  <c r="R135" i="47" s="1"/>
  <c r="W1093" i="79"/>
  <c r="Q139" i="47"/>
  <c r="Q141" i="47"/>
  <c r="U133" i="47"/>
  <c r="U135" i="47" s="1"/>
  <c r="I123" i="47"/>
  <c r="W123" i="47" s="1"/>
  <c r="I130" i="47"/>
  <c r="W130" i="47" s="1"/>
  <c r="I128" i="47"/>
  <c r="W128" i="47" s="1"/>
  <c r="I132" i="47"/>
  <c r="W132" i="47" s="1"/>
  <c r="I122" i="47"/>
  <c r="W122" i="47" s="1"/>
  <c r="I121" i="47"/>
  <c r="I127" i="47"/>
  <c r="W127" i="47" s="1"/>
  <c r="I129" i="47"/>
  <c r="W129" i="47" s="1"/>
  <c r="I126" i="47"/>
  <c r="W126" i="47" s="1"/>
  <c r="I131" i="47"/>
  <c r="W131" i="47" s="1"/>
  <c r="R76" i="43"/>
  <c r="I124" i="47"/>
  <c r="W124" i="47" s="1"/>
  <c r="I125" i="47"/>
  <c r="W125" i="47" s="1"/>
  <c r="L142" i="47"/>
  <c r="V133" i="47"/>
  <c r="V135" i="47" s="1"/>
  <c r="I1093" i="79"/>
  <c r="G1100" i="79"/>
  <c r="AF783" i="79"/>
  <c r="AF1167" i="79" s="1"/>
  <c r="AF1170" i="79" s="1"/>
  <c r="E82" i="43" s="1"/>
  <c r="AE783" i="79"/>
  <c r="AE1167" i="79" s="1"/>
  <c r="AQ783" i="79"/>
  <c r="AQ1167" i="79" s="1"/>
  <c r="AQ1170" i="79" s="1"/>
  <c r="P82" i="43" s="1"/>
  <c r="U156" i="47" s="1"/>
  <c r="AL783" i="79"/>
  <c r="AL1167" i="79" s="1"/>
  <c r="AL1170" i="79" s="1"/>
  <c r="K82" i="43" s="1"/>
  <c r="AP783" i="79"/>
  <c r="AP1167" i="79" s="1"/>
  <c r="AP1170" i="79" s="1"/>
  <c r="O82" i="43" s="1"/>
  <c r="AN783" i="79"/>
  <c r="AN1167" i="79" s="1"/>
  <c r="AN1170" i="79" s="1"/>
  <c r="M82" i="43" s="1"/>
  <c r="AM783" i="79"/>
  <c r="AM1167" i="79" s="1"/>
  <c r="AM1170" i="79" s="1"/>
  <c r="L82" i="43" s="1"/>
  <c r="Q154" i="47" s="1"/>
  <c r="AO783" i="79"/>
  <c r="AO1167" i="79" s="1"/>
  <c r="AO1170" i="79" s="1"/>
  <c r="N82" i="43" s="1"/>
  <c r="AR783" i="79"/>
  <c r="AR1167" i="79" s="1"/>
  <c r="AR1170" i="79" s="1"/>
  <c r="Q82" i="43" s="1"/>
  <c r="AK783" i="79"/>
  <c r="AK1167" i="79" s="1"/>
  <c r="AK1170" i="79" s="1"/>
  <c r="J82" i="43" s="1"/>
  <c r="AG783" i="79"/>
  <c r="AG1167" i="79" s="1"/>
  <c r="AG1170" i="79" s="1"/>
  <c r="F82" i="43" s="1"/>
  <c r="K155" i="47" s="1"/>
  <c r="U1090" i="79"/>
  <c r="K133" i="47"/>
  <c r="K135" i="47" s="1"/>
  <c r="M133" i="47"/>
  <c r="M135" i="47" s="1"/>
  <c r="G699" i="79"/>
  <c r="U921" i="79"/>
  <c r="G705" i="79"/>
  <c r="W898" i="79"/>
  <c r="W708" i="79"/>
  <c r="L133" i="47"/>
  <c r="L135" i="47" s="1"/>
  <c r="U892" i="79"/>
  <c r="AS972" i="79"/>
  <c r="AS974" i="79" s="1"/>
  <c r="AS976" i="79" s="1"/>
  <c r="K135" i="43"/>
  <c r="K138" i="43" s="1"/>
  <c r="AE974" i="79"/>
  <c r="D79" i="43" s="1"/>
  <c r="I147" i="47" s="1"/>
  <c r="G1090" i="79"/>
  <c r="V895" i="79" l="1"/>
  <c r="H895" i="79"/>
  <c r="R148" i="47"/>
  <c r="R150" i="47" s="1"/>
  <c r="U153" i="47"/>
  <c r="I140" i="47"/>
  <c r="W140" i="47" s="1"/>
  <c r="I136" i="47"/>
  <c r="W136" i="47" s="1"/>
  <c r="I143" i="47"/>
  <c r="W143" i="47" s="1"/>
  <c r="L153" i="47"/>
  <c r="T148" i="47"/>
  <c r="T150" i="47" s="1"/>
  <c r="W147" i="47"/>
  <c r="U159" i="47"/>
  <c r="L157" i="47"/>
  <c r="K148" i="47"/>
  <c r="K150" i="47" s="1"/>
  <c r="K152" i="47"/>
  <c r="K153" i="47"/>
  <c r="U155" i="47"/>
  <c r="O155" i="47"/>
  <c r="O151" i="47"/>
  <c r="O157" i="47"/>
  <c r="O162" i="47"/>
  <c r="O153" i="47"/>
  <c r="O152" i="47"/>
  <c r="O160" i="47"/>
  <c r="O159" i="47"/>
  <c r="O154" i="47"/>
  <c r="O158" i="47"/>
  <c r="O161" i="47"/>
  <c r="O156" i="47"/>
  <c r="R152" i="47"/>
  <c r="R151" i="47"/>
  <c r="R158" i="47"/>
  <c r="R160" i="47"/>
  <c r="R162" i="47"/>
  <c r="R153" i="47"/>
  <c r="R157" i="47"/>
  <c r="R159" i="47"/>
  <c r="R155" i="47"/>
  <c r="R156" i="47"/>
  <c r="R154" i="47"/>
  <c r="R161" i="47"/>
  <c r="V160" i="47"/>
  <c r="V157" i="47"/>
  <c r="V151" i="47"/>
  <c r="V162" i="47"/>
  <c r="V152" i="47"/>
  <c r="V155" i="47"/>
  <c r="V159" i="47"/>
  <c r="V153" i="47"/>
  <c r="V161" i="47"/>
  <c r="V158" i="47"/>
  <c r="V154" i="47"/>
  <c r="V156" i="47"/>
  <c r="P159" i="47"/>
  <c r="P162" i="47"/>
  <c r="P152" i="47"/>
  <c r="P161" i="47"/>
  <c r="P154" i="47"/>
  <c r="P158" i="47"/>
  <c r="P157" i="47"/>
  <c r="P151" i="47"/>
  <c r="P156" i="47"/>
  <c r="P153" i="47"/>
  <c r="P155" i="47"/>
  <c r="P160" i="47"/>
  <c r="J162" i="47"/>
  <c r="J898" i="79"/>
  <c r="S156" i="47"/>
  <c r="T154" i="47"/>
  <c r="T161" i="47"/>
  <c r="T155" i="47"/>
  <c r="T160" i="47"/>
  <c r="T156" i="47"/>
  <c r="T153" i="47"/>
  <c r="T151" i="47"/>
  <c r="T162" i="47"/>
  <c r="T159" i="47"/>
  <c r="T157" i="47"/>
  <c r="H873" i="79"/>
  <c r="V892" i="79"/>
  <c r="H705" i="79"/>
  <c r="V1090" i="79"/>
  <c r="V148" i="47"/>
  <c r="V150" i="47" s="1"/>
  <c r="I144" i="47"/>
  <c r="W144" i="47" s="1"/>
  <c r="Q159" i="47"/>
  <c r="M152" i="47"/>
  <c r="M151" i="47"/>
  <c r="H1090" i="79"/>
  <c r="L148" i="47"/>
  <c r="L150" i="47" s="1"/>
  <c r="K158" i="47"/>
  <c r="K156" i="47"/>
  <c r="K157" i="47"/>
  <c r="K159" i="47"/>
  <c r="K162" i="47"/>
  <c r="K160" i="47"/>
  <c r="K161" i="47"/>
  <c r="K151" i="47"/>
  <c r="U157" i="47"/>
  <c r="U154" i="47"/>
  <c r="U152" i="47"/>
  <c r="U158" i="47"/>
  <c r="U160" i="47"/>
  <c r="U161" i="47"/>
  <c r="U162" i="47"/>
  <c r="S160" i="47"/>
  <c r="I145" i="47"/>
  <c r="W145" i="47" s="1"/>
  <c r="L158" i="47"/>
  <c r="L152" i="47"/>
  <c r="L159" i="47"/>
  <c r="L156" i="47"/>
  <c r="L162" i="47"/>
  <c r="L154" i="47"/>
  <c r="L151" i="47"/>
  <c r="L160" i="47"/>
  <c r="L155" i="47"/>
  <c r="U151" i="47"/>
  <c r="V705" i="79"/>
  <c r="S159" i="47"/>
  <c r="H889" i="79"/>
  <c r="AS1167" i="79"/>
  <c r="AS1170" i="79" s="1"/>
  <c r="AS1172" i="79" s="1"/>
  <c r="L135" i="43"/>
  <c r="AE1170" i="79"/>
  <c r="D82" i="43" s="1"/>
  <c r="I162" i="47" s="1"/>
  <c r="V921" i="79"/>
  <c r="AF784" i="79"/>
  <c r="AF1362" i="79" s="1"/>
  <c r="AF1366" i="79" s="1"/>
  <c r="E85" i="43" s="1"/>
  <c r="J167" i="47" s="1"/>
  <c r="AE784" i="79"/>
  <c r="AE1362" i="79" s="1"/>
  <c r="AO784" i="79"/>
  <c r="AO1362" i="79" s="1"/>
  <c r="AO1366" i="79" s="1"/>
  <c r="N85" i="43" s="1"/>
  <c r="S171" i="47" s="1"/>
  <c r="AL784" i="79"/>
  <c r="AL1362" i="79" s="1"/>
  <c r="AL1366" i="79" s="1"/>
  <c r="K85" i="43" s="1"/>
  <c r="AR784" i="79"/>
  <c r="AR1362" i="79" s="1"/>
  <c r="AR1366" i="79" s="1"/>
  <c r="Q85" i="43" s="1"/>
  <c r="V174" i="47" s="1"/>
  <c r="AM784" i="79"/>
  <c r="AM1362" i="79" s="1"/>
  <c r="AM1366" i="79" s="1"/>
  <c r="L85" i="43" s="1"/>
  <c r="Q169" i="47" s="1"/>
  <c r="AP784" i="79"/>
  <c r="AP1362" i="79" s="1"/>
  <c r="AP1366" i="79" s="1"/>
  <c r="O85" i="43" s="1"/>
  <c r="T175" i="47" s="1"/>
  <c r="AQ784" i="79"/>
  <c r="AQ1362" i="79" s="1"/>
  <c r="AQ1366" i="79" s="1"/>
  <c r="P85" i="43" s="1"/>
  <c r="U177" i="47" s="1"/>
  <c r="AN784" i="79"/>
  <c r="AN1362" i="79" s="1"/>
  <c r="AN1366" i="79" s="1"/>
  <c r="M85" i="43" s="1"/>
  <c r="AG784" i="79"/>
  <c r="AG1362" i="79" s="1"/>
  <c r="AG1366" i="79" s="1"/>
  <c r="F85" i="43" s="1"/>
  <c r="K174" i="47" s="1"/>
  <c r="AK784" i="79"/>
  <c r="AK1362" i="79" s="1"/>
  <c r="AK1366" i="79" s="1"/>
  <c r="J85" i="43" s="1"/>
  <c r="O176" i="47" s="1"/>
  <c r="J155" i="47"/>
  <c r="J156" i="47"/>
  <c r="J152" i="47"/>
  <c r="J158" i="47"/>
  <c r="J153" i="47"/>
  <c r="J159" i="47"/>
  <c r="J151" i="47"/>
  <c r="J154" i="47"/>
  <c r="J161" i="47"/>
  <c r="J160" i="47"/>
  <c r="J157" i="47"/>
  <c r="M153" i="47"/>
  <c r="I146" i="47"/>
  <c r="W146" i="47" s="1"/>
  <c r="U148" i="47"/>
  <c r="U150" i="47" s="1"/>
  <c r="N154" i="47"/>
  <c r="N161" i="47"/>
  <c r="N157" i="47"/>
  <c r="N162" i="47"/>
  <c r="N159" i="47"/>
  <c r="N160" i="47"/>
  <c r="N156" i="47"/>
  <c r="N153" i="47"/>
  <c r="N158" i="47"/>
  <c r="N155" i="47"/>
  <c r="N152" i="47"/>
  <c r="N151" i="47"/>
  <c r="J1263" i="79"/>
  <c r="H921" i="79"/>
  <c r="T158" i="47"/>
  <c r="AJ784" i="79"/>
  <c r="AJ1362" i="79" s="1"/>
  <c r="AJ1366" i="79" s="1"/>
  <c r="I85" i="43" s="1"/>
  <c r="N169" i="47" s="1"/>
  <c r="AH784" i="79"/>
  <c r="AH1362" i="79" s="1"/>
  <c r="AH1366" i="79" s="1"/>
  <c r="G85" i="43" s="1"/>
  <c r="AI784" i="79"/>
  <c r="AI1362" i="79" s="1"/>
  <c r="AI1366" i="79" s="1"/>
  <c r="H85" i="43" s="1"/>
  <c r="M173" i="47" s="1"/>
  <c r="X1263" i="79"/>
  <c r="J708" i="79"/>
  <c r="R79" i="43"/>
  <c r="I137" i="47"/>
  <c r="W137" i="47" s="1"/>
  <c r="X708" i="79"/>
  <c r="H699" i="79"/>
  <c r="S162" i="47"/>
  <c r="S154" i="47"/>
  <c r="S155" i="47"/>
  <c r="S158" i="47"/>
  <c r="S157" i="47"/>
  <c r="S153" i="47"/>
  <c r="S161" i="47"/>
  <c r="I142" i="47"/>
  <c r="W142" i="47" s="1"/>
  <c r="I141" i="47"/>
  <c r="W141" i="47" s="1"/>
  <c r="Q156" i="47"/>
  <c r="K154" i="47"/>
  <c r="S152" i="47"/>
  <c r="T152" i="47"/>
  <c r="S151" i="47"/>
  <c r="V699" i="79"/>
  <c r="M159" i="47"/>
  <c r="M162" i="47"/>
  <c r="M158" i="47"/>
  <c r="M155" i="47"/>
  <c r="M156" i="47"/>
  <c r="M161" i="47"/>
  <c r="M148" i="47"/>
  <c r="M150" i="47" s="1"/>
  <c r="Q152" i="47"/>
  <c r="Q160" i="47"/>
  <c r="Q155" i="47"/>
  <c r="Q153" i="47"/>
  <c r="Q162" i="47"/>
  <c r="Q158" i="47"/>
  <c r="Q161" i="47"/>
  <c r="Q151" i="47"/>
  <c r="H1100" i="79"/>
  <c r="I139" i="47"/>
  <c r="W139" i="47" s="1"/>
  <c r="I138" i="47"/>
  <c r="W138" i="47" s="1"/>
  <c r="W121" i="47"/>
  <c r="W133" i="47" s="1"/>
  <c r="I133" i="47"/>
  <c r="I135" i="47" s="1"/>
  <c r="AF1176" i="79"/>
  <c r="AF1752" i="79" s="1"/>
  <c r="AM1176" i="79"/>
  <c r="AM1752" i="79" s="1"/>
  <c r="AQ1176" i="79"/>
  <c r="AQ1752" i="79" s="1"/>
  <c r="AO1176" i="79"/>
  <c r="AO1752" i="79" s="1"/>
  <c r="AL1176" i="79"/>
  <c r="AL1752" i="79" s="1"/>
  <c r="AE1176" i="79"/>
  <c r="AE1752" i="79" s="1"/>
  <c r="AG1176" i="79"/>
  <c r="AG1752" i="79" s="1"/>
  <c r="AN1176" i="79"/>
  <c r="AN1752" i="79" s="1"/>
  <c r="AR1176" i="79"/>
  <c r="AR1752" i="79" s="1"/>
  <c r="AP1176" i="79"/>
  <c r="AP1752" i="79" s="1"/>
  <c r="AK1176" i="79"/>
  <c r="AK1752" i="79" s="1"/>
  <c r="M160" i="47"/>
  <c r="Q157" i="47"/>
  <c r="J1093" i="79"/>
  <c r="X1093" i="79"/>
  <c r="X898" i="79"/>
  <c r="AF980" i="79"/>
  <c r="AF1557" i="79" s="1"/>
  <c r="AL980" i="79"/>
  <c r="AL1557" i="79" s="1"/>
  <c r="AE980" i="79"/>
  <c r="AE1557" i="79" s="1"/>
  <c r="AO980" i="79"/>
  <c r="AO1557" i="79" s="1"/>
  <c r="AG980" i="79"/>
  <c r="AG1557" i="79" s="1"/>
  <c r="AQ980" i="79"/>
  <c r="AQ1557" i="79" s="1"/>
  <c r="AR980" i="79"/>
  <c r="AR1557" i="79" s="1"/>
  <c r="AP980" i="79"/>
  <c r="AP1557" i="79" s="1"/>
  <c r="AM980" i="79"/>
  <c r="AM1557" i="79" s="1"/>
  <c r="AK980" i="79"/>
  <c r="AK1557" i="79" s="1"/>
  <c r="AN980" i="79"/>
  <c r="AN1557" i="79" s="1"/>
  <c r="M157" i="47"/>
  <c r="AS1363" i="79"/>
  <c r="AL1374" i="79"/>
  <c r="AL1844" i="79" s="1"/>
  <c r="AN1374" i="79"/>
  <c r="AN1844" i="79" s="1"/>
  <c r="AO1374" i="79"/>
  <c r="AO1844" i="79" s="1"/>
  <c r="AR1374" i="79"/>
  <c r="AR1844" i="79" s="1"/>
  <c r="AQ1374" i="79"/>
  <c r="AQ1844" i="79" s="1"/>
  <c r="AP1374" i="79"/>
  <c r="AP1844" i="79" s="1"/>
  <c r="AG1374" i="79"/>
  <c r="AG1844" i="79" s="1"/>
  <c r="AM1374" i="79"/>
  <c r="AM1844" i="79" s="1"/>
  <c r="AE1374" i="79"/>
  <c r="AE1844" i="79" s="1"/>
  <c r="AK1374" i="79"/>
  <c r="AK1844" i="79" s="1"/>
  <c r="AF1374" i="79"/>
  <c r="AF1844" i="79" s="1"/>
  <c r="V1100" i="79"/>
  <c r="V1084" i="79"/>
  <c r="AH1374" i="79"/>
  <c r="AH1844" i="79" s="1"/>
  <c r="AI1374" i="79"/>
  <c r="AI1844" i="79" s="1"/>
  <c r="AJ1374" i="79"/>
  <c r="AJ1844" i="79" s="1"/>
  <c r="J1285" i="79"/>
  <c r="X1285" i="79"/>
  <c r="O148" i="47"/>
  <c r="O150" i="47" s="1"/>
  <c r="V889" i="79"/>
  <c r="H892" i="79"/>
  <c r="S148" i="47"/>
  <c r="S150" i="47" s="1"/>
  <c r="J148" i="47"/>
  <c r="J150" i="47" s="1"/>
  <c r="X1279" i="79"/>
  <c r="AS1817" i="79"/>
  <c r="AI980" i="79"/>
  <c r="AI1557" i="79" s="1"/>
  <c r="AJ980" i="79"/>
  <c r="AJ1557" i="79" s="1"/>
  <c r="AH980" i="79"/>
  <c r="AH1557" i="79" s="1"/>
  <c r="H1084" i="79"/>
  <c r="V873" i="79"/>
  <c r="J1279" i="79"/>
  <c r="AS1558" i="79"/>
  <c r="P148" i="47"/>
  <c r="P150" i="47" s="1"/>
  <c r="N148" i="47"/>
  <c r="N150" i="47" s="1"/>
  <c r="AI1176" i="79"/>
  <c r="AI1752" i="79" s="1"/>
  <c r="AJ1176" i="79"/>
  <c r="AJ1752" i="79" s="1"/>
  <c r="AH1176" i="79"/>
  <c r="AH1752" i="79" s="1"/>
  <c r="Q148" i="47"/>
  <c r="Q150" i="47" s="1"/>
  <c r="I895" i="79" l="1"/>
  <c r="W895" i="79"/>
  <c r="M172" i="47"/>
  <c r="I154" i="47"/>
  <c r="W154" i="47" s="1"/>
  <c r="Q173" i="47"/>
  <c r="Q175" i="47"/>
  <c r="M166" i="47"/>
  <c r="M167" i="47"/>
  <c r="M169" i="47"/>
  <c r="I157" i="47"/>
  <c r="W157" i="47" s="1"/>
  <c r="M177" i="47"/>
  <c r="Q167" i="47"/>
  <c r="I155" i="47"/>
  <c r="W155" i="47" s="1"/>
  <c r="Q170" i="47"/>
  <c r="Q166" i="47"/>
  <c r="Q177" i="47"/>
  <c r="M176" i="47"/>
  <c r="M168" i="47"/>
  <c r="M174" i="47"/>
  <c r="Q176" i="47"/>
  <c r="Q168" i="47"/>
  <c r="Q174" i="47"/>
  <c r="I158" i="47"/>
  <c r="W158" i="47" s="1"/>
  <c r="M171" i="47"/>
  <c r="Q171" i="47"/>
  <c r="M175" i="47"/>
  <c r="S168" i="47"/>
  <c r="T172" i="47"/>
  <c r="S170" i="47"/>
  <c r="S176" i="47"/>
  <c r="K176" i="47"/>
  <c r="S166" i="47"/>
  <c r="S167" i="47"/>
  <c r="S174" i="47"/>
  <c r="R163" i="47"/>
  <c r="R165" i="47" s="1"/>
  <c r="S177" i="47"/>
  <c r="S169" i="47"/>
  <c r="S175" i="47"/>
  <c r="T170" i="47"/>
  <c r="T163" i="47"/>
  <c r="T165" i="47" s="1"/>
  <c r="J176" i="47"/>
  <c r="V168" i="47"/>
  <c r="M170" i="47"/>
  <c r="K163" i="47"/>
  <c r="K165" i="47" s="1"/>
  <c r="J170" i="47"/>
  <c r="J169" i="47"/>
  <c r="U163" i="47"/>
  <c r="U165" i="47" s="1"/>
  <c r="T166" i="47"/>
  <c r="O170" i="47"/>
  <c r="AQ1177" i="79"/>
  <c r="AQ1789" i="79" s="1"/>
  <c r="AN1177" i="79"/>
  <c r="AN1789" i="79" s="1"/>
  <c r="AR1177" i="79"/>
  <c r="AR1789" i="79" s="1"/>
  <c r="AF1177" i="79"/>
  <c r="AF1789" i="79" s="1"/>
  <c r="AM1177" i="79"/>
  <c r="AM1789" i="79" s="1"/>
  <c r="AP1177" i="79"/>
  <c r="AP1789" i="79" s="1"/>
  <c r="AO1177" i="79"/>
  <c r="AO1789" i="79" s="1"/>
  <c r="AE1177" i="79"/>
  <c r="AE1789" i="79" s="1"/>
  <c r="AG1177" i="79"/>
  <c r="AG1789" i="79" s="1"/>
  <c r="AL1177" i="79"/>
  <c r="AL1789" i="79" s="1"/>
  <c r="AK1177" i="79"/>
  <c r="AK1789" i="79" s="1"/>
  <c r="W699" i="79"/>
  <c r="L168" i="47"/>
  <c r="W162" i="47"/>
  <c r="P170" i="47"/>
  <c r="I699" i="79"/>
  <c r="K1285" i="79"/>
  <c r="L173" i="47"/>
  <c r="L167" i="47"/>
  <c r="L174" i="47"/>
  <c r="L172" i="47"/>
  <c r="L170" i="47"/>
  <c r="L166" i="47"/>
  <c r="L169" i="47"/>
  <c r="L176" i="47"/>
  <c r="L177" i="47"/>
  <c r="L171" i="47"/>
  <c r="L175" i="47"/>
  <c r="P166" i="47"/>
  <c r="P168" i="47"/>
  <c r="P172" i="47"/>
  <c r="P177" i="47"/>
  <c r="P171" i="47"/>
  <c r="P167" i="47"/>
  <c r="P169" i="47"/>
  <c r="P173" i="47"/>
  <c r="P175" i="47"/>
  <c r="P176" i="47"/>
  <c r="P174" i="47"/>
  <c r="I1100" i="79"/>
  <c r="N167" i="47"/>
  <c r="N168" i="47"/>
  <c r="N172" i="47"/>
  <c r="N166" i="47"/>
  <c r="N171" i="47"/>
  <c r="N176" i="47"/>
  <c r="N177" i="47"/>
  <c r="N174" i="47"/>
  <c r="N173" i="47"/>
  <c r="N170" i="47"/>
  <c r="W873" i="79"/>
  <c r="M163" i="47"/>
  <c r="M165" i="47" s="1"/>
  <c r="N175" i="47"/>
  <c r="AL1375" i="79"/>
  <c r="AL1871" i="79" s="1"/>
  <c r="AQ1375" i="79"/>
  <c r="AQ1871" i="79" s="1"/>
  <c r="AO1375" i="79"/>
  <c r="AO1871" i="79" s="1"/>
  <c r="AG1375" i="79"/>
  <c r="AG1871" i="79" s="1"/>
  <c r="AN1375" i="79"/>
  <c r="AN1871" i="79" s="1"/>
  <c r="AM1375" i="79"/>
  <c r="AM1871" i="79" s="1"/>
  <c r="AF1375" i="79"/>
  <c r="AF1871" i="79" s="1"/>
  <c r="AE1375" i="79"/>
  <c r="AE1871" i="79" s="1"/>
  <c r="AP1375" i="79"/>
  <c r="AP1871" i="79" s="1"/>
  <c r="AR1375" i="79"/>
  <c r="AR1871" i="79" s="1"/>
  <c r="AK1375" i="79"/>
  <c r="AK1871" i="79" s="1"/>
  <c r="S172" i="47"/>
  <c r="K169" i="47"/>
  <c r="W892" i="79"/>
  <c r="V175" i="47"/>
  <c r="V167" i="47"/>
  <c r="V171" i="47"/>
  <c r="O166" i="47"/>
  <c r="O168" i="47"/>
  <c r="O173" i="47"/>
  <c r="N163" i="47"/>
  <c r="N165" i="47" s="1"/>
  <c r="I1084" i="79"/>
  <c r="Y1279" i="79"/>
  <c r="W889" i="79"/>
  <c r="AS1844" i="79"/>
  <c r="AS1557" i="79"/>
  <c r="Y1093" i="79"/>
  <c r="Y708" i="79"/>
  <c r="K1263" i="79"/>
  <c r="I159" i="47"/>
  <c r="W159" i="47" s="1"/>
  <c r="J172" i="47"/>
  <c r="K167" i="47"/>
  <c r="AS1362" i="79"/>
  <c r="AS1366" i="79" s="1"/>
  <c r="AS1368" i="79" s="1"/>
  <c r="AE1366" i="79"/>
  <c r="D85" i="43" s="1"/>
  <c r="I175" i="47" s="1"/>
  <c r="J174" i="47"/>
  <c r="K177" i="47"/>
  <c r="K166" i="47"/>
  <c r="V172" i="47"/>
  <c r="V170" i="47"/>
  <c r="R175" i="47"/>
  <c r="O171" i="47"/>
  <c r="O175" i="47"/>
  <c r="O177" i="47"/>
  <c r="O169" i="47"/>
  <c r="P163" i="47"/>
  <c r="P165" i="47" s="1"/>
  <c r="O163" i="47"/>
  <c r="O165" i="47" s="1"/>
  <c r="K708" i="79"/>
  <c r="R82" i="43"/>
  <c r="I161" i="47"/>
  <c r="W161" i="47" s="1"/>
  <c r="I151" i="47"/>
  <c r="W151" i="47" s="1"/>
  <c r="I156" i="47"/>
  <c r="W156" i="47" s="1"/>
  <c r="I152" i="47"/>
  <c r="W152" i="47" s="1"/>
  <c r="V163" i="47"/>
  <c r="V165" i="47" s="1"/>
  <c r="AN981" i="79"/>
  <c r="AN1751" i="79" s="1"/>
  <c r="AL981" i="79"/>
  <c r="AL1751" i="79" s="1"/>
  <c r="AR981" i="79"/>
  <c r="AR1751" i="79" s="1"/>
  <c r="AM981" i="79"/>
  <c r="AM1751" i="79" s="1"/>
  <c r="AE981" i="79"/>
  <c r="AE1751" i="79" s="1"/>
  <c r="AO981" i="79"/>
  <c r="AO1751" i="79" s="1"/>
  <c r="AP981" i="79"/>
  <c r="AP1751" i="79" s="1"/>
  <c r="AG981" i="79"/>
  <c r="AG1751" i="79" s="1"/>
  <c r="AQ981" i="79"/>
  <c r="AQ1751" i="79" s="1"/>
  <c r="AF981" i="79"/>
  <c r="AF1751" i="79" s="1"/>
  <c r="AK981" i="79"/>
  <c r="AK1751" i="79" s="1"/>
  <c r="V173" i="47"/>
  <c r="R170" i="47"/>
  <c r="AI1177" i="79"/>
  <c r="AI1789" i="79" s="1"/>
  <c r="AH1177" i="79"/>
  <c r="AH1789" i="79" s="1"/>
  <c r="AJ1177" i="79"/>
  <c r="AJ1789" i="79" s="1"/>
  <c r="K1093" i="79"/>
  <c r="AH1375" i="79"/>
  <c r="AH1871" i="79" s="1"/>
  <c r="AJ1375" i="79"/>
  <c r="AJ1871" i="79" s="1"/>
  <c r="AI1375" i="79"/>
  <c r="AI1871" i="79" s="1"/>
  <c r="U170" i="47"/>
  <c r="U174" i="47"/>
  <c r="U173" i="47"/>
  <c r="U168" i="47"/>
  <c r="U171" i="47"/>
  <c r="U176" i="47"/>
  <c r="M135" i="43"/>
  <c r="M138" i="43" s="1"/>
  <c r="L138" i="43"/>
  <c r="W705" i="79"/>
  <c r="U172" i="47"/>
  <c r="U167" i="47"/>
  <c r="K171" i="47"/>
  <c r="K173" i="47"/>
  <c r="I873" i="79"/>
  <c r="V176" i="47"/>
  <c r="R167" i="47"/>
  <c r="R177" i="47"/>
  <c r="R168" i="47"/>
  <c r="O172" i="47"/>
  <c r="J163" i="47"/>
  <c r="J165" i="47" s="1"/>
  <c r="S163" i="47"/>
  <c r="S165" i="47" s="1"/>
  <c r="W1084" i="79"/>
  <c r="I148" i="47"/>
  <c r="I150" i="47" s="1"/>
  <c r="Y1263" i="79"/>
  <c r="J173" i="47"/>
  <c r="J175" i="47"/>
  <c r="J177" i="47"/>
  <c r="W921" i="79"/>
  <c r="I889" i="79"/>
  <c r="U166" i="47"/>
  <c r="U175" i="47"/>
  <c r="K170" i="47"/>
  <c r="K175" i="47"/>
  <c r="K172" i="47"/>
  <c r="K168" i="47"/>
  <c r="L163" i="47"/>
  <c r="L165" i="47" s="1"/>
  <c r="W1090" i="79"/>
  <c r="T171" i="47"/>
  <c r="T168" i="47"/>
  <c r="K898" i="79"/>
  <c r="R173" i="47"/>
  <c r="R166" i="47"/>
  <c r="R174" i="47"/>
  <c r="R169" i="47"/>
  <c r="R172" i="47"/>
  <c r="R176" i="47"/>
  <c r="Q163" i="47"/>
  <c r="Q165" i="47" s="1"/>
  <c r="K1279" i="79"/>
  <c r="Y1285" i="79"/>
  <c r="AS1752" i="79"/>
  <c r="W135" i="47"/>
  <c r="W148" i="47" s="1"/>
  <c r="J140" i="43"/>
  <c r="J168" i="47"/>
  <c r="J171" i="47"/>
  <c r="Q172" i="47"/>
  <c r="I160" i="47"/>
  <c r="W160" i="47" s="1"/>
  <c r="U169" i="47"/>
  <c r="T174" i="47"/>
  <c r="T167" i="47"/>
  <c r="T176" i="47"/>
  <c r="T169" i="47"/>
  <c r="V177" i="47"/>
  <c r="R171" i="47"/>
  <c r="O167" i="47"/>
  <c r="J166" i="47"/>
  <c r="AI981" i="79"/>
  <c r="AI1751" i="79" s="1"/>
  <c r="AH981" i="79"/>
  <c r="AH1751" i="79" s="1"/>
  <c r="AJ981" i="79"/>
  <c r="AJ1751" i="79" s="1"/>
  <c r="I892" i="79"/>
  <c r="W1100" i="79"/>
  <c r="Y898" i="79"/>
  <c r="AI785" i="79"/>
  <c r="AI1556" i="79" s="1"/>
  <c r="AI1561" i="79" s="1"/>
  <c r="H88" i="43" s="1"/>
  <c r="AJ785" i="79"/>
  <c r="AJ1556" i="79" s="1"/>
  <c r="AJ1561" i="79" s="1"/>
  <c r="I88" i="43" s="1"/>
  <c r="N185" i="47" s="1"/>
  <c r="AH785" i="79"/>
  <c r="AH1556" i="79" s="1"/>
  <c r="AH1561" i="79" s="1"/>
  <c r="G88" i="43" s="1"/>
  <c r="L190" i="47" s="1"/>
  <c r="AF785" i="79"/>
  <c r="AF1556" i="79" s="1"/>
  <c r="AF1561" i="79" s="1"/>
  <c r="E88" i="43" s="1"/>
  <c r="J188" i="47" s="1"/>
  <c r="AE785" i="79"/>
  <c r="AE1556" i="79" s="1"/>
  <c r="AP785" i="79"/>
  <c r="AP1556" i="79" s="1"/>
  <c r="AP1561" i="79" s="1"/>
  <c r="O88" i="43" s="1"/>
  <c r="T181" i="47" s="1"/>
  <c r="AL785" i="79"/>
  <c r="AL1556" i="79" s="1"/>
  <c r="AL1561" i="79" s="1"/>
  <c r="K88" i="43" s="1"/>
  <c r="AN785" i="79"/>
  <c r="AN1556" i="79" s="1"/>
  <c r="AN1561" i="79" s="1"/>
  <c r="M88" i="43" s="1"/>
  <c r="R188" i="47" s="1"/>
  <c r="AR785" i="79"/>
  <c r="AR1556" i="79" s="1"/>
  <c r="AR1561" i="79" s="1"/>
  <c r="Q88" i="43" s="1"/>
  <c r="V183" i="47" s="1"/>
  <c r="AQ785" i="79"/>
  <c r="AQ1556" i="79" s="1"/>
  <c r="AQ1561" i="79" s="1"/>
  <c r="P88" i="43" s="1"/>
  <c r="U185" i="47" s="1"/>
  <c r="AO785" i="79"/>
  <c r="AO1556" i="79" s="1"/>
  <c r="AO1561" i="79" s="1"/>
  <c r="N88" i="43" s="1"/>
  <c r="S186" i="47" s="1"/>
  <c r="AM785" i="79"/>
  <c r="AM1556" i="79" s="1"/>
  <c r="AM1561" i="79" s="1"/>
  <c r="L88" i="43" s="1"/>
  <c r="Q185" i="47" s="1"/>
  <c r="AK785" i="79"/>
  <c r="AK1556" i="79" s="1"/>
  <c r="AK1561" i="79" s="1"/>
  <c r="J88" i="43" s="1"/>
  <c r="O189" i="47" s="1"/>
  <c r="AG785" i="79"/>
  <c r="AG1556" i="79" s="1"/>
  <c r="AG1561" i="79" s="1"/>
  <c r="F88" i="43" s="1"/>
  <c r="K185" i="47" s="1"/>
  <c r="I921" i="79"/>
  <c r="I153" i="47"/>
  <c r="W153" i="47" s="1"/>
  <c r="I1090" i="79"/>
  <c r="I705" i="79"/>
  <c r="T177" i="47"/>
  <c r="T173" i="47"/>
  <c r="V169" i="47"/>
  <c r="V166" i="47"/>
  <c r="S173" i="47"/>
  <c r="O174" i="47"/>
  <c r="I171" i="47" l="1"/>
  <c r="X895" i="79"/>
  <c r="J895" i="79"/>
  <c r="M178" i="47"/>
  <c r="M180" i="47" s="1"/>
  <c r="T185" i="47"/>
  <c r="I176" i="47"/>
  <c r="W176" i="47" s="1"/>
  <c r="I167" i="47"/>
  <c r="W167" i="47" s="1"/>
  <c r="I169" i="47"/>
  <c r="W169" i="47" s="1"/>
  <c r="I173" i="47"/>
  <c r="W173" i="47" s="1"/>
  <c r="Q189" i="47"/>
  <c r="Q190" i="47"/>
  <c r="J192" i="47"/>
  <c r="J181" i="47"/>
  <c r="J183" i="47"/>
  <c r="W175" i="47"/>
  <c r="S178" i="47"/>
  <c r="S180" i="47" s="1"/>
  <c r="V182" i="47"/>
  <c r="R184" i="47"/>
  <c r="U178" i="47"/>
  <c r="U180" i="47" s="1"/>
  <c r="T189" i="47"/>
  <c r="T178" i="47"/>
  <c r="T180" i="47" s="1"/>
  <c r="R178" i="47"/>
  <c r="R180" i="47" s="1"/>
  <c r="K191" i="47"/>
  <c r="K178" i="47"/>
  <c r="K180" i="47" s="1"/>
  <c r="K183" i="47"/>
  <c r="V190" i="47"/>
  <c r="R191" i="47"/>
  <c r="K181" i="47"/>
  <c r="Z898" i="79"/>
  <c r="Z1285" i="79"/>
  <c r="X921" i="79"/>
  <c r="AP982" i="79"/>
  <c r="AP1788" i="79" s="1"/>
  <c r="AL982" i="79"/>
  <c r="AL1788" i="79" s="1"/>
  <c r="AR982" i="79"/>
  <c r="AR1788" i="79" s="1"/>
  <c r="AE982" i="79"/>
  <c r="AE1788" i="79" s="1"/>
  <c r="AK982" i="79"/>
  <c r="AK1788" i="79" s="1"/>
  <c r="AF982" i="79"/>
  <c r="AF1788" i="79" s="1"/>
  <c r="AQ982" i="79"/>
  <c r="AQ1788" i="79" s="1"/>
  <c r="AN982" i="79"/>
  <c r="AN1788" i="79" s="1"/>
  <c r="AG982" i="79"/>
  <c r="AG1788" i="79" s="1"/>
  <c r="AM982" i="79"/>
  <c r="AM1788" i="79" s="1"/>
  <c r="AO982" i="79"/>
  <c r="AO1788" i="79" s="1"/>
  <c r="K189" i="47"/>
  <c r="K187" i="47"/>
  <c r="K192" i="47"/>
  <c r="T186" i="47"/>
  <c r="K184" i="47"/>
  <c r="U189" i="47"/>
  <c r="J178" i="47"/>
  <c r="J180" i="47" s="1"/>
  <c r="V186" i="47"/>
  <c r="T187" i="47"/>
  <c r="J873" i="79"/>
  <c r="R187" i="47"/>
  <c r="V184" i="47"/>
  <c r="V178" i="47"/>
  <c r="V180" i="47" s="1"/>
  <c r="W171" i="47"/>
  <c r="P178" i="47"/>
  <c r="P180" i="47" s="1"/>
  <c r="N178" i="47"/>
  <c r="N180" i="47" s="1"/>
  <c r="K186" i="47"/>
  <c r="J189" i="47"/>
  <c r="AS1871" i="79"/>
  <c r="P186" i="47"/>
  <c r="X699" i="79"/>
  <c r="AS1556" i="79"/>
  <c r="AS1561" i="79" s="1"/>
  <c r="AS1563" i="79" s="1"/>
  <c r="AE1561" i="79"/>
  <c r="D88" i="43" s="1"/>
  <c r="I183" i="47" s="1"/>
  <c r="L1279" i="79"/>
  <c r="L1285" i="79"/>
  <c r="Q186" i="47"/>
  <c r="Q183" i="47"/>
  <c r="Q182" i="47"/>
  <c r="Q181" i="47"/>
  <c r="Q191" i="47"/>
  <c r="Q184" i="47"/>
  <c r="J182" i="47"/>
  <c r="J186" i="47"/>
  <c r="J185" i="47"/>
  <c r="J187" i="47"/>
  <c r="J190" i="47"/>
  <c r="O183" i="47"/>
  <c r="T190" i="47"/>
  <c r="K188" i="47"/>
  <c r="Q178" i="47"/>
  <c r="Q180" i="47" s="1"/>
  <c r="X1090" i="79"/>
  <c r="Z1263" i="79"/>
  <c r="R185" i="47"/>
  <c r="O182" i="47"/>
  <c r="R192" i="47"/>
  <c r="O187" i="47"/>
  <c r="K190" i="47"/>
  <c r="L1263" i="79"/>
  <c r="J191" i="47"/>
  <c r="N192" i="47"/>
  <c r="L184" i="47"/>
  <c r="AF786" i="79"/>
  <c r="AF1750" i="79" s="1"/>
  <c r="AF1756" i="79" s="1"/>
  <c r="E91" i="43" s="1"/>
  <c r="J201" i="47" s="1"/>
  <c r="AE786" i="79"/>
  <c r="AE1750" i="79" s="1"/>
  <c r="AP786" i="79"/>
  <c r="AP1750" i="79" s="1"/>
  <c r="AP1756" i="79" s="1"/>
  <c r="O91" i="43" s="1"/>
  <c r="T222" i="47" s="1"/>
  <c r="AQ786" i="79"/>
  <c r="AQ1750" i="79" s="1"/>
  <c r="AQ1756" i="79" s="1"/>
  <c r="P91" i="43" s="1"/>
  <c r="U205" i="47" s="1"/>
  <c r="AM786" i="79"/>
  <c r="AM1750" i="79" s="1"/>
  <c r="AM1756" i="79" s="1"/>
  <c r="L91" i="43" s="1"/>
  <c r="Q212" i="47" s="1"/>
  <c r="AO786" i="79"/>
  <c r="AO1750" i="79" s="1"/>
  <c r="AO1756" i="79" s="1"/>
  <c r="N91" i="43" s="1"/>
  <c r="S197" i="47" s="1"/>
  <c r="AR786" i="79"/>
  <c r="AR1750" i="79" s="1"/>
  <c r="AR1756" i="79" s="1"/>
  <c r="Q91" i="43" s="1"/>
  <c r="V200" i="47" s="1"/>
  <c r="AN786" i="79"/>
  <c r="AN1750" i="79" s="1"/>
  <c r="AN1756" i="79" s="1"/>
  <c r="M91" i="43" s="1"/>
  <c r="R206" i="47" s="1"/>
  <c r="AL786" i="79"/>
  <c r="AL1750" i="79" s="1"/>
  <c r="AL1756" i="79" s="1"/>
  <c r="K91" i="43" s="1"/>
  <c r="P212" i="47" s="1"/>
  <c r="AG786" i="79"/>
  <c r="AG1750" i="79" s="1"/>
  <c r="AG1756" i="79" s="1"/>
  <c r="F91" i="43" s="1"/>
  <c r="K214" i="47" s="1"/>
  <c r="AK786" i="79"/>
  <c r="AK1750" i="79" s="1"/>
  <c r="AK1756" i="79" s="1"/>
  <c r="J91" i="43" s="1"/>
  <c r="O221" i="47" s="1"/>
  <c r="J1090" i="79"/>
  <c r="X705" i="79"/>
  <c r="P184" i="47"/>
  <c r="P185" i="47"/>
  <c r="T184" i="47"/>
  <c r="S183" i="47"/>
  <c r="S191" i="47"/>
  <c r="S189" i="47"/>
  <c r="S187" i="47"/>
  <c r="S184" i="47"/>
  <c r="S185" i="47"/>
  <c r="S190" i="47"/>
  <c r="S182" i="47"/>
  <c r="S181" i="47"/>
  <c r="S188" i="47"/>
  <c r="L188" i="47"/>
  <c r="L181" i="47"/>
  <c r="L186" i="47"/>
  <c r="J892" i="79"/>
  <c r="T182" i="47"/>
  <c r="Q192" i="47"/>
  <c r="J141" i="43"/>
  <c r="L178" i="47"/>
  <c r="L180" i="47" s="1"/>
  <c r="M184" i="47"/>
  <c r="M185" i="47"/>
  <c r="R182" i="47"/>
  <c r="U190" i="47"/>
  <c r="U188" i="47"/>
  <c r="O191" i="47"/>
  <c r="R190" i="47"/>
  <c r="V181" i="47"/>
  <c r="AS1751" i="79"/>
  <c r="V188" i="47"/>
  <c r="X889" i="79"/>
  <c r="O188" i="47"/>
  <c r="P190" i="47"/>
  <c r="P187" i="47"/>
  <c r="P189" i="47"/>
  <c r="P182" i="47"/>
  <c r="L189" i="47"/>
  <c r="L192" i="47"/>
  <c r="J699" i="79"/>
  <c r="X1100" i="79"/>
  <c r="U183" i="47"/>
  <c r="U191" i="47"/>
  <c r="T188" i="47"/>
  <c r="U192" i="47"/>
  <c r="Q188" i="47"/>
  <c r="K140" i="43"/>
  <c r="K141" i="43" s="1"/>
  <c r="W150" i="47"/>
  <c r="W163" i="47" s="1"/>
  <c r="T192" i="47"/>
  <c r="I163" i="47"/>
  <c r="I165" i="47" s="1"/>
  <c r="R189" i="47"/>
  <c r="U186" i="47"/>
  <c r="U184" i="47"/>
  <c r="O181" i="47"/>
  <c r="X892" i="79"/>
  <c r="AJ982" i="79"/>
  <c r="AJ1788" i="79" s="1"/>
  <c r="AH982" i="79"/>
  <c r="AH1788" i="79" s="1"/>
  <c r="AI982" i="79"/>
  <c r="AI1788" i="79" s="1"/>
  <c r="N189" i="47"/>
  <c r="J1100" i="79"/>
  <c r="L187" i="47"/>
  <c r="Q187" i="47"/>
  <c r="AS1789" i="79"/>
  <c r="J705" i="79"/>
  <c r="V192" i="47"/>
  <c r="M183" i="47"/>
  <c r="M192" i="47"/>
  <c r="M182" i="47"/>
  <c r="M186" i="47"/>
  <c r="M188" i="47"/>
  <c r="M187" i="47"/>
  <c r="M189" i="47"/>
  <c r="M190" i="47"/>
  <c r="M181" i="47"/>
  <c r="O184" i="47"/>
  <c r="T191" i="47"/>
  <c r="J889" i="79"/>
  <c r="AH1178" i="79"/>
  <c r="AH1816" i="79" s="1"/>
  <c r="AI1178" i="79"/>
  <c r="AI1816" i="79" s="1"/>
  <c r="AJ1178" i="79"/>
  <c r="AJ1816" i="79" s="1"/>
  <c r="O186" i="47"/>
  <c r="R186" i="47"/>
  <c r="V191" i="47"/>
  <c r="U182" i="47"/>
  <c r="U181" i="47"/>
  <c r="R181" i="47"/>
  <c r="L708" i="79"/>
  <c r="V189" i="47"/>
  <c r="K182" i="47"/>
  <c r="Z708" i="79"/>
  <c r="Z1279" i="79"/>
  <c r="X873" i="79"/>
  <c r="N181" i="47"/>
  <c r="N183" i="47"/>
  <c r="N186" i="47"/>
  <c r="P191" i="47"/>
  <c r="P192" i="47"/>
  <c r="L185" i="47"/>
  <c r="O185" i="47"/>
  <c r="O192" i="47"/>
  <c r="L898" i="79"/>
  <c r="J921" i="79"/>
  <c r="O190" i="47"/>
  <c r="X1084" i="79"/>
  <c r="T183" i="47"/>
  <c r="U187" i="47"/>
  <c r="L1093" i="79"/>
  <c r="J184" i="47"/>
  <c r="O178" i="47"/>
  <c r="O180" i="47" s="1"/>
  <c r="M191" i="47"/>
  <c r="AN1178" i="79"/>
  <c r="AN1816" i="79" s="1"/>
  <c r="AP1178" i="79"/>
  <c r="AP1816" i="79" s="1"/>
  <c r="AR1178" i="79"/>
  <c r="AR1816" i="79" s="1"/>
  <c r="AO1178" i="79"/>
  <c r="AO1816" i="79" s="1"/>
  <c r="AG1178" i="79"/>
  <c r="AG1816" i="79" s="1"/>
  <c r="AQ1178" i="79"/>
  <c r="AQ1816" i="79" s="1"/>
  <c r="AE1178" i="79"/>
  <c r="AE1816" i="79" s="1"/>
  <c r="AL1178" i="79"/>
  <c r="AL1816" i="79" s="1"/>
  <c r="AF1178" i="79"/>
  <c r="AF1816" i="79" s="1"/>
  <c r="AM1178" i="79"/>
  <c r="AM1816" i="79" s="1"/>
  <c r="AK1178" i="79"/>
  <c r="AK1816" i="79" s="1"/>
  <c r="V187" i="47"/>
  <c r="S192" i="47"/>
  <c r="N187" i="47"/>
  <c r="N188" i="47"/>
  <c r="N191" i="47"/>
  <c r="P183" i="47"/>
  <c r="P181" i="47"/>
  <c r="L183" i="47"/>
  <c r="L182" i="47"/>
  <c r="R183" i="47"/>
  <c r="V185" i="47"/>
  <c r="R85" i="43"/>
  <c r="I174" i="47"/>
  <c r="W174" i="47" s="1"/>
  <c r="I166" i="47"/>
  <c r="W166" i="47" s="1"/>
  <c r="I170" i="47"/>
  <c r="W170" i="47" s="1"/>
  <c r="I168" i="47"/>
  <c r="W168" i="47" s="1"/>
  <c r="I177" i="47"/>
  <c r="W177" i="47" s="1"/>
  <c r="I172" i="47"/>
  <c r="W172" i="47" s="1"/>
  <c r="Z1093" i="79"/>
  <c r="J1084" i="79"/>
  <c r="N182" i="47"/>
  <c r="N190" i="47"/>
  <c r="N184" i="47"/>
  <c r="P188" i="47"/>
  <c r="L191" i="47"/>
  <c r="AH786" i="79"/>
  <c r="AH1750" i="79" s="1"/>
  <c r="AH1756" i="79" s="1"/>
  <c r="G91" i="43" s="1"/>
  <c r="L198" i="47" s="1"/>
  <c r="AI786" i="79"/>
  <c r="AI1750" i="79" s="1"/>
  <c r="AI1756" i="79" s="1"/>
  <c r="H91" i="43" s="1"/>
  <c r="M201" i="47" s="1"/>
  <c r="AJ786" i="79"/>
  <c r="AJ1750" i="79" s="1"/>
  <c r="AJ1756" i="79" s="1"/>
  <c r="I91" i="43" s="1"/>
  <c r="N198" i="47" s="1"/>
  <c r="R219" i="47" l="1"/>
  <c r="R199" i="47"/>
  <c r="P218" i="47"/>
  <c r="U220" i="47"/>
  <c r="I181" i="47"/>
  <c r="V206" i="47"/>
  <c r="V219" i="47"/>
  <c r="V213" i="47"/>
  <c r="V203" i="47"/>
  <c r="V197" i="47"/>
  <c r="V216" i="47"/>
  <c r="V196" i="47"/>
  <c r="V202" i="47"/>
  <c r="V199" i="47"/>
  <c r="V211" i="47"/>
  <c r="V221" i="47"/>
  <c r="V212" i="47"/>
  <c r="V214" i="47"/>
  <c r="V201" i="47"/>
  <c r="I187" i="47"/>
  <c r="W187" i="47" s="1"/>
  <c r="I182" i="47"/>
  <c r="W182" i="47" s="1"/>
  <c r="K895" i="79"/>
  <c r="I188" i="47"/>
  <c r="W188" i="47" s="1"/>
  <c r="Y895" i="79"/>
  <c r="R198" i="47"/>
  <c r="R203" i="47"/>
  <c r="R222" i="47"/>
  <c r="P217" i="47"/>
  <c r="J220" i="47"/>
  <c r="P204" i="47"/>
  <c r="P199" i="47"/>
  <c r="E31" i="43"/>
  <c r="R196" i="47"/>
  <c r="E39" i="43"/>
  <c r="R197" i="47"/>
  <c r="R204" i="47"/>
  <c r="R217" i="47"/>
  <c r="O202" i="47"/>
  <c r="P219" i="47"/>
  <c r="J222" i="47"/>
  <c r="J215" i="47"/>
  <c r="J213" i="47"/>
  <c r="O219" i="47"/>
  <c r="P214" i="47"/>
  <c r="J205" i="47"/>
  <c r="P197" i="47"/>
  <c r="P207" i="47"/>
  <c r="P216" i="47"/>
  <c r="O203" i="47"/>
  <c r="P205" i="47"/>
  <c r="J218" i="47"/>
  <c r="E36" i="43"/>
  <c r="O201" i="47"/>
  <c r="O214" i="47"/>
  <c r="O213" i="47"/>
  <c r="O215" i="47"/>
  <c r="O212" i="47"/>
  <c r="T213" i="47"/>
  <c r="T218" i="47"/>
  <c r="T197" i="47"/>
  <c r="K199" i="47"/>
  <c r="K204" i="47"/>
  <c r="T215" i="47"/>
  <c r="T214" i="47"/>
  <c r="J204" i="47"/>
  <c r="O196" i="47"/>
  <c r="T216" i="47"/>
  <c r="T219" i="47"/>
  <c r="T212" i="47"/>
  <c r="O222" i="47"/>
  <c r="K211" i="47"/>
  <c r="O206" i="47"/>
  <c r="O197" i="47"/>
  <c r="P215" i="47"/>
  <c r="P203" i="47"/>
  <c r="T211" i="47"/>
  <c r="R215" i="47"/>
  <c r="R200" i="47"/>
  <c r="R218" i="47"/>
  <c r="K212" i="47"/>
  <c r="R202" i="47"/>
  <c r="V218" i="47"/>
  <c r="U202" i="47"/>
  <c r="R216" i="47"/>
  <c r="R201" i="47"/>
  <c r="U207" i="47"/>
  <c r="R211" i="47"/>
  <c r="O211" i="47"/>
  <c r="U215" i="47"/>
  <c r="U201" i="47"/>
  <c r="U221" i="47"/>
  <c r="U197" i="47"/>
  <c r="U211" i="47"/>
  <c r="R214" i="47"/>
  <c r="U219" i="47"/>
  <c r="U206" i="47"/>
  <c r="U212" i="47"/>
  <c r="U216" i="47"/>
  <c r="K222" i="47"/>
  <c r="U200" i="47"/>
  <c r="U199" i="47"/>
  <c r="I189" i="47"/>
  <c r="W189" i="47" s="1"/>
  <c r="M211" i="47"/>
  <c r="S199" i="47"/>
  <c r="S213" i="47"/>
  <c r="S198" i="47"/>
  <c r="S212" i="47"/>
  <c r="K205" i="47"/>
  <c r="E40" i="43"/>
  <c r="S220" i="47"/>
  <c r="S202" i="47"/>
  <c r="J219" i="47"/>
  <c r="S219" i="47"/>
  <c r="M204" i="47"/>
  <c r="E41" i="43"/>
  <c r="T201" i="47"/>
  <c r="O198" i="47"/>
  <c r="S196" i="47"/>
  <c r="S222" i="47"/>
  <c r="V204" i="47"/>
  <c r="S203" i="47"/>
  <c r="S205" i="47"/>
  <c r="I191" i="47"/>
  <c r="W191" i="47" s="1"/>
  <c r="S216" i="47"/>
  <c r="S206" i="47"/>
  <c r="S217" i="47"/>
  <c r="S218" i="47"/>
  <c r="S211" i="47"/>
  <c r="S214" i="47"/>
  <c r="S201" i="47"/>
  <c r="M193" i="47"/>
  <c r="M195" i="47" s="1"/>
  <c r="O207" i="47"/>
  <c r="O200" i="47"/>
  <c r="L222" i="47"/>
  <c r="N204" i="47"/>
  <c r="T199" i="47"/>
  <c r="R213" i="47"/>
  <c r="L196" i="47"/>
  <c r="R193" i="47"/>
  <c r="R195" i="47" s="1"/>
  <c r="N222" i="47"/>
  <c r="P198" i="47"/>
  <c r="W183" i="47"/>
  <c r="K193" i="47"/>
  <c r="K195" i="47" s="1"/>
  <c r="U193" i="47"/>
  <c r="U195" i="47" s="1"/>
  <c r="L203" i="47"/>
  <c r="E32" i="43"/>
  <c r="I178" i="47"/>
  <c r="I180" i="47" s="1"/>
  <c r="K207" i="47"/>
  <c r="J203" i="47"/>
  <c r="K220" i="47"/>
  <c r="T193" i="47"/>
  <c r="T195" i="47" s="1"/>
  <c r="S193" i="47"/>
  <c r="S195" i="47" s="1"/>
  <c r="L218" i="47"/>
  <c r="K202" i="47"/>
  <c r="W165" i="47"/>
  <c r="W178" i="47" s="1"/>
  <c r="W180" i="47" s="1"/>
  <c r="L140" i="43"/>
  <c r="L141" i="43" s="1"/>
  <c r="AM983" i="79"/>
  <c r="AM1815" i="79" s="1"/>
  <c r="AO983" i="79"/>
  <c r="AO1815" i="79" s="1"/>
  <c r="AN983" i="79"/>
  <c r="AN1815" i="79" s="1"/>
  <c r="AE983" i="79"/>
  <c r="AE1815" i="79" s="1"/>
  <c r="AQ983" i="79"/>
  <c r="AQ1815" i="79" s="1"/>
  <c r="AK983" i="79"/>
  <c r="AK1815" i="79" s="1"/>
  <c r="AG983" i="79"/>
  <c r="AG1815" i="79" s="1"/>
  <c r="AL983" i="79"/>
  <c r="AL1815" i="79" s="1"/>
  <c r="AR983" i="79"/>
  <c r="AR1815" i="79" s="1"/>
  <c r="AF983" i="79"/>
  <c r="AF1815" i="79" s="1"/>
  <c r="AP983" i="79"/>
  <c r="AP1815" i="79" s="1"/>
  <c r="L214" i="47"/>
  <c r="L205" i="47"/>
  <c r="N212" i="47"/>
  <c r="Y1084" i="79"/>
  <c r="Q205" i="47"/>
  <c r="M221" i="47"/>
  <c r="M218" i="47"/>
  <c r="K705" i="79"/>
  <c r="L200" i="47"/>
  <c r="M215" i="47"/>
  <c r="L217" i="47"/>
  <c r="S204" i="47"/>
  <c r="K1090" i="79"/>
  <c r="P222" i="47"/>
  <c r="M1263" i="79"/>
  <c r="E43" i="43"/>
  <c r="V215" i="47"/>
  <c r="J212" i="47"/>
  <c r="J199" i="47"/>
  <c r="Q218" i="47"/>
  <c r="Q201" i="47"/>
  <c r="Q215" i="47"/>
  <c r="K196" i="47"/>
  <c r="R88" i="43"/>
  <c r="I185" i="47"/>
  <c r="W185" i="47" s="1"/>
  <c r="I190" i="47"/>
  <c r="W190" i="47" s="1"/>
  <c r="I184" i="47"/>
  <c r="W184" i="47" s="1"/>
  <c r="I192" i="47"/>
  <c r="W192" i="47" s="1"/>
  <c r="P200" i="47"/>
  <c r="N214" i="47"/>
  <c r="K873" i="79"/>
  <c r="O217" i="47"/>
  <c r="K217" i="47"/>
  <c r="U198" i="47"/>
  <c r="P196" i="47"/>
  <c r="J196" i="47"/>
  <c r="AE1179" i="79"/>
  <c r="AE1843" i="79" s="1"/>
  <c r="AM1179" i="79"/>
  <c r="AM1843" i="79" s="1"/>
  <c r="AK1179" i="79"/>
  <c r="AK1843" i="79" s="1"/>
  <c r="AQ1179" i="79"/>
  <c r="AQ1843" i="79" s="1"/>
  <c r="AG1179" i="79"/>
  <c r="AG1843" i="79" s="1"/>
  <c r="AN1179" i="79"/>
  <c r="AN1843" i="79" s="1"/>
  <c r="AF1179" i="79"/>
  <c r="AF1843" i="79" s="1"/>
  <c r="AP1179" i="79"/>
  <c r="AP1843" i="79" s="1"/>
  <c r="AR1179" i="79"/>
  <c r="AR1843" i="79" s="1"/>
  <c r="AO1179" i="79"/>
  <c r="AO1843" i="79" s="1"/>
  <c r="AL1179" i="79"/>
  <c r="AL1843" i="79" s="1"/>
  <c r="N202" i="47"/>
  <c r="AH983" i="79"/>
  <c r="AH1815" i="79" s="1"/>
  <c r="AI983" i="79"/>
  <c r="AI1815" i="79" s="1"/>
  <c r="AJ983" i="79"/>
  <c r="AJ1815" i="79" s="1"/>
  <c r="M200" i="47"/>
  <c r="M212" i="47"/>
  <c r="N199" i="47"/>
  <c r="K892" i="79"/>
  <c r="T200" i="47"/>
  <c r="T221" i="47"/>
  <c r="T203" i="47"/>
  <c r="T198" i="47"/>
  <c r="P206" i="47"/>
  <c r="J206" i="47"/>
  <c r="V205" i="47"/>
  <c r="Q193" i="47"/>
  <c r="Q195" i="47" s="1"/>
  <c r="J221" i="47"/>
  <c r="J198" i="47"/>
  <c r="Q199" i="47"/>
  <c r="E38" i="43"/>
  <c r="P221" i="47"/>
  <c r="N203" i="47"/>
  <c r="T205" i="47"/>
  <c r="V193" i="47"/>
  <c r="V195" i="47" s="1"/>
  <c r="U196" i="47"/>
  <c r="Y921" i="79"/>
  <c r="P211" i="47"/>
  <c r="Q203" i="47"/>
  <c r="Q211" i="47"/>
  <c r="Q217" i="47"/>
  <c r="Y1090" i="79"/>
  <c r="Q198" i="47"/>
  <c r="Q220" i="47"/>
  <c r="M1279" i="79"/>
  <c r="P193" i="47"/>
  <c r="P195" i="47" s="1"/>
  <c r="AS1816" i="79"/>
  <c r="K1084" i="79"/>
  <c r="M202" i="47"/>
  <c r="M1093" i="79"/>
  <c r="M898" i="79"/>
  <c r="N206" i="47"/>
  <c r="Y873" i="79"/>
  <c r="AA1279" i="79"/>
  <c r="E34" i="43"/>
  <c r="M222" i="47"/>
  <c r="M207" i="47"/>
  <c r="N201" i="47"/>
  <c r="L201" i="47"/>
  <c r="N221" i="47"/>
  <c r="K200" i="47"/>
  <c r="K216" i="47"/>
  <c r="K203" i="47"/>
  <c r="K198" i="47"/>
  <c r="K213" i="47"/>
  <c r="K218" i="47"/>
  <c r="K197" i="47"/>
  <c r="AS1750" i="79"/>
  <c r="AS1756" i="79" s="1"/>
  <c r="AE1756" i="79"/>
  <c r="D91" i="43" s="1"/>
  <c r="I217" i="47" s="1"/>
  <c r="P202" i="47"/>
  <c r="K215" i="47"/>
  <c r="J211" i="47"/>
  <c r="Q214" i="47"/>
  <c r="Q206" i="47"/>
  <c r="M1285" i="79"/>
  <c r="AJ787" i="79"/>
  <c r="AJ1787" i="79" s="1"/>
  <c r="AJ1792" i="79" s="1"/>
  <c r="I104" i="43" s="1"/>
  <c r="I106" i="43" s="1"/>
  <c r="AH787" i="79"/>
  <c r="AH1787" i="79" s="1"/>
  <c r="AH1792" i="79" s="1"/>
  <c r="G104" i="43" s="1"/>
  <c r="G106" i="43" s="1"/>
  <c r="AI787" i="79"/>
  <c r="AI1787" i="79" s="1"/>
  <c r="AI1792" i="79" s="1"/>
  <c r="H104" i="43" s="1"/>
  <c r="H106" i="43" s="1"/>
  <c r="P220" i="47"/>
  <c r="T207" i="47"/>
  <c r="O216" i="47"/>
  <c r="K221" i="47"/>
  <c r="U222" i="47"/>
  <c r="O199" i="47"/>
  <c r="I186" i="47"/>
  <c r="W186" i="47" s="1"/>
  <c r="AJ1179" i="79"/>
  <c r="AJ1843" i="79" s="1"/>
  <c r="AI1179" i="79"/>
  <c r="AI1843" i="79" s="1"/>
  <c r="AH1179" i="79"/>
  <c r="AH1843" i="79" s="1"/>
  <c r="E35" i="43"/>
  <c r="N200" i="47"/>
  <c r="M198" i="47"/>
  <c r="M708" i="79"/>
  <c r="M206" i="47"/>
  <c r="M214" i="47"/>
  <c r="Y892" i="79"/>
  <c r="L202" i="47"/>
  <c r="N211" i="47"/>
  <c r="J200" i="47"/>
  <c r="J216" i="47"/>
  <c r="N219" i="47"/>
  <c r="T206" i="47"/>
  <c r="T217" i="47"/>
  <c r="J217" i="47"/>
  <c r="Q202" i="47"/>
  <c r="Q197" i="47"/>
  <c r="P201" i="47"/>
  <c r="Y699" i="79"/>
  <c r="N193" i="47"/>
  <c r="N195" i="47" s="1"/>
  <c r="J193" i="47"/>
  <c r="J195" i="47" s="1"/>
  <c r="T196" i="47"/>
  <c r="K219" i="47"/>
  <c r="U214" i="47"/>
  <c r="AS1788" i="79"/>
  <c r="K699" i="79"/>
  <c r="N196" i="47"/>
  <c r="AA1093" i="79"/>
  <c r="M203" i="47"/>
  <c r="L213" i="47"/>
  <c r="L215" i="47"/>
  <c r="AA708" i="79"/>
  <c r="K889" i="79"/>
  <c r="M213" i="47"/>
  <c r="U213" i="47"/>
  <c r="S215" i="47"/>
  <c r="S207" i="47"/>
  <c r="E37" i="43"/>
  <c r="R205" i="47"/>
  <c r="R221" i="47"/>
  <c r="V198" i="47"/>
  <c r="R220" i="47"/>
  <c r="U217" i="47"/>
  <c r="AA1263" i="79"/>
  <c r="J197" i="47"/>
  <c r="Q219" i="47"/>
  <c r="Q200" i="47"/>
  <c r="Q207" i="47"/>
  <c r="O204" i="47"/>
  <c r="P213" i="47"/>
  <c r="K206" i="47"/>
  <c r="AA1285" i="79"/>
  <c r="M219" i="47"/>
  <c r="Q213" i="47"/>
  <c r="N218" i="47"/>
  <c r="N205" i="47"/>
  <c r="N216" i="47"/>
  <c r="N197" i="47"/>
  <c r="L220" i="47"/>
  <c r="L199" i="47"/>
  <c r="L197" i="47"/>
  <c r="N207" i="47"/>
  <c r="W181" i="47"/>
  <c r="L204" i="47"/>
  <c r="K921" i="79"/>
  <c r="L216" i="47"/>
  <c r="M196" i="47"/>
  <c r="M199" i="47"/>
  <c r="K1100" i="79"/>
  <c r="Y1100" i="79"/>
  <c r="Y889" i="79"/>
  <c r="Q221" i="47"/>
  <c r="V217" i="47"/>
  <c r="V207" i="47"/>
  <c r="V220" i="47"/>
  <c r="L207" i="47"/>
  <c r="N220" i="47"/>
  <c r="R207" i="47"/>
  <c r="U204" i="47"/>
  <c r="J202" i="47"/>
  <c r="Q216" i="47"/>
  <c r="Q196" i="47"/>
  <c r="O205" i="47"/>
  <c r="L212" i="47"/>
  <c r="T202" i="47"/>
  <c r="U218" i="47"/>
  <c r="J214" i="47"/>
  <c r="T220" i="47"/>
  <c r="R212" i="47"/>
  <c r="M205" i="47"/>
  <c r="M220" i="47"/>
  <c r="M217" i="47"/>
  <c r="M216" i="47"/>
  <c r="N217" i="47"/>
  <c r="L206" i="47"/>
  <c r="L211" i="47"/>
  <c r="O193" i="47"/>
  <c r="O195" i="47" s="1"/>
  <c r="L219" i="47"/>
  <c r="M197" i="47"/>
  <c r="N213" i="47"/>
  <c r="AE787" i="79"/>
  <c r="AE1787" i="79" s="1"/>
  <c r="AF787" i="79"/>
  <c r="AF1787" i="79" s="1"/>
  <c r="AF1792" i="79" s="1"/>
  <c r="E104" i="43" s="1"/>
  <c r="E106" i="43" s="1"/>
  <c r="AQ787" i="79"/>
  <c r="AQ1787" i="79" s="1"/>
  <c r="AQ1792" i="79" s="1"/>
  <c r="P104" i="43" s="1"/>
  <c r="P106" i="43" s="1"/>
  <c r="AO787" i="79"/>
  <c r="AO1787" i="79" s="1"/>
  <c r="AO1792" i="79" s="1"/>
  <c r="N104" i="43" s="1"/>
  <c r="N106" i="43" s="1"/>
  <c r="AN787" i="79"/>
  <c r="AN1787" i="79" s="1"/>
  <c r="AN1792" i="79" s="1"/>
  <c r="M104" i="43" s="1"/>
  <c r="M106" i="43" s="1"/>
  <c r="AL787" i="79"/>
  <c r="AL1787" i="79" s="1"/>
  <c r="AL1792" i="79" s="1"/>
  <c r="K104" i="43" s="1"/>
  <c r="K106" i="43" s="1"/>
  <c r="AR787" i="79"/>
  <c r="AR1787" i="79" s="1"/>
  <c r="AR1792" i="79" s="1"/>
  <c r="Q104" i="43" s="1"/>
  <c r="Q106" i="43" s="1"/>
  <c r="AP787" i="79"/>
  <c r="AP1787" i="79" s="1"/>
  <c r="AP1792" i="79" s="1"/>
  <c r="O104" i="43" s="1"/>
  <c r="O106" i="43" s="1"/>
  <c r="AM787" i="79"/>
  <c r="AM1787" i="79" s="1"/>
  <c r="AM1792" i="79" s="1"/>
  <c r="L104" i="43" s="1"/>
  <c r="L106" i="43" s="1"/>
  <c r="AG787" i="79"/>
  <c r="AG1787" i="79" s="1"/>
  <c r="AG1792" i="79" s="1"/>
  <c r="F104" i="43" s="1"/>
  <c r="F106" i="43" s="1"/>
  <c r="AK787" i="79"/>
  <c r="AK1787" i="79" s="1"/>
  <c r="AK1792" i="79" s="1"/>
  <c r="J104" i="43" s="1"/>
  <c r="J106" i="43" s="1"/>
  <c r="L193" i="47"/>
  <c r="L195" i="47" s="1"/>
  <c r="Y705" i="79"/>
  <c r="S221" i="47"/>
  <c r="S200" i="47"/>
  <c r="L221" i="47"/>
  <c r="N215" i="47"/>
  <c r="O220" i="47"/>
  <c r="J207" i="47"/>
  <c r="Q204" i="47"/>
  <c r="Q222" i="47"/>
  <c r="E33" i="43"/>
  <c r="O218" i="47"/>
  <c r="E42" i="43"/>
  <c r="T204" i="47"/>
  <c r="K201" i="47"/>
  <c r="AA898" i="79"/>
  <c r="U203" i="47"/>
  <c r="V222" i="47"/>
  <c r="Z895" i="79" l="1"/>
  <c r="L895" i="79"/>
  <c r="M140" i="43"/>
  <c r="M141" i="43" s="1"/>
  <c r="I193" i="47"/>
  <c r="I195" i="47" s="1"/>
  <c r="S208" i="47"/>
  <c r="N94" i="43" s="1"/>
  <c r="K208" i="47"/>
  <c r="K210" i="47" s="1"/>
  <c r="K223" i="47" s="1"/>
  <c r="F94" i="43" s="1"/>
  <c r="F32" i="43" s="1"/>
  <c r="G32" i="43" s="1"/>
  <c r="W193" i="47"/>
  <c r="W195" i="47" s="1"/>
  <c r="U208" i="47"/>
  <c r="P94" i="43" s="1"/>
  <c r="T208" i="47"/>
  <c r="O94" i="43" s="1"/>
  <c r="R208" i="47"/>
  <c r="M94" i="43" s="1"/>
  <c r="M208" i="47"/>
  <c r="M210" i="47" s="1"/>
  <c r="M223" i="47" s="1"/>
  <c r="H94" i="43" s="1"/>
  <c r="H95" i="43" s="1"/>
  <c r="Z1084" i="79"/>
  <c r="AS1843" i="79"/>
  <c r="I215" i="47"/>
  <c r="I199" i="47"/>
  <c r="AB898" i="79"/>
  <c r="Z705" i="79"/>
  <c r="Z699" i="79"/>
  <c r="AB1279" i="79"/>
  <c r="I205" i="47"/>
  <c r="I214" i="47"/>
  <c r="AH788" i="79"/>
  <c r="AH1814" i="79" s="1"/>
  <c r="AH1819" i="79" s="1"/>
  <c r="G108" i="43" s="1"/>
  <c r="G110" i="43" s="1"/>
  <c r="AJ788" i="79"/>
  <c r="AJ1814" i="79" s="1"/>
  <c r="AJ1819" i="79" s="1"/>
  <c r="I108" i="43" s="1"/>
  <c r="I110" i="43" s="1"/>
  <c r="AI788" i="79"/>
  <c r="AI1814" i="79" s="1"/>
  <c r="AI1819" i="79" s="1"/>
  <c r="H108" i="43" s="1"/>
  <c r="H110" i="43" s="1"/>
  <c r="N1285" i="79"/>
  <c r="N1279" i="79"/>
  <c r="L208" i="47"/>
  <c r="L210" i="47" s="1"/>
  <c r="L223" i="47" s="1"/>
  <c r="G94" i="43" s="1"/>
  <c r="AH984" i="79"/>
  <c r="AH1842" i="79" s="1"/>
  <c r="AI984" i="79"/>
  <c r="AI1842" i="79" s="1"/>
  <c r="AJ984" i="79"/>
  <c r="AJ1842" i="79" s="1"/>
  <c r="AG1180" i="79"/>
  <c r="AG1870" i="79" s="1"/>
  <c r="AO1180" i="79"/>
  <c r="AO1870" i="79" s="1"/>
  <c r="AF1180" i="79"/>
  <c r="AF1870" i="79" s="1"/>
  <c r="AR1180" i="79"/>
  <c r="AR1870" i="79" s="1"/>
  <c r="AM1180" i="79"/>
  <c r="AM1870" i="79" s="1"/>
  <c r="AN1180" i="79"/>
  <c r="AN1870" i="79" s="1"/>
  <c r="AL1180" i="79"/>
  <c r="AL1870" i="79" s="1"/>
  <c r="AE1180" i="79"/>
  <c r="AE1870" i="79" s="1"/>
  <c r="AP1180" i="79"/>
  <c r="AP1870" i="79" s="1"/>
  <c r="AK1180" i="79"/>
  <c r="AK1870" i="79" s="1"/>
  <c r="AQ1180" i="79"/>
  <c r="AQ1870" i="79" s="1"/>
  <c r="I213" i="47"/>
  <c r="I197" i="47"/>
  <c r="I201" i="47"/>
  <c r="L705" i="79"/>
  <c r="AS1815" i="79"/>
  <c r="Z889" i="79"/>
  <c r="L889" i="79"/>
  <c r="AB1285" i="79"/>
  <c r="AB1093" i="79"/>
  <c r="Z873" i="79"/>
  <c r="L1084" i="79"/>
  <c r="Z921" i="79"/>
  <c r="I216" i="47"/>
  <c r="L1090" i="79"/>
  <c r="I212" i="47"/>
  <c r="I204" i="47"/>
  <c r="I211" i="47"/>
  <c r="I202" i="47"/>
  <c r="I207" i="47"/>
  <c r="I200" i="47"/>
  <c r="I206" i="47"/>
  <c r="E30" i="43"/>
  <c r="E44" i="43" s="1"/>
  <c r="I221" i="47"/>
  <c r="I203" i="47"/>
  <c r="I218" i="47"/>
  <c r="O208" i="47"/>
  <c r="Z1100" i="79"/>
  <c r="L921" i="79"/>
  <c r="AB708" i="79"/>
  <c r="Z1090" i="79"/>
  <c r="I196" i="47"/>
  <c r="L873" i="79"/>
  <c r="N1263" i="79"/>
  <c r="AS1758" i="79"/>
  <c r="R91" i="43"/>
  <c r="W221" i="47" s="1"/>
  <c r="N1093" i="79"/>
  <c r="AB1263" i="79"/>
  <c r="AE788" i="79"/>
  <c r="AE1814" i="79" s="1"/>
  <c r="AF788" i="79"/>
  <c r="AF1814" i="79" s="1"/>
  <c r="AF1819" i="79" s="1"/>
  <c r="E108" i="43" s="1"/>
  <c r="E110" i="43" s="1"/>
  <c r="AN788" i="79"/>
  <c r="AN1814" i="79" s="1"/>
  <c r="AN1819" i="79" s="1"/>
  <c r="M108" i="43" s="1"/>
  <c r="M110" i="43" s="1"/>
  <c r="AL788" i="79"/>
  <c r="AL1814" i="79" s="1"/>
  <c r="AL1819" i="79" s="1"/>
  <c r="K108" i="43" s="1"/>
  <c r="K110" i="43" s="1"/>
  <c r="AO788" i="79"/>
  <c r="AO1814" i="79" s="1"/>
  <c r="AO1819" i="79" s="1"/>
  <c r="N108" i="43" s="1"/>
  <c r="N110" i="43" s="1"/>
  <c r="AQ788" i="79"/>
  <c r="AQ1814" i="79" s="1"/>
  <c r="AQ1819" i="79" s="1"/>
  <c r="P108" i="43" s="1"/>
  <c r="P110" i="43" s="1"/>
  <c r="AP788" i="79"/>
  <c r="AP1814" i="79" s="1"/>
  <c r="AP1819" i="79" s="1"/>
  <c r="O108" i="43" s="1"/>
  <c r="O110" i="43" s="1"/>
  <c r="AR788" i="79"/>
  <c r="AR1814" i="79" s="1"/>
  <c r="AR1819" i="79" s="1"/>
  <c r="Q108" i="43" s="1"/>
  <c r="Q110" i="43" s="1"/>
  <c r="AM788" i="79"/>
  <c r="AM1814" i="79" s="1"/>
  <c r="AM1819" i="79" s="1"/>
  <c r="L108" i="43" s="1"/>
  <c r="L110" i="43" s="1"/>
  <c r="AK788" i="79"/>
  <c r="AK1814" i="79" s="1"/>
  <c r="AK1819" i="79" s="1"/>
  <c r="J108" i="43" s="1"/>
  <c r="J110" i="43" s="1"/>
  <c r="AG788" i="79"/>
  <c r="AG1814" i="79" s="1"/>
  <c r="AG1819" i="79" s="1"/>
  <c r="F108" i="43" s="1"/>
  <c r="F110" i="43" s="1"/>
  <c r="J208" i="47"/>
  <c r="J210" i="47" s="1"/>
  <c r="J223" i="47" s="1"/>
  <c r="E94" i="43" s="1"/>
  <c r="V208" i="47"/>
  <c r="Q208" i="47"/>
  <c r="I219" i="47"/>
  <c r="I222" i="47"/>
  <c r="N708" i="79"/>
  <c r="AS1787" i="79"/>
  <c r="AE1792" i="79"/>
  <c r="L1100" i="79"/>
  <c r="L699" i="79"/>
  <c r="N208" i="47"/>
  <c r="N210" i="47" s="1"/>
  <c r="N223" i="47" s="1"/>
  <c r="I94" i="43" s="1"/>
  <c r="Z892" i="79"/>
  <c r="N898" i="79"/>
  <c r="P208" i="47"/>
  <c r="L892" i="79"/>
  <c r="AG984" i="79"/>
  <c r="AG1842" i="79" s="1"/>
  <c r="AP984" i="79"/>
  <c r="AP1842" i="79" s="1"/>
  <c r="AF984" i="79"/>
  <c r="AF1842" i="79" s="1"/>
  <c r="AK984" i="79"/>
  <c r="AK1842" i="79" s="1"/>
  <c r="AM984" i="79"/>
  <c r="AM1842" i="79" s="1"/>
  <c r="AE984" i="79"/>
  <c r="AE1842" i="79" s="1"/>
  <c r="AL984" i="79"/>
  <c r="AL1842" i="79" s="1"/>
  <c r="AN984" i="79"/>
  <c r="AN1842" i="79" s="1"/>
  <c r="AO984" i="79"/>
  <c r="AO1842" i="79" s="1"/>
  <c r="AQ984" i="79"/>
  <c r="AQ1842" i="79" s="1"/>
  <c r="AR984" i="79"/>
  <c r="AR1842" i="79" s="1"/>
  <c r="I198" i="47"/>
  <c r="I220" i="47"/>
  <c r="AH1180" i="79"/>
  <c r="AH1870" i="79" s="1"/>
  <c r="AJ1180" i="79"/>
  <c r="AJ1870" i="79" s="1"/>
  <c r="AI1180" i="79"/>
  <c r="AI1870" i="79" s="1"/>
  <c r="M895" i="79" l="1"/>
  <c r="AA895" i="79"/>
  <c r="S210" i="47"/>
  <c r="S223" i="47" s="1"/>
  <c r="W216" i="47"/>
  <c r="F95" i="43"/>
  <c r="R210" i="47"/>
  <c r="R223" i="47" s="1"/>
  <c r="W203" i="47"/>
  <c r="T210" i="47"/>
  <c r="T223" i="47" s="1"/>
  <c r="I208" i="47"/>
  <c r="I210" i="47" s="1"/>
  <c r="I223" i="47" s="1"/>
  <c r="D94" i="43" s="1"/>
  <c r="U210" i="47"/>
  <c r="U223" i="47" s="1"/>
  <c r="H19" i="43"/>
  <c r="W215" i="47"/>
  <c r="F34" i="43"/>
  <c r="G34" i="43" s="1"/>
  <c r="W198" i="47"/>
  <c r="Q94" i="43"/>
  <c r="V210" i="47"/>
  <c r="V223" i="47" s="1"/>
  <c r="O1093" i="79"/>
  <c r="AS1870" i="79"/>
  <c r="AI789" i="79"/>
  <c r="AI1841" i="79" s="1"/>
  <c r="AI1846" i="79" s="1"/>
  <c r="H112" i="43" s="1"/>
  <c r="H114" i="43" s="1"/>
  <c r="AH789" i="79"/>
  <c r="AH1841" i="79" s="1"/>
  <c r="AH1846" i="79" s="1"/>
  <c r="G112" i="43" s="1"/>
  <c r="G114" i="43" s="1"/>
  <c r="AJ789" i="79"/>
  <c r="AJ1841" i="79" s="1"/>
  <c r="AJ1846" i="79" s="1"/>
  <c r="I112" i="43" s="1"/>
  <c r="I114" i="43" s="1"/>
  <c r="M95" i="43"/>
  <c r="F39" i="43"/>
  <c r="G39" i="43" s="1"/>
  <c r="M921" i="79"/>
  <c r="M1090" i="79"/>
  <c r="AC1093" i="79"/>
  <c r="AS1842" i="79"/>
  <c r="K94" i="43"/>
  <c r="P210" i="47"/>
  <c r="P223" i="47" s="1"/>
  <c r="E95" i="43"/>
  <c r="F31" i="43"/>
  <c r="G31" i="43" s="1"/>
  <c r="W222" i="47"/>
  <c r="W207" i="47"/>
  <c r="W201" i="47"/>
  <c r="W212" i="47"/>
  <c r="W199" i="47"/>
  <c r="W220" i="47"/>
  <c r="W204" i="47"/>
  <c r="W205" i="47"/>
  <c r="W211" i="47"/>
  <c r="W197" i="47"/>
  <c r="W196" i="47"/>
  <c r="W200" i="47"/>
  <c r="W217" i="47"/>
  <c r="W213" i="47"/>
  <c r="W214" i="47"/>
  <c r="W218" i="47"/>
  <c r="W202" i="47"/>
  <c r="W206" i="47"/>
  <c r="W219" i="47"/>
  <c r="AA1100" i="79"/>
  <c r="M705" i="79"/>
  <c r="AA699" i="79"/>
  <c r="M892" i="79"/>
  <c r="J94" i="43"/>
  <c r="O210" i="47"/>
  <c r="O223" i="47" s="1"/>
  <c r="AA921" i="79"/>
  <c r="AC1285" i="79"/>
  <c r="AA1084" i="79"/>
  <c r="F40" i="43"/>
  <c r="G40" i="43" s="1"/>
  <c r="N95" i="43"/>
  <c r="O1285" i="79"/>
  <c r="M1100" i="79"/>
  <c r="O898" i="79"/>
  <c r="AS1792" i="79"/>
  <c r="AS1794" i="79" s="1"/>
  <c r="D104" i="43"/>
  <c r="AA1090" i="79"/>
  <c r="F33" i="43"/>
  <c r="G33" i="43" s="1"/>
  <c r="G95" i="43"/>
  <c r="AA705" i="79"/>
  <c r="AS1814" i="79"/>
  <c r="AE1819" i="79"/>
  <c r="O1263" i="79"/>
  <c r="M1084" i="79"/>
  <c r="M889" i="79"/>
  <c r="P95" i="43"/>
  <c r="F42" i="43"/>
  <c r="G42" i="43" s="1"/>
  <c r="AC1279" i="79"/>
  <c r="AL985" i="79"/>
  <c r="AL1869" i="79" s="1"/>
  <c r="AK985" i="79"/>
  <c r="AK1869" i="79" s="1"/>
  <c r="AO985" i="79"/>
  <c r="AO1869" i="79" s="1"/>
  <c r="AP985" i="79"/>
  <c r="AP1869" i="79" s="1"/>
  <c r="AR985" i="79"/>
  <c r="AR1869" i="79" s="1"/>
  <c r="AF985" i="79"/>
  <c r="AF1869" i="79" s="1"/>
  <c r="AG985" i="79"/>
  <c r="AG1869" i="79" s="1"/>
  <c r="AM985" i="79"/>
  <c r="AM1869" i="79" s="1"/>
  <c r="AE985" i="79"/>
  <c r="AE1869" i="79" s="1"/>
  <c r="AN985" i="79"/>
  <c r="AN1869" i="79" s="1"/>
  <c r="AQ985" i="79"/>
  <c r="AQ1869" i="79" s="1"/>
  <c r="AC708" i="79"/>
  <c r="AH985" i="79"/>
  <c r="AH1869" i="79" s="1"/>
  <c r="AJ985" i="79"/>
  <c r="AJ1869" i="79" s="1"/>
  <c r="AI985" i="79"/>
  <c r="AI1869" i="79" s="1"/>
  <c r="O1279" i="79"/>
  <c r="AC898" i="79"/>
  <c r="O95" i="43"/>
  <c r="F41" i="43"/>
  <c r="G41" i="43" s="1"/>
  <c r="AF789" i="79"/>
  <c r="AF1841" i="79" s="1"/>
  <c r="AF1846" i="79" s="1"/>
  <c r="E112" i="43" s="1"/>
  <c r="E114" i="43" s="1"/>
  <c r="AE789" i="79"/>
  <c r="AE1841" i="79" s="1"/>
  <c r="AO789" i="79"/>
  <c r="AO1841" i="79" s="1"/>
  <c r="AO1846" i="79" s="1"/>
  <c r="N112" i="43" s="1"/>
  <c r="N114" i="43" s="1"/>
  <c r="AR789" i="79"/>
  <c r="AR1841" i="79" s="1"/>
  <c r="AR1846" i="79" s="1"/>
  <c r="Q112" i="43" s="1"/>
  <c r="Q114" i="43" s="1"/>
  <c r="AL789" i="79"/>
  <c r="AL1841" i="79" s="1"/>
  <c r="AL1846" i="79" s="1"/>
  <c r="K112" i="43" s="1"/>
  <c r="K114" i="43" s="1"/>
  <c r="AN789" i="79"/>
  <c r="AN1841" i="79" s="1"/>
  <c r="AN1846" i="79" s="1"/>
  <c r="M112" i="43" s="1"/>
  <c r="M114" i="43" s="1"/>
  <c r="AQ789" i="79"/>
  <c r="AQ1841" i="79" s="1"/>
  <c r="AQ1846" i="79" s="1"/>
  <c r="P112" i="43" s="1"/>
  <c r="P114" i="43" s="1"/>
  <c r="AP789" i="79"/>
  <c r="AP1841" i="79" s="1"/>
  <c r="AP1846" i="79" s="1"/>
  <c r="O112" i="43" s="1"/>
  <c r="O114" i="43" s="1"/>
  <c r="AM789" i="79"/>
  <c r="AM1841" i="79" s="1"/>
  <c r="AM1846" i="79" s="1"/>
  <c r="L112" i="43" s="1"/>
  <c r="L114" i="43" s="1"/>
  <c r="AG789" i="79"/>
  <c r="AG1841" i="79" s="1"/>
  <c r="AG1846" i="79" s="1"/>
  <c r="F112" i="43" s="1"/>
  <c r="F114" i="43" s="1"/>
  <c r="AK789" i="79"/>
  <c r="AK1841" i="79" s="1"/>
  <c r="AK1846" i="79" s="1"/>
  <c r="J112" i="43" s="1"/>
  <c r="J114" i="43" s="1"/>
  <c r="L94" i="43"/>
  <c r="Q210" i="47"/>
  <c r="Q223" i="47" s="1"/>
  <c r="M699" i="79"/>
  <c r="AA892" i="79"/>
  <c r="F35" i="43"/>
  <c r="G35" i="43" s="1"/>
  <c r="I95" i="43"/>
  <c r="O708" i="79"/>
  <c r="AC1263" i="79"/>
  <c r="M873" i="79"/>
  <c r="AA873" i="79"/>
  <c r="AA889" i="79"/>
  <c r="AB895" i="79" l="1"/>
  <c r="N895" i="79"/>
  <c r="AS1869" i="79"/>
  <c r="AI790" i="79"/>
  <c r="AI1868" i="79" s="1"/>
  <c r="AI1873" i="79" s="1"/>
  <c r="H116" i="43" s="1"/>
  <c r="H118" i="43" s="1"/>
  <c r="H120" i="43" s="1"/>
  <c r="AH790" i="79"/>
  <c r="AH1868" i="79" s="1"/>
  <c r="AH1873" i="79" s="1"/>
  <c r="G116" i="43" s="1"/>
  <c r="G118" i="43" s="1"/>
  <c r="G120" i="43" s="1"/>
  <c r="AJ790" i="79"/>
  <c r="AJ1868" i="79" s="1"/>
  <c r="AJ1873" i="79" s="1"/>
  <c r="I116" i="43" s="1"/>
  <c r="I118" i="43" s="1"/>
  <c r="I120" i="43" s="1"/>
  <c r="AD1093" i="79"/>
  <c r="AB873" i="79"/>
  <c r="N1090" i="79"/>
  <c r="AS1841" i="79"/>
  <c r="AE1846" i="79"/>
  <c r="AD1279" i="79"/>
  <c r="P1263" i="79"/>
  <c r="AB1090" i="79"/>
  <c r="P1285" i="79"/>
  <c r="AB921" i="79"/>
  <c r="N705" i="79"/>
  <c r="P708" i="79"/>
  <c r="N1084" i="79"/>
  <c r="N1100" i="79"/>
  <c r="D108" i="43"/>
  <c r="AS1819" i="79"/>
  <c r="AS1821" i="79" s="1"/>
  <c r="R104" i="43"/>
  <c r="R106" i="43" s="1"/>
  <c r="D106" i="43"/>
  <c r="N921" i="79"/>
  <c r="AB889" i="79"/>
  <c r="L95" i="43"/>
  <c r="F38" i="43"/>
  <c r="G38" i="43" s="1"/>
  <c r="AD1285" i="79"/>
  <c r="AB699" i="79"/>
  <c r="N873" i="79"/>
  <c r="AB892" i="79"/>
  <c r="AE790" i="79"/>
  <c r="AE1868" i="79" s="1"/>
  <c r="AF790" i="79"/>
  <c r="AF1868" i="79" s="1"/>
  <c r="AF1873" i="79" s="1"/>
  <c r="E116" i="43" s="1"/>
  <c r="E118" i="43" s="1"/>
  <c r="E120" i="43" s="1"/>
  <c r="AR790" i="79"/>
  <c r="AR1868" i="79" s="1"/>
  <c r="AR1873" i="79" s="1"/>
  <c r="Q116" i="43" s="1"/>
  <c r="Q118" i="43" s="1"/>
  <c r="Q120" i="43" s="1"/>
  <c r="AM790" i="79"/>
  <c r="AM1868" i="79" s="1"/>
  <c r="AM1873" i="79" s="1"/>
  <c r="L116" i="43" s="1"/>
  <c r="L118" i="43" s="1"/>
  <c r="L120" i="43" s="1"/>
  <c r="AP790" i="79"/>
  <c r="AP1868" i="79" s="1"/>
  <c r="AP1873" i="79" s="1"/>
  <c r="O116" i="43" s="1"/>
  <c r="O118" i="43" s="1"/>
  <c r="O120" i="43" s="1"/>
  <c r="AO790" i="79"/>
  <c r="AO1868" i="79" s="1"/>
  <c r="AO1873" i="79" s="1"/>
  <c r="N116" i="43" s="1"/>
  <c r="N118" i="43" s="1"/>
  <c r="N120" i="43" s="1"/>
  <c r="AN790" i="79"/>
  <c r="AN1868" i="79" s="1"/>
  <c r="AN1873" i="79" s="1"/>
  <c r="M116" i="43" s="1"/>
  <c r="M118" i="43" s="1"/>
  <c r="M120" i="43" s="1"/>
  <c r="AL790" i="79"/>
  <c r="AL1868" i="79" s="1"/>
  <c r="AL1873" i="79" s="1"/>
  <c r="K116" i="43" s="1"/>
  <c r="K118" i="43" s="1"/>
  <c r="K120" i="43" s="1"/>
  <c r="AQ790" i="79"/>
  <c r="AQ1868" i="79" s="1"/>
  <c r="AQ1873" i="79" s="1"/>
  <c r="P116" i="43" s="1"/>
  <c r="P118" i="43" s="1"/>
  <c r="P120" i="43" s="1"/>
  <c r="AK790" i="79"/>
  <c r="AK1868" i="79" s="1"/>
  <c r="AK1873" i="79" s="1"/>
  <c r="J116" i="43" s="1"/>
  <c r="J118" i="43" s="1"/>
  <c r="J120" i="43" s="1"/>
  <c r="AG790" i="79"/>
  <c r="AG1868" i="79" s="1"/>
  <c r="AG1873" i="79" s="1"/>
  <c r="F116" i="43" s="1"/>
  <c r="F118" i="43" s="1"/>
  <c r="F120" i="43" s="1"/>
  <c r="F36" i="43"/>
  <c r="G36" i="43" s="1"/>
  <c r="J95" i="43"/>
  <c r="AB1100" i="79"/>
  <c r="K95" i="43"/>
  <c r="F37" i="43"/>
  <c r="G37" i="43" s="1"/>
  <c r="F30" i="43"/>
  <c r="D95" i="43"/>
  <c r="P1093" i="79"/>
  <c r="P1279" i="79"/>
  <c r="AD1263" i="79"/>
  <c r="N699" i="79"/>
  <c r="AD708" i="79"/>
  <c r="AD898" i="79"/>
  <c r="N889" i="79"/>
  <c r="AB705" i="79"/>
  <c r="P898" i="79"/>
  <c r="AB1084" i="79"/>
  <c r="N892" i="79"/>
  <c r="W208" i="47"/>
  <c r="W210" i="47" s="1"/>
  <c r="W223" i="47" s="1"/>
  <c r="R94" i="43" s="1"/>
  <c r="Q95" i="43"/>
  <c r="F43" i="43"/>
  <c r="G43" i="43" s="1"/>
  <c r="O895" i="79" l="1"/>
  <c r="AC895" i="79"/>
  <c r="AS1868" i="79"/>
  <c r="AE1873" i="79"/>
  <c r="AC1090" i="79"/>
  <c r="O1090" i="79"/>
  <c r="O892" i="79"/>
  <c r="O889" i="79"/>
  <c r="AC892" i="79"/>
  <c r="D110" i="43"/>
  <c r="R108" i="43"/>
  <c r="R110" i="43" s="1"/>
  <c r="O705" i="79"/>
  <c r="AC873" i="79"/>
  <c r="O873" i="79"/>
  <c r="AC889" i="79"/>
  <c r="O1100" i="79"/>
  <c r="AC921" i="79"/>
  <c r="AS1846" i="79"/>
  <c r="AS1848" i="79" s="1"/>
  <c r="D112" i="43"/>
  <c r="AC699" i="79"/>
  <c r="O921" i="79"/>
  <c r="O1084" i="79"/>
  <c r="AC1084" i="79"/>
  <c r="AC1100" i="79"/>
  <c r="H21" i="43"/>
  <c r="H22" i="43" s="1"/>
  <c r="R95" i="43"/>
  <c r="AC705" i="79"/>
  <c r="O699" i="79"/>
  <c r="G30" i="43"/>
  <c r="G44" i="43" s="1"/>
  <c r="F44" i="43"/>
  <c r="AD895" i="79" l="1"/>
  <c r="P895" i="79"/>
  <c r="AD1084" i="79"/>
  <c r="P1100" i="79"/>
  <c r="D114" i="43"/>
  <c r="R112" i="43"/>
  <c r="R114" i="43" s="1"/>
  <c r="AD1100" i="79"/>
  <c r="AD889" i="79"/>
  <c r="P705" i="79"/>
  <c r="P889" i="79"/>
  <c r="AD699" i="79"/>
  <c r="AD1090" i="79"/>
  <c r="P699" i="79"/>
  <c r="P1084" i="79"/>
  <c r="P873" i="79"/>
  <c r="P892" i="79"/>
  <c r="D116" i="43"/>
  <c r="AS1873" i="79"/>
  <c r="AS1875" i="79" s="1"/>
  <c r="AD705" i="79"/>
  <c r="P921" i="79"/>
  <c r="AD921" i="79"/>
  <c r="AD873" i="79"/>
  <c r="AD892" i="79"/>
  <c r="P1090" i="79"/>
  <c r="D118" i="43" l="1"/>
  <c r="D120" i="43" s="1"/>
  <c r="R116" i="43"/>
  <c r="R118" i="43" s="1"/>
  <c r="R120" i="43" s="1"/>
  <c r="H23"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Edolzhen</author>
  </authors>
  <commentList>
    <comment ref="D33" authorId="0" shapeId="0" xr:uid="{8EFE7636-905B-4400-9C2F-9202281B03E1}">
      <text>
        <r>
          <rPr>
            <b/>
            <sz val="9"/>
            <color indexed="81"/>
            <rFont val="Tahoma"/>
            <family val="2"/>
          </rPr>
          <t>Billed Based on kVA</t>
        </r>
      </text>
    </comment>
    <comment ref="D34" authorId="0" shapeId="0" xr:uid="{7CD40DB2-9E91-4025-9CA1-789899A8F695}">
      <text>
        <r>
          <rPr>
            <b/>
            <sz val="9"/>
            <color indexed="81"/>
            <rFont val="Tahoma"/>
            <family val="2"/>
          </rPr>
          <t>Billed based on kVA</t>
        </r>
      </text>
    </comment>
    <comment ref="D35" authorId="0" shapeId="0" xr:uid="{4E7BD690-2484-4146-803A-287E3F4DE963}">
      <text>
        <r>
          <rPr>
            <b/>
            <sz val="9"/>
            <color indexed="81"/>
            <rFont val="Tahoma"/>
            <family val="2"/>
          </rPr>
          <t>Billed based on kVA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6"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<sst xmlns="http://schemas.openxmlformats.org/spreadsheetml/2006/main" count="4865" uniqueCount="1138">
  <si>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</si>
  <si>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</si>
  <si>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</si>
  <si>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</si>
  <si>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</si>
  <si>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</si>
  <si>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</si>
  <si>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</si>
  <si>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</si>
  <si>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</si>
  <si>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</si>
  <si>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</si>
  <si>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</si>
  <si>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</si>
  <si>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</si>
  <si>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</si>
  <si>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</si>
  <si>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</si>
  <si>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</si>
  <si>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</si>
  <si>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</si>
  <si>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</si>
  <si>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</si>
  <si>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</si>
  <si>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</si>
  <si>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</si>
  <si>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</si>
  <si>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</si>
  <si>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</si>
  <si>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</si>
  <si>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</si>
  <si>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</si>
  <si>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</si>
  <si>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</si>
  <si>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</si>
  <si>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</si>
  <si>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</si>
  <si>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</si>
  <si>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</si>
  <si>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</si>
  <si>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</si>
  <si>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</si>
  <si>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</si>
  <si>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</si>
  <si>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</si>
  <si>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</si>
  <si>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</si>
  <si>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</si>
  <si>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</si>
  <si>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</si>
  <si>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</si>
  <si>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</si>
  <si>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</si>
  <si>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</si>
  <si>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</si>
  <si>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</si>
  <si>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</si>
  <si>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</si>
  <si>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</si>
  <si>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</si>
  <si>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</si>
  <si>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</si>
  <si>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</si>
  <si>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</si>
  <si>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</si>
  <si>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</si>
  <si>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</si>
  <si>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</si>
  <si>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</si>
  <si>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</si>
  <si>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</si>
  <si>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</si>
  <si>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</si>
  <si>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</si>
  <si>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</si>
  <si>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</si>
  <si>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</si>
  <si>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</si>
  <si>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</si>
  <si>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</si>
  <si>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</si>
  <si>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</si>
  <si>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</si>
  <si>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</si>
  <si>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</si>
  <si>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</si>
  <si>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</si>
  <si>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</si>
  <si>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</si>
  <si>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</si>
  <si>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</si>
  <si>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</si>
  <si>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</si>
  <si>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</si>
  <si>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</si>
  <si>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</si>
  <si>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</si>
  <si>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</si>
  <si>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</si>
  <si>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</si>
  <si>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</si>
  <si>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</si>
  <si>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</si>
  <si>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</si>
  <si>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</si>
  <si>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</si>
  <si>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</si>
  <si>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</si>
  <si>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</si>
  <si>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</si>
  <si>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</si>
  <si>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</si>
  <si>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</si>
  <si>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</si>
  <si>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</si>
  <si>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</si>
  <si>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</si>
  <si>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</si>
  <si>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</si>
  <si>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</si>
  <si>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</si>
  <si>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</si>
  <si>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</si>
  <si>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</si>
  <si>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</si>
  <si>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</si>
  <si>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</si>
  <si>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</si>
  <si>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</si>
  <si>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</si>
  <si>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</si>
  <si>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</si>
  <si>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</si>
  <si>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</si>
  <si>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</si>
  <si>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</si>
  <si>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</si>
  <si>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</si>
  <si>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</si>
  <si>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</si>
  <si>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</si>
  <si>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</si>
  <si>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</si>
  <si>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</si>
  <si>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</si>
  <si>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</si>
  <si>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</si>
  <si>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</si>
  <si>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</si>
  <si>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</si>
  <si>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</si>
  <si>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</si>
  <si>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</si>
  <si>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</si>
  <si>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</si>
  <si>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</si>
  <si>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</si>
  <si>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</si>
  <si>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</si>
  <si>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</si>
  <si>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</si>
  <si>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</si>
  <si>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</si>
  <si>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</si>
  <si>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</si>
  <si>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</si>
  <si>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</si>
  <si>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</si>
  <si>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</si>
  <si>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</si>
  <si>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</si>
  <si>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</si>
  <si>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</si>
  <si>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</si>
  <si>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</si>
  <si>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</si>
  <si>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</si>
  <si>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</si>
  <si>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</si>
  <si>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</si>
  <si>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</si>
  <si>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</si>
  <si>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</si>
  <si>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</si>
  <si>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</si>
  <si>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</si>
  <si>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</si>
  <si>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</si>
  <si>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</si>
  <si>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</si>
  <si>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</si>
  <si>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</si>
  <si>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</si>
  <si>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</si>
  <si>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</si>
  <si>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</si>
  <si>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</si>
  <si>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</si>
  <si>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</si>
  <si>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</si>
  <si>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</si>
  <si>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</si>
  <si>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</si>
  <si>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</si>
  <si>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</si>
  <si>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</si>
  <si>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</si>
  <si>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</si>
  <si>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</si>
  <si>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</si>
  <si>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</si>
  <si>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</si>
  <si>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</si>
  <si>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</si>
  <si>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</si>
  <si>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</si>
  <si>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</si>
  <si>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</si>
  <si>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</si>
  <si>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</si>
  <si>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</si>
  <si>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</si>
  <si>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</si>
  <si>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</si>
  <si>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</si>
  <si>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</si>
  <si>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</si>
  <si>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</si>
  <si>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</si>
  <si>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</si>
  <si>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</si>
  <si>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</si>
  <si>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</si>
  <si>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</si>
  <si>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</si>
  <si>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</si>
  <si>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</si>
  <si>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</si>
  <si>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</si>
  <si>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</si>
  <si>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</si>
  <si>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</si>
  <si>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</si>
  <si>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</si>
  <si>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</si>
  <si>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</si>
  <si>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</si>
  <si>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</si>
  <si>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</si>
  <si>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</si>
  <si>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</si>
  <si>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</si>
  <si>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</si>
  <si>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</si>
  <si>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</si>
  <si>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</si>
  <si>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</si>
  <si>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</si>
  <si>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</si>
  <si>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</si>
  <si>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</si>
  <si>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</si>
  <si>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</si>
  <si>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</si>
  <si>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</si>
  <si>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</si>
  <si>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</si>
  <si>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</si>
  <si>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</si>
  <si>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</si>
  <si>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</si>
  <si>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</si>
  <si>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</si>
  <si>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</si>
  <si>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</si>
  <si>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</si>
  <si>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</si>
  <si>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</si>
  <si>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</si>
  <si>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</si>
  <si>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</si>
  <si>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</si>
  <si>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</si>
  <si>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</si>
  <si>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</si>
  <si>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</si>
  <si>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</si>
  <si>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</si>
  <si>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</si>
  <si>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</si>
  <si>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</si>
  <si>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</si>
  <si>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</si>
  <si>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</si>
  <si>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</si>
  <si>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</si>
  <si>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</si>
  <si>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</si>
  <si>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</si>
  <si>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</si>
  <si>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</si>
  <si>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</si>
  <si>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</si>
  <si>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</si>
  <si>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</si>
  <si>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</si>
  <si>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</si>
  <si>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</si>
  <si>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</si>
  <si>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</si>
  <si>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</si>
  <si>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</si>
  <si>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</si>
  <si>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</si>
  <si>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</si>
  <si>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</si>
  <si>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</si>
  <si>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</si>
  <si>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</si>
  <si>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</si>
  <si>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</si>
  <si>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</si>
  <si>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</si>
  <si>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</si>
  <si>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</si>
  <si>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</si>
  <si>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</si>
  <si>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</si>
  <si>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</si>
  <si>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</si>
  <si>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</si>
  <si>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</si>
  <si>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</si>
  <si>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</si>
  <si>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</si>
  <si>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</si>
  <si>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</si>
  <si>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</si>
  <si>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</si>
  <si>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</si>
  <si>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</si>
  <si>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</si>
  <si>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</si>
  <si>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</si>
  <si>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</si>
  <si>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</si>
  <si>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</si>
  <si>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</si>
  <si>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</si>
  <si>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</si>
  <si>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</si>
  <si>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</si>
  <si>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</si>
  <si>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</si>
  <si>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</si>
  <si>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</si>
  <si>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</si>
  <si>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</si>
  <si>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</si>
  <si>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</si>
  <si>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</si>
  <si>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</si>
  <si>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</si>
  <si>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</si>
  <si>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</si>
  <si>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</si>
  <si>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</si>
  <si>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</si>
  <si>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</si>
  <si>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</si>
  <si>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</si>
  <si>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</si>
  <si>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</si>
  <si>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</si>
  <si>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</si>
  <si>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</si>
  <si>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</si>
  <si>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</si>
  <si>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</si>
  <si>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</si>
  <si>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</si>
  <si>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</si>
  <si>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</si>
  <si>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</si>
  <si>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</si>
  <si>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</si>
  <si>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</si>
  <si>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</si>
  <si>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</si>
  <si>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</si>
  <si>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</si>
  <si>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</si>
  <si>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</si>
  <si>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</si>
  <si>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</si>
  <si>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</si>
  <si>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</si>
  <si>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</si>
  <si>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</si>
  <si>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</si>
  <si>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</si>
  <si>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</si>
  <si>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</si>
  <si>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</si>
  <si>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</si>
  <si>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</si>
  <si>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</si>
  <si>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</si>
  <si>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</si>
  <si>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</si>
  <si>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</si>
  <si>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</si>
  <si>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</si>
  <si>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</si>
  <si>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</si>
  <si>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</si>
  <si>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</si>
  <si>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</si>
  <si>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</si>
  <si>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</si>
  <si>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</si>
  <si>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</si>
  <si>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</si>
  <si>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</si>
  <si>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</si>
  <si>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</si>
  <si>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</si>
  <si>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</si>
  <si>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</si>
  <si>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</si>
  <si>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</si>
  <si>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</si>
  <si>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</si>
  <si>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</si>
  <si>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</si>
  <si>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</si>
  <si>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</si>
  <si>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</si>
  <si>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</si>
  <si>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</si>
  <si>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</si>
  <si>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</si>
  <si>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</si>
  <si>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</si>
  <si>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</si>
  <si>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</si>
  <si>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</si>
  <si>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</si>
  <si>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</si>
  <si>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</si>
  <si>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</si>
  <si>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</si>
  <si>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</si>
  <si>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</si>
  <si>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</si>
  <si>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</si>
  <si>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</si>
  <si>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</si>
  <si>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</si>
  <si>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</si>
  <si>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</si>
  <si>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</si>
  <si>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</si>
  <si>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</si>
  <si>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</si>
  <si>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</si>
  <si>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</si>
  <si>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</si>
  <si>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</si>
  <si>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</si>
  <si>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</si>
  <si>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</si>
  <si>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</si>
  <si>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</si>
  <si>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</si>
  <si>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</si>
  <si>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</si>
  <si>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</si>
  <si>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</si>
  <si>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</si>
  <si>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</si>
  <si>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</si>
  <si>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</si>
  <si>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</si>
  <si>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</si>
  <si>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</si>
  <si>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</si>
  <si>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</si>
  <si>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</si>
  <si>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</si>
  <si>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</si>
  <si>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</si>
  <si>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</si>
  <si>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</si>
  <si>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</si>
  <si>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</si>
  <si>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</si>
  <si>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</si>
  <si>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</si>
  <si>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</si>
  <si>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</si>
  <si>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</si>
  <si>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</si>
  <si>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</si>
  <si>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</si>
  <si>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</si>
  <si>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</si>
  <si>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</si>
  <si>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</si>
  <si>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</si>
  <si>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</si>
  <si>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</si>
  <si>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</si>
  <si>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</si>
  <si>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</si>
  <si>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</si>
  <si>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</si>
  <si>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</si>
  <si>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</si>
  <si>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</si>
  <si>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</si>
  <si>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</si>
  <si>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</si>
  <si>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</si>
  <si>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</si>
  <si>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</si>
  <si>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</si>
  <si>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</si>
  <si>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</si>
  <si>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</si>
  <si>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</si>
  <si>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</si>
  <si>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</si>
  <si>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</si>
  <si>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</si>
  <si>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</si>
  <si>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</si>
  <si>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</si>
  <si>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</si>
  <si>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</si>
  <si>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</si>
  <si>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</si>
  <si>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</si>
  <si>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</si>
  <si>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</si>
  <si>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</si>
  <si>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</si>
  <si>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</si>
  <si>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</si>
  <si>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</si>
  <si>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</si>
  <si>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</si>
  <si>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</si>
  <si>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</si>
  <si>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</si>
  <si>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</si>
  <si>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</si>
  <si>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</si>
  <si>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</si>
  <si>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</si>
  <si>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</si>
  <si>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</si>
  <si>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</si>
  <si>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</si>
  <si>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</si>
  <si>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</si>
  <si>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</si>
  <si>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</si>
  <si>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</si>
  <si>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</si>
  <si>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</si>
  <si>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</si>
  <si>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</si>
  <si>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</si>
  <si>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</si>
  <si>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</si>
  <si>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</si>
  <si>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</si>
  <si>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</si>
  <si>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</si>
  <si>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</si>
  <si>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</si>
  <si>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</si>
  <si>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</si>
  <si>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</si>
  <si>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</si>
  <si>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</si>
  <si>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</si>
  <si>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</si>
  <si>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</si>
  <si>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</si>
  <si>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</si>
  <si>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</si>
  <si>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</si>
  <si>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</si>
  <si>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</si>
  <si>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</si>
  <si>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</si>
  <si>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</si>
  <si>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</si>
  <si>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</si>
  <si>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</si>
  <si>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</si>
  <si>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</si>
  <si>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</si>
  <si>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</si>
  <si>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</si>
  <si>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</si>
  <si>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</si>
  <si>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</si>
  <si>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</si>
  <si>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</si>
  <si>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</si>
  <si>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</si>
  <si>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</si>
  <si>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</si>
  <si>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</si>
  <si>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</si>
  <si>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</si>
  <si>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</si>
  <si>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</si>
  <si>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</si>
  <si>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</si>
  <si>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</si>
  <si>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</si>
  <si>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</si>
  <si>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</si>
  <si>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</si>
  <si>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</si>
  <si>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</si>
  <si>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</si>
  <si>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</si>
  <si>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</si>
  <si>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</si>
  <si>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</si>
  <si>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</si>
  <si>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</si>
  <si>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</si>
  <si>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</si>
  <si>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</si>
  <si>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</si>
  <si>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</si>
  <si>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</si>
  <si>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</si>
  <si>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</si>
  <si>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</si>
  <si>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</si>
  <si>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</si>
  <si>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</si>
  <si>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</si>
  <si>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</si>
  <si>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</si>
  <si>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</si>
  <si>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</si>
  <si>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</si>
  <si>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</si>
  <si>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</si>
  <si>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</si>
  <si>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</si>
  <si>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</si>
  <si>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</si>
  <si>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</si>
  <si>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</si>
  <si>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</si>
  <si>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</si>
  <si>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</si>
  <si>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</si>
  <si>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</si>
  <si>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</si>
  <si>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</si>
  <si>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</si>
  <si>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</si>
  <si>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</si>
  <si>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</si>
  <si>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</si>
  <si>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</si>
  <si>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</si>
  <si>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</si>
  <si>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</si>
  <si>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</si>
  <si>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</si>
  <si>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</si>
  <si>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</si>
  <si>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</si>
  <si>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</si>
  <si>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</si>
  <si>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</si>
  <si>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</si>
  <si>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</si>
  <si>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</si>
  <si>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</si>
  <si>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</si>
  <si>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</si>
  <si>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</si>
  <si>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</si>
  <si>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</si>
  <si>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</si>
  <si>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</si>
  <si>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</si>
  <si>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</si>
  <si>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</si>
  <si>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</si>
  <si>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</si>
  <si>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</si>
  <si>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</si>
  <si>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</si>
  <si>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</si>
  <si>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</si>
  <si>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</si>
  <si>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</si>
  <si>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</si>
  <si>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</si>
  <si>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</si>
  <si>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</si>
  <si>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</si>
  <si>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</si>
  <si>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</si>
  <si>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</si>
  <si>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</si>
  <si>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</si>
  <si>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</si>
  <si>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</si>
  <si>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</si>
  <si>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</si>
  <si>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</si>
  <si>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</si>
  <si>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</si>
  <si>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</si>
  <si>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</si>
  <si>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</si>
  <si>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</si>
  <si>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</si>
  <si>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</si>
  <si>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</si>
  <si>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</si>
  <si>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</si>
  <si>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</si>
  <si>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</si>
  <si>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</si>
  <si>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</si>
  <si>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</si>
  <si>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</si>
  <si>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</si>
  <si>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</si>
  <si>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</si>
  <si>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</si>
  <si>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</si>
  <si>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</si>
  <si>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</si>
  <si>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</si>
  <si>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</si>
  <si>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</si>
  <si>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</si>
  <si>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</si>
  <si>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</si>
  <si>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</si>
  <si>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</si>
  <si>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</si>
  <si>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</si>
  <si>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</si>
  <si>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</si>
  <si>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</si>
  <si>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</si>
  <si>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</si>
  <si>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</si>
  <si>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</si>
  <si>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</si>
  <si>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</si>
  <si>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</si>
  <si>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</si>
  <si>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</si>
  <si>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</si>
  <si>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</si>
  <si>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</si>
  <si>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</si>
  <si>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</si>
  <si>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</si>
  <si>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</si>
  <si>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</si>
  <si>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</si>
  <si>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</si>
  <si>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</si>
  <si>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</si>
  <si>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</si>
  <si>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</si>
  <si>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</si>
  <si>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</si>
  <si>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</si>
  <si>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</si>
  <si>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</si>
  <si>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</si>
  <si>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</si>
  <si>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</si>
  <si>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</si>
  <si>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</si>
  <si>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</si>
  <si>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</si>
  <si>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</si>
  <si>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</si>
  <si>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</si>
  <si>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</si>
  <si>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</si>
  <si>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</si>
  <si>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</si>
  <si>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</si>
  <si>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</si>
  <si>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</si>
  <si>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</si>
  <si>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</si>
  <si>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</si>
  <si>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</si>
  <si>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</si>
  <si>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</si>
  <si>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</si>
  <si>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</si>
  <si>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</si>
  <si>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</si>
  <si>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</si>
  <si>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</si>
  <si>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</si>
  <si>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</si>
  <si>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</si>
  <si>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</si>
  <si>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</si>
  <si>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</si>
  <si>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</si>
  <si>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</si>
  <si>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</si>
  <si>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</si>
  <si>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</si>
  <si>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</si>
  <si>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</si>
  <si>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</si>
  <si>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</si>
  <si>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</si>
  <si>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</si>
  <si>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</si>
  <si>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</si>
  <si>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</si>
  <si>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</si>
  <si>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</si>
  <si>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</si>
  <si>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</si>
  <si>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</si>
  <si>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</si>
  <si>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</si>
  <si>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</si>
  <si>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</si>
  <si>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</si>
  <si>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</si>
  <si>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</si>
  <si>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</si>
  <si>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</si>
  <si>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</si>
  <si>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</si>
  <si>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</si>
  <si>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</si>
  <si>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</si>
  <si>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</si>
  <si>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</si>
  <si>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</si>
  <si>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</si>
  <si>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</si>
  <si>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</si>
  <si>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</si>
  <si>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</si>
  <si>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</si>
  <si>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</si>
  <si>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</si>
  <si>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</si>
  <si>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</si>
  <si>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</si>
  <si>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</si>
  <si>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</si>
  <si>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</si>
  <si>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</si>
  <si>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</si>
  <si>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</si>
  <si>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</si>
  <si>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</si>
  <si>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</si>
  <si>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</si>
  <si>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</si>
  <si>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</si>
  <si>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</si>
  <si>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</si>
  <si>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</si>
  <si>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</si>
  <si>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</si>
  <si>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</si>
  <si>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</si>
  <si>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</si>
  <si>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</si>
  <si>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</si>
  <si>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</si>
  <si>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</si>
  <si>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</si>
  <si>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</si>
  <si>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</si>
  <si>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</si>
  <si>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</si>
  <si>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</si>
  <si>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</si>
  <si>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</si>
  <si>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</si>
  <si>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</si>
  <si>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</si>
  <si>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</si>
  <si>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</si>
  <si>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</si>
  <si>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</si>
  <si>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</si>
  <si>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</si>
  <si>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</si>
  <si>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</si>
  <si>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</si>
  <si>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</si>
  <si>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</si>
  <si>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</si>
  <si>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</si>
  <si>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</si>
  <si>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Prospective Disposition of 
Persisting CDM Savings</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</si>
  <si>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</si>
  <si>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</si>
  <si>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</si>
  <si>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</si>
  <si>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</si>
  <si>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t>Tab "4.  2011-2014 LRAM" and "5.  2015-2027 LRAM"</t>
  </si>
  <si>
    <t>Actual CDM Savings in 2024 (set to zero)</t>
  </si>
  <si>
    <t>Actual CDM Savings in 2025 (set to zero)</t>
  </si>
  <si>
    <t>Actual CDM Savings in 2026 (set to zero)</t>
  </si>
  <si>
    <t>Actual CDM Savings in 2027 (set to zero)</t>
  </si>
  <si>
    <t>2024 TOTAL LRAM-Eligible*</t>
  </si>
  <si>
    <t>2025 TOTAL LRAM-Eligible*</t>
  </si>
  <si>
    <t>2026 TOTAL LRAM-Eligible*</t>
  </si>
  <si>
    <t>2027 TOTAL LRAM-Eligible*</t>
  </si>
  <si>
    <t>Total LRAM-Eligible Amounts for Prospective Disposition</t>
  </si>
  <si>
    <t>(Annual amounts to be recovered in future rate applications)</t>
  </si>
  <si>
    <t>2013 Savings Persisting in 2024</t>
  </si>
  <si>
    <t>Distributors should complete the lost revenue calculation for 2011-2014 program years and 2015-2023 program years and persisting savings until distributors next cost of service application, as applicable, by undertaking the following:</t>
  </si>
  <si>
    <t>2023 Actuals</t>
  </si>
  <si>
    <t>2023 Forecast</t>
  </si>
  <si>
    <t>2024 Actuals (in 2023 $)</t>
  </si>
  <si>
    <t>2024 Forecast (in 2023 $)</t>
  </si>
  <si>
    <t>2025 Actuals (in 2023 $)</t>
  </si>
  <si>
    <t>2025 Forecast (in 2023 $)</t>
  </si>
  <si>
    <t>2026 Actuals (in 2023 $)</t>
  </si>
  <si>
    <t>2026 Forecast (in 2023 $)</t>
  </si>
  <si>
    <t>2027 Actuals (in 2023 $)</t>
  </si>
  <si>
    <t>2027 Forecast (in 2023 $)</t>
  </si>
  <si>
    <t>Total LRAM-Eligible Amount (in 2023 $)</t>
  </si>
  <si>
    <t>2023 Q1</t>
  </si>
  <si>
    <t>2023 Q2</t>
  </si>
  <si>
    <t>2023 Q3</t>
  </si>
  <si>
    <t>2023 Q4</t>
  </si>
  <si>
    <t>Opening Balance for 2023</t>
  </si>
  <si>
    <t>Total for 2023</t>
  </si>
  <si>
    <t>2011-2023</t>
  </si>
  <si>
    <t>Adjustment to 2023 savings</t>
  </si>
  <si>
    <t>Actual CDM Savings in 2023</t>
  </si>
  <si>
    <t>Distribution Rate in 2023</t>
  </si>
  <si>
    <t>Lost Revenue in 2023 from 2023 programs</t>
  </si>
  <si>
    <t>Total Lost Revenues in 2023</t>
  </si>
  <si>
    <t>Forecast Lost Revenues in 2023</t>
  </si>
  <si>
    <t>LRAMVA in 2023</t>
  </si>
  <si>
    <t>2023 Savings Persisting in 2024</t>
  </si>
  <si>
    <t>2023 Savings Persisting in 2025</t>
  </si>
  <si>
    <t>2023 Savings Persisting in 2026</t>
  </si>
  <si>
    <t>2023 Savings Persisting in 2027</t>
  </si>
  <si>
    <t xml:space="preserve">Table 1-c provides a summary of all prospective LRAM-eligible amounts. Consistent with guidance in the 2021 CDM Guidelines, distributors filing an application for 2024 rates should seek disposition of all outstanding LRAMVA balances related to previously established thresholds. Distributors not rebasing for 2024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</si>
  <si>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2024-2027. Additionally, LRAM-eligible amounts for 2024 to 2027 are not added to the LRAMVA and do not accrue interest. </t>
  </si>
  <si>
    <t>In their applications for 2024 rates, distributors should apply for approval of the 2024 to 2027 LRAM-eligible amounts shown in Table 1-C. Approval will mean that the LRAM-eligible amounts are accepted as final, subject only to the annual mechanistic adjustment to be completed in subsequent rate years.</t>
  </si>
  <si>
    <t>REMINDER: Distributors do not need to use the LRAMVA workform if they have a zero balance in the LRAMVA and are only requesting a rate rider for LRAM-eligible amounts that were previously approved on a prospective basis.</t>
  </si>
  <si>
    <r>
      <rPr>
        <b/>
        <sz val="12"/>
        <rFont val="Arial"/>
        <family val="2"/>
      </rPr>
      <t>1.</t>
    </r>
    <r>
      <rPr>
        <sz val="12"/>
        <rFont val="Arial"/>
        <family val="2"/>
      </rPr>
      <t xml:space="preserve">  The 2021 CDM Guidelines required distributors filing an application for 2023 rates to seek disposition of all outstanding LRAMVA balances related to previously established LRAMVA thresholds if possible. Most distributors have completed this step and now have a zero balance in the LRAMVA. Some of these distributors also had LRAM-eligible amounts approved for future years (with the approved amounts to be adjusted mechanistically by the approved inflation minus X factor applicable to IRM applications in effect for a given year, and recovered through a rate rider in the corresponding rate year). 
Distributors with zero balance in the LRAMVA (including those with previously approved LRAM-eligible amounts):  
A distributor with a zero balance in the LRAMVA should indicate this fact in its application, and advise that it is not requesting any disposition. If a distributor with zero balance in the LRAMVA is requesting rate rider(s) for 2024 rates to recover an LRAM-eligible amount approved in a previous proceeding, the distributor should reference the previous OEB decision where the base LRAM-eligible amount for 2024 (i.e., the amount prior to the mechanistic adjustment) was approved, and provide the calculations used to generate the requested LRAM-eligible rate riders (i.e., the mechanistic adjustment and the allocation to rate classes). Distributors are to input the resulting rate rider(s) in Tab 19 – Additional Rates of the IRM Rate Generator Model. Distributors in this circumstance do not need to file the LRAMVA workform or any additional documentation. 
Distributors with non-zero balance in the LRAMVA: 
A distributors that does not have a confirmed zero balance in the LRAMVA should seek disposition as part of their 2024 IRM applications, with supporting information, or provide a rationale for not doing so. In addition, such distributors are also eligible for LRAM for persisting impacts of CFF programs and Local Program Fund programs until their next rebasing. Such distributors not rebasing for 2024 rates who have complete information on eligible savings (i.e., needing only to account for persistence of savings in future years) should calculate and request approval of LRAM-eligible amounts to address amounts that would otherwise be recorded in the LRAMVA for all years until their next rebasing application, and request any rate rider(s) for 2024 rates for the 2024 LRAM-eligible amount. 
</t>
    </r>
    <r>
      <rPr>
        <b/>
        <sz val="12"/>
        <rFont val="Arial"/>
        <family val="2"/>
      </rPr>
      <t>More detailed instructions related to prospective LRAM-eligible amounts are included above Table 5-j (2024 Lost Revenue Work Form).</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</si>
  <si>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Table 5-g.  2021 Lost Revenues</t>
  </si>
  <si>
    <t>Table 5-h.  2022 Lost Revenues</t>
  </si>
  <si>
    <t>Table 5-i.  2023 Lost Revenues</t>
  </si>
  <si>
    <t>Table 5-j.  2024 Lost Revenues</t>
  </si>
  <si>
    <t>Table 5-k.  2025 Lost Revenues</t>
  </si>
  <si>
    <t>Table 5-l.  2026 Lost Revenues</t>
  </si>
  <si>
    <t>Table 5-m.  2027 Lost Revenues</t>
  </si>
  <si>
    <t>Total Lost Revenues in 2024 (in 2023 $)</t>
  </si>
  <si>
    <t>Forecast Lost Revenues in 2024 (in 2023 $)</t>
  </si>
  <si>
    <t>LRAM-Eligible Amount in 2024 (in 2023 $)</t>
  </si>
  <si>
    <t>Total Lost Revenues in 2025 (in 2023 $)</t>
  </si>
  <si>
    <t>Forecast Lost Revenues in 2025 (in 2023 $)</t>
  </si>
  <si>
    <t>LRAM-Eligible Amount in 2025 (in 2023 $)</t>
  </si>
  <si>
    <t>Total Lost Revenues in 2026 (in 2023 $)</t>
  </si>
  <si>
    <t>Forecast Lost Revenues in 2026 (in 2023 $)</t>
  </si>
  <si>
    <t>LRAM-Eligible Amount in 2026 (in 2023 $)</t>
  </si>
  <si>
    <t>Total Lost Revenues in 2027 (in 2023 $)</t>
  </si>
  <si>
    <t>Forecast Lost Revenues in 2027 (in 2023 $)</t>
  </si>
  <si>
    <t>LRAM-Eligible Amount in 2027 (in 2023 $)</t>
  </si>
  <si>
    <r>
      <t xml:space="preserve">As noted above, prospective treatment will not be necessary for cost-of-service applications. For incentive rate-setting mechanism applications, treatment of prospective LRAM-eligible amounts should be done as follows:
1)  Tables 5-j through Tables 5-m (the 2024 to 2027 years) do not allow for entry of new CDM savings in these years, but will calculate the total lost revenues, the forecast lost revenues, and the LRAM-eligible amount in these years, due to persistence of savings from prior years, based on 2023 distribution rates. 
2)  The LRAM-eligible amounts for 2024 to 2027 are not added to the LRAMVA and do not accrue interest, but are shown separately in the LRAMVA Summary in Table 1-C.  
3)  In their applications for 2024 rates, distributors should apply for approval of the 2024 to 2027 LRAM-eligible amounts shown in Table 1-C. Approval will mean that the LRAM-eligible amounts are accepted as final, subject only to the mechanistic adjustment described below.
4)  In their applications for 2024 rates and subsequent rate years: 
       o   Distributors should propose rate riders to recover each annual LRAM-eligible amount in the corresponding rate year, beginning with the application for 2024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2024 LRAM-eligible amount requested in the 2024 rate application = (2024 LRAM-eligible amount shown in Table 1-c, in 2023$)*(2024 OEB-approved inflation minus X-factor)
                           - Updated 2025 LRAM-eligible amount requested in the 2025 rate application = (2025 LRAM-eligible amount shown in Table 1-c, in 2023$)*(2024 OEB-approved inflation minus X-factor)*(2025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19 – Additional Rates of the IRM Rate Generator Model.</t>
    </r>
  </si>
  <si>
    <t xml:space="preserve">Note: All 2024-2027 LRAM-Eligible Amounts are in 2023 dollars. LDCs are to follow the instructions noted above Table 5-j in Tab 5 when seeking recovery of prospective amounts in future rate applications. </t>
  </si>
  <si>
    <t>LDCs are expected to include projected carrying charges amounts in row 90 of Table 1-b below.  LDCs should also check accuracy of the years included in the LRAMVA balance in row 95.</t>
  </si>
  <si>
    <t>Updates</t>
  </si>
  <si>
    <t>Reference</t>
  </si>
  <si>
    <t>Description of Version 1.0</t>
  </si>
  <si>
    <t>Update in Version 1.1</t>
  </si>
  <si>
    <t>Description of Version 1.1</t>
  </si>
  <si>
    <t>Update in Version 1.2</t>
  </si>
  <si>
    <r>
      <t>Version 1.1 published June</t>
    </r>
    <r>
      <rPr>
        <b/>
        <sz val="12"/>
        <color rgb="FFFF0000"/>
        <rFont val="Arial"/>
        <family val="2"/>
      </rPr>
      <t xml:space="preserve"> </t>
    </r>
    <r>
      <rPr>
        <b/>
        <sz val="12"/>
        <rFont val="Arial"/>
        <family val="2"/>
      </rPr>
      <t>23, 2023</t>
    </r>
  </si>
  <si>
    <t>Summary Tab, Row 94</t>
  </si>
  <si>
    <t>Formulae only captured carrying charges up to 2022</t>
  </si>
  <si>
    <t>Formulae corrected to include 2023 carrying charges in total amount</t>
  </si>
  <si>
    <t>Tab 1, Cells H19 and H20</t>
  </si>
  <si>
    <t>Formulas did not include 2023 values</t>
  </si>
  <si>
    <t>Formulas corrected to included 2023 values</t>
  </si>
  <si>
    <t>Tab 1, D91:R92</t>
  </si>
  <si>
    <t>Formulas did not relate to 2023 totals in Tab 5</t>
  </si>
  <si>
    <t>Formulas corrected to capture 2023 totals from Tab 5</t>
  </si>
  <si>
    <t>Tab 1, Row 95</t>
  </si>
  <si>
    <t>Formula calculating total LRAMVA balance did not capture 2023 amounts</t>
  </si>
  <si>
    <t>Formulas corrected to included 2023 amounts in total LRAMVA balance</t>
  </si>
  <si>
    <t>Tab 2, D9 and D24</t>
  </si>
  <si>
    <t>Drop down menus only extended to 2020</t>
  </si>
  <si>
    <t>Drop down menus updated to extend to 2023</t>
  </si>
  <si>
    <t>Tab 5, Rows 1741, 1778, 1805, 1832</t>
  </si>
  <si>
    <t>Formulas in distribution rate rows were connected to 2022 rates instead of 2023</t>
  </si>
  <si>
    <t>Formulas corrected to use 2023 distributions rates</t>
  </si>
  <si>
    <t>Tab 5, Rows 1742-1753</t>
  </si>
  <si>
    <t>Formulas referenced incorrect persisting values from prior years (2011-2022) in 2023</t>
  </si>
  <si>
    <t>Formulas corrected to retrieve persistence data from past program years in 2023</t>
  </si>
  <si>
    <t>Tab 5, Rows 1759-1762</t>
  </si>
  <si>
    <t>Formulas referenced incorrect 2023 persistence savings into 2024-2027</t>
  </si>
  <si>
    <t>Formulas corrected to retrieve data from correct program year</t>
  </si>
  <si>
    <t>Tab 6, I195:V206</t>
  </si>
  <si>
    <t>Formulas did not include updates for 2023</t>
  </si>
  <si>
    <t>Formulas corrected to include 2023</t>
  </si>
  <si>
    <t>Version 1.2 published June 28, 2023</t>
  </si>
  <si>
    <t>Tab 5, AF1742:AR1754</t>
  </si>
  <si>
    <t>Formulas referenced incorrect persisting values from prior years (2011-2022) in 2023 for all non-residential rate classes</t>
  </si>
  <si>
    <t>Tab 5, AF1753:AR1753</t>
  </si>
  <si>
    <t xml:space="preserve">Formula for capturing 2023 distribution rate did not relate to the correct cell </t>
  </si>
  <si>
    <t>Formulas corrected to retrieve data from 2023 distribution rate in line 1741</t>
  </si>
  <si>
    <t>Consumer</t>
  </si>
  <si>
    <t>Save on Energy Instant Discount Program</t>
  </si>
  <si>
    <t>Save on Energy Heating &amp; Cooling Program</t>
  </si>
  <si>
    <t>Business</t>
  </si>
  <si>
    <t>Program Enabled</t>
  </si>
  <si>
    <t>OPsaver Program</t>
  </si>
  <si>
    <t>PUMPsaver Local Program</t>
  </si>
  <si>
    <t>RTUsaver Program</t>
  </si>
  <si>
    <t>MURB DIL Local Program</t>
  </si>
  <si>
    <t>Adaptive Thermostat Rebate Program</t>
  </si>
  <si>
    <t>Swimming Pool Efficiency Program</t>
  </si>
  <si>
    <t xml:space="preserve">LDCs must clearly show how it has allocated actual CDM savings to applicable rate classes, including supporting documentation and rationale for its proposal.  This should be shown by customer class and program each year.  </t>
  </si>
  <si>
    <t>RES</t>
  </si>
  <si>
    <t>RES120</t>
  </si>
  <si>
    <t>GS&lt;50</t>
  </si>
  <si>
    <t>GSv 50-999kW</t>
  </si>
  <si>
    <t>GS 1000-4999kW</t>
  </si>
  <si>
    <t>GS&gt;5MW</t>
  </si>
  <si>
    <t>Framework</t>
  </si>
  <si>
    <t>2015-2020</t>
  </si>
  <si>
    <t>Save on Energy Energy Performance Program for Multi-Site Customers</t>
  </si>
  <si>
    <t>Adaptive Thermostat Local Program</t>
  </si>
  <si>
    <t>OPsaver Local Program</t>
  </si>
  <si>
    <t>Pool Saver Local Program</t>
  </si>
  <si>
    <t>RTUsaver Local Program</t>
  </si>
  <si>
    <t>Toronto Hydro – Enbridge Joint Low-Income Program LDC Innovation Fund Pilot Program</t>
  </si>
  <si>
    <t>Whole Home Pilot Program</t>
  </si>
  <si>
    <t>PUMPsaver LDC Innovation Fund Pilot Program</t>
  </si>
  <si>
    <t>RTUsaver LDC Innovation Fund Pilot Program</t>
  </si>
  <si>
    <t>Electronics Take Back LDC Innovation Fund Pilot Program</t>
  </si>
  <si>
    <t>OPsaver LDC Innovation Fund Pilot Program</t>
  </si>
  <si>
    <t>Truckload Event LDC Innovation Fund Pilot Program</t>
  </si>
  <si>
    <t>EnerNOC Conservation Fund Pilot Program</t>
  </si>
  <si>
    <t>CF</t>
  </si>
  <si>
    <t>Home Depot Home Appliance Market Uplift Conservation Fund Pilot Program</t>
  </si>
  <si>
    <t>Loblaw P4P Conservation Fund Pilot Program</t>
  </si>
  <si>
    <t>Strategic Energy Group Conservation Fund Pilot Program</t>
  </si>
  <si>
    <t>2011-2014+2015</t>
  </si>
  <si>
    <t>Residential Engagement Program</t>
  </si>
  <si>
    <t>Competitive Sector Multi-Unit Residential Service</t>
  </si>
  <si>
    <t>GS &lt;50kW</t>
  </si>
  <si>
    <t>GS 50-999kW</t>
  </si>
  <si>
    <t xml:space="preserve">Rate Rider for Application of IFRS – 2014 Derecognition </t>
  </si>
  <si>
    <t>Rate Rider for Disposition of Other Post Employment Benefit Variance</t>
  </si>
  <si>
    <t>Rate Rider for Disposition of the Impact for USGAAP</t>
  </si>
  <si>
    <t>Rate Rider for Recovery of Monthly Billing Transition Costs</t>
  </si>
  <si>
    <t>Rate Rider for Application of Operations Center Consolidation Plan</t>
  </si>
  <si>
    <t>Rate Rider for Disposition of the Gain on Property Sale</t>
  </si>
  <si>
    <t>Rate Rider for Disposition of IFRS - CGAPP Property Plant and Equipment</t>
  </si>
  <si>
    <t>Rate Rider for Disposition of External Driven Capital Variance Account</t>
  </si>
  <si>
    <t>Rate Rider for Recovery of 2020 Foregone Revenue</t>
  </si>
  <si>
    <t>Rate Rider for Disposition of Wireless Pole Attachment Revenue</t>
  </si>
  <si>
    <t>Rate Rider for Disposition of Accounts Receivable Credits</t>
  </si>
  <si>
    <t>Rate Rider for Disposition of Derecognition Variance Account</t>
  </si>
  <si>
    <t>Rate Rider for Disposition of Expansion Deposits</t>
  </si>
  <si>
    <t xml:space="preserve">Changed rounding to 5 decimal places. </t>
  </si>
  <si>
    <t>Toronto Hydro’s billing units for customers that are billed on $/kWh include 5 decimal places.</t>
  </si>
  <si>
    <t>Column B</t>
  </si>
  <si>
    <t>To align programs with those delivered by THESL.</t>
  </si>
  <si>
    <t>Column N</t>
  </si>
  <si>
    <t>Home Assistance Program multiplier changed to 12</t>
  </si>
  <si>
    <t xml:space="preserve">A portion of the participants for the Home Assistance program reside in buildings with only General Service (Non-Residential) bulk accounts. For the portion of savings allocated to General Service accounts greater than 50 kW, the demand multiplier was changed to 12 months.  </t>
  </si>
  <si>
    <t>M23, N23, M30, N30, M48, N48, O48, P48</t>
  </si>
  <si>
    <t>Edited the default programs listed. Hid programs that are not delivered by Toronto Hydro.</t>
  </si>
  <si>
    <t>SUITESaver Program</t>
  </si>
  <si>
    <t>Data Centre Pilot</t>
  </si>
  <si>
    <t>2011-2024</t>
  </si>
  <si>
    <t>Total for 2024</t>
  </si>
  <si>
    <t>2024 Q1</t>
  </si>
  <si>
    <t>2024 Q2</t>
  </si>
  <si>
    <t>2024 Q3</t>
  </si>
  <si>
    <t>2024 Q4</t>
  </si>
  <si>
    <t>Rows 210-222</t>
  </si>
  <si>
    <t>Adjusted to include 2024 Carrying Charges</t>
  </si>
  <si>
    <t>Claim covers 2024</t>
  </si>
  <si>
    <t>Added rates for quarters beyond those reported by OEB using most recent value</t>
  </si>
  <si>
    <t>Rates for those quarters not available at time of preparing workform</t>
  </si>
  <si>
    <t>C65-C70</t>
  </si>
  <si>
    <t>Toronto Hydro</t>
  </si>
  <si>
    <t>EB-2020-0057</t>
  </si>
  <si>
    <t>2021 IRM Application</t>
  </si>
  <si>
    <t>2018-2019</t>
  </si>
  <si>
    <t>2020-2022</t>
  </si>
  <si>
    <t>2025 COS Application</t>
  </si>
  <si>
    <t>EB-2023-0195</t>
  </si>
  <si>
    <t>Total LRAMVA Balance</t>
  </si>
  <si>
    <t>2018-2020</t>
  </si>
  <si>
    <t>EB-2018-0165</t>
  </si>
  <si>
    <t>Rows 15-16</t>
  </si>
  <si>
    <t>Proposed modification of LRAMVA Threshold.</t>
  </si>
  <si>
    <t>Toronto Hydro proposes to modify LRAMVA threshold to accommodate changes related to the Conservation First Framework discontinuation. Please see Exhibit 9, Tab 2, Schedule 3 for more details.</t>
  </si>
  <si>
    <t>EB-2018-0165, THESL Decision and Order, p. 127
Toronto Hydro proposes to modify LRAMVA threshold to accommodate changes related to the Conservation First Framework discontinuation. Please see Exhibit 9, Tab 2, Schedule 3 for more details.</t>
  </si>
  <si>
    <t>EB-2017-0076</t>
  </si>
  <si>
    <t>EB-2018-0071</t>
  </si>
  <si>
    <t>EB-2021-0060</t>
  </si>
  <si>
    <t>EB-2022-0065</t>
  </si>
  <si>
    <t>Exhibit 9</t>
  </si>
  <si>
    <t>Tab 2</t>
  </si>
  <si>
    <t>Schedule 3</t>
  </si>
  <si>
    <t>Appendix A</t>
  </si>
  <si>
    <t xml:space="preserve">Toronto Hydro-Electric System Limited </t>
  </si>
  <si>
    <t>ORIGINAL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</si>
</sst>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_-&quot;$&quot;* #,##0.00000_-;\-&quot;$&quot;* #,##0.00000_-;_-&quot;$&quot;* &quot;-&quot;??_-;_-@_-"/>
  </numFmts>
  <fonts count="250">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sz val="10"/>
      <name val="Geneva"/>
      <family val="2"/>
    </font>
  </fonts>
  <fills count="9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79998168889431442"/>
        <bgColor theme="0"/>
      </patternFill>
    </fill>
    <fill>
      <patternFill patternType="solid">
        <fgColor rgb="FF66FFFF"/>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theme="0"/>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s>
  <cellStyleXfs count="10557">
    <xf numFmtId="0" fontId="0" fillId="0" borderId="0"/>
    <xf numFmtId="166" fontId="12" fillId="0" borderId="0" applyFont="0" applyFill="0" applyBorder="0" applyAlignment="0" applyProtection="0"/>
    <xf numFmtId="166" fontId="13"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4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78" fontId="12" fillId="0" borderId="0" applyFont="0" applyFill="0" applyBorder="0" applyAlignment="0" applyProtection="0"/>
    <xf numFmtId="0" fontId="78" fillId="0" borderId="0"/>
    <xf numFmtId="0" fontId="79" fillId="0" borderId="0" applyFont="0" applyFill="0" applyBorder="0" applyAlignment="0" applyProtection="0"/>
    <xf numFmtId="179" fontId="12" fillId="0" borderId="0" applyFont="0" applyFill="0" applyBorder="0" applyAlignment="0" applyProtection="0"/>
    <xf numFmtId="175" fontId="12" fillId="0" borderId="0" applyFont="0" applyFill="0" applyBorder="0" applyAlignment="0" applyProtection="0"/>
    <xf numFmtId="180" fontId="80" fillId="0" borderId="0" applyFont="0" applyFill="0" applyBorder="0" applyAlignment="0" applyProtection="0"/>
    <xf numFmtId="181"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2" fontId="12" fillId="0" borderId="0" applyFont="0" applyFill="0" applyBorder="0" applyAlignment="0" applyProtection="0"/>
    <xf numFmtId="183" fontId="80"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7" fontId="12" fillId="0" borderId="0" applyFont="0" applyFill="0" applyBorder="0" applyAlignment="0" applyProtection="0"/>
    <xf numFmtId="188" fontId="12" fillId="0" borderId="0" applyFont="0" applyFill="0" applyBorder="0" applyAlignment="0" applyProtection="0"/>
    <xf numFmtId="189" fontId="12" fillId="0" borderId="0" applyFont="0" applyFill="0" applyBorder="0" applyProtection="0">
      <alignment horizontal="right"/>
    </xf>
    <xf numFmtId="190" fontId="80" fillId="0" borderId="0" applyFont="0" applyFill="0" applyBorder="0" applyAlignment="0" applyProtection="0"/>
    <xf numFmtId="41" fontId="80" fillId="0" borderId="0" applyFont="0" applyFill="0" applyBorder="0" applyAlignment="0" applyProtection="0"/>
    <xf numFmtId="191" fontId="12" fillId="0" borderId="0" applyFont="0" applyFill="0" applyBorder="0" applyAlignment="0" applyProtection="0"/>
    <xf numFmtId="172" fontId="12" fillId="0" borderId="0" applyFont="0" applyFill="0" applyBorder="0" applyAlignment="0" applyProtection="0"/>
    <xf numFmtId="192" fontId="80"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196"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197" fontId="84" fillId="0" borderId="0" applyFont="0" applyFill="0" applyBorder="0" applyAlignment="0" applyProtection="0"/>
    <xf numFmtId="0" fontId="79" fillId="25" borderId="0" applyFont="0" applyFill="0" applyProtection="0"/>
    <xf numFmtId="178" fontId="12" fillId="0" borderId="0"/>
    <xf numFmtId="198"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9"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4" applyFont="0"/>
    <xf numFmtId="41" fontId="87" fillId="0" borderId="0" applyFont="0"/>
    <xf numFmtId="200" fontId="88" fillId="0" borderId="9">
      <alignment horizontal="right"/>
    </xf>
    <xf numFmtId="200" fontId="88" fillId="0" borderId="9" applyFill="0">
      <alignment horizontal="right"/>
    </xf>
    <xf numFmtId="3" fontId="12" fillId="0" borderId="9" applyFill="0">
      <alignment horizontal="right"/>
    </xf>
    <xf numFmtId="201" fontId="88" fillId="0" borderId="9" applyFill="0">
      <alignment horizontal="right"/>
    </xf>
    <xf numFmtId="202" fontId="11" fillId="62" borderId="65">
      <alignment horizontal="center" vertical="center"/>
    </xf>
    <xf numFmtId="0" fontId="12" fillId="0" borderId="0"/>
    <xf numFmtId="178" fontId="89" fillId="0" borderId="0"/>
    <xf numFmtId="0" fontId="12" fillId="0" borderId="0"/>
    <xf numFmtId="203" fontId="12" fillId="0" borderId="9">
      <alignment horizontal="right"/>
      <protection locked="0"/>
    </xf>
    <xf numFmtId="6" fontId="88" fillId="0" borderId="9" applyNumberFormat="0" applyFont="0" applyBorder="0" applyProtection="0">
      <alignment horizontal="right"/>
    </xf>
    <xf numFmtId="204"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5"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06" fontId="80" fillId="0" borderId="0" applyFill="0" applyBorder="0" applyAlignment="0"/>
    <xf numFmtId="207" fontId="80" fillId="0" borderId="0" applyFill="0" applyBorder="0" applyAlignment="0"/>
    <xf numFmtId="169" fontId="80" fillId="0" borderId="0" applyFill="0" applyBorder="0" applyAlignment="0"/>
    <xf numFmtId="208" fontId="80" fillId="0" borderId="0" applyFill="0" applyBorder="0" applyAlignment="0"/>
    <xf numFmtId="169" fontId="12"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78" fontId="98" fillId="66" borderId="0" applyNumberFormat="0" applyFont="0" applyBorder="0" applyAlignment="0">
      <alignment horizontal="left"/>
    </xf>
    <xf numFmtId="0" fontId="26" fillId="0" borderId="19" applyNumberFormat="0" applyFill="0" applyAlignment="0" applyProtection="0"/>
    <xf numFmtId="209"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0"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67" fontId="85" fillId="0" borderId="0" applyBorder="0">
      <alignment horizontal="right"/>
    </xf>
    <xf numFmtId="167" fontId="85" fillId="0" borderId="67" applyAlignment="0">
      <alignment horizontal="right"/>
    </xf>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41" fontId="103" fillId="0" borderId="0" applyFont="0" applyBorder="0">
      <alignment horizontal="right"/>
    </xf>
    <xf numFmtId="206" fontId="80" fillId="0" borderId="0" applyFont="0" applyFill="0" applyBorder="0" applyAlignment="0" applyProtection="0"/>
    <xf numFmtId="212"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2" fontId="12" fillId="0" borderId="0" applyFont="0" applyFill="0" applyBorder="0" applyAlignment="0" applyProtection="0">
      <alignment horizontal="right"/>
    </xf>
    <xf numFmtId="21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4"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78"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5" fontId="12" fillId="0" borderId="0" applyFill="0" applyBorder="0">
      <alignment horizontal="right"/>
      <protection locked="0"/>
    </xf>
    <xf numFmtId="207" fontId="80" fillId="0" borderId="0" applyFont="0" applyFill="0" applyBorder="0" applyAlignment="0" applyProtection="0"/>
    <xf numFmtId="216" fontId="37" fillId="0" borderId="0">
      <alignment horizontal="right"/>
    </xf>
    <xf numFmtId="8" fontId="113" fillId="0" borderId="69">
      <protection locked="0"/>
    </xf>
    <xf numFmtId="0" fontId="104" fillId="0" borderId="0" applyFont="0" applyFill="0" applyBorder="0" applyProtection="0">
      <alignment horizontal="right"/>
    </xf>
    <xf numFmtId="187"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5" fontId="6"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18"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5" fontId="108" fillId="0" borderId="0" applyFont="0" applyFill="0" applyBorder="0" applyAlignment="0" applyProtection="0"/>
    <xf numFmtId="44" fontId="77"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9" fontId="80" fillId="0" borderId="0" applyFont="0" applyFill="0" applyBorder="0" applyProtection="0">
      <alignment horizontal="right"/>
    </xf>
    <xf numFmtId="220" fontId="108" fillId="0" borderId="70" applyFont="0" applyFill="0" applyBorder="0" applyAlignment="0" applyProtection="0"/>
    <xf numFmtId="221" fontId="88" fillId="0" borderId="0" applyFont="0" applyFill="0" applyBorder="0" applyAlignment="0" applyProtection="0">
      <alignment vertical="center"/>
    </xf>
    <xf numFmtId="222"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3" fontId="78" fillId="0" borderId="71" applyNumberFormat="0" applyFill="0">
      <alignment horizontal="right"/>
    </xf>
    <xf numFmtId="223" fontId="78" fillId="0" borderId="71" applyNumberFormat="0" applyFill="0">
      <alignment horizontal="right"/>
    </xf>
    <xf numFmtId="1" fontId="115" fillId="0" borderId="0"/>
    <xf numFmtId="224" fontId="98" fillId="0" borderId="0" applyFont="0" applyFill="0" applyBorder="0" applyProtection="0">
      <alignment horizontal="right"/>
    </xf>
    <xf numFmtId="225" fontId="81" fillId="65" borderId="8" applyFont="0" applyFill="0" applyBorder="0" applyAlignment="0" applyProtection="0"/>
    <xf numFmtId="226" fontId="108" fillId="0" borderId="0" applyFont="0" applyFill="0" applyBorder="0" applyAlignment="0" applyProtection="0"/>
    <xf numFmtId="226" fontId="108" fillId="0" borderId="0" applyFont="0" applyFill="0" applyBorder="0" applyAlignment="0" applyProtection="0"/>
    <xf numFmtId="227" fontId="85" fillId="0" borderId="5" applyFont="0" applyFill="0" applyBorder="0" applyAlignment="0" applyProtection="0"/>
    <xf numFmtId="179" fontId="12" fillId="0" borderId="0" applyFont="0" applyFill="0" applyBorder="0" applyAlignment="0" applyProtection="0"/>
    <xf numFmtId="228"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67" fontId="12" fillId="0" borderId="72" applyNumberFormat="0" applyFont="0" applyFill="0" applyAlignment="0" applyProtection="0"/>
    <xf numFmtId="167" fontId="12" fillId="0" borderId="72" applyNumberFormat="0" applyFont="0" applyFill="0" applyAlignment="0" applyProtection="0"/>
    <xf numFmtId="167" fontId="12" fillId="0" borderId="72" applyNumberFormat="0" applyFont="0" applyFill="0" applyAlignment="0" applyProtection="0"/>
    <xf numFmtId="42" fontId="118" fillId="0" borderId="0" applyFill="0" applyBorder="0" applyAlignment="0" applyProtection="0"/>
    <xf numFmtId="1" fontId="98" fillId="0" borderId="0"/>
    <xf numFmtId="229" fontId="119" fillId="0" borderId="0">
      <protection locked="0"/>
    </xf>
    <xf numFmtId="229" fontId="119" fillId="0" borderId="0">
      <protection locked="0"/>
    </xf>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25" fillId="8" borderId="28" applyNumberFormat="0" applyAlignment="0" applyProtection="0"/>
    <xf numFmtId="230"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1" fontId="101" fillId="68" borderId="10">
      <alignment horizontal="left"/>
    </xf>
    <xf numFmtId="1" fontId="121" fillId="69" borderId="42" applyNumberFormat="0" applyBorder="0" applyAlignment="0">
      <alignment horizontal="centerContinuous" vertical="center"/>
      <protection locked="0"/>
    </xf>
    <xf numFmtId="232" fontId="12" fillId="0" borderId="0">
      <protection locked="0"/>
    </xf>
    <xf numFmtId="210"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3" fontId="12" fillId="71" borderId="33" applyNumberFormat="0" applyFont="0" applyBorder="0" applyAlignment="0" applyProtection="0"/>
    <xf numFmtId="182" fontId="12" fillId="0" borderId="0" applyFont="0" applyFill="0" applyBorder="0" applyAlignment="0" applyProtection="0">
      <alignment horizontal="right"/>
    </xf>
    <xf numFmtId="178"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4" fontId="87" fillId="0" borderId="0">
      <alignment horizontal="centerContinuous"/>
    </xf>
    <xf numFmtId="0" fontId="134" fillId="0" borderId="74" applyNumberFormat="0" applyFill="0" applyBorder="0" applyAlignment="0" applyProtection="0">
      <alignment horizontal="left"/>
    </xf>
    <xf numFmtId="234"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5"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36"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37"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38" fontId="145" fillId="0" borderId="77" applyFont="0" applyFill="0" applyBorder="0" applyAlignment="0" applyProtection="0"/>
    <xf numFmtId="239"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0"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1" fontId="12" fillId="0" borderId="0" applyFont="0" applyFill="0" applyBorder="0" applyAlignment="0" applyProtection="0"/>
    <xf numFmtId="242" fontId="6" fillId="0" borderId="0" applyFont="0" applyFill="0" applyBorder="0" applyAlignment="0" applyProtection="0"/>
    <xf numFmtId="243"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4" fontId="12" fillId="0" borderId="0" applyFont="0" applyFill="0" applyBorder="0" applyAlignment="0" applyProtection="0"/>
    <xf numFmtId="245" fontId="6" fillId="0" borderId="0" applyFont="0" applyFill="0" applyBorder="0" applyAlignment="0" applyProtection="0"/>
    <xf numFmtId="246" fontId="12" fillId="0" borderId="0" applyFont="0" applyFill="0" applyBorder="0" applyAlignment="0" applyProtection="0"/>
    <xf numFmtId="247" fontId="12" fillId="0" borderId="0">
      <protection locked="0"/>
    </xf>
    <xf numFmtId="227" fontId="108" fillId="65" borderId="0">
      <alignment horizontal="center"/>
    </xf>
    <xf numFmtId="248" fontId="106" fillId="0" borderId="0" applyFont="0" applyFill="0" applyBorder="0" applyProtection="0">
      <alignment horizontal="right"/>
    </xf>
    <xf numFmtId="249" fontId="12" fillId="0" borderId="0" applyFont="0" applyFill="0" applyBorder="0" applyAlignment="0" applyProtection="0"/>
    <xf numFmtId="175"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67"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37"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37" fontId="156" fillId="0" borderId="0" applyNumberFormat="0" applyFill="0" applyBorder="0" applyAlignment="0" applyProtection="0">
      <alignment vertical="center"/>
    </xf>
    <xf numFmtId="1" fontId="84" fillId="0" borderId="0"/>
    <xf numFmtId="250" fontId="157" fillId="0" borderId="0"/>
    <xf numFmtId="37" fontId="81" fillId="77" borderId="0" applyFont="0" applyFill="0" applyBorder="0" applyAlignment="0" applyProtection="0"/>
    <xf numFmtId="229" fontId="12" fillId="0" borderId="0" applyFont="0" applyFill="0" applyBorder="0" applyAlignment="0"/>
    <xf numFmtId="251" fontId="108" fillId="0" borderId="0" applyFont="0" applyFill="0" applyBorder="0" applyAlignment="0"/>
    <xf numFmtId="252" fontId="108" fillId="0" borderId="0" applyFont="0" applyFill="0" applyBorder="0" applyAlignment="0"/>
    <xf numFmtId="251" fontId="108" fillId="0" borderId="0" applyFont="0" applyFill="0" applyBorder="0" applyAlignment="0"/>
    <xf numFmtId="253"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5" fontId="12" fillId="0" borderId="0"/>
    <xf numFmtId="0" fontId="101" fillId="0" borderId="0"/>
    <xf numFmtId="0" fontId="101" fillId="0" borderId="0"/>
    <xf numFmtId="235" fontId="12" fillId="0" borderId="0"/>
    <xf numFmtId="0" fontId="34"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4" fillId="0" borderId="0"/>
    <xf numFmtId="0" fontId="125" fillId="0" borderId="0"/>
    <xf numFmtId="0" fontId="12" fillId="0" borderId="0"/>
    <xf numFmtId="235" fontId="12" fillId="0" borderId="0"/>
    <xf numFmtId="235"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235" fontId="12" fillId="0" borderId="0"/>
    <xf numFmtId="0"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53" fontId="6" fillId="0" borderId="0"/>
    <xf numFmtId="0" fontId="6" fillId="0" borderId="0"/>
    <xf numFmtId="0" fontId="107" fillId="0" borderId="0"/>
    <xf numFmtId="235" fontId="12" fillId="0" borderId="0"/>
    <xf numFmtId="0" fontId="12" fillId="0" borderId="0"/>
    <xf numFmtId="235" fontId="12" fillId="0" borderId="0"/>
    <xf numFmtId="0" fontId="77" fillId="0" borderId="0"/>
    <xf numFmtId="0" fontId="6" fillId="0" borderId="0"/>
    <xf numFmtId="0" fontId="77"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235" fontId="12" fillId="0" borderId="0"/>
    <xf numFmtId="235" fontId="12" fillId="0" borderId="0"/>
    <xf numFmtId="235" fontId="12" fillId="0" borderId="0"/>
    <xf numFmtId="0" fontId="6" fillId="0" borderId="0"/>
    <xf numFmtId="0" fontId="12" fillId="0" borderId="0"/>
    <xf numFmtId="0" fontId="12" fillId="0" borderId="0"/>
    <xf numFmtId="0" fontId="12" fillId="0" borderId="0"/>
    <xf numFmtId="0"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12" fillId="0" borderId="0">
      <alignment wrapText="1"/>
    </xf>
    <xf numFmtId="0" fontId="12" fillId="0" borderId="0">
      <alignment wrapText="1"/>
    </xf>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0" fontId="12" fillId="0" borderId="0"/>
    <xf numFmtId="0" fontId="6"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0" fontId="101" fillId="0" borderId="0"/>
    <xf numFmtId="0" fontId="12" fillId="0" borderId="0">
      <alignment wrapText="1"/>
    </xf>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alignment wrapText="1"/>
    </xf>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5"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3"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0" fontId="159" fillId="0" borderId="0"/>
    <xf numFmtId="0" fontId="12" fillId="0" borderId="0"/>
    <xf numFmtId="0" fontId="160" fillId="0" borderId="0"/>
    <xf numFmtId="255"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56" fontId="162" fillId="0" borderId="0" applyBorder="0" applyProtection="0">
      <alignment horizontal="right"/>
    </xf>
    <xf numFmtId="256" fontId="163" fillId="78" borderId="0" applyBorder="0" applyProtection="0">
      <alignment horizontal="right"/>
    </xf>
    <xf numFmtId="256" fontId="164" fillId="0" borderId="32" applyBorder="0"/>
    <xf numFmtId="256" fontId="162" fillId="0" borderId="0" applyBorder="0" applyProtection="0">
      <alignment horizontal="right"/>
    </xf>
    <xf numFmtId="257" fontId="162" fillId="0" borderId="0" applyBorder="0" applyProtection="0">
      <alignment horizontal="right"/>
    </xf>
    <xf numFmtId="257" fontId="165" fillId="78" borderId="0" applyProtection="0">
      <alignment horizontal="right"/>
    </xf>
    <xf numFmtId="37" fontId="79" fillId="0" borderId="0" applyFill="0" applyBorder="0" applyProtection="0">
      <alignment horizontal="right"/>
    </xf>
    <xf numFmtId="188" fontId="81" fillId="0" borderId="0" applyFont="0" applyFill="0" applyBorder="0" applyProtection="0">
      <alignment horizontal="right"/>
    </xf>
    <xf numFmtId="258"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37" fontId="170" fillId="0" borderId="5">
      <alignment vertical="center"/>
    </xf>
    <xf numFmtId="2" fontId="98" fillId="0" borderId="0"/>
    <xf numFmtId="233" fontId="171" fillId="0" borderId="0" applyFill="0" applyBorder="0" applyAlignment="0" applyProtection="0"/>
    <xf numFmtId="169" fontId="12" fillId="0" borderId="0" applyFont="0" applyFill="0" applyBorder="0" applyAlignment="0" applyProtection="0"/>
    <xf numFmtId="259" fontId="80" fillId="0" borderId="0" applyFont="0" applyFill="0" applyBorder="0" applyAlignment="0" applyProtection="0"/>
    <xf numFmtId="260" fontId="172" fillId="65" borderId="33" applyFill="0" applyBorder="0" applyAlignment="0" applyProtection="0">
      <alignment horizontal="right"/>
      <protection locked="0"/>
    </xf>
    <xf numFmtId="261"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2" fontId="162" fillId="0" borderId="0" applyBorder="0" applyProtection="0">
      <alignment horizontal="right"/>
    </xf>
    <xf numFmtId="262" fontId="163" fillId="78" borderId="0" applyProtection="0">
      <alignment horizontal="right"/>
    </xf>
    <xf numFmtId="262"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3"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3" fontId="98" fillId="0" borderId="0" applyFont="0" applyFill="0" applyBorder="0" applyProtection="0">
      <alignment horizontal="right"/>
    </xf>
    <xf numFmtId="9" fontId="12" fillId="0" borderId="0"/>
    <xf numFmtId="264" fontId="12" fillId="0" borderId="0" applyFill="0" applyBorder="0">
      <alignment horizontal="right"/>
      <protection locked="0"/>
    </xf>
    <xf numFmtId="1" fontId="84" fillId="0" borderId="0"/>
    <xf numFmtId="247" fontId="12" fillId="0" borderId="0">
      <protection locked="0"/>
    </xf>
    <xf numFmtId="233" fontId="12" fillId="0" borderId="0" applyFont="0" applyFill="0" applyBorder="0" applyAlignment="0" applyProtection="0"/>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10" fontId="98" fillId="0" borderId="0"/>
    <xf numFmtId="10" fontId="98" fillId="73" borderId="0"/>
    <xf numFmtId="9" fontId="98" fillId="0" borderId="0" applyFont="0" applyFill="0" applyBorder="0" applyAlignment="0" applyProtection="0"/>
    <xf numFmtId="167" fontId="19" fillId="0" borderId="0"/>
    <xf numFmtId="265"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29"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66"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3" fontId="181" fillId="0" borderId="75"/>
    <xf numFmtId="267"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3"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1"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69"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67"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37" fontId="12" fillId="25" borderId="82" applyNumberFormat="0" applyAlignment="0">
      <alignment vertical="center"/>
    </xf>
    <xf numFmtId="237" fontId="194" fillId="86" borderId="83" applyNumberFormat="0" applyBorder="0" applyAlignment="0" applyProtection="0">
      <alignment vertical="center"/>
    </xf>
    <xf numFmtId="237" fontId="12" fillId="25" borderId="82" applyNumberFormat="0" applyProtection="0">
      <alignment horizontal="centerContinuous" vertical="center"/>
    </xf>
    <xf numFmtId="237" fontId="195" fillId="87" borderId="0" applyNumberFormat="0" applyBorder="0" applyAlignment="0" applyProtection="0">
      <alignment vertical="center"/>
    </xf>
    <xf numFmtId="237"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0" fontId="80" fillId="0" borderId="0" applyFill="0" applyBorder="0" applyAlignment="0"/>
    <xf numFmtId="271"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2"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3"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6" fontId="193" fillId="0" borderId="64" applyFill="0" applyAlignment="0" applyProtection="0"/>
    <xf numFmtId="167" fontId="85" fillId="0" borderId="84"/>
    <xf numFmtId="0" fontId="204" fillId="0" borderId="0">
      <alignment horizontal="fill"/>
    </xf>
    <xf numFmtId="274" fontId="173" fillId="70" borderId="10" applyBorder="0">
      <alignment horizontal="right" vertical="center"/>
      <protection locked="0"/>
    </xf>
    <xf numFmtId="42" fontId="12" fillId="0" borderId="0" applyFont="0" applyFill="0" applyBorder="0" applyAlignment="0" applyProtection="0"/>
    <xf numFmtId="275"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3"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76" fontId="98" fillId="0" borderId="0" applyFont="0" applyFill="0" applyBorder="0" applyProtection="0">
      <alignment horizontal="right"/>
    </xf>
    <xf numFmtId="277" fontId="12" fillId="0" borderId="0"/>
    <xf numFmtId="278" fontId="162" fillId="0" borderId="0" applyFill="0" applyBorder="0" applyProtection="0"/>
    <xf numFmtId="0" fontId="12" fillId="0" borderId="0">
      <alignment horizontal="center"/>
    </xf>
    <xf numFmtId="279" fontId="79" fillId="0" borderId="5">
      <alignment horizontal="right"/>
    </xf>
    <xf numFmtId="280" fontId="12" fillId="0" borderId="0" applyFont="0" applyFill="0" applyBorder="0" applyAlignment="0" applyProtection="0"/>
    <xf numFmtId="281" fontId="90" fillId="0" borderId="0" applyFont="0" applyFill="0" applyBorder="0" applyProtection="0">
      <alignment horizontal="right"/>
    </xf>
    <xf numFmtId="0" fontId="12" fillId="0" borderId="0"/>
    <xf numFmtId="166" fontId="12" fillId="0" borderId="0" applyFont="0" applyFill="0" applyBorder="0" applyAlignment="0" applyProtection="0"/>
    <xf numFmtId="253"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9" fontId="12" fillId="0" borderId="87">
      <alignment horizontal="right"/>
    </xf>
    <xf numFmtId="200" fontId="88" fillId="0" borderId="87">
      <alignment horizontal="right"/>
    </xf>
    <xf numFmtId="200" fontId="88" fillId="0" borderId="87" applyFill="0">
      <alignment horizontal="right"/>
    </xf>
    <xf numFmtId="3" fontId="12" fillId="0" borderId="87" applyFill="0">
      <alignment horizontal="right"/>
    </xf>
    <xf numFmtId="201" fontId="88" fillId="0" borderId="87" applyFill="0">
      <alignment horizontal="right"/>
    </xf>
    <xf numFmtId="203" fontId="12" fillId="0" borderId="87">
      <alignment horizontal="right"/>
      <protection locked="0"/>
    </xf>
    <xf numFmtId="6"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5" fontId="81" fillId="65" borderId="86" applyFont="0" applyFill="0" applyBorder="0" applyAlignment="0" applyProtection="0"/>
    <xf numFmtId="227" fontId="85" fillId="0" borderId="85" applyFont="0" applyFill="0" applyBorder="0" applyAlignment="0" applyProtection="0"/>
    <xf numFmtId="231"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7" fontId="12" fillId="0" borderId="85" applyBorder="0" applyProtection="0">
      <alignment horizontal="right" vertical="center"/>
    </xf>
    <xf numFmtId="166"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4" fontId="173" fillId="70" borderId="88" applyBorder="0">
      <alignment horizontal="right" vertical="center"/>
      <protection locked="0"/>
    </xf>
    <xf numFmtId="279"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8" fontId="113" fillId="0" borderId="90">
      <protection locked="0"/>
    </xf>
    <xf numFmtId="204"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7" fontId="194" fillId="86" borderId="92" applyNumberFormat="0" applyBorder="0" applyAlignment="0" applyProtection="0">
      <alignment vertical="center"/>
    </xf>
    <xf numFmtId="167"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43" fontId="6" fillId="0" borderId="0" applyFont="0" applyFill="0" applyBorder="0" applyAlignment="0" applyProtection="0"/>
    <xf numFmtId="43" fontId="77" fillId="0" borderId="0" applyFont="0" applyFill="0" applyBorder="0" applyAlignment="0" applyProtection="0"/>
    <xf numFmtId="41" fontId="80" fillId="0" borderId="0" applyFont="0" applyFill="0" applyBorder="0" applyAlignment="0" applyProtection="0"/>
    <xf numFmtId="0" fontId="12" fillId="60" borderId="124" applyNumberFormat="0">
      <alignment horizontal="centerContinuous" vertical="center" wrapText="1"/>
    </xf>
    <xf numFmtId="0" fontId="12" fillId="61" borderId="124" applyNumberFormat="0">
      <alignment horizontal="left" vertical="center"/>
    </xf>
    <xf numFmtId="43" fontId="82" fillId="0" borderId="0" applyFont="0" applyFill="0" applyBorder="0" applyAlignment="0" applyProtection="0"/>
    <xf numFmtId="9" fontId="249" fillId="0" borderId="0" applyFont="0" applyFill="0" applyBorder="0" applyAlignment="0" applyProtection="0"/>
    <xf numFmtId="10" fontId="249" fillId="0" borderId="0" applyFont="0" applyFill="0" applyBorder="0" applyAlignment="0" applyProtection="0"/>
    <xf numFmtId="5" fontId="249" fillId="0" borderId="0" applyFont="0" applyFill="0" applyBorder="0" applyAlignment="0" applyProtection="0"/>
    <xf numFmtId="8" fontId="249" fillId="0" borderId="0" applyFont="0" applyFill="0" applyBorder="0" applyAlignment="0" applyProtection="0"/>
    <xf numFmtId="42" fontId="87" fillId="0" borderId="0" applyFont="0"/>
    <xf numFmtId="42" fontId="87" fillId="0" borderId="179" applyFont="0"/>
    <xf numFmtId="41" fontId="87" fillId="0" borderId="0" applyFont="0"/>
    <xf numFmtId="6" fontId="88" fillId="0" borderId="87" applyNumberFormat="0" applyFont="0" applyBorder="0" applyProtection="0">
      <alignment horizontal="right"/>
    </xf>
    <xf numFmtId="204" fontId="90" fillId="63" borderId="180"/>
    <xf numFmtId="0" fontId="99" fillId="0" borderId="181" applyNumberFormat="0" applyFont="0" applyFill="0" applyAlignment="0" applyProtection="0">
      <alignment horizontal="centerContinuous"/>
    </xf>
    <xf numFmtId="0" fontId="249" fillId="0" borderId="85" applyNumberFormat="0" applyFont="0" applyFill="0" applyAlignment="0" applyProtection="0"/>
    <xf numFmtId="0" fontId="249" fillId="0" borderId="88" applyNumberFormat="0" applyFont="0" applyFill="0" applyAlignment="0" applyProtection="0"/>
    <xf numFmtId="0" fontId="249" fillId="0" borderId="11" applyNumberFormat="0" applyFont="0" applyFill="0" applyAlignment="0" applyProtection="0"/>
    <xf numFmtId="0" fontId="249" fillId="0" borderId="102" applyNumberFormat="0" applyFont="0" applyFill="0" applyAlignment="0" applyProtection="0"/>
    <xf numFmtId="0" fontId="17" fillId="21" borderId="124" applyNumberFormat="0" applyAlignment="0" applyProtection="0"/>
    <xf numFmtId="41" fontId="103" fillId="0" borderId="0" applyFont="0" applyBorder="0">
      <alignment horizontal="right"/>
    </xf>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24" borderId="126" applyNumberFormat="0" applyFont="0" applyAlignment="0" applyProtection="0"/>
    <xf numFmtId="8" fontId="113" fillId="0" borderId="182">
      <protection locked="0"/>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08"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23" fontId="78" fillId="0" borderId="183" applyNumberFormat="0" applyFill="0">
      <alignment horizontal="right"/>
    </xf>
    <xf numFmtId="223" fontId="78" fillId="0" borderId="183" applyNumberFormat="0" applyFill="0">
      <alignment horizontal="right"/>
    </xf>
    <xf numFmtId="42" fontId="116" fillId="0" borderId="0"/>
    <xf numFmtId="42" fontId="80" fillId="0" borderId="0"/>
    <xf numFmtId="42" fontId="118" fillId="0" borderId="0" applyFill="0" applyBorder="0" applyAlignment="0" applyProtection="0"/>
    <xf numFmtId="0" fontId="25" fillId="8" borderId="124" applyNumberFormat="0" applyAlignment="0" applyProtection="0"/>
    <xf numFmtId="1" fontId="121" fillId="69" borderId="117" applyNumberFormat="0" applyBorder="0" applyAlignment="0">
      <alignment horizontal="centerContinuous" vertical="center"/>
      <protection locked="0"/>
    </xf>
    <xf numFmtId="233" fontId="12" fillId="71" borderId="109" applyNumberFormat="0" applyFont="0" applyBorder="0" applyAlignment="0" applyProtection="0"/>
    <xf numFmtId="0" fontId="47" fillId="0" borderId="155" applyNumberFormat="0" applyAlignment="0" applyProtection="0">
      <alignment horizontal="left" vertical="center"/>
    </xf>
    <xf numFmtId="0" fontId="47" fillId="0" borderId="137">
      <alignment horizontal="left" vertical="center"/>
    </xf>
    <xf numFmtId="234" fontId="87" fillId="0" borderId="184">
      <alignment horizontal="center"/>
    </xf>
    <xf numFmtId="10" fontId="108" fillId="65" borderId="109" applyNumberFormat="0" applyBorder="0" applyAlignment="0" applyProtection="0"/>
    <xf numFmtId="0" fontId="147" fillId="73" borderId="185">
      <alignment horizontal="left" vertical="center" wrapText="1"/>
    </xf>
    <xf numFmtId="14" fontId="249" fillId="0" borderId="0" applyFont="0" applyFill="0" applyBorder="0" applyAlignment="0" applyProtection="0"/>
    <xf numFmtId="0" fontId="12" fillId="0" borderId="109"/>
    <xf numFmtId="256" fontId="164" fillId="0" borderId="137" applyBorder="0"/>
    <xf numFmtId="260" fontId="172" fillId="65" borderId="109" applyFill="0" applyBorder="0" applyAlignment="0" applyProtection="0">
      <alignment horizontal="right"/>
      <protection locked="0"/>
    </xf>
    <xf numFmtId="0" fontId="177" fillId="67" borderId="109">
      <alignment horizontal="center" vertical="center" wrapText="1"/>
      <protection hidden="1"/>
    </xf>
    <xf numFmtId="42" fontId="178" fillId="0" borderId="0" applyFill="0" applyBorder="0" applyAlignment="0" applyProtection="0"/>
    <xf numFmtId="41" fontId="179" fillId="0" borderId="0"/>
    <xf numFmtId="233" fontId="181" fillId="0" borderId="184"/>
    <xf numFmtId="41" fontId="12" fillId="0" borderId="0" applyFont="0" applyFill="0" applyBorder="0" applyAlignment="0" applyProtection="0"/>
    <xf numFmtId="44" fontId="12" fillId="0" borderId="0" applyFont="0" applyFill="0" applyBorder="0" applyAlignment="0" applyProtection="0"/>
    <xf numFmtId="0" fontId="183" fillId="81" borderId="109" applyNumberFormat="0" applyProtection="0">
      <alignment horizontal="center"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09" applyNumberFormat="0" applyProtection="0">
      <alignment horizontal="left" vertical="center" wrapText="1"/>
    </xf>
    <xf numFmtId="253" fontId="11" fillId="82" borderId="109" applyNumberFormat="0" applyProtection="0">
      <alignment horizontal="center" vertical="center" wrapText="1"/>
    </xf>
    <xf numFmtId="0" fontId="12" fillId="25" borderId="109" applyNumberFormat="0" applyProtection="0">
      <alignment horizontal="left" vertical="center" wrapText="1"/>
    </xf>
    <xf numFmtId="0" fontId="11" fillId="60" borderId="109" applyNumberFormat="0" applyProtection="0">
      <alignment horizontal="left" vertical="center" wrapText="1"/>
    </xf>
    <xf numFmtId="43" fontId="79" fillId="0" borderId="0" applyFont="0" applyFill="0" applyBorder="0" applyAlignment="0" applyProtection="0"/>
    <xf numFmtId="44" fontId="12" fillId="0" borderId="0" applyFont="0" applyFill="0" applyBorder="0" applyAlignment="0" applyProtection="0"/>
    <xf numFmtId="237" fontId="12" fillId="25" borderId="186" applyNumberFormat="0" applyAlignment="0">
      <alignment vertical="center"/>
    </xf>
    <xf numFmtId="237" fontId="194" fillId="86" borderId="187" applyNumberFormat="0" applyBorder="0" applyAlignment="0" applyProtection="0">
      <alignment vertical="center"/>
    </xf>
    <xf numFmtId="237" fontId="12" fillId="25" borderId="186" applyNumberFormat="0" applyProtection="0">
      <alignment horizontal="centerContinuous" vertical="center"/>
    </xf>
    <xf numFmtId="0" fontId="249" fillId="0" borderId="0" applyNumberFormat="0" applyFont="0" applyFill="0" applyBorder="0" applyProtection="0">
      <alignment horizontal="left" vertical="top" wrapText="1"/>
    </xf>
    <xf numFmtId="39" fontId="12" fillId="0" borderId="179">
      <protection locked="0"/>
    </xf>
    <xf numFmtId="6" fontId="193" fillId="0" borderId="179" applyFill="0" applyAlignment="0" applyProtection="0"/>
    <xf numFmtId="43" fontId="12" fillId="0" borderId="0" applyFont="0" applyFill="0" applyBorder="0" applyAlignment="0" applyProtection="0"/>
    <xf numFmtId="6" fontId="88" fillId="0" borderId="87" applyNumberFormat="0" applyFont="0" applyBorder="0" applyProtection="0">
      <alignment horizontal="right"/>
    </xf>
    <xf numFmtId="0" fontId="249" fillId="0" borderId="85" applyNumberFormat="0" applyFont="0" applyFill="0" applyAlignment="0" applyProtection="0"/>
    <xf numFmtId="0" fontId="249" fillId="0" borderId="88" applyNumberFormat="0" applyFont="0" applyFill="0" applyAlignment="0" applyProtection="0"/>
    <xf numFmtId="225" fontId="81" fillId="65" borderId="188"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47" fillId="73" borderId="185">
      <alignment horizontal="left" vertical="center" wrapText="1"/>
    </xf>
    <xf numFmtId="8" fontId="113" fillId="0" borderId="182">
      <protection locked="0"/>
    </xf>
    <xf numFmtId="204" fontId="90" fillId="63" borderId="180"/>
    <xf numFmtId="237" fontId="194" fillId="86" borderId="187" applyNumberFormat="0" applyBorder="0" applyAlignment="0" applyProtection="0">
      <alignment vertical="center"/>
    </xf>
  </cellStyleXfs>
  <cellXfs count="952">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ill="1" applyAlignment="1">
      <alignment horizontal="left"/>
    </xf>
    <xf numFmtId="0" fontId="0" fillId="2" borderId="0" xfId="0" applyFill="1" applyAlignment="1">
      <alignment horizontal="center"/>
    </xf>
    <xf numFmtId="173" fontId="0" fillId="2" borderId="0" xfId="0" applyNumberFormat="1" applyFill="1"/>
    <xf numFmtId="0" fontId="35" fillId="2" borderId="0" xfId="0" applyFont="1" applyFill="1" applyAlignment="1">
      <alignment vertical="center"/>
    </xf>
    <xf numFmtId="0" fontId="13" fillId="2" borderId="0" xfId="0" applyFont="1" applyFill="1"/>
    <xf numFmtId="164" fontId="4" fillId="2" borderId="0" xfId="0" applyNumberFormat="1" applyFont="1" applyFill="1" applyAlignment="1">
      <alignment horizontal="center"/>
    </xf>
    <xf numFmtId="0" fontId="2" fillId="2" borderId="0" xfId="0" applyFont="1" applyFill="1" applyAlignment="1">
      <alignment horizontal="center"/>
    </xf>
    <xf numFmtId="0" fontId="3" fillId="2" borderId="0" xfId="0" applyFont="1" applyFill="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41" fillId="2" borderId="0" xfId="0" applyFont="1" applyFill="1"/>
    <xf numFmtId="0" fontId="45" fillId="2" borderId="0" xfId="0" applyFont="1" applyFill="1"/>
    <xf numFmtId="0" fontId="43" fillId="2" borderId="0" xfId="0" applyFont="1" applyFill="1" applyAlignment="1">
      <alignment horizontal="left"/>
    </xf>
    <xf numFmtId="0" fontId="40" fillId="2" borderId="0" xfId="0" applyFont="1" applyFill="1" applyAlignment="1">
      <alignment horizontal="left" vertical="center"/>
    </xf>
    <xf numFmtId="0" fontId="0" fillId="2" borderId="0" xfId="0" applyFill="1" applyAlignment="1">
      <alignment vertical="center"/>
    </xf>
    <xf numFmtId="0" fontId="41" fillId="2" borderId="0" xfId="0" applyFont="1" applyFill="1" applyAlignment="1">
      <alignment horizontal="left"/>
    </xf>
    <xf numFmtId="0" fontId="44" fillId="2" borderId="0" xfId="0" applyFont="1" applyFill="1" applyAlignment="1">
      <alignment horizontal="center" vertical="center"/>
    </xf>
    <xf numFmtId="0" fontId="50" fillId="2" borderId="0" xfId="0" applyFont="1" applyFill="1" applyAlignment="1">
      <alignment vertical="center"/>
    </xf>
    <xf numFmtId="0" fontId="40" fillId="2" borderId="0" xfId="0" applyFont="1" applyFill="1" applyAlignment="1">
      <alignment vertical="center"/>
    </xf>
    <xf numFmtId="0" fontId="48" fillId="2" borderId="0" xfId="0" applyFont="1" applyFill="1" applyAlignment="1">
      <alignment horizontal="left"/>
    </xf>
    <xf numFmtId="0" fontId="48" fillId="2" borderId="0" xfId="0" applyFont="1" applyFill="1"/>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76"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xf numFmtId="0" fontId="4" fillId="2" borderId="0" xfId="0" applyFont="1" applyFill="1"/>
    <xf numFmtId="0" fontId="209" fillId="2" borderId="0" xfId="0" applyFont="1" applyFill="1"/>
    <xf numFmtId="176" fontId="45" fillId="2" borderId="34" xfId="70" applyNumberFormat="1" applyFont="1" applyFill="1" applyBorder="1" applyAlignment="1" applyProtection="1">
      <alignment horizontal="center"/>
      <protection locked="0"/>
    </xf>
    <xf numFmtId="0" fontId="48" fillId="2" borderId="0" xfId="0" applyFont="1" applyFill="1" applyAlignment="1">
      <alignment horizontal="center" vertical="center"/>
    </xf>
    <xf numFmtId="0" fontId="41" fillId="2" borderId="0" xfId="0" applyFont="1" applyFill="1" applyAlignment="1">
      <alignment horizontal="center"/>
    </xf>
    <xf numFmtId="176" fontId="45" fillId="28" borderId="44" xfId="70" applyNumberFormat="1" applyFont="1" applyFill="1" applyBorder="1" applyAlignment="1" applyProtection="1">
      <alignment horizontal="center"/>
      <protection locked="0"/>
    </xf>
    <xf numFmtId="176" fontId="45" fillId="2" borderId="0" xfId="70" applyNumberFormat="1" applyFont="1" applyFill="1" applyBorder="1" applyAlignment="1" applyProtection="1">
      <alignment horizontal="center"/>
      <protection locked="0"/>
    </xf>
    <xf numFmtId="176" fontId="45" fillId="2" borderId="88" xfId="70" applyNumberFormat="1" applyFont="1" applyFill="1" applyBorder="1" applyAlignment="1" applyProtection="1">
      <alignment horizontal="center"/>
      <protection locked="0"/>
    </xf>
    <xf numFmtId="176" fontId="45" fillId="2" borderId="4" xfId="70" applyNumberFormat="1" applyFont="1" applyFill="1" applyBorder="1" applyAlignment="1" applyProtection="1">
      <alignment horizontal="center"/>
      <protection locked="0"/>
    </xf>
    <xf numFmtId="176"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76" fontId="45" fillId="2" borderId="0" xfId="70" applyNumberFormat="1" applyFont="1" applyFill="1" applyBorder="1" applyAlignment="1" applyProtection="1">
      <alignment horizontal="center" vertical="center"/>
      <protection locked="0"/>
    </xf>
    <xf numFmtId="176"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Alignment="1">
      <alignment horizontal="left" vertical="center"/>
    </xf>
    <xf numFmtId="174" fontId="51" fillId="28" borderId="27" xfId="40" applyNumberFormat="1" applyFont="1" applyFill="1" applyBorder="1" applyAlignment="1">
      <alignment horizontal="left" vertical="center"/>
    </xf>
    <xf numFmtId="174" fontId="51" fillId="2" borderId="27" xfId="40" applyNumberFormat="1" applyFont="1" applyFill="1" applyBorder="1" applyAlignment="1">
      <alignment horizontal="left" vertical="center"/>
    </xf>
    <xf numFmtId="174" fontId="51" fillId="2" borderId="0" xfId="40" applyNumberFormat="1" applyFont="1" applyFill="1" applyBorder="1" applyAlignment="1">
      <alignment horizontal="left" vertical="top"/>
    </xf>
    <xf numFmtId="0" fontId="42" fillId="2" borderId="0" xfId="0" applyFont="1" applyFill="1"/>
    <xf numFmtId="0" fontId="12" fillId="2" borderId="0" xfId="0" applyFont="1" applyFill="1"/>
    <xf numFmtId="0" fontId="46" fillId="2" borderId="0" xfId="0" applyFont="1" applyFill="1" applyAlignment="1">
      <alignment horizontal="center"/>
    </xf>
    <xf numFmtId="171" fontId="45" fillId="2" borderId="0" xfId="0" applyNumberFormat="1" applyFont="1" applyFill="1"/>
    <xf numFmtId="0" fontId="45" fillId="2" borderId="0" xfId="0" applyFont="1" applyFill="1" applyAlignment="1">
      <alignment horizontal="center"/>
    </xf>
    <xf numFmtId="0" fontId="48" fillId="2" borderId="0" xfId="0" applyFont="1" applyFill="1" applyAlignment="1">
      <alignment wrapText="1"/>
    </xf>
    <xf numFmtId="0" fontId="32" fillId="2" borderId="0" xfId="0" applyFont="1" applyFill="1"/>
    <xf numFmtId="172" fontId="39" fillId="28" borderId="0" xfId="0" applyNumberFormat="1" applyFont="1" applyFill="1" applyAlignment="1" applyProtection="1">
      <alignment horizontal="center" vertical="center"/>
      <protection locked="0"/>
    </xf>
    <xf numFmtId="0" fontId="48" fillId="2" borderId="0" xfId="0" applyFont="1" applyFill="1" applyAlignment="1">
      <alignment horizontal="left" wrapText="1"/>
    </xf>
    <xf numFmtId="0" fontId="42" fillId="2" borderId="0" xfId="0" applyFont="1" applyFill="1" applyAlignment="1">
      <alignment horizontal="left" vertical="top"/>
    </xf>
    <xf numFmtId="174"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Alignment="1">
      <alignment wrapText="1"/>
    </xf>
    <xf numFmtId="0" fontId="215" fillId="2" borderId="0" xfId="0" applyFont="1" applyFill="1" applyAlignment="1">
      <alignment vertical="center"/>
    </xf>
    <xf numFmtId="0" fontId="41" fillId="2" borderId="0" xfId="0" applyFont="1" applyFill="1" applyAlignment="1">
      <alignment vertical="center"/>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7" fillId="2" borderId="0" xfId="0" applyFont="1" applyFill="1" applyAlignment="1">
      <alignment horizontal="left" vertical="center"/>
    </xf>
    <xf numFmtId="0" fontId="44" fillId="2" borderId="0" xfId="0" applyFont="1" applyFill="1" applyAlignment="1">
      <alignment horizontal="left" vertical="top"/>
    </xf>
    <xf numFmtId="0" fontId="44" fillId="2" borderId="0" xfId="0" applyFont="1" applyFill="1" applyAlignment="1">
      <alignment vertical="center"/>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Alignment="1">
      <alignment wrapText="1"/>
    </xf>
    <xf numFmtId="0" fontId="48" fillId="2" borderId="0" xfId="0" applyFont="1" applyFill="1" applyAlignment="1">
      <alignment horizontal="left" vertical="center"/>
    </xf>
    <xf numFmtId="0" fontId="48" fillId="2" borderId="0" xfId="0" applyFont="1" applyFill="1" applyAlignment="1">
      <alignment horizontal="left" vertical="center" wrapText="1"/>
    </xf>
    <xf numFmtId="174"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4" fontId="212" fillId="90" borderId="27" xfId="40" applyNumberFormat="1" applyFont="1" applyFill="1" applyBorder="1" applyAlignment="1">
      <alignment horizontal="left" vertical="center"/>
    </xf>
    <xf numFmtId="174" fontId="212" fillId="2" borderId="27" xfId="40" applyNumberFormat="1" applyFont="1" applyFill="1" applyBorder="1" applyAlignment="1">
      <alignment horizontal="left" vertical="center"/>
    </xf>
    <xf numFmtId="0" fontId="50" fillId="2" borderId="0" xfId="0" applyFont="1" applyFill="1" applyAlignment="1">
      <alignment horizontal="center"/>
    </xf>
    <xf numFmtId="283" fontId="216" fillId="2" borderId="27" xfId="70" applyNumberFormat="1" applyFont="1" applyFill="1" applyBorder="1" applyAlignment="1">
      <alignment horizontal="left" vertical="center"/>
    </xf>
    <xf numFmtId="44" fontId="212" fillId="28" borderId="27" xfId="70" applyFont="1" applyFill="1" applyBorder="1" applyAlignment="1">
      <alignment horizontal="left" vertical="center"/>
    </xf>
    <xf numFmtId="170" fontId="213" fillId="26" borderId="117" xfId="6" applyNumberFormat="1" applyFont="1" applyFill="1" applyBorder="1" applyAlignment="1">
      <alignment horizontal="center" vertical="center" wrapText="1"/>
    </xf>
    <xf numFmtId="170" fontId="213" fillId="26" borderId="102" xfId="6" applyNumberFormat="1" applyFont="1" applyFill="1" applyBorder="1" applyAlignment="1">
      <alignment horizontal="center" vertical="center" wrapText="1"/>
    </xf>
    <xf numFmtId="170"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1" fontId="91" fillId="2" borderId="12" xfId="0" applyNumberFormat="1" applyFont="1" applyFill="1" applyBorder="1" applyAlignment="1">
      <alignment horizontal="center"/>
    </xf>
    <xf numFmtId="171" fontId="91" fillId="2" borderId="7" xfId="0" applyNumberFormat="1" applyFont="1" applyFill="1" applyBorder="1" applyAlignment="1">
      <alignment horizontal="center"/>
    </xf>
    <xf numFmtId="171" fontId="91" fillId="2" borderId="37" xfId="0" applyNumberFormat="1" applyFont="1" applyFill="1" applyBorder="1" applyAlignment="1">
      <alignment horizontal="center"/>
    </xf>
    <xf numFmtId="171" fontId="91" fillId="2" borderId="8" xfId="0" applyNumberFormat="1" applyFont="1" applyFill="1" applyBorder="1" applyAlignment="1">
      <alignment horizontal="center"/>
    </xf>
    <xf numFmtId="171" fontId="91" fillId="2" borderId="5" xfId="0" applyNumberFormat="1" applyFont="1" applyFill="1" applyBorder="1" applyAlignment="1">
      <alignment horizontal="center"/>
    </xf>
    <xf numFmtId="171" fontId="44" fillId="2" borderId="8" xfId="0" applyNumberFormat="1" applyFont="1" applyFill="1" applyBorder="1" applyAlignment="1">
      <alignment horizontal="center"/>
    </xf>
    <xf numFmtId="164" fontId="218" fillId="2" borderId="0" xfId="0" applyNumberFormat="1" applyFont="1" applyFill="1" applyAlignment="1">
      <alignment horizontal="center"/>
    </xf>
    <xf numFmtId="0" fontId="219" fillId="2" borderId="0" xfId="0" applyFont="1" applyFill="1"/>
    <xf numFmtId="164" fontId="219" fillId="2" borderId="0" xfId="0" applyNumberFormat="1" applyFont="1" applyFill="1" applyAlignment="1">
      <alignment horizontal="center"/>
    </xf>
    <xf numFmtId="171" fontId="91" fillId="2" borderId="94" xfId="0" applyNumberFormat="1" applyFont="1" applyFill="1" applyBorder="1" applyAlignment="1">
      <alignment horizontal="center"/>
    </xf>
    <xf numFmtId="171" fontId="91" fillId="2" borderId="102" xfId="0" applyNumberFormat="1" applyFont="1" applyFill="1" applyBorder="1" applyAlignment="1">
      <alignment horizontal="center"/>
    </xf>
    <xf numFmtId="164" fontId="91" fillId="2" borderId="95" xfId="0" applyNumberFormat="1" applyFont="1" applyFill="1" applyBorder="1" applyAlignment="1">
      <alignment horizontal="center"/>
    </xf>
    <xf numFmtId="164" fontId="91" fillId="2" borderId="96" xfId="0" applyNumberFormat="1" applyFont="1" applyFill="1" applyBorder="1" applyAlignment="1">
      <alignment horizontal="center"/>
    </xf>
    <xf numFmtId="164" fontId="13" fillId="2" borderId="0" xfId="0" applyNumberFormat="1" applyFont="1" applyFill="1" applyAlignment="1">
      <alignment horizontal="center"/>
    </xf>
    <xf numFmtId="173" fontId="13" fillId="2" borderId="0" xfId="0" applyNumberFormat="1" applyFont="1" applyFill="1"/>
    <xf numFmtId="171" fontId="91" fillId="2" borderId="88" xfId="0" applyNumberFormat="1" applyFont="1" applyFill="1" applyBorder="1" applyAlignment="1">
      <alignment horizontal="center"/>
    </xf>
    <xf numFmtId="171" fontId="91" fillId="2" borderId="0" xfId="0" applyNumberFormat="1" applyFont="1" applyFill="1" applyAlignment="1">
      <alignment horizontal="center"/>
    </xf>
    <xf numFmtId="164" fontId="91" fillId="2" borderId="0" xfId="0" applyNumberFormat="1" applyFont="1" applyFill="1" applyAlignment="1">
      <alignment horizontal="center"/>
    </xf>
    <xf numFmtId="164" fontId="91" fillId="2" borderId="11" xfId="0" applyNumberFormat="1" applyFont="1" applyFill="1" applyBorder="1" applyAlignment="1">
      <alignment horizontal="center"/>
    </xf>
    <xf numFmtId="164" fontId="13" fillId="2" borderId="0" xfId="0" applyNumberFormat="1" applyFont="1" applyFill="1"/>
    <xf numFmtId="164" fontId="217" fillId="2" borderId="0" xfId="0" applyNumberFormat="1" applyFont="1" applyFill="1" applyAlignment="1">
      <alignment horizontal="center"/>
    </xf>
    <xf numFmtId="164" fontId="91" fillId="28" borderId="34" xfId="0" applyNumberFormat="1" applyFont="1" applyFill="1" applyBorder="1" applyAlignment="1">
      <alignment horizontal="center"/>
    </xf>
    <xf numFmtId="164" fontId="91" fillId="28" borderId="119" xfId="0" applyNumberFormat="1" applyFont="1" applyFill="1" applyBorder="1" applyAlignment="1">
      <alignment horizontal="center"/>
    </xf>
    <xf numFmtId="164" fontId="91" fillId="28" borderId="44" xfId="0" applyNumberFormat="1" applyFont="1" applyFill="1" applyBorder="1" applyAlignment="1">
      <alignment horizontal="center"/>
    </xf>
    <xf numFmtId="164" fontId="48" fillId="2" borderId="0" xfId="0" applyNumberFormat="1" applyFont="1" applyFill="1" applyAlignment="1">
      <alignment horizontal="center"/>
    </xf>
    <xf numFmtId="0" fontId="220" fillId="2" borderId="0" xfId="0" applyFont="1" applyFill="1" applyAlignment="1">
      <alignment wrapText="1"/>
    </xf>
    <xf numFmtId="0" fontId="220" fillId="2" borderId="0" xfId="0" applyFont="1" applyFill="1"/>
    <xf numFmtId="0" fontId="13" fillId="2" borderId="0" xfId="0" applyFont="1" applyFill="1" applyAlignment="1">
      <alignment wrapText="1"/>
    </xf>
    <xf numFmtId="170" fontId="91" fillId="88" borderId="0" xfId="0" applyNumberFormat="1" applyFont="1" applyFill="1" applyAlignment="1">
      <alignment horizontal="center" vertical="center" wrapText="1"/>
    </xf>
    <xf numFmtId="0" fontId="48" fillId="0" borderId="33" xfId="0" applyFont="1" applyBorder="1" applyAlignment="1">
      <alignment horizontal="center"/>
    </xf>
    <xf numFmtId="0" fontId="48" fillId="0" borderId="1" xfId="0"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Alignment="1">
      <alignment vertical="top"/>
    </xf>
    <xf numFmtId="0" fontId="44" fillId="2" borderId="0" xfId="0" applyFont="1" applyFill="1"/>
    <xf numFmtId="0" fontId="44" fillId="2" borderId="0" xfId="0" applyFont="1" applyFill="1" applyAlignment="1">
      <alignment vertical="top"/>
    </xf>
    <xf numFmtId="0" fontId="225" fillId="2" borderId="0" xfId="73" applyFont="1" applyFill="1"/>
    <xf numFmtId="0" fontId="226" fillId="2" borderId="0" xfId="0" applyFont="1" applyFill="1" applyAlignment="1">
      <alignment horizontal="left"/>
    </xf>
    <xf numFmtId="0" fontId="226" fillId="2" borderId="0" xfId="0" applyFont="1" applyFill="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3" fontId="216" fillId="2" borderId="122" xfId="70" applyNumberFormat="1" applyFont="1" applyFill="1" applyBorder="1" applyAlignment="1">
      <alignment horizontal="left" vertical="center"/>
    </xf>
    <xf numFmtId="174"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Font="1" applyBorder="1" applyAlignment="1">
      <alignment horizontal="center"/>
    </xf>
    <xf numFmtId="0" fontId="13" fillId="2" borderId="109" xfId="0" applyFont="1" applyFill="1" applyBorder="1" applyAlignment="1">
      <alignment horizontal="center"/>
    </xf>
    <xf numFmtId="170" fontId="213" fillId="88" borderId="0" xfId="0" applyNumberFormat="1" applyFont="1" applyFill="1" applyAlignment="1">
      <alignment horizontal="center" vertical="center" wrapText="1"/>
    </xf>
    <xf numFmtId="3" fontId="48" fillId="2" borderId="0" xfId="0" applyNumberFormat="1" applyFont="1" applyFill="1" applyAlignment="1">
      <alignment horizontal="center"/>
    </xf>
    <xf numFmtId="44" fontId="48" fillId="2" borderId="0" xfId="70" applyFont="1" applyFill="1"/>
    <xf numFmtId="0" fontId="48" fillId="2" borderId="109" xfId="0" applyFont="1" applyFill="1" applyBorder="1" applyAlignment="1">
      <alignment horizontal="center"/>
    </xf>
    <xf numFmtId="44" fontId="44" fillId="2" borderId="0" xfId="70" applyFont="1" applyFill="1"/>
    <xf numFmtId="171" fontId="3" fillId="2" borderId="0" xfId="0" applyNumberFormat="1" applyFont="1" applyFill="1"/>
    <xf numFmtId="170" fontId="52" fillId="26" borderId="48" xfId="6" applyNumberFormat="1" applyFont="1" applyFill="1" applyBorder="1" applyAlignment="1">
      <alignment horizontal="center" vertical="center" wrapText="1"/>
    </xf>
    <xf numFmtId="170" fontId="52" fillId="26" borderId="33" xfId="6" applyNumberFormat="1" applyFont="1" applyFill="1" applyBorder="1" applyAlignment="1">
      <alignment horizontal="center" vertical="center" wrapText="1"/>
    </xf>
    <xf numFmtId="170" fontId="52" fillId="2" borderId="0" xfId="6" applyNumberFormat="1" applyFont="1" applyFill="1" applyAlignment="1">
      <alignment horizontal="center" vertical="center" wrapText="1"/>
    </xf>
    <xf numFmtId="170"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Alignment="1">
      <alignment horizontal="center"/>
    </xf>
    <xf numFmtId="17" fontId="41" fillId="0" borderId="7" xfId="0" applyNumberFormat="1" applyFont="1" applyBorder="1" applyAlignment="1">
      <alignment horizontal="center"/>
    </xf>
    <xf numFmtId="1" fontId="41" fillId="0" borderId="7" xfId="0" applyNumberFormat="1" applyFont="1" applyBorder="1" applyAlignment="1">
      <alignment horizontal="center"/>
    </xf>
    <xf numFmtId="0" fontId="41" fillId="0" borderId="7" xfId="0" applyFont="1" applyBorder="1" applyAlignment="1">
      <alignment horizontal="center"/>
    </xf>
    <xf numFmtId="10" fontId="45" fillId="0" borderId="7" xfId="0" applyNumberFormat="1" applyFont="1" applyBorder="1" applyAlignment="1">
      <alignment horizontal="center"/>
    </xf>
    <xf numFmtId="169" fontId="45" fillId="0" borderId="6" xfId="70" applyNumberFormat="1" applyFont="1" applyFill="1" applyBorder="1"/>
    <xf numFmtId="169"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69"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69" fontId="41" fillId="28" borderId="6" xfId="0" applyNumberFormat="1" applyFont="1" applyFill="1" applyBorder="1" applyProtection="1">
      <protection locked="0"/>
    </xf>
    <xf numFmtId="169"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69" fontId="49" fillId="2" borderId="6" xfId="0" applyNumberFormat="1" applyFont="1" applyFill="1" applyBorder="1"/>
    <xf numFmtId="10" fontId="45" fillId="2" borderId="7" xfId="0" applyNumberFormat="1" applyFont="1" applyFill="1" applyBorder="1" applyAlignment="1">
      <alignment horizontal="center"/>
    </xf>
    <xf numFmtId="169" fontId="45" fillId="2" borderId="6" xfId="70" applyNumberFormat="1" applyFont="1" applyFill="1" applyBorder="1"/>
    <xf numFmtId="169" fontId="45" fillId="2" borderId="7" xfId="70" applyNumberFormat="1" applyFont="1" applyFill="1" applyBorder="1"/>
    <xf numFmtId="10" fontId="45" fillId="2" borderId="7" xfId="0" quotePrefix="1" applyNumberFormat="1" applyFont="1" applyFill="1" applyBorder="1" applyAlignment="1">
      <alignment horizontal="center"/>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3" fontId="216" fillId="2" borderId="123" xfId="70" applyNumberFormat="1" applyFont="1" applyFill="1" applyBorder="1" applyAlignment="1">
      <alignment horizontal="left" vertical="center"/>
    </xf>
    <xf numFmtId="170" fontId="213" fillId="27" borderId="109" xfId="0" applyNumberFormat="1" applyFont="1" applyFill="1" applyBorder="1" applyAlignment="1">
      <alignment horizontal="center" vertical="center" wrapText="1"/>
    </xf>
    <xf numFmtId="170"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174"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174" fontId="212" fillId="2" borderId="27" xfId="40" applyNumberFormat="1" applyFont="1" applyFill="1" applyBorder="1" applyAlignment="1" applyProtection="1">
      <alignment horizontal="left" vertical="center"/>
      <protection locked="0"/>
    </xf>
    <xf numFmtId="174"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Alignment="1" applyProtection="1">
      <alignment vertical="center"/>
      <protection locked="0"/>
    </xf>
    <xf numFmtId="0" fontId="44" fillId="2" borderId="0" xfId="0" applyFont="1" applyFill="1" applyAlignment="1" applyProtection="1">
      <alignment horizontal="left" vertical="top"/>
      <protection locked="0"/>
    </xf>
    <xf numFmtId="0" fontId="91" fillId="2" borderId="0" xfId="0" applyFont="1" applyFill="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Alignment="1" applyProtection="1">
      <alignment horizontal="left" vertical="top" wrapText="1"/>
      <protection locked="0"/>
    </xf>
    <xf numFmtId="0" fontId="42" fillId="2" borderId="0" xfId="0" applyFont="1" applyFill="1" applyAlignment="1" applyProtection="1">
      <alignment horizontal="left"/>
      <protection locked="0"/>
    </xf>
    <xf numFmtId="0" fontId="91" fillId="2" borderId="0" xfId="0" applyFont="1" applyFill="1" applyAlignment="1" applyProtection="1">
      <alignment vertical="top"/>
      <protection locked="0"/>
    </xf>
    <xf numFmtId="3" fontId="58" fillId="2" borderId="0" xfId="0" applyNumberFormat="1" applyFont="1" applyFill="1" applyAlignment="1" applyProtection="1">
      <alignment horizontal="left" vertical="center"/>
      <protection locked="0"/>
    </xf>
    <xf numFmtId="0" fontId="44" fillId="2" borderId="0" xfId="0" applyFont="1" applyFill="1" applyProtection="1">
      <protection locked="0"/>
    </xf>
    <xf numFmtId="0" fontId="50" fillId="2" borderId="0" xfId="0" applyFont="1" applyFill="1" applyProtection="1">
      <protection locked="0"/>
    </xf>
    <xf numFmtId="0" fontId="34" fillId="2" borderId="0" xfId="0" applyFont="1" applyFill="1" applyProtection="1">
      <protection locked="0"/>
    </xf>
    <xf numFmtId="0" fontId="52" fillId="26" borderId="103" xfId="0" applyFont="1" applyFill="1" applyBorder="1" applyAlignment="1" applyProtection="1">
      <alignment horizontal="center" vertical="center" wrapText="1"/>
      <protection locked="0"/>
    </xf>
    <xf numFmtId="0" fontId="52" fillId="26" borderId="97" xfId="0" applyFont="1" applyFill="1" applyBorder="1" applyAlignment="1" applyProtection="1">
      <alignment horizontal="center" vertical="center" wrapText="1"/>
      <protection locked="0"/>
    </xf>
    <xf numFmtId="0" fontId="52" fillId="26" borderId="45" xfId="0" applyFont="1" applyFill="1" applyBorder="1" applyAlignment="1" applyProtection="1">
      <alignment horizontal="center" vertical="center" wrapText="1"/>
      <protection locked="0"/>
    </xf>
    <xf numFmtId="0" fontId="52" fillId="26" borderId="134" xfId="0"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5" fillId="2" borderId="0" xfId="0" applyNumberFormat="1" applyFont="1" applyFill="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Alignment="1" applyProtection="1">
      <alignment vertical="center" wrapText="1"/>
      <protection locked="0"/>
    </xf>
    <xf numFmtId="3" fontId="8"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Alignment="1" applyProtection="1">
      <alignment vertical="center"/>
      <protection locked="0"/>
    </xf>
    <xf numFmtId="3" fontId="45" fillId="2" borderId="0" xfId="0" applyNumberFormat="1" applyFont="1" applyFill="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Alignment="1" applyProtection="1">
      <alignment vertical="center" wrapText="1"/>
      <protection locked="0"/>
    </xf>
    <xf numFmtId="0" fontId="91" fillId="2" borderId="88" xfId="0"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Font="1" applyFill="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horizontal="left" vertical="center"/>
      <protection locked="0"/>
    </xf>
    <xf numFmtId="3" fontId="207" fillId="2" borderId="0" xfId="0" applyNumberFormat="1"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protection locked="0"/>
    </xf>
    <xf numFmtId="0" fontId="35" fillId="2" borderId="0" xfId="0" applyFont="1" applyFill="1" applyAlignment="1" applyProtection="1">
      <alignment horizontal="center"/>
      <protection locked="0"/>
    </xf>
    <xf numFmtId="3" fontId="58" fillId="2" borderId="0" xfId="0" applyNumberFormat="1" applyFont="1" applyFill="1" applyAlignment="1" applyProtection="1">
      <alignment horizontal="center" vertical="center"/>
      <protection locked="0"/>
    </xf>
    <xf numFmtId="282" fontId="45" fillId="2" borderId="0" xfId="0" applyNumberFormat="1" applyFont="1" applyFill="1" applyAlignment="1" applyProtection="1">
      <alignment horizontal="center" vertical="center"/>
      <protection locked="0"/>
    </xf>
    <xf numFmtId="171" fontId="45" fillId="2" borderId="11"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vertical="center"/>
      <protection locked="0"/>
    </xf>
    <xf numFmtId="169" fontId="8" fillId="2" borderId="0" xfId="71" applyNumberFormat="1" applyFont="1" applyFill="1" applyBorder="1" applyAlignment="1" applyProtection="1">
      <alignment horizontal="center" vertical="center"/>
      <protection locked="0"/>
    </xf>
    <xf numFmtId="169" fontId="8" fillId="2" borderId="0" xfId="0" applyNumberFormat="1" applyFont="1" applyFill="1" applyAlignment="1" applyProtection="1">
      <alignment horizontal="center" vertical="center"/>
      <protection locked="0"/>
    </xf>
    <xf numFmtId="44"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Protection="1">
      <protection locked="0"/>
    </xf>
    <xf numFmtId="283" fontId="8" fillId="2" borderId="0" xfId="70" applyNumberFormat="1" applyFont="1" applyFill="1" applyBorder="1" applyAlignment="1" applyProtection="1">
      <alignment horizontal="center" vertical="center"/>
      <protection locked="0"/>
    </xf>
    <xf numFmtId="168" fontId="8" fillId="2" borderId="0" xfId="0" applyNumberFormat="1" applyFont="1" applyFill="1" applyAlignment="1" applyProtection="1">
      <alignment horizontal="center" vertical="center"/>
      <protection locked="0"/>
    </xf>
    <xf numFmtId="171" fontId="8" fillId="2" borderId="11"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left" vertical="center"/>
      <protection locked="0"/>
    </xf>
    <xf numFmtId="0" fontId="45" fillId="2" borderId="0" xfId="0" applyFont="1" applyFill="1" applyAlignment="1" applyProtection="1">
      <alignment horizontal="left" vertical="center"/>
      <protection locked="0"/>
    </xf>
    <xf numFmtId="3" fontId="41" fillId="2" borderId="0" xfId="0" applyNumberFormat="1" applyFont="1" applyFill="1" applyAlignment="1" applyProtection="1">
      <alignment horizontal="center" vertical="center"/>
      <protection locked="0"/>
    </xf>
    <xf numFmtId="0" fontId="91" fillId="2" borderId="4" xfId="0" applyFont="1" applyFill="1" applyBorder="1" applyAlignment="1" applyProtection="1">
      <alignment horizontal="left" vertical="center"/>
      <protection locked="0"/>
    </xf>
    <xf numFmtId="0" fontId="45" fillId="2" borderId="5" xfId="0"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Alignment="1" applyProtection="1">
      <alignment horizontal="center" wrapText="1"/>
      <protection locked="0"/>
    </xf>
    <xf numFmtId="0" fontId="219" fillId="28" borderId="0" xfId="0" applyFont="1" applyFill="1" applyProtection="1">
      <protection locked="0"/>
    </xf>
    <xf numFmtId="0" fontId="45" fillId="28" borderId="0" xfId="0" applyFont="1" applyFill="1" applyProtection="1">
      <protection locked="0"/>
    </xf>
    <xf numFmtId="39" fontId="8" fillId="28" borderId="0" xfId="0" applyNumberFormat="1" applyFont="1" applyFill="1" applyAlignment="1" applyProtection="1">
      <alignment horizontal="center"/>
      <protection locked="0"/>
    </xf>
    <xf numFmtId="3" fontId="45" fillId="28" borderId="0" xfId="0" applyNumberFormat="1" applyFont="1" applyFill="1" applyAlignment="1" applyProtection="1">
      <alignment vertical="center"/>
      <protection locked="0"/>
    </xf>
    <xf numFmtId="0" fontId="45" fillId="28" borderId="0" xfId="0" applyFont="1" applyFill="1" applyAlignment="1" applyProtection="1">
      <alignment vertical="center"/>
      <protection locked="0"/>
    </xf>
    <xf numFmtId="0" fontId="45" fillId="28" borderId="0" xfId="0" applyFont="1" applyFill="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Alignment="1" applyProtection="1">
      <alignment horizontal="center" vertical="center"/>
      <protection locked="0"/>
    </xf>
    <xf numFmtId="44" fontId="45" fillId="2" borderId="11" xfId="70" applyFont="1" applyFill="1" applyBorder="1" applyAlignment="1" applyProtection="1">
      <alignment horizontal="center" vertical="center"/>
      <protection locked="0"/>
    </xf>
    <xf numFmtId="169" fontId="45" fillId="2" borderId="0" xfId="71" applyNumberFormat="1" applyFont="1" applyFill="1" applyBorder="1" applyAlignment="1" applyProtection="1">
      <alignment horizontal="center" vertical="center"/>
      <protection locked="0"/>
    </xf>
    <xf numFmtId="169" fontId="45" fillId="2" borderId="0" xfId="0" applyNumberFormat="1" applyFont="1" applyFill="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Protection="1">
      <protection locked="0"/>
    </xf>
    <xf numFmtId="39" fontId="42" fillId="28" borderId="0" xfId="0" applyNumberFormat="1" applyFont="1" applyFill="1" applyAlignment="1" applyProtection="1">
      <alignment horizontal="center"/>
      <protection locked="0"/>
    </xf>
    <xf numFmtId="0" fontId="41" fillId="28" borderId="0" xfId="0" applyFont="1" applyFill="1" applyAlignment="1" applyProtection="1">
      <alignment horizontal="center" vertical="center"/>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69" fontId="45" fillId="2" borderId="11" xfId="0" applyNumberFormat="1" applyFont="1" applyFill="1" applyBorder="1" applyAlignment="1" applyProtection="1">
      <alignment horizontal="center" vertical="center"/>
      <protection locked="0"/>
    </xf>
    <xf numFmtId="0" fontId="45" fillId="2" borderId="85" xfId="0"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69" fontId="8" fillId="2" borderId="11" xfId="70" applyNumberFormat="1" applyFont="1" applyFill="1" applyBorder="1" applyAlignment="1" applyProtection="1">
      <alignment horizontal="center" vertical="center"/>
      <protection locked="0"/>
    </xf>
    <xf numFmtId="171" fontId="8" fillId="2" borderId="11" xfId="70" applyNumberFormat="1" applyFont="1" applyFill="1" applyBorder="1" applyAlignment="1" applyProtection="1">
      <alignment horizontal="center"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Alignment="1" applyProtection="1">
      <alignment horizontal="center" vertical="center" wrapText="1"/>
      <protection locked="0"/>
    </xf>
    <xf numFmtId="10" fontId="210" fillId="2" borderId="0" xfId="0" applyNumberFormat="1" applyFont="1" applyFill="1" applyAlignment="1" applyProtection="1">
      <alignment horizontal="center" vertical="center" wrapText="1"/>
      <protection locked="0"/>
    </xf>
    <xf numFmtId="10" fontId="34" fillId="2" borderId="0" xfId="0" applyNumberFormat="1" applyFont="1" applyFill="1" applyAlignment="1" applyProtection="1">
      <alignment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210"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0" fontId="0" fillId="2" borderId="0" xfId="0" applyFill="1" applyProtection="1">
      <protection locked="0"/>
    </xf>
    <xf numFmtId="0" fontId="91" fillId="2" borderId="0" xfId="0" applyFont="1" applyFill="1" applyAlignment="1" applyProtection="1">
      <alignment vertical="top" wrapText="1"/>
      <protection locked="0"/>
    </xf>
    <xf numFmtId="0" fontId="52" fillId="26" borderId="114" xfId="0" applyFont="1" applyFill="1" applyBorder="1" applyAlignment="1" applyProtection="1">
      <alignment horizontal="center" vertical="center" wrapText="1"/>
      <protection locked="0"/>
    </xf>
    <xf numFmtId="3" fontId="91" fillId="2" borderId="0" xfId="0" applyNumberFormat="1" applyFont="1" applyFill="1" applyAlignment="1" applyProtection="1">
      <alignment horizontal="center" vertical="center"/>
      <protection locked="0"/>
    </xf>
    <xf numFmtId="3" fontId="91" fillId="2" borderId="0" xfId="0" applyNumberFormat="1" applyFont="1" applyFill="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69"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68" fontId="8" fillId="2" borderId="5" xfId="0" applyNumberFormat="1" applyFont="1" applyFill="1" applyBorder="1" applyAlignment="1" applyProtection="1">
      <alignment horizontal="center" vertical="center"/>
      <protection locked="0"/>
    </xf>
    <xf numFmtId="0" fontId="41" fillId="28" borderId="33" xfId="0"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Font="1" applyFill="1" applyBorder="1" applyAlignment="1" applyProtection="1">
      <alignment horizontal="center"/>
      <protection locked="0"/>
    </xf>
    <xf numFmtId="0" fontId="44" fillId="90" borderId="0" xfId="0" applyFont="1" applyFill="1" applyAlignment="1" applyProtection="1">
      <alignment horizontal="center"/>
      <protection locked="0"/>
    </xf>
    <xf numFmtId="0" fontId="2" fillId="2" borderId="0" xfId="0" applyFont="1" applyFill="1" applyProtection="1">
      <protection locked="0"/>
    </xf>
    <xf numFmtId="0" fontId="42" fillId="2" borderId="0" xfId="0" applyFont="1" applyFill="1" applyAlignment="1" applyProtection="1">
      <alignment horizontal="left" vertical="top"/>
      <protection locked="0"/>
    </xf>
    <xf numFmtId="174"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13" fillId="28" borderId="0" xfId="0" applyFont="1" applyFill="1" applyAlignment="1" applyProtection="1">
      <alignment wrapText="1"/>
      <protection locked="0"/>
    </xf>
    <xf numFmtId="0" fontId="13" fillId="28" borderId="0" xfId="0" applyFont="1" applyFill="1" applyProtection="1">
      <protection locked="0"/>
    </xf>
    <xf numFmtId="9" fontId="41" fillId="28"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9" fontId="41" fillId="28" borderId="0" xfId="0" applyNumberFormat="1" applyFont="1" applyFill="1" applyAlignment="1">
      <alignment horizontal="center" vertical="center"/>
    </xf>
    <xf numFmtId="9" fontId="41" fillId="28" borderId="0" xfId="0" applyNumberFormat="1" applyFont="1" applyFill="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166" fontId="8" fillId="2" borderId="0" xfId="71" applyFont="1" applyFill="1" applyBorder="1" applyAlignment="1" applyProtection="1">
      <alignment vertical="center"/>
      <protection locked="0"/>
    </xf>
    <xf numFmtId="166" fontId="8" fillId="2" borderId="0" xfId="71" applyFont="1" applyFill="1" applyBorder="1" applyAlignment="1" applyProtection="1">
      <protection locked="0"/>
    </xf>
    <xf numFmtId="176" fontId="8" fillId="2" borderId="0" xfId="70" applyNumberFormat="1" applyFont="1" applyFill="1" applyBorder="1" applyAlignment="1" applyProtection="1">
      <alignment horizontal="center"/>
      <protection locked="0"/>
    </xf>
    <xf numFmtId="166" fontId="8" fillId="2" borderId="0" xfId="71" applyFont="1" applyFill="1" applyBorder="1" applyAlignment="1" applyProtection="1">
      <alignment horizontal="center" vertical="center"/>
      <protection locked="0"/>
    </xf>
    <xf numFmtId="0" fontId="209" fillId="2" borderId="0" xfId="0" applyFont="1" applyFill="1" applyProtection="1">
      <protection locked="0"/>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Protection="1">
      <protection locked="0"/>
    </xf>
    <xf numFmtId="176"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3" fontId="227"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Border="1" applyAlignment="1" applyProtection="1">
      <alignment vertical="center"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protection locked="0"/>
    </xf>
    <xf numFmtId="3" fontId="91" fillId="2" borderId="0" xfId="0" applyNumberFormat="1" applyFont="1" applyFill="1" applyAlignment="1" applyProtection="1">
      <alignment vertical="center" wrapText="1"/>
      <protection locked="0"/>
    </xf>
    <xf numFmtId="3" fontId="91" fillId="2" borderId="0" xfId="0" applyNumberFormat="1" applyFont="1" applyFill="1" applyAlignment="1" applyProtection="1">
      <alignment horizontal="left" vertical="center"/>
      <protection locked="0"/>
    </xf>
    <xf numFmtId="3" fontId="231" fillId="0" borderId="0" xfId="0" applyNumberFormat="1" applyFont="1" applyAlignment="1" applyProtection="1">
      <alignment vertical="center" wrapText="1"/>
      <protection locked="0"/>
    </xf>
    <xf numFmtId="3" fontId="47" fillId="2" borderId="0" xfId="0" applyNumberFormat="1" applyFont="1" applyFill="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1"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91" fillId="2" borderId="0" xfId="0" applyFont="1" applyFill="1" applyAlignment="1">
      <alignment horizontal="left" wrapText="1"/>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xf numFmtId="0" fontId="91" fillId="2" borderId="0" xfId="0" applyFont="1" applyFill="1" applyAlignment="1">
      <alignment horizontal="left"/>
    </xf>
    <xf numFmtId="0" fontId="91" fillId="2" borderId="5" xfId="0" applyFont="1" applyFill="1" applyBorder="1" applyAlignment="1">
      <alignment horizontal="left" wrapText="1"/>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44" fontId="41" fillId="2" borderId="109" xfId="0" applyNumberFormat="1" applyFont="1" applyFill="1" applyBorder="1"/>
    <xf numFmtId="44" fontId="41" fillId="2" borderId="133" xfId="70" applyFont="1" applyFill="1" applyBorder="1"/>
    <xf numFmtId="44" fontId="41" fillId="2" borderId="109" xfId="70" applyFont="1" applyFill="1" applyBorder="1"/>
    <xf numFmtId="44" fontId="41" fillId="2" borderId="121" xfId="70" applyFont="1" applyFill="1" applyBorder="1"/>
    <xf numFmtId="44" fontId="41" fillId="2" borderId="136" xfId="70" applyFont="1" applyFill="1" applyBorder="1"/>
    <xf numFmtId="44" fontId="41" fillId="2" borderId="0" xfId="70" applyFont="1" applyFill="1"/>
    <xf numFmtId="0" fontId="47" fillId="88" borderId="94" xfId="0" applyFont="1" applyFill="1" applyBorder="1" applyAlignment="1">
      <alignment horizontal="center" vertical="center" wrapText="1"/>
    </xf>
    <xf numFmtId="170" fontId="47" fillId="88" borderId="109" xfId="0" applyNumberFormat="1" applyFont="1" applyFill="1" applyBorder="1" applyAlignment="1">
      <alignment horizontal="center" vertical="center" wrapText="1"/>
    </xf>
    <xf numFmtId="0" fontId="47" fillId="2" borderId="0" xfId="0" applyFont="1" applyFill="1"/>
    <xf numFmtId="170" fontId="47"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1" fillId="92" borderId="0" xfId="0" applyFont="1" applyFill="1" applyAlignment="1">
      <alignment horizontal="left" vertical="center"/>
    </xf>
    <xf numFmtId="174" fontId="212" fillId="92" borderId="27" xfId="40" applyNumberFormat="1" applyFont="1" applyFill="1" applyBorder="1" applyAlignment="1">
      <alignment horizontal="left" vertical="center"/>
    </xf>
    <xf numFmtId="0" fontId="48" fillId="92" borderId="0" xfId="0" applyFont="1" applyFill="1" applyAlignment="1">
      <alignment horizontal="left" vertical="center"/>
    </xf>
    <xf numFmtId="170" fontId="47" fillId="88" borderId="109" xfId="0" applyNumberFormat="1" applyFont="1" applyFill="1" applyBorder="1" applyAlignment="1">
      <alignment horizontal="left" vertical="center" wrapText="1"/>
    </xf>
    <xf numFmtId="170" fontId="47" fillId="88" borderId="94" xfId="0" applyNumberFormat="1" applyFont="1" applyFill="1" applyBorder="1" applyAlignment="1">
      <alignment horizontal="left" vertical="center" wrapText="1"/>
    </xf>
    <xf numFmtId="0" fontId="13" fillId="92" borderId="0" xfId="0" applyFont="1" applyFill="1" applyAlignment="1">
      <alignment vertical="center"/>
    </xf>
    <xf numFmtId="174"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0" fontId="45" fillId="88" borderId="121" xfId="0" applyNumberFormat="1" applyFont="1" applyFill="1" applyBorder="1" applyAlignment="1">
      <alignment horizontal="center" vertical="center" wrapText="1"/>
    </xf>
    <xf numFmtId="170" fontId="45" fillId="88" borderId="137" xfId="0" applyNumberFormat="1" applyFont="1" applyFill="1" applyBorder="1" applyAlignment="1">
      <alignment horizontal="center" vertical="center" wrapText="1"/>
    </xf>
    <xf numFmtId="170" fontId="45" fillId="88" borderId="133" xfId="0" applyNumberFormat="1" applyFont="1" applyFill="1" applyBorder="1" applyAlignment="1">
      <alignment horizontal="center" vertical="center" wrapText="1"/>
    </xf>
    <xf numFmtId="170" fontId="91" fillId="88" borderId="121" xfId="0" applyNumberFormat="1" applyFont="1" applyFill="1" applyBorder="1" applyAlignment="1">
      <alignment horizontal="center" vertical="center" wrapText="1"/>
    </xf>
    <xf numFmtId="0" fontId="219" fillId="2" borderId="137" xfId="0" applyFont="1" applyFill="1" applyBorder="1"/>
    <xf numFmtId="170" fontId="91" fillId="88" borderId="137" xfId="0" applyNumberFormat="1" applyFont="1" applyFill="1" applyBorder="1" applyAlignment="1">
      <alignment horizontal="center" vertical="center" wrapText="1"/>
    </xf>
    <xf numFmtId="170"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4" fontId="51" fillId="2" borderId="0" xfId="40" applyNumberFormat="1" applyFont="1" applyFill="1" applyBorder="1" applyAlignment="1">
      <alignment horizontal="left" vertical="center"/>
    </xf>
    <xf numFmtId="174"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76" fontId="7" fillId="28" borderId="0" xfId="0" applyNumberFormat="1" applyFont="1" applyFill="1"/>
    <xf numFmtId="0" fontId="0" fillId="28" borderId="0" xfId="0" applyFill="1"/>
    <xf numFmtId="0" fontId="0" fillId="28" borderId="0" xfId="0" applyFill="1" applyAlignment="1">
      <alignment horizont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4"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212" fillId="2" borderId="0" xfId="40" applyNumberFormat="1" applyFont="1" applyFill="1" applyBorder="1" applyAlignment="1" applyProtection="1">
      <alignment vertical="center" wrapText="1"/>
      <protection locked="0"/>
    </xf>
    <xf numFmtId="0" fontId="38" fillId="92" borderId="0" xfId="73" applyFill="1"/>
    <xf numFmtId="0" fontId="91" fillId="2" borderId="0" xfId="0" applyFont="1" applyFill="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164" fontId="91" fillId="2" borderId="34" xfId="0" applyNumberFormat="1" applyFont="1" applyFill="1" applyBorder="1" applyAlignment="1">
      <alignment horizontal="center"/>
    </xf>
    <xf numFmtId="164" fontId="236" fillId="2" borderId="53" xfId="73" applyNumberFormat="1" applyFont="1" applyFill="1" applyBorder="1" applyAlignment="1">
      <alignment horizontal="center" vertical="center"/>
    </xf>
    <xf numFmtId="171" fontId="47" fillId="2" borderId="109" xfId="0" applyNumberFormat="1" applyFont="1" applyFill="1" applyBorder="1" applyAlignment="1">
      <alignment horizontal="center"/>
    </xf>
    <xf numFmtId="171" fontId="47" fillId="2" borderId="33" xfId="0" applyNumberFormat="1" applyFont="1" applyFill="1" applyBorder="1" applyAlignment="1">
      <alignment horizontal="center"/>
    </xf>
    <xf numFmtId="164"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169"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4" fontId="212" fillId="90" borderId="139" xfId="40" applyNumberFormat="1" applyFont="1" applyFill="1" applyBorder="1" applyAlignment="1">
      <alignment horizontal="left" vertical="center"/>
    </xf>
    <xf numFmtId="169" fontId="91" fillId="28" borderId="12" xfId="0" applyNumberFormat="1" applyFont="1" applyFill="1" applyBorder="1" applyAlignment="1">
      <alignment horizontal="center"/>
    </xf>
    <xf numFmtId="169" fontId="91" fillId="28" borderId="33" xfId="0" applyNumberFormat="1" applyFont="1" applyFill="1" applyBorder="1" applyAlignment="1">
      <alignment horizontal="center"/>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171" fontId="47" fillId="2" borderId="12" xfId="0" applyNumberFormat="1" applyFont="1" applyFill="1" applyBorder="1" applyAlignment="1">
      <alignment horizontal="left" vertical="center"/>
    </xf>
    <xf numFmtId="171" fontId="91" fillId="2" borderId="6" xfId="0" quotePrefix="1" applyNumberFormat="1" applyFont="1" applyFill="1" applyBorder="1" applyAlignment="1">
      <alignment horizontal="left" vertical="center"/>
    </xf>
    <xf numFmtId="171" fontId="221" fillId="2" borderId="6" xfId="0" applyNumberFormat="1" applyFont="1" applyFill="1" applyBorder="1" applyAlignment="1">
      <alignment horizontal="left" vertical="center"/>
    </xf>
    <xf numFmtId="171" fontId="47" fillId="2" borderId="6" xfId="0" applyNumberFormat="1" applyFont="1" applyFill="1" applyBorder="1" applyAlignment="1">
      <alignment horizontal="left" vertical="center"/>
    </xf>
    <xf numFmtId="171" fontId="47" fillId="2" borderId="6" xfId="0" quotePrefix="1" applyNumberFormat="1" applyFont="1" applyFill="1" applyBorder="1" applyAlignment="1">
      <alignment horizontal="left" vertical="center"/>
    </xf>
    <xf numFmtId="171" fontId="47" fillId="2" borderId="47" xfId="0" quotePrefix="1" applyNumberFormat="1" applyFont="1" applyFill="1" applyBorder="1" applyAlignment="1">
      <alignment horizontal="left" vertical="center"/>
    </xf>
    <xf numFmtId="0" fontId="91" fillId="2" borderId="118" xfId="0" applyFont="1" applyFill="1" applyBorder="1" applyAlignment="1">
      <alignment horizontal="left" vertical="center"/>
    </xf>
    <xf numFmtId="0" fontId="91" fillId="2" borderId="141" xfId="0" applyFont="1" applyFill="1" applyBorder="1" applyAlignment="1">
      <alignment horizontal="left" vertical="center"/>
    </xf>
    <xf numFmtId="0" fontId="91" fillId="2" borderId="5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Font="1" applyFill="1" applyBorder="1" applyAlignment="1">
      <alignment horizontal="left" vertical="center"/>
    </xf>
    <xf numFmtId="0" fontId="13" fillId="2" borderId="47" xfId="0" applyFont="1" applyFill="1" applyBorder="1" applyAlignment="1">
      <alignment vertical="center"/>
    </xf>
    <xf numFmtId="171" fontId="91" fillId="2" borderId="118"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xf>
    <xf numFmtId="171" fontId="91" fillId="2" borderId="141" xfId="0" applyNumberFormat="1" applyFont="1" applyFill="1" applyBorder="1" applyAlignment="1">
      <alignment horizontal="center" vertical="center"/>
    </xf>
    <xf numFmtId="171"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164" fontId="91" fillId="2" borderId="115" xfId="0" applyNumberFormat="1" applyFont="1" applyFill="1" applyBorder="1" applyAlignment="1">
      <alignment horizontal="center"/>
    </xf>
    <xf numFmtId="168" fontId="45" fillId="2" borderId="136" xfId="0" applyNumberFormat="1" applyFont="1" applyFill="1" applyBorder="1" applyAlignment="1">
      <alignment horizontal="center"/>
    </xf>
    <xf numFmtId="284" fontId="41" fillId="2" borderId="102" xfId="0" applyNumberFormat="1" applyFont="1" applyFill="1" applyBorder="1" applyAlignment="1">
      <alignment horizontal="center"/>
    </xf>
    <xf numFmtId="284" fontId="45" fillId="2" borderId="136" xfId="0" applyNumberFormat="1" applyFont="1" applyFill="1" applyBorder="1" applyAlignment="1">
      <alignment horizontal="center"/>
    </xf>
    <xf numFmtId="168" fontId="45" fillId="2" borderId="106" xfId="0" applyNumberFormat="1" applyFont="1" applyFill="1" applyBorder="1" applyAlignment="1">
      <alignment horizontal="center"/>
    </xf>
    <xf numFmtId="284" fontId="41" fillId="2" borderId="36" xfId="0" applyNumberFormat="1" applyFont="1" applyFill="1" applyBorder="1" applyAlignment="1">
      <alignment horizontal="center"/>
    </xf>
    <xf numFmtId="284" fontId="45" fillId="2" borderId="106" xfId="0" applyNumberFormat="1" applyFont="1" applyFill="1" applyBorder="1" applyAlignment="1">
      <alignment horizontal="center"/>
    </xf>
    <xf numFmtId="0" fontId="57" fillId="2" borderId="0" xfId="0" applyFont="1" applyFill="1" applyAlignment="1">
      <alignment horizontal="left" vertical="top"/>
    </xf>
    <xf numFmtId="0" fontId="13"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0" fillId="2" borderId="11" xfId="0" applyFill="1" applyBorder="1"/>
    <xf numFmtId="0" fontId="48" fillId="2" borderId="108" xfId="0" applyFont="1" applyFill="1" applyBorder="1" applyAlignment="1">
      <alignment wrapText="1"/>
    </xf>
    <xf numFmtId="0" fontId="91" fillId="2" borderId="5" xfId="0" applyFont="1" applyFill="1" applyBorder="1"/>
    <xf numFmtId="0" fontId="0" fillId="2" borderId="5" xfId="0" applyFill="1" applyBorder="1"/>
    <xf numFmtId="0" fontId="0" fillId="2" borderId="111" xfId="0" applyFill="1" applyBorder="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4" fillId="2" borderId="88" xfId="0" applyFont="1" applyFill="1" applyBorder="1" applyAlignment="1">
      <alignment wrapText="1"/>
    </xf>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238" fillId="2" borderId="108" xfId="0" applyFont="1" applyFill="1" applyBorder="1" applyAlignment="1">
      <alignment vertical="center" wrapText="1"/>
    </xf>
    <xf numFmtId="0" fontId="48" fillId="2" borderId="137" xfId="0" applyFont="1" applyFill="1" applyBorder="1"/>
    <xf numFmtId="0" fontId="0" fillId="2" borderId="137" xfId="0" applyFill="1" applyBorder="1"/>
    <xf numFmtId="0" fontId="0" fillId="2" borderId="133" xfId="0" applyFill="1" applyBorder="1"/>
    <xf numFmtId="10" fontId="41" fillId="0" borderId="6" xfId="0" applyNumberFormat="1" applyFont="1" applyBorder="1" applyAlignment="1" applyProtection="1">
      <alignment horizontal="center"/>
      <protection locked="0"/>
    </xf>
    <xf numFmtId="0" fontId="222" fillId="2" borderId="0" xfId="0" applyFont="1" applyFill="1" applyAlignment="1">
      <alignment horizontal="left" vertical="center"/>
    </xf>
    <xf numFmtId="44" fontId="212" fillId="2" borderId="0" xfId="70" applyFont="1" applyFill="1" applyBorder="1" applyAlignment="1">
      <alignment horizontal="left" vertical="center"/>
    </xf>
    <xf numFmtId="44" fontId="212" fillId="28" borderId="122" xfId="70" applyFont="1" applyFill="1" applyBorder="1" applyAlignment="1">
      <alignment horizontal="left" vertical="center"/>
    </xf>
    <xf numFmtId="177" fontId="212" fillId="28" borderId="122" xfId="71" applyNumberFormat="1" applyFont="1" applyFill="1" applyBorder="1" applyAlignment="1">
      <alignment horizontal="left" vertical="center"/>
    </xf>
    <xf numFmtId="177" fontId="212" fillId="2" borderId="0" xfId="71" applyNumberFormat="1" applyFont="1" applyFill="1" applyBorder="1" applyAlignment="1">
      <alignment horizontal="left" vertical="center"/>
    </xf>
    <xf numFmtId="0" fontId="91" fillId="2" borderId="0" xfId="0" applyFont="1" applyFill="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1" fontId="241" fillId="2" borderId="0" xfId="5151" applyNumberFormat="1" applyFont="1" applyFill="1" applyAlignment="1">
      <alignment vertical="center"/>
    </xf>
    <xf numFmtId="171" fontId="242" fillId="2" borderId="0" xfId="5151" applyNumberFormat="1" applyFont="1" applyFill="1" applyAlignment="1">
      <alignment vertical="center"/>
    </xf>
    <xf numFmtId="0" fontId="13" fillId="28" borderId="0" xfId="0" applyFont="1" applyFill="1"/>
    <xf numFmtId="10" fontId="45" fillId="0" borderId="6" xfId="0" applyNumberFormat="1" applyFont="1" applyBorder="1" applyAlignment="1" applyProtection="1">
      <alignment horizontal="center"/>
      <protection locked="0"/>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91" fillId="2" borderId="0" xfId="0" applyFont="1" applyFill="1" applyAlignment="1" applyProtection="1">
      <alignment horizontal="left" vertical="center"/>
      <protection locked="0"/>
    </xf>
    <xf numFmtId="39" fontId="42" fillId="2" borderId="0" xfId="0" applyNumberFormat="1" applyFont="1" applyFill="1" applyAlignment="1" applyProtection="1">
      <alignment horizontal="center"/>
      <protection locked="0"/>
    </xf>
    <xf numFmtId="39" fontId="41" fillId="2" borderId="0" xfId="0" applyNumberFormat="1" applyFont="1" applyFill="1" applyAlignment="1" applyProtection="1">
      <alignment horizontal="center"/>
      <protection locked="0"/>
    </xf>
    <xf numFmtId="39" fontId="58" fillId="2" borderId="0" xfId="0" applyNumberFormat="1" applyFont="1" applyFill="1" applyAlignment="1" applyProtection="1">
      <alignment horizontal="left"/>
      <protection locked="0"/>
    </xf>
    <xf numFmtId="39" fontId="58" fillId="2" borderId="0" xfId="0" applyNumberFormat="1" applyFont="1" applyFill="1" applyAlignment="1" applyProtection="1">
      <alignment horizontal="center"/>
      <protection locked="0"/>
    </xf>
    <xf numFmtId="0" fontId="52" fillId="26" borderId="142" xfId="0"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Font="1" applyFill="1" applyBorder="1" applyAlignment="1" applyProtection="1">
      <alignment horizontal="center" vertical="center" wrapText="1"/>
      <protection locked="0"/>
    </xf>
    <xf numFmtId="0" fontId="52" fillId="26" borderId="146" xfId="0" applyFont="1" applyFill="1" applyBorder="1" applyAlignment="1" applyProtection="1">
      <alignment horizontal="center" vertical="center" wrapText="1"/>
      <protection locked="0"/>
    </xf>
    <xf numFmtId="0" fontId="52" fillId="26" borderId="147" xfId="0" applyFont="1" applyFill="1" applyBorder="1" applyAlignment="1" applyProtection="1">
      <alignment horizontal="center" vertical="center" wrapText="1"/>
      <protection locked="0"/>
    </xf>
    <xf numFmtId="0" fontId="52" fillId="26" borderId="148" xfId="0" applyFont="1" applyFill="1" applyBorder="1" applyAlignment="1" applyProtection="1">
      <alignment horizontal="center" vertical="center" wrapText="1"/>
      <protection locked="0"/>
    </xf>
    <xf numFmtId="0" fontId="52" fillId="26" borderId="149" xfId="0" applyFont="1" applyFill="1" applyBorder="1" applyAlignment="1" applyProtection="1">
      <alignment horizontal="center" vertical="center" wrapText="1"/>
      <protection locked="0"/>
    </xf>
    <xf numFmtId="0" fontId="52" fillId="26" borderId="151" xfId="0" applyFont="1" applyFill="1" applyBorder="1" applyAlignment="1" applyProtection="1">
      <alignment horizontal="center" vertical="center" wrapText="1"/>
      <protection locked="0"/>
    </xf>
    <xf numFmtId="0" fontId="52" fillId="26" borderId="98" xfId="0" applyFont="1" applyFill="1" applyBorder="1" applyAlignment="1" applyProtection="1">
      <alignment vertical="center" wrapText="1"/>
      <protection locked="0"/>
    </xf>
    <xf numFmtId="0" fontId="52" fillId="26" borderId="99" xfId="0" applyFont="1" applyFill="1" applyBorder="1" applyAlignment="1" applyProtection="1">
      <alignment vertical="center" wrapText="1"/>
      <protection locked="0"/>
    </xf>
    <xf numFmtId="0" fontId="52" fillId="26" borderId="100" xfId="0" applyFont="1" applyFill="1" applyBorder="1" applyAlignment="1" applyProtection="1">
      <alignment vertical="center" wrapText="1"/>
      <protection locked="0"/>
    </xf>
    <xf numFmtId="164" fontId="91" fillId="2" borderId="3" xfId="0" applyNumberFormat="1" applyFont="1" applyFill="1" applyBorder="1" applyAlignment="1">
      <alignment horizontal="center"/>
    </xf>
    <xf numFmtId="3" fontId="45"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Protection="1">
      <protection locked="0"/>
    </xf>
    <xf numFmtId="0" fontId="45" fillId="2" borderId="0" xfId="0" applyFont="1" applyFill="1" applyAlignment="1" applyProtection="1">
      <alignment vertical="center"/>
      <protection locked="0"/>
    </xf>
    <xf numFmtId="0" fontId="231" fillId="2" borderId="0" xfId="0" applyFont="1" applyFill="1" applyAlignment="1" applyProtection="1">
      <alignment vertical="top" wrapText="1"/>
      <protection locked="0"/>
    </xf>
    <xf numFmtId="171" fontId="47" fillId="2" borderId="109" xfId="0" applyNumberFormat="1" applyFont="1" applyFill="1" applyBorder="1" applyAlignment="1">
      <alignment horizontal="center" wrapText="1"/>
    </xf>
    <xf numFmtId="171" fontId="91" fillId="2" borderId="106" xfId="0" applyNumberFormat="1" applyFont="1" applyFill="1" applyBorder="1" applyAlignment="1">
      <alignment horizontal="center"/>
    </xf>
    <xf numFmtId="171" fontId="91" fillId="2" borderId="6" xfId="0" applyNumberFormat="1" applyFont="1" applyFill="1" applyBorder="1" applyAlignment="1">
      <alignment horizontal="center"/>
    </xf>
    <xf numFmtId="171" fontId="91" fillId="2" borderId="136" xfId="0" applyNumberFormat="1" applyFont="1" applyFill="1" applyBorder="1" applyAlignment="1">
      <alignment horizontal="center"/>
    </xf>
    <xf numFmtId="3" fontId="45" fillId="0" borderId="0" xfId="0" applyNumberFormat="1" applyFont="1" applyAlignment="1" applyProtection="1">
      <alignment horizontal="center" vertical="center"/>
      <protection locked="0"/>
    </xf>
    <xf numFmtId="3" fontId="49" fillId="0" borderId="11" xfId="0" applyNumberFormat="1" applyFont="1" applyBorder="1" applyAlignment="1" applyProtection="1">
      <alignment horizontal="center" vertical="center"/>
      <protection locked="0"/>
    </xf>
    <xf numFmtId="1" fontId="45" fillId="2" borderId="0" xfId="0" applyNumberFormat="1" applyFont="1" applyFill="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7" xfId="0" applyNumberFormat="1" applyFont="1" applyFill="1" applyBorder="1" applyAlignment="1" applyProtection="1">
      <alignment horizontal="center"/>
      <protection locked="0"/>
    </xf>
    <xf numFmtId="168" fontId="45" fillId="2" borderId="6" xfId="0" applyNumberFormat="1" applyFont="1" applyFill="1" applyBorder="1" applyAlignment="1">
      <alignment horizontal="center"/>
    </xf>
    <xf numFmtId="284" fontId="41" fillId="2" borderId="141" xfId="0" applyNumberFormat="1" applyFont="1" applyFill="1" applyBorder="1" applyAlignment="1">
      <alignment horizontal="center"/>
    </xf>
    <xf numFmtId="284" fontId="45" fillId="2" borderId="6" xfId="0" applyNumberFormat="1" applyFont="1" applyFill="1" applyBorder="1" applyAlignment="1">
      <alignment horizontal="center"/>
    </xf>
    <xf numFmtId="3" fontId="8" fillId="2" borderId="153" xfId="0" applyNumberFormat="1" applyFont="1" applyFill="1" applyBorder="1" applyAlignment="1" applyProtection="1">
      <alignment horizontal="center" vertical="center"/>
      <protection locked="0"/>
    </xf>
    <xf numFmtId="282" fontId="45" fillId="2" borderId="79" xfId="0" applyNumberFormat="1" applyFont="1" applyFill="1" applyBorder="1" applyAlignment="1" applyProtection="1">
      <alignment horizontal="center" vertical="center"/>
      <protection locked="0"/>
    </xf>
    <xf numFmtId="169" fontId="45" fillId="2" borderId="79" xfId="70" applyNumberFormat="1" applyFont="1" applyFill="1" applyBorder="1" applyAlignment="1" applyProtection="1">
      <alignment horizontal="center" vertical="center"/>
      <protection locked="0"/>
    </xf>
    <xf numFmtId="169" fontId="8" fillId="2" borderId="79" xfId="70" applyNumberFormat="1" applyFont="1" applyFill="1" applyBorder="1" applyAlignment="1" applyProtection="1">
      <alignment horizontal="center" vertical="center"/>
      <protection locked="0"/>
    </xf>
    <xf numFmtId="169" fontId="8" fillId="2" borderId="11" xfId="71" applyNumberFormat="1" applyFont="1" applyFill="1" applyBorder="1" applyAlignment="1" applyProtection="1">
      <alignment horizontal="center" vertical="center"/>
      <protection locked="0"/>
    </xf>
    <xf numFmtId="169" fontId="8" fillId="2" borderId="11" xfId="0" applyNumberFormat="1" applyFont="1" applyFill="1" applyBorder="1" applyAlignment="1" applyProtection="1">
      <alignment horizontal="center" vertical="center"/>
      <protection locked="0"/>
    </xf>
    <xf numFmtId="169"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0" fontId="213" fillId="27" borderId="8" xfId="0" applyNumberFormat="1" applyFont="1" applyFill="1" applyBorder="1" applyAlignment="1">
      <alignment horizontal="center" vertical="center" wrapText="1"/>
    </xf>
    <xf numFmtId="169"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69" fontId="41" fillId="28" borderId="158" xfId="0" applyNumberFormat="1" applyFont="1" applyFill="1" applyBorder="1" applyProtection="1">
      <protection locked="0"/>
    </xf>
    <xf numFmtId="169" fontId="45" fillId="28" borderId="158" xfId="70" applyNumberFormat="1" applyFont="1" applyFill="1" applyBorder="1" applyProtection="1"/>
    <xf numFmtId="10" fontId="41" fillId="2" borderId="0" xfId="0" applyNumberFormat="1" applyFont="1" applyFill="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3" fontId="216" fillId="2" borderId="159" xfId="70" applyNumberFormat="1" applyFont="1" applyFill="1" applyBorder="1" applyAlignment="1">
      <alignment horizontal="left" vertical="center"/>
    </xf>
    <xf numFmtId="283"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164" fontId="91" fillId="94" borderId="155" xfId="0" applyNumberFormat="1" applyFont="1" applyFill="1" applyBorder="1" applyAlignment="1">
      <alignment horizontal="center"/>
    </xf>
    <xf numFmtId="164"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5" fillId="2" borderId="0" xfId="0" applyFont="1" applyFill="1" applyAlignment="1" applyProtection="1">
      <alignment horizontal="left" vertical="top" wrapText="1"/>
      <protection locked="0"/>
    </xf>
    <xf numFmtId="0" fontId="45" fillId="2" borderId="0" xfId="0" applyFont="1" applyFill="1" applyAlignment="1" applyProtection="1">
      <alignment horizontal="left" vertical="top"/>
      <protection locked="0"/>
    </xf>
    <xf numFmtId="0" fontId="48" fillId="2" borderId="0" xfId="0" applyFont="1" applyFill="1" applyAlignment="1">
      <alignment vertical="top" wrapText="1"/>
    </xf>
    <xf numFmtId="284" fontId="41" fillId="2" borderId="6" xfId="0" applyNumberFormat="1" applyFont="1" applyFill="1" applyBorder="1" applyAlignment="1">
      <alignment horizontal="center"/>
    </xf>
    <xf numFmtId="168" fontId="45" fillId="2" borderId="87" xfId="0" applyNumberFormat="1" applyFont="1" applyFill="1" applyBorder="1" applyAlignment="1">
      <alignment horizontal="center"/>
    </xf>
    <xf numFmtId="284" fontId="41" fillId="2" borderId="47" xfId="0" applyNumberFormat="1" applyFont="1" applyFill="1" applyBorder="1" applyAlignment="1">
      <alignment horizontal="center"/>
    </xf>
    <xf numFmtId="1" fontId="7" fillId="28" borderId="102" xfId="0" applyNumberFormat="1" applyFont="1" applyFill="1" applyBorder="1" applyAlignment="1">
      <alignment vertical="center"/>
    </xf>
    <xf numFmtId="168" fontId="45" fillId="2" borderId="47" xfId="0" applyNumberFormat="1" applyFont="1" applyFill="1" applyBorder="1" applyAlignment="1">
      <alignment horizontal="center"/>
    </xf>
    <xf numFmtId="282" fontId="45" fillId="0" borderId="0" xfId="0" applyNumberFormat="1" applyFont="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164" fontId="91" fillId="2" borderId="53" xfId="0" applyNumberFormat="1" applyFont="1" applyFill="1" applyBorder="1" applyAlignment="1">
      <alignment horizontal="center"/>
    </xf>
    <xf numFmtId="164" fontId="91" fillId="28" borderId="115" xfId="0" applyNumberFormat="1" applyFont="1" applyFill="1" applyBorder="1" applyAlignment="1">
      <alignment horizontal="center"/>
    </xf>
    <xf numFmtId="164" fontId="91" fillId="28" borderId="164" xfId="0" applyNumberFormat="1" applyFont="1" applyFill="1" applyBorder="1" applyAlignment="1">
      <alignment horizontal="center"/>
    </xf>
    <xf numFmtId="0" fontId="219" fillId="92" borderId="0" xfId="0" applyFont="1" applyFill="1" applyProtection="1">
      <protection locked="0"/>
    </xf>
    <xf numFmtId="0" fontId="0" fillId="92" borderId="0" xfId="0" applyFill="1" applyAlignment="1">
      <alignment horizontal="center"/>
    </xf>
    <xf numFmtId="164" fontId="91" fillId="28" borderId="165" xfId="0" applyNumberFormat="1" applyFont="1" applyFill="1" applyBorder="1" applyAlignment="1">
      <alignment horizontal="center"/>
    </xf>
    <xf numFmtId="164" fontId="91" fillId="28" borderId="166" xfId="0" applyNumberFormat="1" applyFont="1" applyFill="1" applyBorder="1" applyAlignment="1">
      <alignment horizontal="center"/>
    </xf>
    <xf numFmtId="171" fontId="47" fillId="2" borderId="161" xfId="0" applyNumberFormat="1" applyFont="1" applyFill="1" applyBorder="1" applyAlignment="1">
      <alignment horizontal="left"/>
    </xf>
    <xf numFmtId="171" fontId="91" fillId="2" borderId="118" xfId="0" applyNumberFormat="1" applyFont="1" applyFill="1" applyBorder="1" applyAlignment="1">
      <alignment horizontal="center"/>
    </xf>
    <xf numFmtId="164" fontId="91" fillId="2" borderId="118" xfId="0" applyNumberFormat="1" applyFont="1" applyFill="1" applyBorder="1" applyAlignment="1">
      <alignment horizontal="center"/>
    </xf>
    <xf numFmtId="164" fontId="47" fillId="2" borderId="109" xfId="0" applyNumberFormat="1" applyFont="1" applyFill="1" applyBorder="1" applyAlignment="1">
      <alignment horizontal="center"/>
    </xf>
    <xf numFmtId="0" fontId="41" fillId="2" borderId="0" xfId="0" applyFont="1" applyFill="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52" fillId="2" borderId="117" xfId="0" applyFont="1" applyFill="1" applyBorder="1" applyAlignment="1">
      <alignment horizontal="center" vertical="center" wrapText="1"/>
    </xf>
    <xf numFmtId="0" fontId="52" fillId="2" borderId="0" xfId="0" applyFont="1" applyFill="1" applyAlignment="1">
      <alignment horizontal="center" vertical="center"/>
    </xf>
    <xf numFmtId="1" fontId="45" fillId="2" borderId="88" xfId="0" applyNumberFormat="1" applyFont="1" applyFill="1" applyBorder="1" applyAlignment="1" applyProtection="1">
      <alignment horizontal="center"/>
      <protection locked="0"/>
    </xf>
    <xf numFmtId="284" fontId="45" fillId="2" borderId="87" xfId="0" applyNumberFormat="1" applyFont="1" applyFill="1" applyBorder="1" applyAlignment="1">
      <alignment horizontal="center"/>
    </xf>
    <xf numFmtId="284" fontId="41" fillId="2" borderId="0" xfId="0" applyNumberFormat="1" applyFont="1" applyFill="1" applyAlignment="1">
      <alignment horizontal="center"/>
    </xf>
    <xf numFmtId="1" fontId="45" fillId="2" borderId="53" xfId="0" applyNumberFormat="1" applyFont="1" applyFill="1" applyBorder="1" applyAlignment="1" applyProtection="1">
      <alignment horizontal="center"/>
      <protection locked="0"/>
    </xf>
    <xf numFmtId="284" fontId="45" fillId="2" borderId="47" xfId="0" applyNumberFormat="1" applyFont="1" applyFill="1" applyBorder="1" applyAlignment="1">
      <alignment horizontal="center"/>
    </xf>
    <xf numFmtId="284" fontId="41" fillId="2" borderId="54" xfId="0" applyNumberFormat="1" applyFont="1" applyFill="1" applyBorder="1" applyAlignment="1">
      <alignment horizontal="center"/>
    </xf>
    <xf numFmtId="1" fontId="45" fillId="2" borderId="85" xfId="0" applyNumberFormat="1" applyFont="1" applyFill="1" applyBorder="1" applyAlignment="1" applyProtection="1">
      <alignment horizontal="center" vertical="center"/>
      <protection locked="0"/>
    </xf>
    <xf numFmtId="0" fontId="52" fillId="2" borderId="88" xfId="0" applyFont="1" applyFill="1" applyBorder="1" applyAlignment="1">
      <alignment horizontal="center" vertical="center" wrapText="1"/>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11" xfId="0" applyFont="1" applyFill="1" applyBorder="1" applyAlignment="1">
      <alignment horizontal="left" vertical="center" wrapText="1"/>
    </xf>
    <xf numFmtId="0" fontId="7" fillId="28" borderId="109" xfId="0" applyFont="1" applyFill="1" applyBorder="1" applyAlignment="1">
      <alignment vertical="top"/>
    </xf>
    <xf numFmtId="0" fontId="7" fillId="90" borderId="109" xfId="0" applyFont="1" applyFill="1" applyBorder="1"/>
    <xf numFmtId="0" fontId="0" fillId="2" borderId="0" xfId="0" applyFont="1" applyFill="1" applyBorder="1" applyAlignment="1">
      <alignment vertical="top"/>
    </xf>
    <xf numFmtId="3" fontId="0" fillId="28" borderId="3" xfId="0" applyNumberFormat="1" applyFont="1" applyFill="1" applyBorder="1" applyAlignment="1">
      <alignment vertical="top"/>
    </xf>
    <xf numFmtId="3" fontId="0" fillId="28" borderId="34" xfId="0" applyNumberFormat="1" applyFont="1" applyFill="1" applyBorder="1" applyAlignment="1">
      <alignment vertical="top"/>
    </xf>
    <xf numFmtId="3" fontId="0" fillId="28" borderId="44" xfId="0" applyNumberFormat="1" applyFont="1" applyFill="1" applyBorder="1" applyAlignment="1">
      <alignment vertical="top"/>
    </xf>
    <xf numFmtId="0" fontId="44" fillId="2" borderId="0" xfId="0" applyFont="1" applyFill="1" applyBorder="1" applyAlignment="1" applyProtection="1">
      <alignment vertical="top"/>
      <protection locked="0"/>
    </xf>
    <xf numFmtId="0" fontId="0" fillId="2" borderId="0" xfId="0" applyFill="1" applyAlignment="1"/>
    <xf numFmtId="0" fontId="3" fillId="2" borderId="109" xfId="0" applyFont="1" applyFill="1" applyBorder="1" applyAlignment="1"/>
    <xf numFmtId="0" fontId="3" fillId="2" borderId="121" xfId="0" applyFont="1" applyFill="1" applyBorder="1" applyAlignment="1"/>
    <xf numFmtId="0" fontId="0" fillId="2" borderId="109" xfId="0" applyFill="1" applyBorder="1" applyAlignment="1"/>
    <xf numFmtId="0" fontId="0" fillId="2" borderId="121" xfId="0" applyFill="1" applyBorder="1" applyAlignment="1"/>
    <xf numFmtId="0" fontId="0" fillId="2" borderId="172" xfId="0" applyFill="1" applyBorder="1" applyAlignment="1"/>
    <xf numFmtId="0" fontId="0" fillId="2" borderId="133" xfId="0" applyFill="1" applyBorder="1" applyAlignment="1"/>
    <xf numFmtId="0" fontId="0" fillId="94" borderId="0" xfId="0" applyFill="1" applyBorder="1" applyAlignment="1"/>
    <xf numFmtId="0" fontId="0" fillId="94" borderId="173" xfId="0" applyFill="1" applyBorder="1" applyAlignment="1"/>
    <xf numFmtId="0" fontId="0" fillId="94" borderId="174" xfId="0" applyFill="1" applyBorder="1" applyAlignment="1"/>
    <xf numFmtId="9" fontId="7" fillId="2" borderId="109" xfId="72" applyFont="1" applyFill="1" applyBorder="1"/>
    <xf numFmtId="9" fontId="7" fillId="2" borderId="172" xfId="72" applyFont="1" applyFill="1" applyBorder="1"/>
    <xf numFmtId="9" fontId="7" fillId="2" borderId="171" xfId="72" applyFont="1" applyFill="1" applyBorder="1"/>
    <xf numFmtId="9" fontId="0" fillId="2" borderId="109" xfId="72" applyFont="1" applyFill="1" applyBorder="1"/>
    <xf numFmtId="9" fontId="0" fillId="2" borderId="172" xfId="72" applyFont="1" applyFill="1" applyBorder="1"/>
    <xf numFmtId="9" fontId="0" fillId="2" borderId="171" xfId="72" applyFont="1" applyFill="1" applyBorder="1"/>
    <xf numFmtId="0" fontId="91" fillId="2" borderId="109" xfId="0" applyFont="1" applyFill="1" applyBorder="1" applyAlignment="1" applyProtection="1">
      <alignment vertical="top"/>
      <protection locked="0"/>
    </xf>
    <xf numFmtId="0" fontId="0" fillId="2" borderId="109" xfId="0" applyFill="1" applyBorder="1"/>
    <xf numFmtId="0" fontId="0" fillId="2" borderId="121" xfId="0" applyFill="1" applyBorder="1"/>
    <xf numFmtId="9" fontId="0" fillId="2" borderId="175" xfId="72" applyFont="1" applyFill="1" applyBorder="1"/>
    <xf numFmtId="9" fontId="0" fillId="2" borderId="176" xfId="72" applyFont="1" applyFill="1" applyBorder="1"/>
    <xf numFmtId="9" fontId="0" fillId="2" borderId="177" xfId="72" applyFont="1" applyFill="1" applyBorder="1"/>
    <xf numFmtId="9" fontId="73" fillId="2" borderId="171" xfId="72" applyFont="1" applyFill="1" applyBorder="1"/>
    <xf numFmtId="9" fontId="73" fillId="2" borderId="109" xfId="72" applyFont="1" applyFill="1" applyBorder="1"/>
    <xf numFmtId="9" fontId="73" fillId="2" borderId="172" xfId="72" applyFont="1" applyFill="1" applyBorder="1"/>
    <xf numFmtId="285" fontId="45" fillId="28" borderId="34" xfId="70" applyNumberFormat="1" applyFont="1" applyFill="1" applyBorder="1" applyAlignment="1" applyProtection="1">
      <alignment horizontal="center"/>
      <protection locked="0"/>
    </xf>
    <xf numFmtId="285" fontId="45" fillId="2" borderId="34" xfId="70" applyNumberFormat="1" applyFont="1" applyFill="1" applyBorder="1" applyAlignment="1" applyProtection="1">
      <alignment horizontal="center"/>
      <protection locked="0"/>
    </xf>
    <xf numFmtId="285" fontId="8" fillId="2" borderId="0" xfId="70" applyNumberFormat="1" applyFont="1" applyFill="1" applyBorder="1" applyAlignment="1" applyProtection="1">
      <alignment horizontal="center"/>
      <protection locked="0"/>
    </xf>
    <xf numFmtId="0" fontId="45" fillId="95" borderId="3" xfId="0" applyFont="1" applyFill="1" applyBorder="1" applyAlignment="1" applyProtection="1">
      <alignment horizontal="left" vertical="center" wrapText="1"/>
      <protection locked="0"/>
    </xf>
    <xf numFmtId="285" fontId="7" fillId="96" borderId="87" xfId="70" applyNumberFormat="1" applyFont="1" applyFill="1" applyBorder="1" applyAlignment="1" applyProtection="1">
      <alignment vertical="top"/>
      <protection locked="0"/>
    </xf>
    <xf numFmtId="176" fontId="45" fillId="28" borderId="119" xfId="70" applyNumberFormat="1" applyFont="1" applyFill="1" applyBorder="1" applyAlignment="1" applyProtection="1">
      <alignment horizontal="center"/>
      <protection locked="0"/>
    </xf>
    <xf numFmtId="176" fontId="45" fillId="28" borderId="34" xfId="70" applyNumberFormat="1" applyFont="1" applyFill="1" applyBorder="1" applyAlignment="1" applyProtection="1">
      <alignment horizontal="center" wrapText="1"/>
      <protection locked="0"/>
    </xf>
    <xf numFmtId="282" fontId="45" fillId="2" borderId="6" xfId="0" applyNumberFormat="1" applyFont="1" applyFill="1" applyBorder="1" applyAlignment="1">
      <alignment horizontal="center"/>
    </xf>
    <xf numFmtId="282" fontId="41" fillId="2" borderId="6" xfId="0" applyNumberFormat="1" applyFont="1" applyFill="1" applyBorder="1" applyAlignment="1">
      <alignment horizontal="center"/>
    </xf>
    <xf numFmtId="282" fontId="45" fillId="2" borderId="106" xfId="0" applyNumberFormat="1" applyFont="1" applyFill="1" applyBorder="1" applyAlignment="1">
      <alignment horizontal="center"/>
    </xf>
    <xf numFmtId="282" fontId="41" fillId="2" borderId="36" xfId="0" applyNumberFormat="1" applyFont="1" applyFill="1" applyBorder="1" applyAlignment="1">
      <alignment horizontal="center"/>
    </xf>
    <xf numFmtId="282" fontId="41" fillId="2" borderId="106" xfId="0" applyNumberFormat="1" applyFont="1" applyFill="1" applyBorder="1" applyAlignment="1">
      <alignment horizontal="center"/>
    </xf>
    <xf numFmtId="282" fontId="45" fillId="2" borderId="87" xfId="0" applyNumberFormat="1" applyFont="1" applyFill="1" applyBorder="1" applyAlignment="1">
      <alignment horizontal="center"/>
    </xf>
    <xf numFmtId="0" fontId="41" fillId="94" borderId="178" xfId="0" applyFont="1" applyFill="1" applyBorder="1" applyProtection="1">
      <protection locked="0"/>
    </xf>
    <xf numFmtId="0" fontId="41" fillId="94" borderId="155" xfId="0" applyFont="1" applyFill="1" applyBorder="1" applyProtection="1">
      <protection locked="0"/>
    </xf>
    <xf numFmtId="0" fontId="41" fillId="94" borderId="156" xfId="0" applyFont="1" applyFill="1" applyBorder="1" applyProtection="1">
      <protection locked="0"/>
    </xf>
    <xf numFmtId="169" fontId="45" fillId="97" borderId="0" xfId="71" applyNumberFormat="1" applyFont="1" applyFill="1" applyBorder="1" applyAlignment="1" applyProtection="1">
      <alignment horizontal="center" vertical="center"/>
      <protection locked="0"/>
    </xf>
    <xf numFmtId="169" fontId="8" fillId="97" borderId="0" xfId="0" applyNumberFormat="1" applyFont="1" applyFill="1" applyAlignment="1" applyProtection="1">
      <alignment horizontal="center" vertical="center"/>
      <protection locked="0"/>
    </xf>
    <xf numFmtId="43" fontId="41" fillId="28" borderId="33" xfId="0" applyNumberFormat="1" applyFont="1" applyFill="1" applyBorder="1" applyAlignment="1" applyProtection="1">
      <alignment horizontal="center"/>
      <protection locked="0"/>
    </xf>
    <xf numFmtId="0" fontId="0" fillId="28" borderId="109" xfId="0" applyFont="1" applyFill="1" applyBorder="1" applyAlignment="1">
      <alignment vertical="top"/>
    </xf>
    <xf numFmtId="3" fontId="59" fillId="2" borderId="0" xfId="0" applyNumberFormat="1" applyFont="1" applyFill="1" applyAlignment="1" applyProtection="1">
      <alignment horizontal="center"/>
      <protection locked="0"/>
    </xf>
    <xf numFmtId="9" fontId="0" fillId="2" borderId="0" xfId="0" applyNumberFormat="1" applyFill="1" applyAlignment="1"/>
    <xf numFmtId="10" fontId="91" fillId="2" borderId="0" xfId="72" applyNumberFormat="1" applyFont="1" applyFill="1" applyAlignment="1">
      <alignment horizontal="center"/>
    </xf>
    <xf numFmtId="0" fontId="0" fillId="28" borderId="109" xfId="0" applyFill="1" applyBorder="1" applyAlignment="1">
      <alignment horizontal="left" vertical="top"/>
    </xf>
    <xf numFmtId="0" fontId="0" fillId="28" borderId="109" xfId="0" applyFill="1" applyBorder="1" applyAlignment="1">
      <alignment horizontal="left" vertical="top" wrapText="1"/>
    </xf>
    <xf numFmtId="0" fontId="91" fillId="2" borderId="0" xfId="0" applyFont="1" applyFill="1" applyBorder="1" applyAlignment="1" applyProtection="1">
      <alignment vertical="top" wrapText="1"/>
      <protection locked="0"/>
    </xf>
    <xf numFmtId="3" fontId="41" fillId="28" borderId="33" xfId="0" applyNumberFormat="1" applyFont="1" applyFill="1" applyBorder="1" applyAlignment="1" applyProtection="1">
      <alignment horizontal="center"/>
      <protection locked="0"/>
    </xf>
    <xf numFmtId="10" fontId="45" fillId="28" borderId="6" xfId="0" applyNumberFormat="1" applyFont="1" applyFill="1" applyBorder="1" applyAlignment="1">
      <alignment horizontal="center"/>
    </xf>
    <xf numFmtId="0" fontId="0" fillId="28" borderId="109" xfId="0" applyFill="1" applyBorder="1"/>
    <xf numFmtId="1" fontId="54" fillId="2" borderId="115" xfId="70" applyNumberFormat="1" applyFont="1" applyFill="1" applyBorder="1" applyAlignment="1" applyProtection="1">
      <alignment horizontal="center" vertical="center"/>
      <protection locked="0"/>
    </xf>
    <xf numFmtId="177" fontId="13" fillId="2" borderId="109" xfId="71" applyNumberFormat="1" applyFont="1" applyFill="1" applyBorder="1" applyAlignment="1">
      <alignment horizontal="center"/>
    </xf>
    <xf numFmtId="0" fontId="219" fillId="28" borderId="0" xfId="0" applyFont="1" applyFill="1" applyAlignment="1" applyProtection="1">
      <alignment horizontal="center" vertical="center"/>
      <protection locked="0"/>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0" fillId="28" borderId="121" xfId="0" applyFill="1" applyBorder="1" applyAlignment="1">
      <alignment horizontal="left" vertical="top" wrapText="1"/>
    </xf>
    <xf numFmtId="0" fontId="0" fillId="28" borderId="133" xfId="0" applyFill="1" applyBorder="1" applyAlignment="1">
      <alignment horizontal="left" vertical="top" wrapText="1"/>
    </xf>
    <xf numFmtId="0" fontId="0" fillId="28" borderId="121" xfId="0" applyFill="1" applyBorder="1" applyAlignment="1">
      <alignment horizontal="left" vertical="top"/>
    </xf>
    <xf numFmtId="0" fontId="0" fillId="28" borderId="133" xfId="0" applyFill="1" applyBorder="1" applyAlignment="1">
      <alignment horizontal="left" vertical="top"/>
    </xf>
    <xf numFmtId="0" fontId="219" fillId="0" borderId="0" xfId="0" applyFont="1" applyFill="1" applyProtection="1">
      <protection locked="0"/>
    </xf>
    <xf numFmtId="0" fontId="7" fillId="2" borderId="0" xfId="0" applyFont="1" applyFill="1" applyAlignment="1">
      <alignment horizontal="right"/>
    </xf>
    <xf numFmtId="0" fontId="0" fillId="2" borderId="0" xfId="0" applyFill="1" applyAlignment="1">
      <alignment horizontal="right"/>
    </xf>
    <xf numFmtId="0" fontId="46" fillId="2" borderId="0" xfId="0" applyFont="1" applyFill="1" applyAlignment="1">
      <alignment horizontal="center" vertical="center"/>
    </xf>
    <xf numFmtId="0" fontId="3" fillId="2" borderId="0" xfId="0" applyFont="1" applyFill="1"/>
    <xf numFmtId="0" fontId="239" fillId="2" borderId="0" xfId="0" applyFont="1" applyFill="1" applyAlignment="1">
      <alignment wrapText="1"/>
    </xf>
    <xf numFmtId="0" fontId="239" fillId="2" borderId="11" xfId="0" applyFont="1" applyFill="1" applyBorder="1" applyAlignment="1">
      <alignment wrapText="1"/>
    </xf>
    <xf numFmtId="0" fontId="91" fillId="2" borderId="0" xfId="0" applyFont="1" applyFill="1" applyAlignment="1">
      <alignment wrapText="1"/>
    </xf>
    <xf numFmtId="0" fontId="91" fillId="2" borderId="11"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13" fillId="2" borderId="109" xfId="0" applyFont="1" applyFill="1" applyBorder="1" applyAlignment="1">
      <alignment horizontal="left" vertical="center" wrapText="1"/>
    </xf>
    <xf numFmtId="0" fontId="52" fillId="26" borderId="88" xfId="0" applyFont="1" applyFill="1" applyBorder="1" applyAlignment="1">
      <alignment horizontal="center" vertical="center"/>
    </xf>
    <xf numFmtId="0" fontId="52" fillId="26" borderId="0" xfId="0" applyFont="1" applyFill="1" applyAlignment="1">
      <alignment horizontal="center" vertical="center"/>
    </xf>
    <xf numFmtId="0" fontId="48" fillId="2" borderId="137" xfId="0" applyFont="1" applyFill="1" applyBorder="1" applyAlignment="1">
      <alignment wrapText="1"/>
    </xf>
    <xf numFmtId="0" fontId="48" fillId="2" borderId="133" xfId="0" applyFont="1" applyFill="1" applyBorder="1" applyAlignment="1">
      <alignment wrapText="1"/>
    </xf>
    <xf numFmtId="0" fontId="48" fillId="2" borderId="0" xfId="0" applyFont="1" applyFill="1" applyAlignment="1">
      <alignment wrapText="1"/>
    </xf>
    <xf numFmtId="0" fontId="48" fillId="2" borderId="11" xfId="0" applyFont="1" applyFill="1" applyBorder="1" applyAlignment="1">
      <alignment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13" fillId="0" borderId="109" xfId="0" applyFont="1" applyFill="1" applyBorder="1" applyAlignment="1">
      <alignment horizontal="left" vertical="center" wrapText="1"/>
    </xf>
    <xf numFmtId="0" fontId="13" fillId="2" borderId="136"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0" borderId="117" xfId="0" applyFont="1" applyFill="1" applyBorder="1" applyAlignment="1">
      <alignment horizontal="left" vertical="center" wrapText="1"/>
    </xf>
    <xf numFmtId="0" fontId="13" fillId="0" borderId="102" xfId="0" applyFont="1" applyFill="1" applyBorder="1" applyAlignment="1">
      <alignment horizontal="left" vertical="center" wrapText="1"/>
    </xf>
    <xf numFmtId="0" fontId="13" fillId="0" borderId="96" xfId="0" applyFont="1" applyFill="1" applyBorder="1" applyAlignment="1">
      <alignment horizontal="left" vertical="center" wrapText="1"/>
    </xf>
    <xf numFmtId="0" fontId="13" fillId="0" borderId="108" xfId="0" applyFont="1" applyFill="1" applyBorder="1" applyAlignment="1">
      <alignment horizontal="left" vertical="center" wrapText="1"/>
    </xf>
    <xf numFmtId="0" fontId="13" fillId="0" borderId="85" xfId="0" applyFont="1" applyFill="1" applyBorder="1" applyAlignment="1">
      <alignment horizontal="left" vertical="center" wrapText="1"/>
    </xf>
    <xf numFmtId="0" fontId="13" fillId="0" borderId="111" xfId="0" applyFont="1" applyFill="1" applyBorder="1" applyAlignment="1">
      <alignment horizontal="left" vertical="center" wrapText="1"/>
    </xf>
    <xf numFmtId="0" fontId="13" fillId="2" borderId="117" xfId="0" applyFont="1" applyFill="1" applyBorder="1" applyAlignment="1">
      <alignment horizontal="left" vertical="top" wrapText="1"/>
    </xf>
    <xf numFmtId="0" fontId="13" fillId="2" borderId="102" xfId="0" applyFont="1" applyFill="1" applyBorder="1" applyAlignment="1">
      <alignment horizontal="left" vertical="top" wrapText="1"/>
    </xf>
    <xf numFmtId="0" fontId="13" fillId="2" borderId="96" xfId="0" applyFont="1" applyFill="1" applyBorder="1" applyAlignment="1">
      <alignment horizontal="left" vertical="top" wrapText="1"/>
    </xf>
    <xf numFmtId="0" fontId="13" fillId="2" borderId="108" xfId="0" applyFont="1" applyFill="1" applyBorder="1" applyAlignment="1">
      <alignment horizontal="left" vertical="top" wrapText="1"/>
    </xf>
    <xf numFmtId="0" fontId="13" fillId="2" borderId="85" xfId="0" applyFont="1" applyFill="1" applyBorder="1" applyAlignment="1">
      <alignment horizontal="left" vertical="top" wrapText="1"/>
    </xf>
    <xf numFmtId="0" fontId="13" fillId="2" borderId="111" xfId="0" applyFont="1" applyFill="1" applyBorder="1" applyAlignment="1">
      <alignment horizontal="left" vertical="top"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91" fillId="92" borderId="0" xfId="0" applyFont="1" applyFill="1" applyAlignment="1">
      <alignment horizontal="left" vertical="center" wrapText="1"/>
    </xf>
    <xf numFmtId="170" fontId="213" fillId="26" borderId="121" xfId="6" applyNumberFormat="1" applyFont="1" applyFill="1" applyBorder="1" applyAlignment="1">
      <alignment horizontal="center" vertical="center" wrapText="1"/>
    </xf>
    <xf numFmtId="170" fontId="213" fillId="26" borderId="133" xfId="6" applyNumberFormat="1" applyFont="1" applyFill="1" applyBorder="1" applyAlignment="1">
      <alignment horizontal="center" vertical="center" wrapText="1"/>
    </xf>
    <xf numFmtId="171" fontId="91" fillId="28" borderId="121" xfId="0" applyNumberFormat="1" applyFont="1" applyFill="1" applyBorder="1" applyAlignment="1">
      <alignment horizontal="left"/>
    </xf>
    <xf numFmtId="171" fontId="91" fillId="28" borderId="133" xfId="0" applyNumberFormat="1" applyFont="1" applyFill="1" applyBorder="1" applyAlignment="1">
      <alignment horizontal="left"/>
    </xf>
    <xf numFmtId="0" fontId="48" fillId="92" borderId="157" xfId="0" applyFont="1" applyFill="1" applyBorder="1" applyAlignment="1">
      <alignment horizontal="left" vertical="top" wrapText="1"/>
    </xf>
    <xf numFmtId="0" fontId="48" fillId="92" borderId="0" xfId="0" applyFont="1" applyFill="1" applyAlignment="1">
      <alignment horizontal="left" vertical="top" wrapText="1"/>
    </xf>
    <xf numFmtId="171" fontId="47" fillId="2" borderId="121" xfId="0" applyNumberFormat="1" applyFont="1" applyFill="1" applyBorder="1" applyAlignment="1">
      <alignment horizontal="left"/>
    </xf>
    <xf numFmtId="171" fontId="47" fillId="2" borderId="133" xfId="0" applyNumberFormat="1" applyFont="1" applyFill="1" applyBorder="1" applyAlignment="1">
      <alignment horizontal="left"/>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0" fillId="28" borderId="121" xfId="0" applyFill="1" applyBorder="1" applyAlignment="1">
      <alignment horizontal="left" vertical="top" wrapText="1"/>
    </xf>
    <xf numFmtId="0" fontId="0" fillId="28" borderId="133" xfId="0" applyFill="1" applyBorder="1" applyAlignment="1">
      <alignment horizontal="left" vertical="top" wrapText="1"/>
    </xf>
    <xf numFmtId="0" fontId="212" fillId="92" borderId="0" xfId="40" applyNumberFormat="1" applyFont="1" applyFill="1" applyBorder="1" applyAlignment="1" applyProtection="1">
      <alignment horizontal="left" vertical="center" wrapText="1"/>
      <protection locked="0"/>
    </xf>
    <xf numFmtId="0" fontId="219" fillId="28" borderId="0" xfId="0" applyFont="1" applyFill="1" applyAlignment="1" applyProtection="1">
      <alignment horizontal="left" wrapText="1"/>
      <protection locked="0"/>
    </xf>
    <xf numFmtId="0" fontId="219" fillId="28" borderId="0" xfId="0" applyFont="1" applyFill="1" applyAlignment="1" applyProtection="1">
      <alignment horizontal="left"/>
      <protection locked="0"/>
    </xf>
    <xf numFmtId="0" fontId="3" fillId="2" borderId="109" xfId="0" applyFont="1" applyFill="1" applyBorder="1" applyAlignment="1">
      <alignment horizontal="center"/>
    </xf>
    <xf numFmtId="0" fontId="3" fillId="2" borderId="172" xfId="0" applyFont="1" applyFill="1" applyBorder="1" applyAlignment="1">
      <alignment horizontal="center"/>
    </xf>
    <xf numFmtId="0" fontId="3" fillId="2" borderId="171" xfId="0" applyFont="1" applyFill="1" applyBorder="1" applyAlignment="1">
      <alignment horizontal="center"/>
    </xf>
    <xf numFmtId="0" fontId="48" fillId="92" borderId="0" xfId="0" applyFont="1" applyFill="1" applyAlignment="1">
      <alignment horizontal="left" vertical="center" wrapText="1"/>
    </xf>
    <xf numFmtId="0" fontId="3" fillId="2" borderId="168" xfId="0" applyFont="1" applyFill="1" applyBorder="1" applyAlignment="1">
      <alignment horizontal="center"/>
    </xf>
    <xf numFmtId="0" fontId="3" fillId="2" borderId="169" xfId="0" applyFont="1" applyFill="1" applyBorder="1" applyAlignment="1">
      <alignment horizontal="center"/>
    </xf>
    <xf numFmtId="0" fontId="3" fillId="2" borderId="170" xfId="0" applyFont="1" applyFill="1" applyBorder="1" applyAlignment="1">
      <alignment horizontal="center"/>
    </xf>
    <xf numFmtId="0" fontId="44" fillId="2" borderId="0" xfId="0" applyFont="1" applyFill="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4" fontId="212" fillId="92" borderId="139" xfId="40" applyNumberFormat="1" applyFont="1" applyFill="1" applyBorder="1" applyAlignment="1">
      <alignment horizontal="left" vertical="center"/>
    </xf>
    <xf numFmtId="174"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4" fillId="2" borderId="0" xfId="0" applyFont="1" applyFill="1" applyAlignment="1">
      <alignment horizontal="left" vertical="top" wrapText="1"/>
    </xf>
    <xf numFmtId="0" fontId="91" fillId="92" borderId="0" xfId="0" applyFont="1" applyFill="1" applyAlignment="1">
      <alignment horizontal="left" wrapText="1"/>
    </xf>
    <xf numFmtId="0" fontId="52" fillId="26" borderId="104" xfId="0"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44" fillId="2" borderId="0" xfId="0" applyFont="1" applyFill="1" applyAlignment="1" applyProtection="1">
      <alignment horizontal="left" vertical="top"/>
      <protection locked="0"/>
    </xf>
    <xf numFmtId="0" fontId="91" fillId="92" borderId="0" xfId="0" applyFont="1" applyFill="1" applyAlignment="1" applyProtection="1">
      <alignment horizontal="left" vertical="top" wrapText="1"/>
      <protection locked="0"/>
    </xf>
    <xf numFmtId="0" fontId="52" fillId="26" borderId="129" xfId="0" applyFont="1" applyFill="1" applyBorder="1" applyAlignment="1" applyProtection="1">
      <alignment horizontal="center" vertical="center" wrapText="1"/>
      <protection locked="0"/>
    </xf>
    <xf numFmtId="0" fontId="52" fillId="26" borderId="130" xfId="0" applyFont="1" applyFill="1" applyBorder="1" applyAlignment="1" applyProtection="1">
      <alignment horizontal="center" vertical="center" wrapText="1"/>
      <protection locked="0"/>
    </xf>
    <xf numFmtId="0" fontId="52" fillId="26" borderId="131"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98" xfId="0" applyFont="1" applyFill="1" applyBorder="1" applyAlignment="1" applyProtection="1">
      <alignment horizontal="center" vertical="center" wrapText="1"/>
      <protection locked="0"/>
    </xf>
    <xf numFmtId="0" fontId="52" fillId="26" borderId="99" xfId="0" applyFont="1" applyFill="1" applyBorder="1" applyAlignment="1" applyProtection="1">
      <alignment horizontal="center" vertical="center" wrapText="1"/>
      <protection locked="0"/>
    </xf>
    <xf numFmtId="0" fontId="52" fillId="26" borderId="100" xfId="0" applyFont="1" applyFill="1" applyBorder="1" applyAlignment="1" applyProtection="1">
      <alignment horizontal="center" vertical="center" wrapText="1"/>
      <protection locked="0"/>
    </xf>
    <xf numFmtId="0" fontId="52" fillId="26" borderId="152" xfId="0" applyFont="1" applyFill="1" applyBorder="1" applyAlignment="1" applyProtection="1">
      <alignment horizontal="center" vertical="center" wrapText="1"/>
      <protection locked="0"/>
    </xf>
    <xf numFmtId="0" fontId="52" fillId="26" borderId="167" xfId="0" applyFont="1" applyFill="1" applyBorder="1" applyAlignment="1" applyProtection="1">
      <alignment horizontal="center" vertical="center" wrapText="1"/>
      <protection locked="0"/>
    </xf>
    <xf numFmtId="0" fontId="52" fillId="26" borderId="150" xfId="0" applyFont="1" applyFill="1" applyBorder="1" applyAlignment="1" applyProtection="1">
      <alignment horizontal="center" vertical="center" wrapText="1"/>
      <protection locked="0"/>
    </xf>
    <xf numFmtId="0" fontId="52" fillId="26" borderId="143" xfId="0" applyFont="1" applyFill="1" applyBorder="1" applyAlignment="1" applyProtection="1">
      <alignment horizontal="center" vertical="center" wrapText="1"/>
      <protection locked="0"/>
    </xf>
    <xf numFmtId="0" fontId="52" fillId="26" borderId="102" xfId="0" applyFont="1" applyFill="1" applyBorder="1" applyAlignment="1" applyProtection="1">
      <alignment horizontal="center" vertical="center" wrapText="1"/>
      <protection locked="0"/>
    </xf>
    <xf numFmtId="0" fontId="91" fillId="92" borderId="157" xfId="0" applyFont="1" applyFill="1" applyBorder="1" applyAlignment="1" applyProtection="1">
      <alignment horizontal="left" vertical="top" wrapText="1"/>
      <protection locked="0"/>
    </xf>
    <xf numFmtId="0" fontId="237" fillId="2" borderId="5" xfId="0" applyFont="1" applyFill="1" applyBorder="1" applyAlignment="1">
      <alignment horizontal="left"/>
    </xf>
    <xf numFmtId="9" fontId="72" fillId="26" borderId="34" xfId="5151" applyNumberFormat="1" applyFont="1" applyFill="1" applyBorder="1" applyAlignment="1">
      <alignment horizontal="center" vertical="center" wrapText="1"/>
    </xf>
  </cellXfs>
  <cellStyles count="10557">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9790" xr:uid="{00000000-0005-0000-0000-000003000000}"/>
    <cellStyle name="$ 2" xfId="9789" xr:uid="{00000000-0005-0000-0000-000002000000}"/>
    <cellStyle name="%" xfId="708" xr:uid="{00000000-0005-0000-0000-000004000000}"/>
    <cellStyle name="% 2" xfId="9787" xr:uid="{00000000-0005-0000-0000-000004000000}"/>
    <cellStyle name="%.00" xfId="709" xr:uid="{00000000-0005-0000-0000-000005000000}"/>
    <cellStyle name="%.00 2" xfId="9788" xr:uid="{00000000-0005-0000-0000-000005000000}"/>
    <cellStyle name="(Heading)" xfId="704" xr:uid="{00000000-0005-0000-0000-000006000000}"/>
    <cellStyle name="(Heading) 2" xfId="9784" xr:uid="{00000000-0005-0000-0000-000006000000}"/>
    <cellStyle name="(Lefting)" xfId="705" xr:uid="{00000000-0005-0000-0000-000007000000}"/>
    <cellStyle name="(Lefting) 2" xfId="9785" xr:uid="{00000000-0005-0000-0000-000007000000}"/>
    <cellStyle name="(z*¯_x000f_°(”,¯?À(¢,¯?Ð(°,¯?à(Â,¯?ð(Ô,¯?" xfId="706" xr:uid="{00000000-0005-0000-0000-000008000000}"/>
    <cellStyle name="(z*¯_x000f_°(”,¯?À(¢,¯?Ð(°,¯?à(Â,¯?ð(Ô,¯? 2" xfId="978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MultipleSpace_Smartportfolio model_DB-merged files 2" xfId="9783"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2" xfId="9791" xr:uid="{00000000-0005-0000-0000-0000C2020000}"/>
    <cellStyle name="Accounting w/$ Total" xfId="1352" xr:uid="{00000000-0005-0000-0000-0000C3020000}"/>
    <cellStyle name="Accounting w/$ Total 2" xfId="9792" xr:uid="{00000000-0005-0000-0000-0000C3020000}"/>
    <cellStyle name="Accounting w/o $" xfId="1353" xr:uid="{00000000-0005-0000-0000-0000C4020000}"/>
    <cellStyle name="Accounting w/o $ 2" xfId="979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price 2 2" xfId="10545" xr:uid="{00000000-0005-0000-0000-0000D4020000}"/>
    <cellStyle name="Aprice 3" xfId="9794" xr:uid="{00000000-0005-0000-0000-0000D3020000}"/>
    <cellStyle name="ar" xfId="1364" xr:uid="{00000000-0005-0000-0000-0000D5020000}"/>
    <cellStyle name="ar 2" xfId="6863" xr:uid="{00000000-0005-0000-0000-0000D6020000}"/>
    <cellStyle name="ar 2 2" xfId="10555" xr:uid="{00000000-0005-0000-0000-0000D6020000}"/>
    <cellStyle name="ar 3" xfId="9795" xr:uid="{00000000-0005-0000-0000-0000D5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Thin 2" xfId="9796" xr:uid="{00000000-0005-0000-0000-0000EC020000}"/>
    <cellStyle name="Border, Bottom" xfId="1384" xr:uid="{00000000-0005-0000-0000-0000ED020000}"/>
    <cellStyle name="Border, Bottom 2" xfId="5694" xr:uid="{00000000-0005-0000-0000-0000EE020000}"/>
    <cellStyle name="Border, Bottom 2 2" xfId="10546" xr:uid="{00000000-0005-0000-0000-0000EE020000}"/>
    <cellStyle name="Border, Bottom 3" xfId="9797" xr:uid="{00000000-0005-0000-0000-0000ED020000}"/>
    <cellStyle name="Border, Left" xfId="1385" xr:uid="{00000000-0005-0000-0000-0000EF020000}"/>
    <cellStyle name="Border, Left 2" xfId="5695" xr:uid="{00000000-0005-0000-0000-0000F0020000}"/>
    <cellStyle name="Border, Left 2 2" xfId="10547" xr:uid="{00000000-0005-0000-0000-0000F0020000}"/>
    <cellStyle name="Border, Left 3" xfId="9798" xr:uid="{00000000-0005-0000-0000-0000EF020000}"/>
    <cellStyle name="Border, Right" xfId="1386" xr:uid="{00000000-0005-0000-0000-0000F1020000}"/>
    <cellStyle name="Border, Right 2" xfId="9799" xr:uid="{00000000-0005-0000-0000-0000F1020000}"/>
    <cellStyle name="Border, Top" xfId="1387" xr:uid="{00000000-0005-0000-0000-0000F2020000}"/>
    <cellStyle name="Border, Top 2" xfId="9800"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 2" xfId="9801"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 2" xfId="9802"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2 2" xfId="9804" xr:uid="{00000000-0005-0000-0000-000032030000}"/>
    <cellStyle name="Comma 10 3" xfId="1442" xr:uid="{00000000-0005-0000-0000-000033030000}"/>
    <cellStyle name="Comma 10 3 2" xfId="9805" xr:uid="{00000000-0005-0000-0000-000033030000}"/>
    <cellStyle name="Comma 10 4" xfId="1443" xr:uid="{00000000-0005-0000-0000-000034030000}"/>
    <cellStyle name="Comma 10 4 2" xfId="9806" xr:uid="{00000000-0005-0000-0000-000034030000}"/>
    <cellStyle name="Comma 10 5" xfId="1444" xr:uid="{00000000-0005-0000-0000-000035030000}"/>
    <cellStyle name="Comma 10 5 2" xfId="9807" xr:uid="{00000000-0005-0000-0000-000035030000}"/>
    <cellStyle name="Comma 10 6" xfId="9803" xr:uid="{00000000-0005-0000-0000-000031030000}"/>
    <cellStyle name="Comma 11" xfId="1445" xr:uid="{00000000-0005-0000-0000-000036030000}"/>
    <cellStyle name="Comma 11 2" xfId="9808" xr:uid="{00000000-0005-0000-0000-000036030000}"/>
    <cellStyle name="Comma 12" xfId="1446" xr:uid="{00000000-0005-0000-0000-000037030000}"/>
    <cellStyle name="Comma 12 2" xfId="9809" xr:uid="{00000000-0005-0000-0000-000037030000}"/>
    <cellStyle name="Comma 13" xfId="132" xr:uid="{00000000-0005-0000-0000-000038030000}"/>
    <cellStyle name="Comma 13 2" xfId="9781" xr:uid="{00000000-0005-0000-0000-000038030000}"/>
    <cellStyle name="Comma 14" xfId="6210" xr:uid="{00000000-0005-0000-0000-000039030000}"/>
    <cellStyle name="Comma 14 2" xfId="10549" xr:uid="{00000000-0005-0000-0000-000039030000}"/>
    <cellStyle name="Comma 15" xfId="6262" xr:uid="{00000000-0005-0000-0000-00003A030000}"/>
    <cellStyle name="Comma 15 2" xfId="10550" xr:uid="{00000000-0005-0000-0000-00003A030000}"/>
    <cellStyle name="Comma 16" xfId="6264" xr:uid="{00000000-0005-0000-0000-00003B030000}"/>
    <cellStyle name="Comma 16 2" xfId="10552" xr:uid="{00000000-0005-0000-0000-00003B030000}"/>
    <cellStyle name="Comma 17" xfId="6263" xr:uid="{00000000-0005-0000-0000-00003C030000}"/>
    <cellStyle name="Comma 17 2" xfId="10551" xr:uid="{00000000-0005-0000-0000-00003C030000}"/>
    <cellStyle name="Comma 18" xfId="9778" xr:uid="{00000000-0005-0000-0000-000070260000}"/>
    <cellStyle name="Comma 2" xfId="1" xr:uid="{00000000-0005-0000-0000-00003D030000}"/>
    <cellStyle name="Comma 2 10" xfId="1447" xr:uid="{00000000-0005-0000-0000-00003E030000}"/>
    <cellStyle name="Comma 2 10 2" xfId="9810"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2 2 2" xfId="9813" xr:uid="{00000000-0005-0000-0000-000041030000}"/>
    <cellStyle name="Comma 2 11 2 3" xfId="9812" xr:uid="{00000000-0005-0000-0000-000040030000}"/>
    <cellStyle name="Comma 2 11 3" xfId="1451" xr:uid="{00000000-0005-0000-0000-000042030000}"/>
    <cellStyle name="Comma 2 11 3 2" xfId="9814" xr:uid="{00000000-0005-0000-0000-000042030000}"/>
    <cellStyle name="Comma 2 11 4" xfId="9811" xr:uid="{00000000-0005-0000-0000-00003F030000}"/>
    <cellStyle name="Comma 2 12" xfId="1452" xr:uid="{00000000-0005-0000-0000-000043030000}"/>
    <cellStyle name="Comma 2 12 2" xfId="1453" xr:uid="{00000000-0005-0000-0000-000044030000}"/>
    <cellStyle name="Comma 2 12 2 2" xfId="9816" xr:uid="{00000000-0005-0000-0000-000044030000}"/>
    <cellStyle name="Comma 2 12 3" xfId="9815" xr:uid="{00000000-0005-0000-0000-000043030000}"/>
    <cellStyle name="Comma 2 13" xfId="1454" xr:uid="{00000000-0005-0000-0000-000045030000}"/>
    <cellStyle name="Comma 2 13 2" xfId="9817" xr:uid="{00000000-0005-0000-0000-000045030000}"/>
    <cellStyle name="Comma 2 14" xfId="1455" xr:uid="{00000000-0005-0000-0000-000046030000}"/>
    <cellStyle name="Comma 2 14 2" xfId="9818" xr:uid="{00000000-0005-0000-0000-000046030000}"/>
    <cellStyle name="Comma 2 15" xfId="1456" xr:uid="{00000000-0005-0000-0000-000047030000}"/>
    <cellStyle name="Comma 2 15 2" xfId="9819" xr:uid="{00000000-0005-0000-0000-000047030000}"/>
    <cellStyle name="Comma 2 16" xfId="1457" xr:uid="{00000000-0005-0000-0000-000048030000}"/>
    <cellStyle name="Comma 2 16 2" xfId="9820" xr:uid="{00000000-0005-0000-0000-000048030000}"/>
    <cellStyle name="Comma 2 17" xfId="1458" xr:uid="{00000000-0005-0000-0000-000049030000}"/>
    <cellStyle name="Comma 2 17 2" xfId="9821" xr:uid="{00000000-0005-0000-0000-000049030000}"/>
    <cellStyle name="Comma 2 18" xfId="1459" xr:uid="{00000000-0005-0000-0000-00004A030000}"/>
    <cellStyle name="Comma 2 18 2" xfId="9822" xr:uid="{00000000-0005-0000-0000-00004A030000}"/>
    <cellStyle name="Comma 2 19" xfId="1460" xr:uid="{00000000-0005-0000-0000-00004B030000}"/>
    <cellStyle name="Comma 2 19 2" xfId="9823" xr:uid="{00000000-0005-0000-0000-00004B030000}"/>
    <cellStyle name="Comma 2 2" xfId="2" xr:uid="{00000000-0005-0000-0000-00004C030000}"/>
    <cellStyle name="Comma 2 2 10" xfId="1461" xr:uid="{00000000-0005-0000-0000-00004D030000}"/>
    <cellStyle name="Comma 2 2 10 2" xfId="9824" xr:uid="{00000000-0005-0000-0000-00004D030000}"/>
    <cellStyle name="Comma 2 2 11" xfId="1462" xr:uid="{00000000-0005-0000-0000-00004E030000}"/>
    <cellStyle name="Comma 2 2 11 2" xfId="9825" xr:uid="{00000000-0005-0000-0000-00004E030000}"/>
    <cellStyle name="Comma 2 2 12" xfId="9772" xr:uid="{00000000-0005-0000-0000-00004C030000}"/>
    <cellStyle name="Comma 2 2 2" xfId="1463" xr:uid="{00000000-0005-0000-0000-00004F030000}"/>
    <cellStyle name="Comma 2 2 2 2" xfId="1464" xr:uid="{00000000-0005-0000-0000-000050030000}"/>
    <cellStyle name="Comma 2 2 2 2 2" xfId="9827" xr:uid="{00000000-0005-0000-0000-000050030000}"/>
    <cellStyle name="Comma 2 2 2 3" xfId="9826" xr:uid="{00000000-0005-0000-0000-00004F030000}"/>
    <cellStyle name="Comma 2 2 3" xfId="1465" xr:uid="{00000000-0005-0000-0000-000051030000}"/>
    <cellStyle name="Comma 2 2 3 2" xfId="9828"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8 2" xfId="9829" xr:uid="{00000000-0005-0000-0000-000056030000}"/>
    <cellStyle name="Comma 2 2 9" xfId="1471" xr:uid="{00000000-0005-0000-0000-000057030000}"/>
    <cellStyle name="Comma 2 2 9 2" xfId="9830"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6 2" xfId="9831" xr:uid="{00000000-0005-0000-0000-00005D030000}"/>
    <cellStyle name="Comma 2 3 7" xfId="1477" xr:uid="{00000000-0005-0000-0000-00005E030000}"/>
    <cellStyle name="Comma 2 3 7 2" xfId="9832" xr:uid="{00000000-0005-0000-0000-00005E030000}"/>
    <cellStyle name="Comma 2 3 8" xfId="1478" xr:uid="{00000000-0005-0000-0000-00005F030000}"/>
    <cellStyle name="Comma 2 3 8 2" xfId="9833" xr:uid="{00000000-0005-0000-0000-00005F030000}"/>
    <cellStyle name="Comma 2 3 9" xfId="9775" xr:uid="{00000000-0005-0000-0000-000058030000}"/>
    <cellStyle name="Comma 2 4" xfId="1479" xr:uid="{00000000-0005-0000-0000-000060030000}"/>
    <cellStyle name="Comma 2 4 2" xfId="1480" xr:uid="{00000000-0005-0000-0000-000061030000}"/>
    <cellStyle name="Comma 2 4 2 2" xfId="9835" xr:uid="{00000000-0005-0000-0000-000061030000}"/>
    <cellStyle name="Comma 2 4 3" xfId="1481" xr:uid="{00000000-0005-0000-0000-000062030000}"/>
    <cellStyle name="Comma 2 4 3 2" xfId="9836" xr:uid="{00000000-0005-0000-0000-000062030000}"/>
    <cellStyle name="Comma 2 4 4" xfId="9834" xr:uid="{00000000-0005-0000-0000-000060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2 2 2" xfId="9841" xr:uid="{00000000-0005-0000-0000-000067030000}"/>
    <cellStyle name="Comma 2 5 2 2 2 3" xfId="9840" xr:uid="{00000000-0005-0000-0000-000066030000}"/>
    <cellStyle name="Comma 2 5 2 2 3" xfId="1487" xr:uid="{00000000-0005-0000-0000-000068030000}"/>
    <cellStyle name="Comma 2 5 2 2 3 2" xfId="9842" xr:uid="{00000000-0005-0000-0000-000068030000}"/>
    <cellStyle name="Comma 2 5 2 2 4" xfId="9839" xr:uid="{00000000-0005-0000-0000-000065030000}"/>
    <cellStyle name="Comma 2 5 2 3" xfId="1488" xr:uid="{00000000-0005-0000-0000-000069030000}"/>
    <cellStyle name="Comma 2 5 2 3 2" xfId="1489" xr:uid="{00000000-0005-0000-0000-00006A030000}"/>
    <cellStyle name="Comma 2 5 2 3 2 2" xfId="9844" xr:uid="{00000000-0005-0000-0000-00006A030000}"/>
    <cellStyle name="Comma 2 5 2 3 3" xfId="9843" xr:uid="{00000000-0005-0000-0000-000069030000}"/>
    <cellStyle name="Comma 2 5 2 4" xfId="1490" xr:uid="{00000000-0005-0000-0000-00006B030000}"/>
    <cellStyle name="Comma 2 5 2 4 2" xfId="9845" xr:uid="{00000000-0005-0000-0000-00006B030000}"/>
    <cellStyle name="Comma 2 5 2 5" xfId="9838" xr:uid="{00000000-0005-0000-0000-000064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2 2 2" xfId="9849" xr:uid="{00000000-0005-0000-0000-00006F030000}"/>
    <cellStyle name="Comma 2 5 3 2 2 3" xfId="9848" xr:uid="{00000000-0005-0000-0000-00006E030000}"/>
    <cellStyle name="Comma 2 5 3 2 3" xfId="1495" xr:uid="{00000000-0005-0000-0000-000070030000}"/>
    <cellStyle name="Comma 2 5 3 2 3 2" xfId="9850" xr:uid="{00000000-0005-0000-0000-000070030000}"/>
    <cellStyle name="Comma 2 5 3 2 4" xfId="9847" xr:uid="{00000000-0005-0000-0000-00006D030000}"/>
    <cellStyle name="Comma 2 5 3 3" xfId="1496" xr:uid="{00000000-0005-0000-0000-000071030000}"/>
    <cellStyle name="Comma 2 5 3 3 2" xfId="1497" xr:uid="{00000000-0005-0000-0000-000072030000}"/>
    <cellStyle name="Comma 2 5 3 3 2 2" xfId="9852" xr:uid="{00000000-0005-0000-0000-000072030000}"/>
    <cellStyle name="Comma 2 5 3 3 3" xfId="9851" xr:uid="{00000000-0005-0000-0000-000071030000}"/>
    <cellStyle name="Comma 2 5 3 4" xfId="1498" xr:uid="{00000000-0005-0000-0000-000073030000}"/>
    <cellStyle name="Comma 2 5 3 4 2" xfId="9853" xr:uid="{00000000-0005-0000-0000-000073030000}"/>
    <cellStyle name="Comma 2 5 3 5" xfId="9846" xr:uid="{00000000-0005-0000-0000-00006C030000}"/>
    <cellStyle name="Comma 2 5 4" xfId="1499" xr:uid="{00000000-0005-0000-0000-000074030000}"/>
    <cellStyle name="Comma 2 5 4 2" xfId="1500" xr:uid="{00000000-0005-0000-0000-000075030000}"/>
    <cellStyle name="Comma 2 5 4 2 2" xfId="1501" xr:uid="{00000000-0005-0000-0000-000076030000}"/>
    <cellStyle name="Comma 2 5 4 2 2 2" xfId="9856" xr:uid="{00000000-0005-0000-0000-000076030000}"/>
    <cellStyle name="Comma 2 5 4 2 3" xfId="9855" xr:uid="{00000000-0005-0000-0000-000075030000}"/>
    <cellStyle name="Comma 2 5 4 3" xfId="1502" xr:uid="{00000000-0005-0000-0000-000077030000}"/>
    <cellStyle name="Comma 2 5 4 3 2" xfId="9857" xr:uid="{00000000-0005-0000-0000-000077030000}"/>
    <cellStyle name="Comma 2 5 4 4" xfId="9854" xr:uid="{00000000-0005-0000-0000-000074030000}"/>
    <cellStyle name="Comma 2 5 5" xfId="1503" xr:uid="{00000000-0005-0000-0000-000078030000}"/>
    <cellStyle name="Comma 2 5 5 2" xfId="1504" xr:uid="{00000000-0005-0000-0000-000079030000}"/>
    <cellStyle name="Comma 2 5 5 2 2" xfId="9859" xr:uid="{00000000-0005-0000-0000-000079030000}"/>
    <cellStyle name="Comma 2 5 5 3" xfId="9858" xr:uid="{00000000-0005-0000-0000-000078030000}"/>
    <cellStyle name="Comma 2 5 6" xfId="1505" xr:uid="{00000000-0005-0000-0000-00007A030000}"/>
    <cellStyle name="Comma 2 5 6 2" xfId="9860" xr:uid="{00000000-0005-0000-0000-00007A030000}"/>
    <cellStyle name="Comma 2 5 7" xfId="9837" xr:uid="{00000000-0005-0000-0000-000063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2 2 2" xfId="9864" xr:uid="{00000000-0005-0000-0000-00007E030000}"/>
    <cellStyle name="Comma 2 6 2 2 3" xfId="9863" xr:uid="{00000000-0005-0000-0000-00007D030000}"/>
    <cellStyle name="Comma 2 6 2 3" xfId="1510" xr:uid="{00000000-0005-0000-0000-00007F030000}"/>
    <cellStyle name="Comma 2 6 2 3 2" xfId="9865" xr:uid="{00000000-0005-0000-0000-00007F030000}"/>
    <cellStyle name="Comma 2 6 2 4" xfId="9862" xr:uid="{00000000-0005-0000-0000-00007C030000}"/>
    <cellStyle name="Comma 2 6 3" xfId="1511" xr:uid="{00000000-0005-0000-0000-000080030000}"/>
    <cellStyle name="Comma 2 6 3 2" xfId="1512" xr:uid="{00000000-0005-0000-0000-000081030000}"/>
    <cellStyle name="Comma 2 6 3 2 2" xfId="9867" xr:uid="{00000000-0005-0000-0000-000081030000}"/>
    <cellStyle name="Comma 2 6 3 3" xfId="9866" xr:uid="{00000000-0005-0000-0000-000080030000}"/>
    <cellStyle name="Comma 2 6 4" xfId="1513" xr:uid="{00000000-0005-0000-0000-000082030000}"/>
    <cellStyle name="Comma 2 6 4 2" xfId="9868" xr:uid="{00000000-0005-0000-0000-000082030000}"/>
    <cellStyle name="Comma 2 6 5" xfId="9861" xr:uid="{00000000-0005-0000-0000-00007B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2 2 2" xfId="9872" xr:uid="{00000000-0005-0000-0000-000086030000}"/>
    <cellStyle name="Comma 2 7 2 2 3" xfId="9871" xr:uid="{00000000-0005-0000-0000-000085030000}"/>
    <cellStyle name="Comma 2 7 2 3" xfId="1518" xr:uid="{00000000-0005-0000-0000-000087030000}"/>
    <cellStyle name="Comma 2 7 2 3 2" xfId="9873" xr:uid="{00000000-0005-0000-0000-000087030000}"/>
    <cellStyle name="Comma 2 7 2 4" xfId="9870" xr:uid="{00000000-0005-0000-0000-000084030000}"/>
    <cellStyle name="Comma 2 7 3" xfId="1519" xr:uid="{00000000-0005-0000-0000-000088030000}"/>
    <cellStyle name="Comma 2 7 3 2" xfId="1520" xr:uid="{00000000-0005-0000-0000-000089030000}"/>
    <cellStyle name="Comma 2 7 3 2 2" xfId="9875" xr:uid="{00000000-0005-0000-0000-000089030000}"/>
    <cellStyle name="Comma 2 7 3 3" xfId="9874" xr:uid="{00000000-0005-0000-0000-000088030000}"/>
    <cellStyle name="Comma 2 7 4" xfId="1521" xr:uid="{00000000-0005-0000-0000-00008A030000}"/>
    <cellStyle name="Comma 2 7 4 2" xfId="9876" xr:uid="{00000000-0005-0000-0000-00008A030000}"/>
    <cellStyle name="Comma 2 7 5" xfId="9869" xr:uid="{00000000-0005-0000-0000-000083030000}"/>
    <cellStyle name="Comma 2 8" xfId="1522" xr:uid="{00000000-0005-0000-0000-00008B030000}"/>
    <cellStyle name="Comma 2 8 2" xfId="9877"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2 2 2" xfId="9880" xr:uid="{00000000-0005-0000-0000-00008E030000}"/>
    <cellStyle name="Comma 2 9 2 3" xfId="9879" xr:uid="{00000000-0005-0000-0000-00008D030000}"/>
    <cellStyle name="Comma 2 9 3" xfId="1526" xr:uid="{00000000-0005-0000-0000-00008F030000}"/>
    <cellStyle name="Comma 2 9 3 2" xfId="9881" xr:uid="{00000000-0005-0000-0000-00008F030000}"/>
    <cellStyle name="Comma 2 9 4" xfId="9878" xr:uid="{00000000-0005-0000-0000-00008C030000}"/>
    <cellStyle name="Comma 2*" xfId="1527" xr:uid="{00000000-0005-0000-0000-000090030000}"/>
    <cellStyle name="Comma 3" xfId="3" xr:uid="{00000000-0005-0000-0000-000091030000}"/>
    <cellStyle name="Comma 3 10" xfId="9773" xr:uid="{00000000-0005-0000-0000-000091030000}"/>
    <cellStyle name="Comma 3 2" xfId="40" xr:uid="{00000000-0005-0000-0000-000092030000}"/>
    <cellStyle name="Comma 3 2 2" xfId="1528" xr:uid="{00000000-0005-0000-0000-000093030000}"/>
    <cellStyle name="Comma 3 2 2 2" xfId="9882" xr:uid="{00000000-0005-0000-0000-000093030000}"/>
    <cellStyle name="Comma 3 2 3" xfId="9776" xr:uid="{00000000-0005-0000-0000-000092030000}"/>
    <cellStyle name="Comma 3 3" xfId="1529" xr:uid="{00000000-0005-0000-0000-000094030000}"/>
    <cellStyle name="Comma 3 3 2" xfId="1530" xr:uid="{00000000-0005-0000-0000-000095030000}"/>
    <cellStyle name="Comma 3 3 2 2" xfId="1531" xr:uid="{00000000-0005-0000-0000-000096030000}"/>
    <cellStyle name="Comma 3 3 2 2 2" xfId="9885" xr:uid="{00000000-0005-0000-0000-000096030000}"/>
    <cellStyle name="Comma 3 3 2 3" xfId="9884" xr:uid="{00000000-0005-0000-0000-000095030000}"/>
    <cellStyle name="Comma 3 3 3" xfId="1532" xr:uid="{00000000-0005-0000-0000-000097030000}"/>
    <cellStyle name="Comma 3 3 3 2" xfId="9886" xr:uid="{00000000-0005-0000-0000-000097030000}"/>
    <cellStyle name="Comma 3 3 4" xfId="1533" xr:uid="{00000000-0005-0000-0000-000098030000}"/>
    <cellStyle name="Comma 3 3 4 2" xfId="9887" xr:uid="{00000000-0005-0000-0000-000098030000}"/>
    <cellStyle name="Comma 3 3 5" xfId="9883" xr:uid="{00000000-0005-0000-0000-000094030000}"/>
    <cellStyle name="Comma 3 4" xfId="1534" xr:uid="{00000000-0005-0000-0000-000099030000}"/>
    <cellStyle name="Comma 3 4 2" xfId="1535" xr:uid="{00000000-0005-0000-0000-00009A030000}"/>
    <cellStyle name="Comma 3 4 2 2" xfId="9889" xr:uid="{00000000-0005-0000-0000-00009A030000}"/>
    <cellStyle name="Comma 3 4 3" xfId="1536" xr:uid="{00000000-0005-0000-0000-00009B030000}"/>
    <cellStyle name="Comma 3 4 3 2" xfId="9890" xr:uid="{00000000-0005-0000-0000-00009B030000}"/>
    <cellStyle name="Comma 3 4 4" xfId="9888" xr:uid="{00000000-0005-0000-0000-000099030000}"/>
    <cellStyle name="Comma 3 5" xfId="1537" xr:uid="{00000000-0005-0000-0000-00009C030000}"/>
    <cellStyle name="Comma 3 5 2" xfId="9891" xr:uid="{00000000-0005-0000-0000-00009C030000}"/>
    <cellStyle name="Comma 3 6" xfId="1538" xr:uid="{00000000-0005-0000-0000-00009D030000}"/>
    <cellStyle name="Comma 3 6 2" xfId="9892" xr:uid="{00000000-0005-0000-0000-00009D030000}"/>
    <cellStyle name="Comma 3 7" xfId="1539" xr:uid="{00000000-0005-0000-0000-00009E030000}"/>
    <cellStyle name="Comma 3 7 2" xfId="9893" xr:uid="{00000000-0005-0000-0000-00009E030000}"/>
    <cellStyle name="Comma 3 8" xfId="1540" xr:uid="{00000000-0005-0000-0000-00009F030000}"/>
    <cellStyle name="Comma 3 8 2" xfId="9894" xr:uid="{00000000-0005-0000-0000-00009F030000}"/>
    <cellStyle name="Comma 3 9" xfId="1541" xr:uid="{00000000-0005-0000-0000-0000A0030000}"/>
    <cellStyle name="Comma 3 9 2" xfId="9895" xr:uid="{00000000-0005-0000-0000-0000A0030000}"/>
    <cellStyle name="Comma 4" xfId="38" xr:uid="{00000000-0005-0000-0000-0000A1030000}"/>
    <cellStyle name="Comma 4 10" xfId="1542" xr:uid="{00000000-0005-0000-0000-0000A2030000}"/>
    <cellStyle name="Comma 4 10 2" xfId="9896" xr:uid="{00000000-0005-0000-0000-0000A2030000}"/>
    <cellStyle name="Comma 4 11" xfId="1543" xr:uid="{00000000-0005-0000-0000-0000A3030000}"/>
    <cellStyle name="Comma 4 11 2" xfId="9897" xr:uid="{00000000-0005-0000-0000-0000A3030000}"/>
    <cellStyle name="Comma 4 12" xfId="1544" xr:uid="{00000000-0005-0000-0000-0000A4030000}"/>
    <cellStyle name="Comma 4 12 2" xfId="9898" xr:uid="{00000000-0005-0000-0000-0000A4030000}"/>
    <cellStyle name="Comma 4 13" xfId="1545" xr:uid="{00000000-0005-0000-0000-0000A5030000}"/>
    <cellStyle name="Comma 4 13 2" xfId="9899" xr:uid="{00000000-0005-0000-0000-0000A5030000}"/>
    <cellStyle name="Comma 4 14" xfId="1546" xr:uid="{00000000-0005-0000-0000-0000A6030000}"/>
    <cellStyle name="Comma 4 14 2" xfId="9900" xr:uid="{00000000-0005-0000-0000-0000A6030000}"/>
    <cellStyle name="Comma 4 15" xfId="9774" xr:uid="{00000000-0005-0000-0000-0000A1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2 2 2" xfId="9904" xr:uid="{00000000-0005-0000-0000-0000AA030000}"/>
    <cellStyle name="Comma 4 2 2 2 3" xfId="9903" xr:uid="{00000000-0005-0000-0000-0000A9030000}"/>
    <cellStyle name="Comma 4 2 2 3" xfId="1551" xr:uid="{00000000-0005-0000-0000-0000AB030000}"/>
    <cellStyle name="Comma 4 2 2 3 2" xfId="9905" xr:uid="{00000000-0005-0000-0000-0000AB030000}"/>
    <cellStyle name="Comma 4 2 2 4" xfId="9902" xr:uid="{00000000-0005-0000-0000-0000A8030000}"/>
    <cellStyle name="Comma 4 2 3" xfId="1552" xr:uid="{00000000-0005-0000-0000-0000AC030000}"/>
    <cellStyle name="Comma 4 2 3 2" xfId="1553" xr:uid="{00000000-0005-0000-0000-0000AD030000}"/>
    <cellStyle name="Comma 4 2 3 2 2" xfId="9907" xr:uid="{00000000-0005-0000-0000-0000AD030000}"/>
    <cellStyle name="Comma 4 2 3 3" xfId="9906" xr:uid="{00000000-0005-0000-0000-0000AC030000}"/>
    <cellStyle name="Comma 4 2 4" xfId="1554" xr:uid="{00000000-0005-0000-0000-0000AE030000}"/>
    <cellStyle name="Comma 4 2 4 2" xfId="9908" xr:uid="{00000000-0005-0000-0000-0000AE030000}"/>
    <cellStyle name="Comma 4 2 5" xfId="1555" xr:uid="{00000000-0005-0000-0000-0000AF030000}"/>
    <cellStyle name="Comma 4 2 5 2" xfId="9909" xr:uid="{00000000-0005-0000-0000-0000AF030000}"/>
    <cellStyle name="Comma 4 2 6" xfId="9901" xr:uid="{00000000-0005-0000-0000-0000A7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2 2 2" xfId="9913" xr:uid="{00000000-0005-0000-0000-0000B3030000}"/>
    <cellStyle name="Comma 4 3 2 2 3" xfId="9912" xr:uid="{00000000-0005-0000-0000-0000B2030000}"/>
    <cellStyle name="Comma 4 3 2 3" xfId="1560" xr:uid="{00000000-0005-0000-0000-0000B4030000}"/>
    <cellStyle name="Comma 4 3 2 3 2" xfId="9914" xr:uid="{00000000-0005-0000-0000-0000B4030000}"/>
    <cellStyle name="Comma 4 3 2 4" xfId="9911" xr:uid="{00000000-0005-0000-0000-0000B1030000}"/>
    <cellStyle name="Comma 4 3 3" xfId="1561" xr:uid="{00000000-0005-0000-0000-0000B5030000}"/>
    <cellStyle name="Comma 4 3 3 2" xfId="1562" xr:uid="{00000000-0005-0000-0000-0000B6030000}"/>
    <cellStyle name="Comma 4 3 3 2 2" xfId="9916" xr:uid="{00000000-0005-0000-0000-0000B6030000}"/>
    <cellStyle name="Comma 4 3 3 3" xfId="9915" xr:uid="{00000000-0005-0000-0000-0000B5030000}"/>
    <cellStyle name="Comma 4 3 4" xfId="1563" xr:uid="{00000000-0005-0000-0000-0000B7030000}"/>
    <cellStyle name="Comma 4 3 4 2" xfId="9917" xr:uid="{00000000-0005-0000-0000-0000B7030000}"/>
    <cellStyle name="Comma 4 3 5" xfId="9910" xr:uid="{00000000-0005-0000-0000-0000B0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2 2 2" xfId="9920" xr:uid="{00000000-0005-0000-0000-0000BB030000}"/>
    <cellStyle name="Comma 4 4 2 2 3" xfId="9919" xr:uid="{00000000-0005-0000-0000-0000BA030000}"/>
    <cellStyle name="Comma 4 4 2 3" xfId="1568" xr:uid="{00000000-0005-0000-0000-0000BC030000}"/>
    <cellStyle name="Comma 4 4 2 3 2" xfId="9921" xr:uid="{00000000-0005-0000-0000-0000BC030000}"/>
    <cellStyle name="Comma 4 4 2 4" xfId="9918" xr:uid="{00000000-0005-0000-0000-0000B9030000}"/>
    <cellStyle name="Comma 4 4 3" xfId="1569" xr:uid="{00000000-0005-0000-0000-0000BD030000}"/>
    <cellStyle name="Comma 4 4 3 2" xfId="1570" xr:uid="{00000000-0005-0000-0000-0000BE030000}"/>
    <cellStyle name="Comma 4 4 3 2 2" xfId="9923" xr:uid="{00000000-0005-0000-0000-0000BE030000}"/>
    <cellStyle name="Comma 4 4 3 3" xfId="9922" xr:uid="{00000000-0005-0000-0000-0000BD030000}"/>
    <cellStyle name="Comma 4 4 4" xfId="1571" xr:uid="{00000000-0005-0000-0000-0000BF030000}"/>
    <cellStyle name="Comma 4 4 4 2" xfId="9924"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2 2 2" xfId="9927" xr:uid="{00000000-0005-0000-0000-0000C2030000}"/>
    <cellStyle name="Comma 4 5 2 3" xfId="9926" xr:uid="{00000000-0005-0000-0000-0000C1030000}"/>
    <cellStyle name="Comma 4 5 3" xfId="1575" xr:uid="{00000000-0005-0000-0000-0000C3030000}"/>
    <cellStyle name="Comma 4 5 3 2" xfId="9928" xr:uid="{00000000-0005-0000-0000-0000C3030000}"/>
    <cellStyle name="Comma 4 5 4" xfId="9925" xr:uid="{00000000-0005-0000-0000-0000C0030000}"/>
    <cellStyle name="Comma 4 6" xfId="1576" xr:uid="{00000000-0005-0000-0000-0000C4030000}"/>
    <cellStyle name="Comma 4 6 2" xfId="1577" xr:uid="{00000000-0005-0000-0000-0000C5030000}"/>
    <cellStyle name="Comma 4 6 2 2" xfId="1578" xr:uid="{00000000-0005-0000-0000-0000C6030000}"/>
    <cellStyle name="Comma 4 6 2 2 2" xfId="9931" xr:uid="{00000000-0005-0000-0000-0000C6030000}"/>
    <cellStyle name="Comma 4 6 2 3" xfId="9930" xr:uid="{00000000-0005-0000-0000-0000C5030000}"/>
    <cellStyle name="Comma 4 6 3" xfId="1579" xr:uid="{00000000-0005-0000-0000-0000C7030000}"/>
    <cellStyle name="Comma 4 6 3 2" xfId="9932" xr:uid="{00000000-0005-0000-0000-0000C7030000}"/>
    <cellStyle name="Comma 4 6 4" xfId="9929" xr:uid="{00000000-0005-0000-0000-0000C4030000}"/>
    <cellStyle name="Comma 4 7" xfId="1580" xr:uid="{00000000-0005-0000-0000-0000C8030000}"/>
    <cellStyle name="Comma 4 7 2" xfId="1581" xr:uid="{00000000-0005-0000-0000-0000C9030000}"/>
    <cellStyle name="Comma 4 7 2 2" xfId="9934" xr:uid="{00000000-0005-0000-0000-0000C9030000}"/>
    <cellStyle name="Comma 4 7 3" xfId="9933" xr:uid="{00000000-0005-0000-0000-0000C8030000}"/>
    <cellStyle name="Comma 4 8" xfId="1582" xr:uid="{00000000-0005-0000-0000-0000CA030000}"/>
    <cellStyle name="Comma 4 8 2" xfId="9935" xr:uid="{00000000-0005-0000-0000-0000CA030000}"/>
    <cellStyle name="Comma 4 9" xfId="1583" xr:uid="{00000000-0005-0000-0000-0000CB030000}"/>
    <cellStyle name="Comma 4 9 2" xfId="9936" xr:uid="{00000000-0005-0000-0000-0000CB030000}"/>
    <cellStyle name="Comma 5" xfId="90" xr:uid="{00000000-0005-0000-0000-0000CC030000}"/>
    <cellStyle name="Comma 5 10" xfId="1584" xr:uid="{00000000-0005-0000-0000-0000CD030000}"/>
    <cellStyle name="Comma 5 10 2" xfId="9937" xr:uid="{00000000-0005-0000-0000-0000CD030000}"/>
    <cellStyle name="Comma 5 11" xfId="1585" xr:uid="{00000000-0005-0000-0000-0000CE030000}"/>
    <cellStyle name="Comma 5 11 2" xfId="9938" xr:uid="{00000000-0005-0000-0000-0000CE030000}"/>
    <cellStyle name="Comma 5 12" xfId="1586" xr:uid="{00000000-0005-0000-0000-0000CF030000}"/>
    <cellStyle name="Comma 5 12 2" xfId="9939"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2 2 2" xfId="9943" xr:uid="{00000000-0005-0000-0000-0000D3030000}"/>
    <cellStyle name="Comma 5 2 2 2 3" xfId="9942" xr:uid="{00000000-0005-0000-0000-0000D2030000}"/>
    <cellStyle name="Comma 5 2 2 3" xfId="1591" xr:uid="{00000000-0005-0000-0000-0000D4030000}"/>
    <cellStyle name="Comma 5 2 2 3 2" xfId="9944" xr:uid="{00000000-0005-0000-0000-0000D4030000}"/>
    <cellStyle name="Comma 5 2 2 4" xfId="9941" xr:uid="{00000000-0005-0000-0000-0000D1030000}"/>
    <cellStyle name="Comma 5 2 3" xfId="1592" xr:uid="{00000000-0005-0000-0000-0000D5030000}"/>
    <cellStyle name="Comma 5 2 3 2" xfId="1593" xr:uid="{00000000-0005-0000-0000-0000D6030000}"/>
    <cellStyle name="Comma 5 2 3 2 2" xfId="9946" xr:uid="{00000000-0005-0000-0000-0000D6030000}"/>
    <cellStyle name="Comma 5 2 3 3" xfId="9945" xr:uid="{00000000-0005-0000-0000-0000D5030000}"/>
    <cellStyle name="Comma 5 2 4" xfId="1594" xr:uid="{00000000-0005-0000-0000-0000D7030000}"/>
    <cellStyle name="Comma 5 2 4 2" xfId="9947" xr:uid="{00000000-0005-0000-0000-0000D7030000}"/>
    <cellStyle name="Comma 5 2 5" xfId="9940" xr:uid="{00000000-0005-0000-0000-0000D0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2 2 2" xfId="9951" xr:uid="{00000000-0005-0000-0000-0000DB030000}"/>
    <cellStyle name="Comma 5 3 2 2 3" xfId="9950" xr:uid="{00000000-0005-0000-0000-0000DA030000}"/>
    <cellStyle name="Comma 5 3 2 3" xfId="1599" xr:uid="{00000000-0005-0000-0000-0000DC030000}"/>
    <cellStyle name="Comma 5 3 2 3 2" xfId="9952" xr:uid="{00000000-0005-0000-0000-0000DC030000}"/>
    <cellStyle name="Comma 5 3 2 4" xfId="9949" xr:uid="{00000000-0005-0000-0000-0000D9030000}"/>
    <cellStyle name="Comma 5 3 3" xfId="1600" xr:uid="{00000000-0005-0000-0000-0000DD030000}"/>
    <cellStyle name="Comma 5 3 3 2" xfId="1601" xr:uid="{00000000-0005-0000-0000-0000DE030000}"/>
    <cellStyle name="Comma 5 3 3 2 2" xfId="9954" xr:uid="{00000000-0005-0000-0000-0000DE030000}"/>
    <cellStyle name="Comma 5 3 3 3" xfId="9953" xr:uid="{00000000-0005-0000-0000-0000DD030000}"/>
    <cellStyle name="Comma 5 3 4" xfId="1602" xr:uid="{00000000-0005-0000-0000-0000DF030000}"/>
    <cellStyle name="Comma 5 3 4 2" xfId="9955" xr:uid="{00000000-0005-0000-0000-0000DF030000}"/>
    <cellStyle name="Comma 5 3 5" xfId="9948" xr:uid="{00000000-0005-0000-0000-0000D8030000}"/>
    <cellStyle name="Comma 5 4" xfId="1603" xr:uid="{00000000-0005-0000-0000-0000E0030000}"/>
    <cellStyle name="Comma 5 4 2" xfId="1604" xr:uid="{00000000-0005-0000-0000-0000E1030000}"/>
    <cellStyle name="Comma 5 4 2 2" xfId="1605" xr:uid="{00000000-0005-0000-0000-0000E2030000}"/>
    <cellStyle name="Comma 5 4 2 2 2" xfId="9958" xr:uid="{00000000-0005-0000-0000-0000E2030000}"/>
    <cellStyle name="Comma 5 4 2 3" xfId="9957" xr:uid="{00000000-0005-0000-0000-0000E1030000}"/>
    <cellStyle name="Comma 5 4 3" xfId="1606" xr:uid="{00000000-0005-0000-0000-0000E3030000}"/>
    <cellStyle name="Comma 5 4 3 2" xfId="9959" xr:uid="{00000000-0005-0000-0000-0000E3030000}"/>
    <cellStyle name="Comma 5 4 4" xfId="9956" xr:uid="{00000000-0005-0000-0000-0000E0030000}"/>
    <cellStyle name="Comma 5 5" xfId="1607" xr:uid="{00000000-0005-0000-0000-0000E4030000}"/>
    <cellStyle name="Comma 5 5 2" xfId="1608" xr:uid="{00000000-0005-0000-0000-0000E5030000}"/>
    <cellStyle name="Comma 5 5 2 2" xfId="1609" xr:uid="{00000000-0005-0000-0000-0000E6030000}"/>
    <cellStyle name="Comma 5 5 2 2 2" xfId="9962" xr:uid="{00000000-0005-0000-0000-0000E6030000}"/>
    <cellStyle name="Comma 5 5 2 3" xfId="9961" xr:uid="{00000000-0005-0000-0000-0000E5030000}"/>
    <cellStyle name="Comma 5 5 3" xfId="1610" xr:uid="{00000000-0005-0000-0000-0000E7030000}"/>
    <cellStyle name="Comma 5 5 3 2" xfId="9963" xr:uid="{00000000-0005-0000-0000-0000E7030000}"/>
    <cellStyle name="Comma 5 5 4" xfId="9960" xr:uid="{00000000-0005-0000-0000-0000E4030000}"/>
    <cellStyle name="Comma 5 6" xfId="1611" xr:uid="{00000000-0005-0000-0000-0000E8030000}"/>
    <cellStyle name="Comma 5 6 2" xfId="1612" xr:uid="{00000000-0005-0000-0000-0000E9030000}"/>
    <cellStyle name="Comma 5 6 2 2" xfId="9965" xr:uid="{00000000-0005-0000-0000-0000E9030000}"/>
    <cellStyle name="Comma 5 6 3" xfId="9964" xr:uid="{00000000-0005-0000-0000-0000E8030000}"/>
    <cellStyle name="Comma 5 7" xfId="1613" xr:uid="{00000000-0005-0000-0000-0000EA030000}"/>
    <cellStyle name="Comma 5 7 2" xfId="9966" xr:uid="{00000000-0005-0000-0000-0000EA030000}"/>
    <cellStyle name="Comma 5 8" xfId="1614" xr:uid="{00000000-0005-0000-0000-0000EB030000}"/>
    <cellStyle name="Comma 5 8 2" xfId="9967" xr:uid="{00000000-0005-0000-0000-0000EB030000}"/>
    <cellStyle name="Comma 5 9" xfId="1615" xr:uid="{00000000-0005-0000-0000-0000EC030000}"/>
    <cellStyle name="Comma 5 9 2" xfId="9968" xr:uid="{00000000-0005-0000-0000-0000EC030000}"/>
    <cellStyle name="Comma 6" xfId="111" xr:uid="{00000000-0005-0000-0000-0000ED030000}"/>
    <cellStyle name="Comma 6 2" xfId="1616" xr:uid="{00000000-0005-0000-0000-0000EE030000}"/>
    <cellStyle name="Comma 6 2 2" xfId="9969" xr:uid="{00000000-0005-0000-0000-0000EE030000}"/>
    <cellStyle name="Comma 6 3" xfId="1617" xr:uid="{00000000-0005-0000-0000-0000EF030000}"/>
    <cellStyle name="Comma 6 3 2" xfId="9970" xr:uid="{00000000-0005-0000-0000-0000EF030000}"/>
    <cellStyle name="Comma 6 4" xfId="1618" xr:uid="{00000000-0005-0000-0000-0000F0030000}"/>
    <cellStyle name="Comma 6 4 2" xfId="9971" xr:uid="{00000000-0005-0000-0000-0000F0030000}"/>
    <cellStyle name="Comma 6 5" xfId="1619" xr:uid="{00000000-0005-0000-0000-0000F1030000}"/>
    <cellStyle name="Comma 6 5 2" xfId="9972" xr:uid="{00000000-0005-0000-0000-0000F1030000}"/>
    <cellStyle name="Comma 6 6" xfId="1620" xr:uid="{00000000-0005-0000-0000-0000F2030000}"/>
    <cellStyle name="Comma 6 6 2" xfId="9973" xr:uid="{00000000-0005-0000-0000-0000F2030000}"/>
    <cellStyle name="Comma 6 7" xfId="622" xr:uid="{00000000-0005-0000-0000-0000F3030000}"/>
    <cellStyle name="Comma 6 7 2" xfId="978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2 2 2" xfId="9977" xr:uid="{00000000-0005-0000-0000-0000F7030000}"/>
    <cellStyle name="Comma 7 2 2 3" xfId="9976" xr:uid="{00000000-0005-0000-0000-0000F6030000}"/>
    <cellStyle name="Comma 7 2 3" xfId="1625" xr:uid="{00000000-0005-0000-0000-0000F8030000}"/>
    <cellStyle name="Comma 7 2 3 2" xfId="9978" xr:uid="{00000000-0005-0000-0000-0000F8030000}"/>
    <cellStyle name="Comma 7 2 4" xfId="9975" xr:uid="{00000000-0005-0000-0000-0000F5030000}"/>
    <cellStyle name="Comma 7 3" xfId="1626" xr:uid="{00000000-0005-0000-0000-0000F9030000}"/>
    <cellStyle name="Comma 7 3 2" xfId="1627" xr:uid="{00000000-0005-0000-0000-0000FA030000}"/>
    <cellStyle name="Comma 7 3 2 2" xfId="9980" xr:uid="{00000000-0005-0000-0000-0000FA030000}"/>
    <cellStyle name="Comma 7 3 3" xfId="9979" xr:uid="{00000000-0005-0000-0000-0000F9030000}"/>
    <cellStyle name="Comma 7 4" xfId="1628" xr:uid="{00000000-0005-0000-0000-0000FB030000}"/>
    <cellStyle name="Comma 7 4 2" xfId="9981" xr:uid="{00000000-0005-0000-0000-0000FB030000}"/>
    <cellStyle name="Comma 7 5" xfId="1629" xr:uid="{00000000-0005-0000-0000-0000FC030000}"/>
    <cellStyle name="Comma 7 5 2" xfId="9982" xr:uid="{00000000-0005-0000-0000-0000FC030000}"/>
    <cellStyle name="Comma 7 6" xfId="1630" xr:uid="{00000000-0005-0000-0000-0000FD030000}"/>
    <cellStyle name="Comma 7 6 2" xfId="9983" xr:uid="{00000000-0005-0000-0000-0000FD030000}"/>
    <cellStyle name="Comma 7 7" xfId="1631" xr:uid="{00000000-0005-0000-0000-0000FE030000}"/>
    <cellStyle name="Comma 7 7 2" xfId="9984" xr:uid="{00000000-0005-0000-0000-0000FE030000}"/>
    <cellStyle name="Comma 7 8" xfId="1632" xr:uid="{00000000-0005-0000-0000-0000FF030000}"/>
    <cellStyle name="Comma 7 8 2" xfId="9985" xr:uid="{00000000-0005-0000-0000-0000FF030000}"/>
    <cellStyle name="Comma 7 9" xfId="9974" xr:uid="{00000000-0005-0000-0000-0000F4030000}"/>
    <cellStyle name="Comma 8" xfId="1633" xr:uid="{00000000-0005-0000-0000-000000040000}"/>
    <cellStyle name="Comma 8 2" xfId="1634" xr:uid="{00000000-0005-0000-0000-000001040000}"/>
    <cellStyle name="Comma 8 2 2" xfId="1635" xr:uid="{00000000-0005-0000-0000-000002040000}"/>
    <cellStyle name="Comma 8 2 2 2" xfId="9988" xr:uid="{00000000-0005-0000-0000-000002040000}"/>
    <cellStyle name="Comma 8 2 3" xfId="9987" xr:uid="{00000000-0005-0000-0000-000001040000}"/>
    <cellStyle name="Comma 8 3" xfId="1636" xr:uid="{00000000-0005-0000-0000-000003040000}"/>
    <cellStyle name="Comma 8 3 2" xfId="9989" xr:uid="{00000000-0005-0000-0000-000003040000}"/>
    <cellStyle name="Comma 8 4" xfId="1637" xr:uid="{00000000-0005-0000-0000-000004040000}"/>
    <cellStyle name="Comma 8 4 2" xfId="9990" xr:uid="{00000000-0005-0000-0000-000004040000}"/>
    <cellStyle name="Comma 8 5" xfId="1638" xr:uid="{00000000-0005-0000-0000-000005040000}"/>
    <cellStyle name="Comma 8 5 2" xfId="9991" xr:uid="{00000000-0005-0000-0000-000005040000}"/>
    <cellStyle name="Comma 8 6" xfId="1639" xr:uid="{00000000-0005-0000-0000-000006040000}"/>
    <cellStyle name="Comma 8 6 2" xfId="9992" xr:uid="{00000000-0005-0000-0000-000006040000}"/>
    <cellStyle name="Comma 8 7" xfId="1640" xr:uid="{00000000-0005-0000-0000-000007040000}"/>
    <cellStyle name="Comma 8 7 2" xfId="9993" xr:uid="{00000000-0005-0000-0000-000007040000}"/>
    <cellStyle name="Comma 8 8" xfId="9986" xr:uid="{00000000-0005-0000-0000-000000040000}"/>
    <cellStyle name="Comma 9" xfId="1641" xr:uid="{00000000-0005-0000-0000-000008040000}"/>
    <cellStyle name="Comma 9 2" xfId="1642" xr:uid="{00000000-0005-0000-0000-000009040000}"/>
    <cellStyle name="Comma 9 2 2" xfId="9995" xr:uid="{00000000-0005-0000-0000-000009040000}"/>
    <cellStyle name="Comma 9 3" xfId="1643" xr:uid="{00000000-0005-0000-0000-00000A040000}"/>
    <cellStyle name="Comma 9 3 2" xfId="9996" xr:uid="{00000000-0005-0000-0000-00000A040000}"/>
    <cellStyle name="Comma 9 4" xfId="1644" xr:uid="{00000000-0005-0000-0000-00000B040000}"/>
    <cellStyle name="Comma 9 4 2" xfId="9997" xr:uid="{00000000-0005-0000-0000-00000B040000}"/>
    <cellStyle name="Comma 9 5" xfId="1645" xr:uid="{00000000-0005-0000-0000-00000C040000}"/>
    <cellStyle name="Comma 9 5 2" xfId="9998" xr:uid="{00000000-0005-0000-0000-00000C040000}"/>
    <cellStyle name="Comma 9 6" xfId="9994" xr:uid="{00000000-0005-0000-0000-000008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mentaire 2" xfId="999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2] 2 2" xfId="10554" xr:uid="{00000000-0005-0000-0000-000018040000}"/>
    <cellStyle name="Currency [2] 3" xfId="10000" xr:uid="{00000000-0005-0000-0000-000017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2 2 2" xfId="10005" xr:uid="{00000000-0005-0000-0000-00001F040000}"/>
    <cellStyle name="Currency 10 2 2 2 3" xfId="10004" xr:uid="{00000000-0005-0000-0000-00001E040000}"/>
    <cellStyle name="Currency 10 2 2 3" xfId="1662" xr:uid="{00000000-0005-0000-0000-000020040000}"/>
    <cellStyle name="Currency 10 2 2 3 2" xfId="10006" xr:uid="{00000000-0005-0000-0000-000020040000}"/>
    <cellStyle name="Currency 10 2 2 4" xfId="10003" xr:uid="{00000000-0005-0000-0000-00001D040000}"/>
    <cellStyle name="Currency 10 2 3" xfId="1663" xr:uid="{00000000-0005-0000-0000-000021040000}"/>
    <cellStyle name="Currency 10 2 3 2" xfId="1664" xr:uid="{00000000-0005-0000-0000-000022040000}"/>
    <cellStyle name="Currency 10 2 3 2 2" xfId="10008" xr:uid="{00000000-0005-0000-0000-000022040000}"/>
    <cellStyle name="Currency 10 2 3 3" xfId="10007" xr:uid="{00000000-0005-0000-0000-000021040000}"/>
    <cellStyle name="Currency 10 2 4" xfId="1665" xr:uid="{00000000-0005-0000-0000-000023040000}"/>
    <cellStyle name="Currency 10 2 4 2" xfId="10009" xr:uid="{00000000-0005-0000-0000-000023040000}"/>
    <cellStyle name="Currency 10 2 5" xfId="10002" xr:uid="{00000000-0005-0000-0000-00001C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2 2 2" xfId="10013" xr:uid="{00000000-0005-0000-0000-000027040000}"/>
    <cellStyle name="Currency 10 3 2 2 3" xfId="10012" xr:uid="{00000000-0005-0000-0000-000026040000}"/>
    <cellStyle name="Currency 10 3 2 3" xfId="1670" xr:uid="{00000000-0005-0000-0000-000028040000}"/>
    <cellStyle name="Currency 10 3 2 3 2" xfId="10014" xr:uid="{00000000-0005-0000-0000-000028040000}"/>
    <cellStyle name="Currency 10 3 2 4" xfId="10011" xr:uid="{00000000-0005-0000-0000-000025040000}"/>
    <cellStyle name="Currency 10 3 3" xfId="1671" xr:uid="{00000000-0005-0000-0000-000029040000}"/>
    <cellStyle name="Currency 10 3 3 2" xfId="1672" xr:uid="{00000000-0005-0000-0000-00002A040000}"/>
    <cellStyle name="Currency 10 3 3 2 2" xfId="10016" xr:uid="{00000000-0005-0000-0000-00002A040000}"/>
    <cellStyle name="Currency 10 3 3 3" xfId="10015" xr:uid="{00000000-0005-0000-0000-000029040000}"/>
    <cellStyle name="Currency 10 3 4" xfId="1673" xr:uid="{00000000-0005-0000-0000-00002B040000}"/>
    <cellStyle name="Currency 10 3 4 2" xfId="10017" xr:uid="{00000000-0005-0000-0000-00002B040000}"/>
    <cellStyle name="Currency 10 3 5" xfId="10010" xr:uid="{00000000-0005-0000-0000-000024040000}"/>
    <cellStyle name="Currency 10 4" xfId="1674" xr:uid="{00000000-0005-0000-0000-00002C040000}"/>
    <cellStyle name="Currency 10 4 2" xfId="1675" xr:uid="{00000000-0005-0000-0000-00002D040000}"/>
    <cellStyle name="Currency 10 4 2 2" xfId="1676" xr:uid="{00000000-0005-0000-0000-00002E040000}"/>
    <cellStyle name="Currency 10 4 2 2 2" xfId="10020" xr:uid="{00000000-0005-0000-0000-00002E040000}"/>
    <cellStyle name="Currency 10 4 2 3" xfId="10019" xr:uid="{00000000-0005-0000-0000-00002D040000}"/>
    <cellStyle name="Currency 10 4 3" xfId="1677" xr:uid="{00000000-0005-0000-0000-00002F040000}"/>
    <cellStyle name="Currency 10 4 3 2" xfId="10021" xr:uid="{00000000-0005-0000-0000-00002F040000}"/>
    <cellStyle name="Currency 10 4 4" xfId="10018" xr:uid="{00000000-0005-0000-0000-00002C040000}"/>
    <cellStyle name="Currency 10 5" xfId="1678" xr:uid="{00000000-0005-0000-0000-000030040000}"/>
    <cellStyle name="Currency 10 5 2" xfId="1679" xr:uid="{00000000-0005-0000-0000-000031040000}"/>
    <cellStyle name="Currency 10 5 2 2" xfId="10023" xr:uid="{00000000-0005-0000-0000-000031040000}"/>
    <cellStyle name="Currency 10 5 3" xfId="10022" xr:uid="{00000000-0005-0000-0000-000030040000}"/>
    <cellStyle name="Currency 10 6" xfId="1680" xr:uid="{00000000-0005-0000-0000-000032040000}"/>
    <cellStyle name="Currency 10 6 2" xfId="10024" xr:uid="{00000000-0005-0000-0000-000032040000}"/>
    <cellStyle name="Currency 10 7" xfId="10001" xr:uid="{00000000-0005-0000-0000-00001B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2 2 2" xfId="10029" xr:uid="{00000000-0005-0000-0000-000037040000}"/>
    <cellStyle name="Currency 11 2 2 2 3" xfId="10028" xr:uid="{00000000-0005-0000-0000-000036040000}"/>
    <cellStyle name="Currency 11 2 2 3" xfId="1686" xr:uid="{00000000-0005-0000-0000-000038040000}"/>
    <cellStyle name="Currency 11 2 2 3 2" xfId="10030" xr:uid="{00000000-0005-0000-0000-000038040000}"/>
    <cellStyle name="Currency 11 2 2 4" xfId="10027" xr:uid="{00000000-0005-0000-0000-000035040000}"/>
    <cellStyle name="Currency 11 2 3" xfId="1687" xr:uid="{00000000-0005-0000-0000-000039040000}"/>
    <cellStyle name="Currency 11 2 3 2" xfId="1688" xr:uid="{00000000-0005-0000-0000-00003A040000}"/>
    <cellStyle name="Currency 11 2 3 2 2" xfId="10032" xr:uid="{00000000-0005-0000-0000-00003A040000}"/>
    <cellStyle name="Currency 11 2 3 3" xfId="10031" xr:uid="{00000000-0005-0000-0000-000039040000}"/>
    <cellStyle name="Currency 11 2 4" xfId="1689" xr:uid="{00000000-0005-0000-0000-00003B040000}"/>
    <cellStyle name="Currency 11 2 4 2" xfId="10033" xr:uid="{00000000-0005-0000-0000-00003B040000}"/>
    <cellStyle name="Currency 11 2 5" xfId="10026" xr:uid="{00000000-0005-0000-0000-000034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2 2 2" xfId="10037" xr:uid="{00000000-0005-0000-0000-00003F040000}"/>
    <cellStyle name="Currency 11 3 2 2 3" xfId="10036" xr:uid="{00000000-0005-0000-0000-00003E040000}"/>
    <cellStyle name="Currency 11 3 2 3" xfId="1694" xr:uid="{00000000-0005-0000-0000-000040040000}"/>
    <cellStyle name="Currency 11 3 2 3 2" xfId="10038" xr:uid="{00000000-0005-0000-0000-000040040000}"/>
    <cellStyle name="Currency 11 3 2 4" xfId="10035" xr:uid="{00000000-0005-0000-0000-00003D040000}"/>
    <cellStyle name="Currency 11 3 3" xfId="1695" xr:uid="{00000000-0005-0000-0000-000041040000}"/>
    <cellStyle name="Currency 11 3 3 2" xfId="1696" xr:uid="{00000000-0005-0000-0000-000042040000}"/>
    <cellStyle name="Currency 11 3 3 2 2" xfId="10040" xr:uid="{00000000-0005-0000-0000-000042040000}"/>
    <cellStyle name="Currency 11 3 3 3" xfId="10039" xr:uid="{00000000-0005-0000-0000-000041040000}"/>
    <cellStyle name="Currency 11 3 4" xfId="1697" xr:uid="{00000000-0005-0000-0000-000043040000}"/>
    <cellStyle name="Currency 11 3 4 2" xfId="10041" xr:uid="{00000000-0005-0000-0000-000043040000}"/>
    <cellStyle name="Currency 11 3 5" xfId="10034" xr:uid="{00000000-0005-0000-0000-00003C040000}"/>
    <cellStyle name="Currency 11 4" xfId="1698" xr:uid="{00000000-0005-0000-0000-000044040000}"/>
    <cellStyle name="Currency 11 4 2" xfId="1699" xr:uid="{00000000-0005-0000-0000-000045040000}"/>
    <cellStyle name="Currency 11 4 2 2" xfId="1700" xr:uid="{00000000-0005-0000-0000-000046040000}"/>
    <cellStyle name="Currency 11 4 2 2 2" xfId="10044" xr:uid="{00000000-0005-0000-0000-000046040000}"/>
    <cellStyle name="Currency 11 4 2 3" xfId="10043" xr:uid="{00000000-0005-0000-0000-000045040000}"/>
    <cellStyle name="Currency 11 4 3" xfId="1701" xr:uid="{00000000-0005-0000-0000-000047040000}"/>
    <cellStyle name="Currency 11 4 3 2" xfId="10045" xr:uid="{00000000-0005-0000-0000-000047040000}"/>
    <cellStyle name="Currency 11 4 4" xfId="10042" xr:uid="{00000000-0005-0000-0000-000044040000}"/>
    <cellStyle name="Currency 11 5" xfId="1702" xr:uid="{00000000-0005-0000-0000-000048040000}"/>
    <cellStyle name="Currency 11 5 2" xfId="1703" xr:uid="{00000000-0005-0000-0000-000049040000}"/>
    <cellStyle name="Currency 11 5 2 2" xfId="10047" xr:uid="{00000000-0005-0000-0000-000049040000}"/>
    <cellStyle name="Currency 11 5 3" xfId="10046" xr:uid="{00000000-0005-0000-0000-000048040000}"/>
    <cellStyle name="Currency 11 6" xfId="1704" xr:uid="{00000000-0005-0000-0000-00004A040000}"/>
    <cellStyle name="Currency 11 6 2" xfId="10048" xr:uid="{00000000-0005-0000-0000-00004A040000}"/>
    <cellStyle name="Currency 11 7" xfId="10025" xr:uid="{00000000-0005-0000-0000-000033040000}"/>
    <cellStyle name="Currency 12" xfId="1705" xr:uid="{00000000-0005-0000-0000-00004B040000}"/>
    <cellStyle name="Currency 12 2" xfId="10049" xr:uid="{00000000-0005-0000-0000-00004B040000}"/>
    <cellStyle name="Currency 13" xfId="1706" xr:uid="{00000000-0005-0000-0000-00004C040000}"/>
    <cellStyle name="Currency 13 2" xfId="10050"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2 2 2" xfId="10055" xr:uid="{00000000-0005-0000-0000-000051040000}"/>
    <cellStyle name="Currency 14 2 2 2 3" xfId="10054" xr:uid="{00000000-0005-0000-0000-000050040000}"/>
    <cellStyle name="Currency 14 2 2 3" xfId="1712" xr:uid="{00000000-0005-0000-0000-000052040000}"/>
    <cellStyle name="Currency 14 2 2 3 2" xfId="10056" xr:uid="{00000000-0005-0000-0000-000052040000}"/>
    <cellStyle name="Currency 14 2 2 4" xfId="10053" xr:uid="{00000000-0005-0000-0000-00004F040000}"/>
    <cellStyle name="Currency 14 2 3" xfId="1713" xr:uid="{00000000-0005-0000-0000-000053040000}"/>
    <cellStyle name="Currency 14 2 3 2" xfId="1714" xr:uid="{00000000-0005-0000-0000-000054040000}"/>
    <cellStyle name="Currency 14 2 3 2 2" xfId="10058" xr:uid="{00000000-0005-0000-0000-000054040000}"/>
    <cellStyle name="Currency 14 2 3 3" xfId="10057" xr:uid="{00000000-0005-0000-0000-000053040000}"/>
    <cellStyle name="Currency 14 2 4" xfId="1715" xr:uid="{00000000-0005-0000-0000-000055040000}"/>
    <cellStyle name="Currency 14 2 4 2" xfId="10059" xr:uid="{00000000-0005-0000-0000-000055040000}"/>
    <cellStyle name="Currency 14 2 5" xfId="10052" xr:uid="{00000000-0005-0000-0000-00004E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2 2 2" xfId="10063" xr:uid="{00000000-0005-0000-0000-000059040000}"/>
    <cellStyle name="Currency 14 3 2 2 3" xfId="10062" xr:uid="{00000000-0005-0000-0000-000058040000}"/>
    <cellStyle name="Currency 14 3 2 3" xfId="1720" xr:uid="{00000000-0005-0000-0000-00005A040000}"/>
    <cellStyle name="Currency 14 3 2 3 2" xfId="10064" xr:uid="{00000000-0005-0000-0000-00005A040000}"/>
    <cellStyle name="Currency 14 3 2 4" xfId="10061" xr:uid="{00000000-0005-0000-0000-000057040000}"/>
    <cellStyle name="Currency 14 3 3" xfId="1721" xr:uid="{00000000-0005-0000-0000-00005B040000}"/>
    <cellStyle name="Currency 14 3 3 2" xfId="1722" xr:uid="{00000000-0005-0000-0000-00005C040000}"/>
    <cellStyle name="Currency 14 3 3 2 2" xfId="10066" xr:uid="{00000000-0005-0000-0000-00005C040000}"/>
    <cellStyle name="Currency 14 3 3 3" xfId="10065" xr:uid="{00000000-0005-0000-0000-00005B040000}"/>
    <cellStyle name="Currency 14 3 4" xfId="1723" xr:uid="{00000000-0005-0000-0000-00005D040000}"/>
    <cellStyle name="Currency 14 3 4 2" xfId="10067" xr:uid="{00000000-0005-0000-0000-00005D040000}"/>
    <cellStyle name="Currency 14 3 5" xfId="10060" xr:uid="{00000000-0005-0000-0000-000056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2 2 2" xfId="10071" xr:uid="{00000000-0005-0000-0000-000061040000}"/>
    <cellStyle name="Currency 14 4 2 2 3" xfId="10070" xr:uid="{00000000-0005-0000-0000-000060040000}"/>
    <cellStyle name="Currency 14 4 2 3" xfId="1728" xr:uid="{00000000-0005-0000-0000-000062040000}"/>
    <cellStyle name="Currency 14 4 2 3 2" xfId="10072" xr:uid="{00000000-0005-0000-0000-000062040000}"/>
    <cellStyle name="Currency 14 4 2 4" xfId="10069" xr:uid="{00000000-0005-0000-0000-00005F040000}"/>
    <cellStyle name="Currency 14 4 3" xfId="1729" xr:uid="{00000000-0005-0000-0000-000063040000}"/>
    <cellStyle name="Currency 14 4 3 2" xfId="1730" xr:uid="{00000000-0005-0000-0000-000064040000}"/>
    <cellStyle name="Currency 14 4 3 2 2" xfId="10074" xr:uid="{00000000-0005-0000-0000-000064040000}"/>
    <cellStyle name="Currency 14 4 3 3" xfId="10073" xr:uid="{00000000-0005-0000-0000-000063040000}"/>
    <cellStyle name="Currency 14 4 4" xfId="1731" xr:uid="{00000000-0005-0000-0000-000065040000}"/>
    <cellStyle name="Currency 14 4 4 2" xfId="10075" xr:uid="{00000000-0005-0000-0000-000065040000}"/>
    <cellStyle name="Currency 14 4 5" xfId="10068" xr:uid="{00000000-0005-0000-0000-00005E040000}"/>
    <cellStyle name="Currency 14 5" xfId="1732" xr:uid="{00000000-0005-0000-0000-000066040000}"/>
    <cellStyle name="Currency 14 5 2" xfId="1733" xr:uid="{00000000-0005-0000-0000-000067040000}"/>
    <cellStyle name="Currency 14 5 2 2" xfId="1734" xr:uid="{00000000-0005-0000-0000-000068040000}"/>
    <cellStyle name="Currency 14 5 2 2 2" xfId="10078" xr:uid="{00000000-0005-0000-0000-000068040000}"/>
    <cellStyle name="Currency 14 5 2 3" xfId="10077" xr:uid="{00000000-0005-0000-0000-000067040000}"/>
    <cellStyle name="Currency 14 5 3" xfId="1735" xr:uid="{00000000-0005-0000-0000-000069040000}"/>
    <cellStyle name="Currency 14 5 3 2" xfId="10079" xr:uid="{00000000-0005-0000-0000-000069040000}"/>
    <cellStyle name="Currency 14 5 4" xfId="10076" xr:uid="{00000000-0005-0000-0000-000066040000}"/>
    <cellStyle name="Currency 14 6" xfId="1736" xr:uid="{00000000-0005-0000-0000-00006A040000}"/>
    <cellStyle name="Currency 14 6 2" xfId="1737" xr:uid="{00000000-0005-0000-0000-00006B040000}"/>
    <cellStyle name="Currency 14 6 2 2" xfId="10081" xr:uid="{00000000-0005-0000-0000-00006B040000}"/>
    <cellStyle name="Currency 14 6 3" xfId="10080" xr:uid="{00000000-0005-0000-0000-00006A040000}"/>
    <cellStyle name="Currency 14 7" xfId="1738" xr:uid="{00000000-0005-0000-0000-00006C040000}"/>
    <cellStyle name="Currency 14 7 2" xfId="10082" xr:uid="{00000000-0005-0000-0000-00006C040000}"/>
    <cellStyle name="Currency 14 8" xfId="10051" xr:uid="{00000000-0005-0000-0000-00004D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2 2 2" xfId="10086" xr:uid="{00000000-0005-0000-0000-000070040000}"/>
    <cellStyle name="Currency 15 2 2 3" xfId="10085" xr:uid="{00000000-0005-0000-0000-00006F040000}"/>
    <cellStyle name="Currency 15 2 3" xfId="1743" xr:uid="{00000000-0005-0000-0000-000071040000}"/>
    <cellStyle name="Currency 15 2 3 2" xfId="10087" xr:uid="{00000000-0005-0000-0000-000071040000}"/>
    <cellStyle name="Currency 15 2 4" xfId="10084" xr:uid="{00000000-0005-0000-0000-00006E040000}"/>
    <cellStyle name="Currency 15 3" xfId="1744" xr:uid="{00000000-0005-0000-0000-000072040000}"/>
    <cellStyle name="Currency 15 3 2" xfId="1745" xr:uid="{00000000-0005-0000-0000-000073040000}"/>
    <cellStyle name="Currency 15 3 2 2" xfId="10089" xr:uid="{00000000-0005-0000-0000-000073040000}"/>
    <cellStyle name="Currency 15 3 3" xfId="10088" xr:uid="{00000000-0005-0000-0000-000072040000}"/>
    <cellStyle name="Currency 15 4" xfId="1746" xr:uid="{00000000-0005-0000-0000-000074040000}"/>
    <cellStyle name="Currency 15 4 2" xfId="10090" xr:uid="{00000000-0005-0000-0000-000074040000}"/>
    <cellStyle name="Currency 15 5" xfId="10083" xr:uid="{00000000-0005-0000-0000-00006D040000}"/>
    <cellStyle name="Currency 16" xfId="1747" xr:uid="{00000000-0005-0000-0000-000075040000}"/>
    <cellStyle name="Currency 16 2" xfId="1748" xr:uid="{00000000-0005-0000-0000-000076040000}"/>
    <cellStyle name="Currency 16 2 2" xfId="10092" xr:uid="{00000000-0005-0000-0000-000076040000}"/>
    <cellStyle name="Currency 16 3" xfId="10091" xr:uid="{00000000-0005-0000-0000-000075040000}"/>
    <cellStyle name="Currency 17" xfId="1749" xr:uid="{00000000-0005-0000-0000-000077040000}"/>
    <cellStyle name="Currency 17 2" xfId="10093" xr:uid="{00000000-0005-0000-0000-000077040000}"/>
    <cellStyle name="Currency 18" xfId="1750" xr:uid="{00000000-0005-0000-0000-000078040000}"/>
    <cellStyle name="Currency 18 2" xfId="10094"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2 2 2" xfId="10099" xr:uid="{00000000-0005-0000-0000-00007D040000}"/>
    <cellStyle name="Currency 19 2 2 2 3" xfId="10098" xr:uid="{00000000-0005-0000-0000-00007C040000}"/>
    <cellStyle name="Currency 19 2 2 3" xfId="1756" xr:uid="{00000000-0005-0000-0000-00007E040000}"/>
    <cellStyle name="Currency 19 2 2 3 2" xfId="10100" xr:uid="{00000000-0005-0000-0000-00007E040000}"/>
    <cellStyle name="Currency 19 2 2 4" xfId="10097" xr:uid="{00000000-0005-0000-0000-00007B040000}"/>
    <cellStyle name="Currency 19 2 3" xfId="1757" xr:uid="{00000000-0005-0000-0000-00007F040000}"/>
    <cellStyle name="Currency 19 2 3 2" xfId="1758" xr:uid="{00000000-0005-0000-0000-000080040000}"/>
    <cellStyle name="Currency 19 2 3 2 2" xfId="10102" xr:uid="{00000000-0005-0000-0000-000080040000}"/>
    <cellStyle name="Currency 19 2 3 3" xfId="10101" xr:uid="{00000000-0005-0000-0000-00007F040000}"/>
    <cellStyle name="Currency 19 2 4" xfId="1759" xr:uid="{00000000-0005-0000-0000-000081040000}"/>
    <cellStyle name="Currency 19 2 4 2" xfId="10103" xr:uid="{00000000-0005-0000-0000-000081040000}"/>
    <cellStyle name="Currency 19 2 5" xfId="10096" xr:uid="{00000000-0005-0000-0000-00007A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2 2 2" xfId="10107" xr:uid="{00000000-0005-0000-0000-000085040000}"/>
    <cellStyle name="Currency 19 3 2 2 3" xfId="10106" xr:uid="{00000000-0005-0000-0000-000084040000}"/>
    <cellStyle name="Currency 19 3 2 3" xfId="1764" xr:uid="{00000000-0005-0000-0000-000086040000}"/>
    <cellStyle name="Currency 19 3 2 3 2" xfId="10108" xr:uid="{00000000-0005-0000-0000-000086040000}"/>
    <cellStyle name="Currency 19 3 2 4" xfId="10105" xr:uid="{00000000-0005-0000-0000-000083040000}"/>
    <cellStyle name="Currency 19 3 3" xfId="1765" xr:uid="{00000000-0005-0000-0000-000087040000}"/>
    <cellStyle name="Currency 19 3 3 2" xfId="1766" xr:uid="{00000000-0005-0000-0000-000088040000}"/>
    <cellStyle name="Currency 19 3 3 2 2" xfId="10110" xr:uid="{00000000-0005-0000-0000-000088040000}"/>
    <cellStyle name="Currency 19 3 3 3" xfId="10109" xr:uid="{00000000-0005-0000-0000-000087040000}"/>
    <cellStyle name="Currency 19 3 4" xfId="1767" xr:uid="{00000000-0005-0000-0000-000089040000}"/>
    <cellStyle name="Currency 19 3 4 2" xfId="10111" xr:uid="{00000000-0005-0000-0000-000089040000}"/>
    <cellStyle name="Currency 19 3 5" xfId="10104" xr:uid="{00000000-0005-0000-0000-000082040000}"/>
    <cellStyle name="Currency 19 4" xfId="1768" xr:uid="{00000000-0005-0000-0000-00008A040000}"/>
    <cellStyle name="Currency 19 4 2" xfId="1769" xr:uid="{00000000-0005-0000-0000-00008B040000}"/>
    <cellStyle name="Currency 19 4 2 2" xfId="1770" xr:uid="{00000000-0005-0000-0000-00008C040000}"/>
    <cellStyle name="Currency 19 4 2 2 2" xfId="10114" xr:uid="{00000000-0005-0000-0000-00008C040000}"/>
    <cellStyle name="Currency 19 4 2 3" xfId="10113" xr:uid="{00000000-0005-0000-0000-00008B040000}"/>
    <cellStyle name="Currency 19 4 3" xfId="1771" xr:uid="{00000000-0005-0000-0000-00008D040000}"/>
    <cellStyle name="Currency 19 4 3 2" xfId="10115" xr:uid="{00000000-0005-0000-0000-00008D040000}"/>
    <cellStyle name="Currency 19 4 4" xfId="10112" xr:uid="{00000000-0005-0000-0000-00008A040000}"/>
    <cellStyle name="Currency 19 5" xfId="1772" xr:uid="{00000000-0005-0000-0000-00008E040000}"/>
    <cellStyle name="Currency 19 5 2" xfId="1773" xr:uid="{00000000-0005-0000-0000-00008F040000}"/>
    <cellStyle name="Currency 19 5 2 2" xfId="10117" xr:uid="{00000000-0005-0000-0000-00008F040000}"/>
    <cellStyle name="Currency 19 5 3" xfId="10116" xr:uid="{00000000-0005-0000-0000-00008E040000}"/>
    <cellStyle name="Currency 19 6" xfId="1774" xr:uid="{00000000-0005-0000-0000-000090040000}"/>
    <cellStyle name="Currency 19 6 2" xfId="10118" xr:uid="{00000000-0005-0000-0000-000090040000}"/>
    <cellStyle name="Currency 19 7" xfId="10095" xr:uid="{00000000-0005-0000-0000-000079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2 2 2" xfId="10121" xr:uid="{00000000-0005-0000-0000-000094040000}"/>
    <cellStyle name="Currency 2 10 2 3" xfId="10120" xr:uid="{00000000-0005-0000-0000-000093040000}"/>
    <cellStyle name="Currency 2 10 3" xfId="1778" xr:uid="{00000000-0005-0000-0000-000095040000}"/>
    <cellStyle name="Currency 2 10 3 2" xfId="10122" xr:uid="{00000000-0005-0000-0000-000095040000}"/>
    <cellStyle name="Currency 2 10 4" xfId="10119" xr:uid="{00000000-0005-0000-0000-000092040000}"/>
    <cellStyle name="Currency 2 11" xfId="1779" xr:uid="{00000000-0005-0000-0000-000096040000}"/>
    <cellStyle name="Currency 2 11 2" xfId="10123" xr:uid="{00000000-0005-0000-0000-000096040000}"/>
    <cellStyle name="Currency 2 12" xfId="1780" xr:uid="{00000000-0005-0000-0000-000097040000}"/>
    <cellStyle name="Currency 2 12 2" xfId="10124" xr:uid="{00000000-0005-0000-0000-000097040000}"/>
    <cellStyle name="Currency 2 13" xfId="1781" xr:uid="{00000000-0005-0000-0000-000098040000}"/>
    <cellStyle name="Currency 2 13 2" xfId="10125" xr:uid="{00000000-0005-0000-0000-000098040000}"/>
    <cellStyle name="Currency 2 14" xfId="1782" xr:uid="{00000000-0005-0000-0000-000099040000}"/>
    <cellStyle name="Currency 2 14 2" xfId="10126" xr:uid="{00000000-0005-0000-0000-000099040000}"/>
    <cellStyle name="Currency 2 15" xfId="1783" xr:uid="{00000000-0005-0000-0000-00009A040000}"/>
    <cellStyle name="Currency 2 15 2" xfId="10127" xr:uid="{00000000-0005-0000-0000-00009A040000}"/>
    <cellStyle name="Currency 2 16" xfId="1784" xr:uid="{00000000-0005-0000-0000-00009B040000}"/>
    <cellStyle name="Currency 2 16 2" xfId="10128" xr:uid="{00000000-0005-0000-0000-00009B040000}"/>
    <cellStyle name="Currency 2 17" xfId="1785" xr:uid="{00000000-0005-0000-0000-00009C040000}"/>
    <cellStyle name="Currency 2 17 2" xfId="10129" xr:uid="{00000000-0005-0000-0000-00009C040000}"/>
    <cellStyle name="Currency 2 18" xfId="1786" xr:uid="{00000000-0005-0000-0000-00009D040000}"/>
    <cellStyle name="Currency 2 18 2" xfId="10130" xr:uid="{00000000-0005-0000-0000-00009D040000}"/>
    <cellStyle name="Currency 2 2" xfId="1787" xr:uid="{00000000-0005-0000-0000-00009E040000}"/>
    <cellStyle name="Currency 2 2 10" xfId="1788" xr:uid="{00000000-0005-0000-0000-00009F040000}"/>
    <cellStyle name="Currency 2 2 10 2" xfId="10131" xr:uid="{00000000-0005-0000-0000-00009F040000}"/>
    <cellStyle name="Currency 2 2 11" xfId="1789" xr:uid="{00000000-0005-0000-0000-0000A0040000}"/>
    <cellStyle name="Currency 2 2 11 2" xfId="10132" xr:uid="{00000000-0005-0000-0000-0000A0040000}"/>
    <cellStyle name="Currency 2 2 2" xfId="1790" xr:uid="{00000000-0005-0000-0000-0000A1040000}"/>
    <cellStyle name="Currency 2 2 2 2" xfId="10133" xr:uid="{00000000-0005-0000-0000-0000A1040000}"/>
    <cellStyle name="Currency 2 2 3" xfId="1791" xr:uid="{00000000-0005-0000-0000-0000A2040000}"/>
    <cellStyle name="Currency 2 2 3 2" xfId="10134"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8 2" xfId="10135" xr:uid="{00000000-0005-0000-0000-0000A7040000}"/>
    <cellStyle name="Currency 2 2 9" xfId="1797" xr:uid="{00000000-0005-0000-0000-0000A8040000}"/>
    <cellStyle name="Currency 2 2 9 2" xfId="10136"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3 6" xfId="10137" xr:uid="{00000000-0005-0000-0000-0000A9040000}"/>
    <cellStyle name="Currency 2 4" xfId="1803" xr:uid="{00000000-0005-0000-0000-0000AE040000}"/>
    <cellStyle name="Currency 2 4 2" xfId="10138" xr:uid="{00000000-0005-0000-0000-0000AE040000}"/>
    <cellStyle name="Currency 2 5" xfId="1804" xr:uid="{00000000-0005-0000-0000-0000AF040000}"/>
    <cellStyle name="Currency 2 5 2" xfId="10139" xr:uid="{00000000-0005-0000-0000-0000AF040000}"/>
    <cellStyle name="Currency 2 6" xfId="1805" xr:uid="{00000000-0005-0000-0000-0000B0040000}"/>
    <cellStyle name="Currency 2 6 2" xfId="10140" xr:uid="{00000000-0005-0000-0000-0000B0040000}"/>
    <cellStyle name="Currency 2 7" xfId="1806" xr:uid="{00000000-0005-0000-0000-0000B1040000}"/>
    <cellStyle name="Currency 2 7 2" xfId="10141" xr:uid="{00000000-0005-0000-0000-0000B1040000}"/>
    <cellStyle name="Currency 2 8" xfId="1807" xr:uid="{00000000-0005-0000-0000-0000B2040000}"/>
    <cellStyle name="Currency 2 8 2" xfId="10142" xr:uid="{00000000-0005-0000-0000-0000B2040000}"/>
    <cellStyle name="Currency 2 9" xfId="1808" xr:uid="{00000000-0005-0000-0000-0000B3040000}"/>
    <cellStyle name="Currency 2 9 2" xfId="10143"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2 2 2" xfId="10148" xr:uid="{00000000-0005-0000-0000-0000BA040000}"/>
    <cellStyle name="Currency 20 2 2 2 3" xfId="10147" xr:uid="{00000000-0005-0000-0000-0000B9040000}"/>
    <cellStyle name="Currency 20 2 2 3" xfId="1816" xr:uid="{00000000-0005-0000-0000-0000BB040000}"/>
    <cellStyle name="Currency 20 2 2 3 2" xfId="10149" xr:uid="{00000000-0005-0000-0000-0000BB040000}"/>
    <cellStyle name="Currency 20 2 2 4" xfId="10146" xr:uid="{00000000-0005-0000-0000-0000B8040000}"/>
    <cellStyle name="Currency 20 2 3" xfId="1817" xr:uid="{00000000-0005-0000-0000-0000BC040000}"/>
    <cellStyle name="Currency 20 2 3 2" xfId="1818" xr:uid="{00000000-0005-0000-0000-0000BD040000}"/>
    <cellStyle name="Currency 20 2 3 2 2" xfId="10151" xr:uid="{00000000-0005-0000-0000-0000BD040000}"/>
    <cellStyle name="Currency 20 2 3 3" xfId="10150" xr:uid="{00000000-0005-0000-0000-0000BC040000}"/>
    <cellStyle name="Currency 20 2 4" xfId="1819" xr:uid="{00000000-0005-0000-0000-0000BE040000}"/>
    <cellStyle name="Currency 20 2 4 2" xfId="10152" xr:uid="{00000000-0005-0000-0000-0000BE040000}"/>
    <cellStyle name="Currency 20 2 5" xfId="10145" xr:uid="{00000000-0005-0000-0000-0000B7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2 2 2" xfId="10156" xr:uid="{00000000-0005-0000-0000-0000C2040000}"/>
    <cellStyle name="Currency 20 3 2 2 3" xfId="10155" xr:uid="{00000000-0005-0000-0000-0000C1040000}"/>
    <cellStyle name="Currency 20 3 2 3" xfId="1824" xr:uid="{00000000-0005-0000-0000-0000C3040000}"/>
    <cellStyle name="Currency 20 3 2 3 2" xfId="10157" xr:uid="{00000000-0005-0000-0000-0000C3040000}"/>
    <cellStyle name="Currency 20 3 2 4" xfId="10154" xr:uid="{00000000-0005-0000-0000-0000C0040000}"/>
    <cellStyle name="Currency 20 3 3" xfId="1825" xr:uid="{00000000-0005-0000-0000-0000C4040000}"/>
    <cellStyle name="Currency 20 3 3 2" xfId="1826" xr:uid="{00000000-0005-0000-0000-0000C5040000}"/>
    <cellStyle name="Currency 20 3 3 2 2" xfId="10159" xr:uid="{00000000-0005-0000-0000-0000C5040000}"/>
    <cellStyle name="Currency 20 3 3 3" xfId="10158" xr:uid="{00000000-0005-0000-0000-0000C4040000}"/>
    <cellStyle name="Currency 20 3 4" xfId="1827" xr:uid="{00000000-0005-0000-0000-0000C6040000}"/>
    <cellStyle name="Currency 20 3 4 2" xfId="10160" xr:uid="{00000000-0005-0000-0000-0000C6040000}"/>
    <cellStyle name="Currency 20 3 5" xfId="10153" xr:uid="{00000000-0005-0000-0000-0000BF040000}"/>
    <cellStyle name="Currency 20 4" xfId="1828" xr:uid="{00000000-0005-0000-0000-0000C7040000}"/>
    <cellStyle name="Currency 20 4 2" xfId="1829" xr:uid="{00000000-0005-0000-0000-0000C8040000}"/>
    <cellStyle name="Currency 20 4 2 2" xfId="1830" xr:uid="{00000000-0005-0000-0000-0000C9040000}"/>
    <cellStyle name="Currency 20 4 2 2 2" xfId="10163" xr:uid="{00000000-0005-0000-0000-0000C9040000}"/>
    <cellStyle name="Currency 20 4 2 3" xfId="10162" xr:uid="{00000000-0005-0000-0000-0000C8040000}"/>
    <cellStyle name="Currency 20 4 3" xfId="1831" xr:uid="{00000000-0005-0000-0000-0000CA040000}"/>
    <cellStyle name="Currency 20 4 3 2" xfId="10164" xr:uid="{00000000-0005-0000-0000-0000CA040000}"/>
    <cellStyle name="Currency 20 4 4" xfId="10161" xr:uid="{00000000-0005-0000-0000-0000C7040000}"/>
    <cellStyle name="Currency 20 5" xfId="1832" xr:uid="{00000000-0005-0000-0000-0000CB040000}"/>
    <cellStyle name="Currency 20 5 2" xfId="1833" xr:uid="{00000000-0005-0000-0000-0000CC040000}"/>
    <cellStyle name="Currency 20 5 2 2" xfId="10166" xr:uid="{00000000-0005-0000-0000-0000CC040000}"/>
    <cellStyle name="Currency 20 5 3" xfId="10165" xr:uid="{00000000-0005-0000-0000-0000CB040000}"/>
    <cellStyle name="Currency 20 6" xfId="1834" xr:uid="{00000000-0005-0000-0000-0000CD040000}"/>
    <cellStyle name="Currency 20 6 2" xfId="10167" xr:uid="{00000000-0005-0000-0000-0000CD040000}"/>
    <cellStyle name="Currency 20 7" xfId="10144" xr:uid="{00000000-0005-0000-0000-0000B6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2 2 2" xfId="10172" xr:uid="{00000000-0005-0000-0000-0000D2040000}"/>
    <cellStyle name="Currency 21 2 2 2 3" xfId="10171" xr:uid="{00000000-0005-0000-0000-0000D1040000}"/>
    <cellStyle name="Currency 21 2 2 3" xfId="1840" xr:uid="{00000000-0005-0000-0000-0000D3040000}"/>
    <cellStyle name="Currency 21 2 2 3 2" xfId="10173" xr:uid="{00000000-0005-0000-0000-0000D3040000}"/>
    <cellStyle name="Currency 21 2 2 4" xfId="10170" xr:uid="{00000000-0005-0000-0000-0000D0040000}"/>
    <cellStyle name="Currency 21 2 3" xfId="1841" xr:uid="{00000000-0005-0000-0000-0000D4040000}"/>
    <cellStyle name="Currency 21 2 3 2" xfId="1842" xr:uid="{00000000-0005-0000-0000-0000D5040000}"/>
    <cellStyle name="Currency 21 2 3 2 2" xfId="10175" xr:uid="{00000000-0005-0000-0000-0000D5040000}"/>
    <cellStyle name="Currency 21 2 3 3" xfId="10174" xr:uid="{00000000-0005-0000-0000-0000D4040000}"/>
    <cellStyle name="Currency 21 2 4" xfId="1843" xr:uid="{00000000-0005-0000-0000-0000D6040000}"/>
    <cellStyle name="Currency 21 2 4 2" xfId="10176" xr:uid="{00000000-0005-0000-0000-0000D6040000}"/>
    <cellStyle name="Currency 21 2 5" xfId="10169" xr:uid="{00000000-0005-0000-0000-0000CF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2 2 2" xfId="10180" xr:uid="{00000000-0005-0000-0000-0000DA040000}"/>
    <cellStyle name="Currency 21 3 2 2 3" xfId="10179" xr:uid="{00000000-0005-0000-0000-0000D9040000}"/>
    <cellStyle name="Currency 21 3 2 3" xfId="1848" xr:uid="{00000000-0005-0000-0000-0000DB040000}"/>
    <cellStyle name="Currency 21 3 2 3 2" xfId="10181" xr:uid="{00000000-0005-0000-0000-0000DB040000}"/>
    <cellStyle name="Currency 21 3 2 4" xfId="10178" xr:uid="{00000000-0005-0000-0000-0000D8040000}"/>
    <cellStyle name="Currency 21 3 3" xfId="1849" xr:uid="{00000000-0005-0000-0000-0000DC040000}"/>
    <cellStyle name="Currency 21 3 3 2" xfId="1850" xr:uid="{00000000-0005-0000-0000-0000DD040000}"/>
    <cellStyle name="Currency 21 3 3 2 2" xfId="10183" xr:uid="{00000000-0005-0000-0000-0000DD040000}"/>
    <cellStyle name="Currency 21 3 3 3" xfId="10182" xr:uid="{00000000-0005-0000-0000-0000DC040000}"/>
    <cellStyle name="Currency 21 3 4" xfId="1851" xr:uid="{00000000-0005-0000-0000-0000DE040000}"/>
    <cellStyle name="Currency 21 3 4 2" xfId="10184" xr:uid="{00000000-0005-0000-0000-0000DE040000}"/>
    <cellStyle name="Currency 21 3 5" xfId="10177" xr:uid="{00000000-0005-0000-0000-0000D7040000}"/>
    <cellStyle name="Currency 21 4" xfId="1852" xr:uid="{00000000-0005-0000-0000-0000DF040000}"/>
    <cellStyle name="Currency 21 4 2" xfId="1853" xr:uid="{00000000-0005-0000-0000-0000E0040000}"/>
    <cellStyle name="Currency 21 4 2 2" xfId="1854" xr:uid="{00000000-0005-0000-0000-0000E1040000}"/>
    <cellStyle name="Currency 21 4 2 2 2" xfId="10187" xr:uid="{00000000-0005-0000-0000-0000E1040000}"/>
    <cellStyle name="Currency 21 4 2 3" xfId="10186" xr:uid="{00000000-0005-0000-0000-0000E0040000}"/>
    <cellStyle name="Currency 21 4 3" xfId="1855" xr:uid="{00000000-0005-0000-0000-0000E2040000}"/>
    <cellStyle name="Currency 21 4 3 2" xfId="10188" xr:uid="{00000000-0005-0000-0000-0000E2040000}"/>
    <cellStyle name="Currency 21 4 4" xfId="10185" xr:uid="{00000000-0005-0000-0000-0000DF040000}"/>
    <cellStyle name="Currency 21 5" xfId="1856" xr:uid="{00000000-0005-0000-0000-0000E3040000}"/>
    <cellStyle name="Currency 21 5 2" xfId="1857" xr:uid="{00000000-0005-0000-0000-0000E4040000}"/>
    <cellStyle name="Currency 21 5 2 2" xfId="10190" xr:uid="{00000000-0005-0000-0000-0000E4040000}"/>
    <cellStyle name="Currency 21 5 3" xfId="10189" xr:uid="{00000000-0005-0000-0000-0000E3040000}"/>
    <cellStyle name="Currency 21 6" xfId="1858" xr:uid="{00000000-0005-0000-0000-0000E5040000}"/>
    <cellStyle name="Currency 21 6 2" xfId="10191" xr:uid="{00000000-0005-0000-0000-0000E5040000}"/>
    <cellStyle name="Currency 21 7" xfId="10168" xr:uid="{00000000-0005-0000-0000-0000CE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2 2 2" xfId="10196" xr:uid="{00000000-0005-0000-0000-0000EA040000}"/>
    <cellStyle name="Currency 22 2 2 2 3" xfId="10195" xr:uid="{00000000-0005-0000-0000-0000E9040000}"/>
    <cellStyle name="Currency 22 2 2 3" xfId="1864" xr:uid="{00000000-0005-0000-0000-0000EB040000}"/>
    <cellStyle name="Currency 22 2 2 3 2" xfId="10197" xr:uid="{00000000-0005-0000-0000-0000EB040000}"/>
    <cellStyle name="Currency 22 2 2 4" xfId="10194" xr:uid="{00000000-0005-0000-0000-0000E8040000}"/>
    <cellStyle name="Currency 22 2 3" xfId="1865" xr:uid="{00000000-0005-0000-0000-0000EC040000}"/>
    <cellStyle name="Currency 22 2 3 2" xfId="1866" xr:uid="{00000000-0005-0000-0000-0000ED040000}"/>
    <cellStyle name="Currency 22 2 3 2 2" xfId="10199" xr:uid="{00000000-0005-0000-0000-0000ED040000}"/>
    <cellStyle name="Currency 22 2 3 3" xfId="10198" xr:uid="{00000000-0005-0000-0000-0000EC040000}"/>
    <cellStyle name="Currency 22 2 4" xfId="1867" xr:uid="{00000000-0005-0000-0000-0000EE040000}"/>
    <cellStyle name="Currency 22 2 4 2" xfId="10200" xr:uid="{00000000-0005-0000-0000-0000EE040000}"/>
    <cellStyle name="Currency 22 2 5" xfId="10193" xr:uid="{00000000-0005-0000-0000-0000E7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2 2 2" xfId="10204" xr:uid="{00000000-0005-0000-0000-0000F2040000}"/>
    <cellStyle name="Currency 22 3 2 2 3" xfId="10203" xr:uid="{00000000-0005-0000-0000-0000F1040000}"/>
    <cellStyle name="Currency 22 3 2 3" xfId="1872" xr:uid="{00000000-0005-0000-0000-0000F3040000}"/>
    <cellStyle name="Currency 22 3 2 3 2" xfId="10205" xr:uid="{00000000-0005-0000-0000-0000F3040000}"/>
    <cellStyle name="Currency 22 3 2 4" xfId="10202" xr:uid="{00000000-0005-0000-0000-0000F0040000}"/>
    <cellStyle name="Currency 22 3 3" xfId="1873" xr:uid="{00000000-0005-0000-0000-0000F4040000}"/>
    <cellStyle name="Currency 22 3 3 2" xfId="1874" xr:uid="{00000000-0005-0000-0000-0000F5040000}"/>
    <cellStyle name="Currency 22 3 3 2 2" xfId="10207" xr:uid="{00000000-0005-0000-0000-0000F5040000}"/>
    <cellStyle name="Currency 22 3 3 3" xfId="10206" xr:uid="{00000000-0005-0000-0000-0000F4040000}"/>
    <cellStyle name="Currency 22 3 4" xfId="1875" xr:uid="{00000000-0005-0000-0000-0000F6040000}"/>
    <cellStyle name="Currency 22 3 4 2" xfId="10208" xr:uid="{00000000-0005-0000-0000-0000F6040000}"/>
    <cellStyle name="Currency 22 3 5" xfId="10201" xr:uid="{00000000-0005-0000-0000-0000EF040000}"/>
    <cellStyle name="Currency 22 4" xfId="1876" xr:uid="{00000000-0005-0000-0000-0000F7040000}"/>
    <cellStyle name="Currency 22 4 2" xfId="1877" xr:uid="{00000000-0005-0000-0000-0000F8040000}"/>
    <cellStyle name="Currency 22 4 2 2" xfId="1878" xr:uid="{00000000-0005-0000-0000-0000F9040000}"/>
    <cellStyle name="Currency 22 4 2 2 2" xfId="10211" xr:uid="{00000000-0005-0000-0000-0000F9040000}"/>
    <cellStyle name="Currency 22 4 2 3" xfId="10210" xr:uid="{00000000-0005-0000-0000-0000F8040000}"/>
    <cellStyle name="Currency 22 4 3" xfId="1879" xr:uid="{00000000-0005-0000-0000-0000FA040000}"/>
    <cellStyle name="Currency 22 4 3 2" xfId="10212" xr:uid="{00000000-0005-0000-0000-0000FA040000}"/>
    <cellStyle name="Currency 22 4 4" xfId="10209" xr:uid="{00000000-0005-0000-0000-0000F7040000}"/>
    <cellStyle name="Currency 22 5" xfId="1880" xr:uid="{00000000-0005-0000-0000-0000FB040000}"/>
    <cellStyle name="Currency 22 5 2" xfId="1881" xr:uid="{00000000-0005-0000-0000-0000FC040000}"/>
    <cellStyle name="Currency 22 5 2 2" xfId="10214" xr:uid="{00000000-0005-0000-0000-0000FC040000}"/>
    <cellStyle name="Currency 22 5 3" xfId="10213" xr:uid="{00000000-0005-0000-0000-0000FB040000}"/>
    <cellStyle name="Currency 22 6" xfId="1882" xr:uid="{00000000-0005-0000-0000-0000FD040000}"/>
    <cellStyle name="Currency 22 6 2" xfId="10215" xr:uid="{00000000-0005-0000-0000-0000FD040000}"/>
    <cellStyle name="Currency 22 7" xfId="10192" xr:uid="{00000000-0005-0000-0000-0000E6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2 2 2" xfId="10220" xr:uid="{00000000-0005-0000-0000-000002050000}"/>
    <cellStyle name="Currency 23 2 2 2 3" xfId="10219" xr:uid="{00000000-0005-0000-0000-000001050000}"/>
    <cellStyle name="Currency 23 2 2 3" xfId="1888" xr:uid="{00000000-0005-0000-0000-000003050000}"/>
    <cellStyle name="Currency 23 2 2 3 2" xfId="10221" xr:uid="{00000000-0005-0000-0000-000003050000}"/>
    <cellStyle name="Currency 23 2 2 4" xfId="10218" xr:uid="{00000000-0005-0000-0000-000000050000}"/>
    <cellStyle name="Currency 23 2 3" xfId="1889" xr:uid="{00000000-0005-0000-0000-000004050000}"/>
    <cellStyle name="Currency 23 2 3 2" xfId="1890" xr:uid="{00000000-0005-0000-0000-000005050000}"/>
    <cellStyle name="Currency 23 2 3 2 2" xfId="10223" xr:uid="{00000000-0005-0000-0000-000005050000}"/>
    <cellStyle name="Currency 23 2 3 3" xfId="10222" xr:uid="{00000000-0005-0000-0000-000004050000}"/>
    <cellStyle name="Currency 23 2 4" xfId="1891" xr:uid="{00000000-0005-0000-0000-000006050000}"/>
    <cellStyle name="Currency 23 2 4 2" xfId="10224" xr:uid="{00000000-0005-0000-0000-000006050000}"/>
    <cellStyle name="Currency 23 2 5" xfId="10217" xr:uid="{00000000-0005-0000-0000-0000FF04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2 2 2" xfId="10228" xr:uid="{00000000-0005-0000-0000-00000A050000}"/>
    <cellStyle name="Currency 23 3 2 2 3" xfId="10227" xr:uid="{00000000-0005-0000-0000-000009050000}"/>
    <cellStyle name="Currency 23 3 2 3" xfId="1896" xr:uid="{00000000-0005-0000-0000-00000B050000}"/>
    <cellStyle name="Currency 23 3 2 3 2" xfId="10229" xr:uid="{00000000-0005-0000-0000-00000B050000}"/>
    <cellStyle name="Currency 23 3 2 4" xfId="10226" xr:uid="{00000000-0005-0000-0000-000008050000}"/>
    <cellStyle name="Currency 23 3 3" xfId="1897" xr:uid="{00000000-0005-0000-0000-00000C050000}"/>
    <cellStyle name="Currency 23 3 3 2" xfId="1898" xr:uid="{00000000-0005-0000-0000-00000D050000}"/>
    <cellStyle name="Currency 23 3 3 2 2" xfId="10231" xr:uid="{00000000-0005-0000-0000-00000D050000}"/>
    <cellStyle name="Currency 23 3 3 3" xfId="10230" xr:uid="{00000000-0005-0000-0000-00000C050000}"/>
    <cellStyle name="Currency 23 3 4" xfId="1899" xr:uid="{00000000-0005-0000-0000-00000E050000}"/>
    <cellStyle name="Currency 23 3 4 2" xfId="10232" xr:uid="{00000000-0005-0000-0000-00000E050000}"/>
    <cellStyle name="Currency 23 3 5" xfId="10225" xr:uid="{00000000-0005-0000-0000-000007050000}"/>
    <cellStyle name="Currency 23 4" xfId="1900" xr:uid="{00000000-0005-0000-0000-00000F050000}"/>
    <cellStyle name="Currency 23 4 2" xfId="1901" xr:uid="{00000000-0005-0000-0000-000010050000}"/>
    <cellStyle name="Currency 23 4 2 2" xfId="1902" xr:uid="{00000000-0005-0000-0000-000011050000}"/>
    <cellStyle name="Currency 23 4 2 2 2" xfId="10235" xr:uid="{00000000-0005-0000-0000-000011050000}"/>
    <cellStyle name="Currency 23 4 2 3" xfId="10234" xr:uid="{00000000-0005-0000-0000-000010050000}"/>
    <cellStyle name="Currency 23 4 3" xfId="1903" xr:uid="{00000000-0005-0000-0000-000012050000}"/>
    <cellStyle name="Currency 23 4 3 2" xfId="10236" xr:uid="{00000000-0005-0000-0000-000012050000}"/>
    <cellStyle name="Currency 23 4 4" xfId="10233" xr:uid="{00000000-0005-0000-0000-00000F050000}"/>
    <cellStyle name="Currency 23 5" xfId="1904" xr:uid="{00000000-0005-0000-0000-000013050000}"/>
    <cellStyle name="Currency 23 5 2" xfId="1905" xr:uid="{00000000-0005-0000-0000-000014050000}"/>
    <cellStyle name="Currency 23 5 2 2" xfId="10238" xr:uid="{00000000-0005-0000-0000-000014050000}"/>
    <cellStyle name="Currency 23 5 3" xfId="10237" xr:uid="{00000000-0005-0000-0000-000013050000}"/>
    <cellStyle name="Currency 23 6" xfId="1906" xr:uid="{00000000-0005-0000-0000-000015050000}"/>
    <cellStyle name="Currency 23 6 2" xfId="10239" xr:uid="{00000000-0005-0000-0000-000015050000}"/>
    <cellStyle name="Currency 23 7" xfId="10216" xr:uid="{00000000-0005-0000-0000-0000FE04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2 2 2" xfId="10244" xr:uid="{00000000-0005-0000-0000-00001A050000}"/>
    <cellStyle name="Currency 24 2 2 2 3" xfId="10243" xr:uid="{00000000-0005-0000-0000-000019050000}"/>
    <cellStyle name="Currency 24 2 2 3" xfId="1912" xr:uid="{00000000-0005-0000-0000-00001B050000}"/>
    <cellStyle name="Currency 24 2 2 3 2" xfId="10245" xr:uid="{00000000-0005-0000-0000-00001B050000}"/>
    <cellStyle name="Currency 24 2 2 4" xfId="10242" xr:uid="{00000000-0005-0000-0000-000018050000}"/>
    <cellStyle name="Currency 24 2 3" xfId="1913" xr:uid="{00000000-0005-0000-0000-00001C050000}"/>
    <cellStyle name="Currency 24 2 3 2" xfId="1914" xr:uid="{00000000-0005-0000-0000-00001D050000}"/>
    <cellStyle name="Currency 24 2 3 2 2" xfId="10247" xr:uid="{00000000-0005-0000-0000-00001D050000}"/>
    <cellStyle name="Currency 24 2 3 3" xfId="10246" xr:uid="{00000000-0005-0000-0000-00001C050000}"/>
    <cellStyle name="Currency 24 2 4" xfId="1915" xr:uid="{00000000-0005-0000-0000-00001E050000}"/>
    <cellStyle name="Currency 24 2 4 2" xfId="10248" xr:uid="{00000000-0005-0000-0000-00001E050000}"/>
    <cellStyle name="Currency 24 2 5" xfId="10241" xr:uid="{00000000-0005-0000-0000-000017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2 2 2" xfId="10252" xr:uid="{00000000-0005-0000-0000-000022050000}"/>
    <cellStyle name="Currency 24 3 2 2 3" xfId="10251" xr:uid="{00000000-0005-0000-0000-000021050000}"/>
    <cellStyle name="Currency 24 3 2 3" xfId="1920" xr:uid="{00000000-0005-0000-0000-000023050000}"/>
    <cellStyle name="Currency 24 3 2 3 2" xfId="10253" xr:uid="{00000000-0005-0000-0000-000023050000}"/>
    <cellStyle name="Currency 24 3 2 4" xfId="10250" xr:uid="{00000000-0005-0000-0000-000020050000}"/>
    <cellStyle name="Currency 24 3 3" xfId="1921" xr:uid="{00000000-0005-0000-0000-000024050000}"/>
    <cellStyle name="Currency 24 3 3 2" xfId="1922" xr:uid="{00000000-0005-0000-0000-000025050000}"/>
    <cellStyle name="Currency 24 3 3 2 2" xfId="10255" xr:uid="{00000000-0005-0000-0000-000025050000}"/>
    <cellStyle name="Currency 24 3 3 3" xfId="10254" xr:uid="{00000000-0005-0000-0000-000024050000}"/>
    <cellStyle name="Currency 24 3 4" xfId="1923" xr:uid="{00000000-0005-0000-0000-000026050000}"/>
    <cellStyle name="Currency 24 3 4 2" xfId="10256" xr:uid="{00000000-0005-0000-0000-000026050000}"/>
    <cellStyle name="Currency 24 3 5" xfId="10249" xr:uid="{00000000-0005-0000-0000-00001F050000}"/>
    <cellStyle name="Currency 24 4" xfId="1924" xr:uid="{00000000-0005-0000-0000-000027050000}"/>
    <cellStyle name="Currency 24 4 2" xfId="1925" xr:uid="{00000000-0005-0000-0000-000028050000}"/>
    <cellStyle name="Currency 24 4 2 2" xfId="1926" xr:uid="{00000000-0005-0000-0000-000029050000}"/>
    <cellStyle name="Currency 24 4 2 2 2" xfId="10259" xr:uid="{00000000-0005-0000-0000-000029050000}"/>
    <cellStyle name="Currency 24 4 2 3" xfId="10258" xr:uid="{00000000-0005-0000-0000-000028050000}"/>
    <cellStyle name="Currency 24 4 3" xfId="1927" xr:uid="{00000000-0005-0000-0000-00002A050000}"/>
    <cellStyle name="Currency 24 4 3 2" xfId="10260" xr:uid="{00000000-0005-0000-0000-00002A050000}"/>
    <cellStyle name="Currency 24 4 4" xfId="10257" xr:uid="{00000000-0005-0000-0000-000027050000}"/>
    <cellStyle name="Currency 24 5" xfId="1928" xr:uid="{00000000-0005-0000-0000-00002B050000}"/>
    <cellStyle name="Currency 24 5 2" xfId="1929" xr:uid="{00000000-0005-0000-0000-00002C050000}"/>
    <cellStyle name="Currency 24 5 2 2" xfId="10262" xr:uid="{00000000-0005-0000-0000-00002C050000}"/>
    <cellStyle name="Currency 24 5 3" xfId="10261" xr:uid="{00000000-0005-0000-0000-00002B050000}"/>
    <cellStyle name="Currency 24 6" xfId="1930" xr:uid="{00000000-0005-0000-0000-00002D050000}"/>
    <cellStyle name="Currency 24 6 2" xfId="10263" xr:uid="{00000000-0005-0000-0000-00002D050000}"/>
    <cellStyle name="Currency 24 7" xfId="10240" xr:uid="{00000000-0005-0000-0000-000016050000}"/>
    <cellStyle name="Currency 25" xfId="1931" xr:uid="{00000000-0005-0000-0000-00002E050000}"/>
    <cellStyle name="Currency 25 2" xfId="10264"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2 2 2" xfId="10269" xr:uid="{00000000-0005-0000-0000-000033050000}"/>
    <cellStyle name="Currency 26 2 2 2 3" xfId="10268" xr:uid="{00000000-0005-0000-0000-000032050000}"/>
    <cellStyle name="Currency 26 2 2 3" xfId="1937" xr:uid="{00000000-0005-0000-0000-000034050000}"/>
    <cellStyle name="Currency 26 2 2 3 2" xfId="10270" xr:uid="{00000000-0005-0000-0000-000034050000}"/>
    <cellStyle name="Currency 26 2 2 4" xfId="10267" xr:uid="{00000000-0005-0000-0000-000031050000}"/>
    <cellStyle name="Currency 26 2 3" xfId="1938" xr:uid="{00000000-0005-0000-0000-000035050000}"/>
    <cellStyle name="Currency 26 2 3 2" xfId="1939" xr:uid="{00000000-0005-0000-0000-000036050000}"/>
    <cellStyle name="Currency 26 2 3 2 2" xfId="10272" xr:uid="{00000000-0005-0000-0000-000036050000}"/>
    <cellStyle name="Currency 26 2 3 3" xfId="10271" xr:uid="{00000000-0005-0000-0000-000035050000}"/>
    <cellStyle name="Currency 26 2 4" xfId="1940" xr:uid="{00000000-0005-0000-0000-000037050000}"/>
    <cellStyle name="Currency 26 2 4 2" xfId="10273" xr:uid="{00000000-0005-0000-0000-000037050000}"/>
    <cellStyle name="Currency 26 2 5" xfId="10266" xr:uid="{00000000-0005-0000-0000-000030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2 2 2" xfId="10277" xr:uid="{00000000-0005-0000-0000-00003B050000}"/>
    <cellStyle name="Currency 26 3 2 2 3" xfId="10276" xr:uid="{00000000-0005-0000-0000-00003A050000}"/>
    <cellStyle name="Currency 26 3 2 3" xfId="1945" xr:uid="{00000000-0005-0000-0000-00003C050000}"/>
    <cellStyle name="Currency 26 3 2 3 2" xfId="10278" xr:uid="{00000000-0005-0000-0000-00003C050000}"/>
    <cellStyle name="Currency 26 3 2 4" xfId="10275" xr:uid="{00000000-0005-0000-0000-000039050000}"/>
    <cellStyle name="Currency 26 3 3" xfId="1946" xr:uid="{00000000-0005-0000-0000-00003D050000}"/>
    <cellStyle name="Currency 26 3 3 2" xfId="1947" xr:uid="{00000000-0005-0000-0000-00003E050000}"/>
    <cellStyle name="Currency 26 3 3 2 2" xfId="10280" xr:uid="{00000000-0005-0000-0000-00003E050000}"/>
    <cellStyle name="Currency 26 3 3 3" xfId="10279" xr:uid="{00000000-0005-0000-0000-00003D050000}"/>
    <cellStyle name="Currency 26 3 4" xfId="1948" xr:uid="{00000000-0005-0000-0000-00003F050000}"/>
    <cellStyle name="Currency 26 3 4 2" xfId="10281" xr:uid="{00000000-0005-0000-0000-00003F050000}"/>
    <cellStyle name="Currency 26 3 5" xfId="10274" xr:uid="{00000000-0005-0000-0000-000038050000}"/>
    <cellStyle name="Currency 26 4" xfId="1949" xr:uid="{00000000-0005-0000-0000-000040050000}"/>
    <cellStyle name="Currency 26 4 2" xfId="1950" xr:uid="{00000000-0005-0000-0000-000041050000}"/>
    <cellStyle name="Currency 26 4 2 2" xfId="1951" xr:uid="{00000000-0005-0000-0000-000042050000}"/>
    <cellStyle name="Currency 26 4 2 2 2" xfId="10284" xr:uid="{00000000-0005-0000-0000-000042050000}"/>
    <cellStyle name="Currency 26 4 2 3" xfId="10283" xr:uid="{00000000-0005-0000-0000-000041050000}"/>
    <cellStyle name="Currency 26 4 3" xfId="1952" xr:uid="{00000000-0005-0000-0000-000043050000}"/>
    <cellStyle name="Currency 26 4 3 2" xfId="10285" xr:uid="{00000000-0005-0000-0000-000043050000}"/>
    <cellStyle name="Currency 26 4 4" xfId="10282" xr:uid="{00000000-0005-0000-0000-000040050000}"/>
    <cellStyle name="Currency 26 5" xfId="1953" xr:uid="{00000000-0005-0000-0000-000044050000}"/>
    <cellStyle name="Currency 26 5 2" xfId="1954" xr:uid="{00000000-0005-0000-0000-000045050000}"/>
    <cellStyle name="Currency 26 5 2 2" xfId="10287" xr:uid="{00000000-0005-0000-0000-000045050000}"/>
    <cellStyle name="Currency 26 5 3" xfId="10286" xr:uid="{00000000-0005-0000-0000-000044050000}"/>
    <cellStyle name="Currency 26 6" xfId="1955" xr:uid="{00000000-0005-0000-0000-000046050000}"/>
    <cellStyle name="Currency 26 6 2" xfId="10288" xr:uid="{00000000-0005-0000-0000-000046050000}"/>
    <cellStyle name="Currency 26 7" xfId="10265" xr:uid="{00000000-0005-0000-0000-00002F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2 2 2" xfId="10293" xr:uid="{00000000-0005-0000-0000-00004B050000}"/>
    <cellStyle name="Currency 27 2 2 2 3" xfId="10292" xr:uid="{00000000-0005-0000-0000-00004A050000}"/>
    <cellStyle name="Currency 27 2 2 3" xfId="1961" xr:uid="{00000000-0005-0000-0000-00004C050000}"/>
    <cellStyle name="Currency 27 2 2 3 2" xfId="10294" xr:uid="{00000000-0005-0000-0000-00004C050000}"/>
    <cellStyle name="Currency 27 2 2 4" xfId="10291" xr:uid="{00000000-0005-0000-0000-000049050000}"/>
    <cellStyle name="Currency 27 2 3" xfId="1962" xr:uid="{00000000-0005-0000-0000-00004D050000}"/>
    <cellStyle name="Currency 27 2 3 2" xfId="1963" xr:uid="{00000000-0005-0000-0000-00004E050000}"/>
    <cellStyle name="Currency 27 2 3 2 2" xfId="10296" xr:uid="{00000000-0005-0000-0000-00004E050000}"/>
    <cellStyle name="Currency 27 2 3 3" xfId="10295" xr:uid="{00000000-0005-0000-0000-00004D050000}"/>
    <cellStyle name="Currency 27 2 4" xfId="1964" xr:uid="{00000000-0005-0000-0000-00004F050000}"/>
    <cellStyle name="Currency 27 2 4 2" xfId="10297" xr:uid="{00000000-0005-0000-0000-00004F050000}"/>
    <cellStyle name="Currency 27 2 5" xfId="10290" xr:uid="{00000000-0005-0000-0000-000048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2 2 2" xfId="10301" xr:uid="{00000000-0005-0000-0000-000053050000}"/>
    <cellStyle name="Currency 27 3 2 2 3" xfId="10300" xr:uid="{00000000-0005-0000-0000-000052050000}"/>
    <cellStyle name="Currency 27 3 2 3" xfId="1969" xr:uid="{00000000-0005-0000-0000-000054050000}"/>
    <cellStyle name="Currency 27 3 2 3 2" xfId="10302" xr:uid="{00000000-0005-0000-0000-000054050000}"/>
    <cellStyle name="Currency 27 3 2 4" xfId="10299" xr:uid="{00000000-0005-0000-0000-000051050000}"/>
    <cellStyle name="Currency 27 3 3" xfId="1970" xr:uid="{00000000-0005-0000-0000-000055050000}"/>
    <cellStyle name="Currency 27 3 3 2" xfId="1971" xr:uid="{00000000-0005-0000-0000-000056050000}"/>
    <cellStyle name="Currency 27 3 3 2 2" xfId="10304" xr:uid="{00000000-0005-0000-0000-000056050000}"/>
    <cellStyle name="Currency 27 3 3 3" xfId="10303" xr:uid="{00000000-0005-0000-0000-000055050000}"/>
    <cellStyle name="Currency 27 3 4" xfId="1972" xr:uid="{00000000-0005-0000-0000-000057050000}"/>
    <cellStyle name="Currency 27 3 4 2" xfId="10305" xr:uid="{00000000-0005-0000-0000-000057050000}"/>
    <cellStyle name="Currency 27 3 5" xfId="10298" xr:uid="{00000000-0005-0000-0000-000050050000}"/>
    <cellStyle name="Currency 27 4" xfId="1973" xr:uid="{00000000-0005-0000-0000-000058050000}"/>
    <cellStyle name="Currency 27 4 2" xfId="1974" xr:uid="{00000000-0005-0000-0000-000059050000}"/>
    <cellStyle name="Currency 27 4 2 2" xfId="1975" xr:uid="{00000000-0005-0000-0000-00005A050000}"/>
    <cellStyle name="Currency 27 4 2 2 2" xfId="10308" xr:uid="{00000000-0005-0000-0000-00005A050000}"/>
    <cellStyle name="Currency 27 4 2 3" xfId="10307" xr:uid="{00000000-0005-0000-0000-000059050000}"/>
    <cellStyle name="Currency 27 4 3" xfId="1976" xr:uid="{00000000-0005-0000-0000-00005B050000}"/>
    <cellStyle name="Currency 27 4 3 2" xfId="10309" xr:uid="{00000000-0005-0000-0000-00005B050000}"/>
    <cellStyle name="Currency 27 4 4" xfId="10306" xr:uid="{00000000-0005-0000-0000-000058050000}"/>
    <cellStyle name="Currency 27 5" xfId="1977" xr:uid="{00000000-0005-0000-0000-00005C050000}"/>
    <cellStyle name="Currency 27 5 2" xfId="1978" xr:uid="{00000000-0005-0000-0000-00005D050000}"/>
    <cellStyle name="Currency 27 5 2 2" xfId="10311" xr:uid="{00000000-0005-0000-0000-00005D050000}"/>
    <cellStyle name="Currency 27 5 3" xfId="10310" xr:uid="{00000000-0005-0000-0000-00005C050000}"/>
    <cellStyle name="Currency 27 6" xfId="1979" xr:uid="{00000000-0005-0000-0000-00005E050000}"/>
    <cellStyle name="Currency 27 6 2" xfId="10312" xr:uid="{00000000-0005-0000-0000-00005E050000}"/>
    <cellStyle name="Currency 27 7" xfId="10289" xr:uid="{00000000-0005-0000-0000-000047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2 2 2" xfId="10317" xr:uid="{00000000-0005-0000-0000-000063050000}"/>
    <cellStyle name="Currency 28 2 2 2 3" xfId="10316" xr:uid="{00000000-0005-0000-0000-000062050000}"/>
    <cellStyle name="Currency 28 2 2 3" xfId="1985" xr:uid="{00000000-0005-0000-0000-000064050000}"/>
    <cellStyle name="Currency 28 2 2 3 2" xfId="10318" xr:uid="{00000000-0005-0000-0000-000064050000}"/>
    <cellStyle name="Currency 28 2 2 4" xfId="10315" xr:uid="{00000000-0005-0000-0000-000061050000}"/>
    <cellStyle name="Currency 28 2 3" xfId="1986" xr:uid="{00000000-0005-0000-0000-000065050000}"/>
    <cellStyle name="Currency 28 2 3 2" xfId="1987" xr:uid="{00000000-0005-0000-0000-000066050000}"/>
    <cellStyle name="Currency 28 2 3 2 2" xfId="10320" xr:uid="{00000000-0005-0000-0000-000066050000}"/>
    <cellStyle name="Currency 28 2 3 3" xfId="10319" xr:uid="{00000000-0005-0000-0000-000065050000}"/>
    <cellStyle name="Currency 28 2 4" xfId="1988" xr:uid="{00000000-0005-0000-0000-000067050000}"/>
    <cellStyle name="Currency 28 2 4 2" xfId="10321" xr:uid="{00000000-0005-0000-0000-000067050000}"/>
    <cellStyle name="Currency 28 2 5" xfId="10314" xr:uid="{00000000-0005-0000-0000-000060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2 2 2" xfId="10325" xr:uid="{00000000-0005-0000-0000-00006B050000}"/>
    <cellStyle name="Currency 28 3 2 2 3" xfId="10324" xr:uid="{00000000-0005-0000-0000-00006A050000}"/>
    <cellStyle name="Currency 28 3 2 3" xfId="1993" xr:uid="{00000000-0005-0000-0000-00006C050000}"/>
    <cellStyle name="Currency 28 3 2 3 2" xfId="10326" xr:uid="{00000000-0005-0000-0000-00006C050000}"/>
    <cellStyle name="Currency 28 3 2 4" xfId="10323" xr:uid="{00000000-0005-0000-0000-000069050000}"/>
    <cellStyle name="Currency 28 3 3" xfId="1994" xr:uid="{00000000-0005-0000-0000-00006D050000}"/>
    <cellStyle name="Currency 28 3 3 2" xfId="1995" xr:uid="{00000000-0005-0000-0000-00006E050000}"/>
    <cellStyle name="Currency 28 3 3 2 2" xfId="10328" xr:uid="{00000000-0005-0000-0000-00006E050000}"/>
    <cellStyle name="Currency 28 3 3 3" xfId="10327" xr:uid="{00000000-0005-0000-0000-00006D050000}"/>
    <cellStyle name="Currency 28 3 4" xfId="1996" xr:uid="{00000000-0005-0000-0000-00006F050000}"/>
    <cellStyle name="Currency 28 3 4 2" xfId="10329" xr:uid="{00000000-0005-0000-0000-00006F050000}"/>
    <cellStyle name="Currency 28 3 5" xfId="10322" xr:uid="{00000000-0005-0000-0000-000068050000}"/>
    <cellStyle name="Currency 28 4" xfId="1997" xr:uid="{00000000-0005-0000-0000-000070050000}"/>
    <cellStyle name="Currency 28 4 2" xfId="1998" xr:uid="{00000000-0005-0000-0000-000071050000}"/>
    <cellStyle name="Currency 28 4 2 2" xfId="1999" xr:uid="{00000000-0005-0000-0000-000072050000}"/>
    <cellStyle name="Currency 28 4 2 2 2" xfId="10332" xr:uid="{00000000-0005-0000-0000-000072050000}"/>
    <cellStyle name="Currency 28 4 2 3" xfId="10331" xr:uid="{00000000-0005-0000-0000-000071050000}"/>
    <cellStyle name="Currency 28 4 3" xfId="2000" xr:uid="{00000000-0005-0000-0000-000073050000}"/>
    <cellStyle name="Currency 28 4 3 2" xfId="10333" xr:uid="{00000000-0005-0000-0000-000073050000}"/>
    <cellStyle name="Currency 28 4 4" xfId="10330" xr:uid="{00000000-0005-0000-0000-000070050000}"/>
    <cellStyle name="Currency 28 5" xfId="2001" xr:uid="{00000000-0005-0000-0000-000074050000}"/>
    <cellStyle name="Currency 28 5 2" xfId="2002" xr:uid="{00000000-0005-0000-0000-000075050000}"/>
    <cellStyle name="Currency 28 5 2 2" xfId="10335" xr:uid="{00000000-0005-0000-0000-000075050000}"/>
    <cellStyle name="Currency 28 5 3" xfId="10334" xr:uid="{00000000-0005-0000-0000-000074050000}"/>
    <cellStyle name="Currency 28 6" xfId="2003" xr:uid="{00000000-0005-0000-0000-000076050000}"/>
    <cellStyle name="Currency 28 6 2" xfId="10336" xr:uid="{00000000-0005-0000-0000-000076050000}"/>
    <cellStyle name="Currency 28 7" xfId="10313" xr:uid="{00000000-0005-0000-0000-00005F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2 2 2" xfId="10341" xr:uid="{00000000-0005-0000-0000-00007B050000}"/>
    <cellStyle name="Currency 29 2 2 2 3" xfId="10340" xr:uid="{00000000-0005-0000-0000-00007A050000}"/>
    <cellStyle name="Currency 29 2 2 3" xfId="2009" xr:uid="{00000000-0005-0000-0000-00007C050000}"/>
    <cellStyle name="Currency 29 2 2 3 2" xfId="10342" xr:uid="{00000000-0005-0000-0000-00007C050000}"/>
    <cellStyle name="Currency 29 2 2 4" xfId="10339" xr:uid="{00000000-0005-0000-0000-000079050000}"/>
    <cellStyle name="Currency 29 2 3" xfId="2010" xr:uid="{00000000-0005-0000-0000-00007D050000}"/>
    <cellStyle name="Currency 29 2 3 2" xfId="2011" xr:uid="{00000000-0005-0000-0000-00007E050000}"/>
    <cellStyle name="Currency 29 2 3 2 2" xfId="10344" xr:uid="{00000000-0005-0000-0000-00007E050000}"/>
    <cellStyle name="Currency 29 2 3 3" xfId="10343" xr:uid="{00000000-0005-0000-0000-00007D050000}"/>
    <cellStyle name="Currency 29 2 4" xfId="2012" xr:uid="{00000000-0005-0000-0000-00007F050000}"/>
    <cellStyle name="Currency 29 2 4 2" xfId="10345" xr:uid="{00000000-0005-0000-0000-00007F050000}"/>
    <cellStyle name="Currency 29 2 5" xfId="10338" xr:uid="{00000000-0005-0000-0000-000078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2 2 2" xfId="10349" xr:uid="{00000000-0005-0000-0000-000083050000}"/>
    <cellStyle name="Currency 29 3 2 2 3" xfId="10348" xr:uid="{00000000-0005-0000-0000-000082050000}"/>
    <cellStyle name="Currency 29 3 2 3" xfId="2017" xr:uid="{00000000-0005-0000-0000-000084050000}"/>
    <cellStyle name="Currency 29 3 2 3 2" xfId="10350" xr:uid="{00000000-0005-0000-0000-000084050000}"/>
    <cellStyle name="Currency 29 3 2 4" xfId="10347" xr:uid="{00000000-0005-0000-0000-000081050000}"/>
    <cellStyle name="Currency 29 3 3" xfId="2018" xr:uid="{00000000-0005-0000-0000-000085050000}"/>
    <cellStyle name="Currency 29 3 3 2" xfId="2019" xr:uid="{00000000-0005-0000-0000-000086050000}"/>
    <cellStyle name="Currency 29 3 3 2 2" xfId="10352" xr:uid="{00000000-0005-0000-0000-000086050000}"/>
    <cellStyle name="Currency 29 3 3 3" xfId="10351" xr:uid="{00000000-0005-0000-0000-000085050000}"/>
    <cellStyle name="Currency 29 3 4" xfId="2020" xr:uid="{00000000-0005-0000-0000-000087050000}"/>
    <cellStyle name="Currency 29 3 4 2" xfId="10353" xr:uid="{00000000-0005-0000-0000-000087050000}"/>
    <cellStyle name="Currency 29 3 5" xfId="10346" xr:uid="{00000000-0005-0000-0000-000080050000}"/>
    <cellStyle name="Currency 29 4" xfId="2021" xr:uid="{00000000-0005-0000-0000-000088050000}"/>
    <cellStyle name="Currency 29 4 2" xfId="2022" xr:uid="{00000000-0005-0000-0000-000089050000}"/>
    <cellStyle name="Currency 29 4 2 2" xfId="2023" xr:uid="{00000000-0005-0000-0000-00008A050000}"/>
    <cellStyle name="Currency 29 4 2 2 2" xfId="10356" xr:uid="{00000000-0005-0000-0000-00008A050000}"/>
    <cellStyle name="Currency 29 4 2 3" xfId="10355" xr:uid="{00000000-0005-0000-0000-000089050000}"/>
    <cellStyle name="Currency 29 4 3" xfId="2024" xr:uid="{00000000-0005-0000-0000-00008B050000}"/>
    <cellStyle name="Currency 29 4 3 2" xfId="10357" xr:uid="{00000000-0005-0000-0000-00008B050000}"/>
    <cellStyle name="Currency 29 4 4" xfId="10354" xr:uid="{00000000-0005-0000-0000-000088050000}"/>
    <cellStyle name="Currency 29 5" xfId="2025" xr:uid="{00000000-0005-0000-0000-00008C050000}"/>
    <cellStyle name="Currency 29 5 2" xfId="2026" xr:uid="{00000000-0005-0000-0000-00008D050000}"/>
    <cellStyle name="Currency 29 5 2 2" xfId="10359" xr:uid="{00000000-0005-0000-0000-00008D050000}"/>
    <cellStyle name="Currency 29 5 3" xfId="10358" xr:uid="{00000000-0005-0000-0000-00008C050000}"/>
    <cellStyle name="Currency 29 6" xfId="2027" xr:uid="{00000000-0005-0000-0000-00008E050000}"/>
    <cellStyle name="Currency 29 6 2" xfId="10360" xr:uid="{00000000-0005-0000-0000-00008E050000}"/>
    <cellStyle name="Currency 29 7" xfId="10337" xr:uid="{00000000-0005-0000-0000-000077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2 2 2" xfId="10364" xr:uid="{00000000-0005-0000-0000-000092050000}"/>
    <cellStyle name="Currency 3 2 2 3" xfId="10363" xr:uid="{00000000-0005-0000-0000-000091050000}"/>
    <cellStyle name="Currency 3 2 3" xfId="2032" xr:uid="{00000000-0005-0000-0000-000093050000}"/>
    <cellStyle name="Currency 3 2 3 2" xfId="10365" xr:uid="{00000000-0005-0000-0000-000093050000}"/>
    <cellStyle name="Currency 3 2 4" xfId="2033" xr:uid="{00000000-0005-0000-0000-000094050000}"/>
    <cellStyle name="Currency 3 2 4 2" xfId="10366" xr:uid="{00000000-0005-0000-0000-000094050000}"/>
    <cellStyle name="Currency 3 2 5" xfId="2034" xr:uid="{00000000-0005-0000-0000-000095050000}"/>
    <cellStyle name="Currency 3 2 5 2" xfId="10367" xr:uid="{00000000-0005-0000-0000-000095050000}"/>
    <cellStyle name="Currency 3 2 6" xfId="10362" xr:uid="{00000000-0005-0000-0000-000090050000}"/>
    <cellStyle name="Currency 3 3" xfId="2035" xr:uid="{00000000-0005-0000-0000-000096050000}"/>
    <cellStyle name="Currency 3 3 2" xfId="10368" xr:uid="{00000000-0005-0000-0000-000096050000}"/>
    <cellStyle name="Currency 3 4" xfId="2036" xr:uid="{00000000-0005-0000-0000-000097050000}"/>
    <cellStyle name="Currency 3 4 2" xfId="10369" xr:uid="{00000000-0005-0000-0000-000097050000}"/>
    <cellStyle name="Currency 3 5" xfId="2037" xr:uid="{00000000-0005-0000-0000-000098050000}"/>
    <cellStyle name="Currency 3 5 2" xfId="10370" xr:uid="{00000000-0005-0000-0000-000098050000}"/>
    <cellStyle name="Currency 3 6" xfId="2038" xr:uid="{00000000-0005-0000-0000-000099050000}"/>
    <cellStyle name="Currency 3 6 2" xfId="10371" xr:uid="{00000000-0005-0000-0000-000099050000}"/>
    <cellStyle name="Currency 3 7" xfId="10361" xr:uid="{00000000-0005-0000-0000-00008F050000}"/>
    <cellStyle name="Currency 30" xfId="9777" xr:uid="{00000000-0005-0000-0000-000042270000}"/>
    <cellStyle name="Currency 4" xfId="2039" xr:uid="{00000000-0005-0000-0000-00009A050000}"/>
    <cellStyle name="Currency 4 10" xfId="2040" xr:uid="{00000000-0005-0000-0000-00009B050000}"/>
    <cellStyle name="Currency 4 10 2" xfId="10373" xr:uid="{00000000-0005-0000-0000-00009B050000}"/>
    <cellStyle name="Currency 4 11" xfId="10372" xr:uid="{00000000-0005-0000-0000-00009A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2 2 2" xfId="10377" xr:uid="{00000000-0005-0000-0000-00009F050000}"/>
    <cellStyle name="Currency 4 2 2 2 3" xfId="10376" xr:uid="{00000000-0005-0000-0000-00009E050000}"/>
    <cellStyle name="Currency 4 2 2 3" xfId="2045" xr:uid="{00000000-0005-0000-0000-0000A0050000}"/>
    <cellStyle name="Currency 4 2 2 3 2" xfId="10378" xr:uid="{00000000-0005-0000-0000-0000A0050000}"/>
    <cellStyle name="Currency 4 2 2 4" xfId="10375" xr:uid="{00000000-0005-0000-0000-00009D050000}"/>
    <cellStyle name="Currency 4 2 3" xfId="2046" xr:uid="{00000000-0005-0000-0000-0000A1050000}"/>
    <cellStyle name="Currency 4 2 3 2" xfId="2047" xr:uid="{00000000-0005-0000-0000-0000A2050000}"/>
    <cellStyle name="Currency 4 2 3 2 2" xfId="10380" xr:uid="{00000000-0005-0000-0000-0000A2050000}"/>
    <cellStyle name="Currency 4 2 3 3" xfId="10379" xr:uid="{00000000-0005-0000-0000-0000A1050000}"/>
    <cellStyle name="Currency 4 2 4" xfId="2048" xr:uid="{00000000-0005-0000-0000-0000A3050000}"/>
    <cellStyle name="Currency 4 2 4 2" xfId="10381" xr:uid="{00000000-0005-0000-0000-0000A3050000}"/>
    <cellStyle name="Currency 4 2 5" xfId="10374" xr:uid="{00000000-0005-0000-0000-00009C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2 2 2" xfId="10385" xr:uid="{00000000-0005-0000-0000-0000A7050000}"/>
    <cellStyle name="Currency 4 3 2 2 3" xfId="10384" xr:uid="{00000000-0005-0000-0000-0000A6050000}"/>
    <cellStyle name="Currency 4 3 2 3" xfId="2053" xr:uid="{00000000-0005-0000-0000-0000A8050000}"/>
    <cellStyle name="Currency 4 3 2 3 2" xfId="10386" xr:uid="{00000000-0005-0000-0000-0000A8050000}"/>
    <cellStyle name="Currency 4 3 2 4" xfId="10383" xr:uid="{00000000-0005-0000-0000-0000A5050000}"/>
    <cellStyle name="Currency 4 3 3" xfId="2054" xr:uid="{00000000-0005-0000-0000-0000A9050000}"/>
    <cellStyle name="Currency 4 3 3 2" xfId="2055" xr:uid="{00000000-0005-0000-0000-0000AA050000}"/>
    <cellStyle name="Currency 4 3 3 2 2" xfId="10388" xr:uid="{00000000-0005-0000-0000-0000AA050000}"/>
    <cellStyle name="Currency 4 3 3 3" xfId="10387" xr:uid="{00000000-0005-0000-0000-0000A9050000}"/>
    <cellStyle name="Currency 4 3 4" xfId="2056" xr:uid="{00000000-0005-0000-0000-0000AB050000}"/>
    <cellStyle name="Currency 4 3 4 2" xfId="10389" xr:uid="{00000000-0005-0000-0000-0000AB050000}"/>
    <cellStyle name="Currency 4 3 5" xfId="10382" xr:uid="{00000000-0005-0000-0000-0000A4050000}"/>
    <cellStyle name="Currency 4 4" xfId="2057" xr:uid="{00000000-0005-0000-0000-0000AC050000}"/>
    <cellStyle name="Currency 4 4 2" xfId="2058" xr:uid="{00000000-0005-0000-0000-0000AD050000}"/>
    <cellStyle name="Currency 4 4 2 2" xfId="2059" xr:uid="{00000000-0005-0000-0000-0000AE050000}"/>
    <cellStyle name="Currency 4 4 2 2 2" xfId="10392" xr:uid="{00000000-0005-0000-0000-0000AE050000}"/>
    <cellStyle name="Currency 4 4 2 3" xfId="10391" xr:uid="{00000000-0005-0000-0000-0000AD050000}"/>
    <cellStyle name="Currency 4 4 3" xfId="2060" xr:uid="{00000000-0005-0000-0000-0000AF050000}"/>
    <cellStyle name="Currency 4 4 3 2" xfId="10393" xr:uid="{00000000-0005-0000-0000-0000AF050000}"/>
    <cellStyle name="Currency 4 4 4" xfId="10390" xr:uid="{00000000-0005-0000-0000-0000AC050000}"/>
    <cellStyle name="Currency 4 5" xfId="2061" xr:uid="{00000000-0005-0000-0000-0000B0050000}"/>
    <cellStyle name="Currency 4 5 2" xfId="2062" xr:uid="{00000000-0005-0000-0000-0000B1050000}"/>
    <cellStyle name="Currency 4 5 2 2" xfId="2063" xr:uid="{00000000-0005-0000-0000-0000B2050000}"/>
    <cellStyle name="Currency 4 5 2 2 2" xfId="10396" xr:uid="{00000000-0005-0000-0000-0000B2050000}"/>
    <cellStyle name="Currency 4 5 2 3" xfId="10395" xr:uid="{00000000-0005-0000-0000-0000B1050000}"/>
    <cellStyle name="Currency 4 5 3" xfId="2064" xr:uid="{00000000-0005-0000-0000-0000B3050000}"/>
    <cellStyle name="Currency 4 5 3 2" xfId="10397" xr:uid="{00000000-0005-0000-0000-0000B3050000}"/>
    <cellStyle name="Currency 4 5 4" xfId="10394" xr:uid="{00000000-0005-0000-0000-0000B0050000}"/>
    <cellStyle name="Currency 4 6" xfId="2065" xr:uid="{00000000-0005-0000-0000-0000B4050000}"/>
    <cellStyle name="Currency 4 6 2" xfId="2066" xr:uid="{00000000-0005-0000-0000-0000B5050000}"/>
    <cellStyle name="Currency 4 6 2 2" xfId="2067" xr:uid="{00000000-0005-0000-0000-0000B6050000}"/>
    <cellStyle name="Currency 4 6 2 2 2" xfId="10400" xr:uid="{00000000-0005-0000-0000-0000B6050000}"/>
    <cellStyle name="Currency 4 6 2 3" xfId="10399" xr:uid="{00000000-0005-0000-0000-0000B5050000}"/>
    <cellStyle name="Currency 4 6 3" xfId="2068" xr:uid="{00000000-0005-0000-0000-0000B7050000}"/>
    <cellStyle name="Currency 4 6 3 2" xfId="10401" xr:uid="{00000000-0005-0000-0000-0000B7050000}"/>
    <cellStyle name="Currency 4 6 4" xfId="10398" xr:uid="{00000000-0005-0000-0000-0000B4050000}"/>
    <cellStyle name="Currency 4 7" xfId="2069" xr:uid="{00000000-0005-0000-0000-0000B8050000}"/>
    <cellStyle name="Currency 4 7 2" xfId="2070" xr:uid="{00000000-0005-0000-0000-0000B9050000}"/>
    <cellStyle name="Currency 4 7 2 2" xfId="10403" xr:uid="{00000000-0005-0000-0000-0000B9050000}"/>
    <cellStyle name="Currency 4 7 3" xfId="10402" xr:uid="{00000000-0005-0000-0000-0000B8050000}"/>
    <cellStyle name="Currency 4 8" xfId="2071" xr:uid="{00000000-0005-0000-0000-0000BA050000}"/>
    <cellStyle name="Currency 4 8 2" xfId="10404" xr:uid="{00000000-0005-0000-0000-0000BA050000}"/>
    <cellStyle name="Currency 4 9" xfId="2072" xr:uid="{00000000-0005-0000-0000-0000BB050000}"/>
    <cellStyle name="Currency 4 9 2" xfId="10405"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2 2 2" xfId="10410" xr:uid="{00000000-0005-0000-0000-0000C0050000}"/>
    <cellStyle name="Currency 5 2 2 2 3" xfId="10409" xr:uid="{00000000-0005-0000-0000-0000BF050000}"/>
    <cellStyle name="Currency 5 2 2 3" xfId="2078" xr:uid="{00000000-0005-0000-0000-0000C1050000}"/>
    <cellStyle name="Currency 5 2 2 3 2" xfId="10411" xr:uid="{00000000-0005-0000-0000-0000C1050000}"/>
    <cellStyle name="Currency 5 2 2 4" xfId="10408" xr:uid="{00000000-0005-0000-0000-0000BE050000}"/>
    <cellStyle name="Currency 5 2 3" xfId="2079" xr:uid="{00000000-0005-0000-0000-0000C2050000}"/>
    <cellStyle name="Currency 5 2 3 2" xfId="2080" xr:uid="{00000000-0005-0000-0000-0000C3050000}"/>
    <cellStyle name="Currency 5 2 3 2 2" xfId="10413" xr:uid="{00000000-0005-0000-0000-0000C3050000}"/>
    <cellStyle name="Currency 5 2 3 3" xfId="10412" xr:uid="{00000000-0005-0000-0000-0000C2050000}"/>
    <cellStyle name="Currency 5 2 4" xfId="2081" xr:uid="{00000000-0005-0000-0000-0000C4050000}"/>
    <cellStyle name="Currency 5 2 4 2" xfId="10414" xr:uid="{00000000-0005-0000-0000-0000C4050000}"/>
    <cellStyle name="Currency 5 2 5" xfId="10407" xr:uid="{00000000-0005-0000-0000-0000BD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2 2 2" xfId="10418" xr:uid="{00000000-0005-0000-0000-0000C8050000}"/>
    <cellStyle name="Currency 5 3 2 2 3" xfId="10417" xr:uid="{00000000-0005-0000-0000-0000C7050000}"/>
    <cellStyle name="Currency 5 3 2 3" xfId="2086" xr:uid="{00000000-0005-0000-0000-0000C9050000}"/>
    <cellStyle name="Currency 5 3 2 3 2" xfId="10419" xr:uid="{00000000-0005-0000-0000-0000C9050000}"/>
    <cellStyle name="Currency 5 3 2 4" xfId="10416" xr:uid="{00000000-0005-0000-0000-0000C6050000}"/>
    <cellStyle name="Currency 5 3 3" xfId="2087" xr:uid="{00000000-0005-0000-0000-0000CA050000}"/>
    <cellStyle name="Currency 5 3 3 2" xfId="2088" xr:uid="{00000000-0005-0000-0000-0000CB050000}"/>
    <cellStyle name="Currency 5 3 3 2 2" xfId="10421" xr:uid="{00000000-0005-0000-0000-0000CB050000}"/>
    <cellStyle name="Currency 5 3 3 3" xfId="10420" xr:uid="{00000000-0005-0000-0000-0000CA050000}"/>
    <cellStyle name="Currency 5 3 4" xfId="2089" xr:uid="{00000000-0005-0000-0000-0000CC050000}"/>
    <cellStyle name="Currency 5 3 4 2" xfId="10422" xr:uid="{00000000-0005-0000-0000-0000CC050000}"/>
    <cellStyle name="Currency 5 3 5" xfId="10415" xr:uid="{00000000-0005-0000-0000-0000C5050000}"/>
    <cellStyle name="Currency 5 4" xfId="2090" xr:uid="{00000000-0005-0000-0000-0000CD050000}"/>
    <cellStyle name="Currency 5 4 2" xfId="2091" xr:uid="{00000000-0005-0000-0000-0000CE050000}"/>
    <cellStyle name="Currency 5 4 2 2" xfId="2092" xr:uid="{00000000-0005-0000-0000-0000CF050000}"/>
    <cellStyle name="Currency 5 4 2 2 2" xfId="10425" xr:uid="{00000000-0005-0000-0000-0000CF050000}"/>
    <cellStyle name="Currency 5 4 2 3" xfId="10424" xr:uid="{00000000-0005-0000-0000-0000CE050000}"/>
    <cellStyle name="Currency 5 4 3" xfId="2093" xr:uid="{00000000-0005-0000-0000-0000D0050000}"/>
    <cellStyle name="Currency 5 4 3 2" xfId="10426" xr:uid="{00000000-0005-0000-0000-0000D0050000}"/>
    <cellStyle name="Currency 5 4 4" xfId="10423" xr:uid="{00000000-0005-0000-0000-0000CD050000}"/>
    <cellStyle name="Currency 5 5" xfId="2094" xr:uid="{00000000-0005-0000-0000-0000D1050000}"/>
    <cellStyle name="Currency 5 5 2" xfId="2095" xr:uid="{00000000-0005-0000-0000-0000D2050000}"/>
    <cellStyle name="Currency 5 5 2 2" xfId="10428" xr:uid="{00000000-0005-0000-0000-0000D2050000}"/>
    <cellStyle name="Currency 5 5 3" xfId="10427" xr:uid="{00000000-0005-0000-0000-0000D1050000}"/>
    <cellStyle name="Currency 5 6" xfId="2096" xr:uid="{00000000-0005-0000-0000-0000D3050000}"/>
    <cellStyle name="Currency 5 6 2" xfId="10429" xr:uid="{00000000-0005-0000-0000-0000D3050000}"/>
    <cellStyle name="Currency 5 7" xfId="10406" xr:uid="{00000000-0005-0000-0000-0000BC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2 2 2" xfId="10434" xr:uid="{00000000-0005-0000-0000-0000D8050000}"/>
    <cellStyle name="Currency 6 2 2 2 3" xfId="10433" xr:uid="{00000000-0005-0000-0000-0000D7050000}"/>
    <cellStyle name="Currency 6 2 2 3" xfId="2102" xr:uid="{00000000-0005-0000-0000-0000D9050000}"/>
    <cellStyle name="Currency 6 2 2 3 2" xfId="10435" xr:uid="{00000000-0005-0000-0000-0000D9050000}"/>
    <cellStyle name="Currency 6 2 2 4" xfId="10432" xr:uid="{00000000-0005-0000-0000-0000D6050000}"/>
    <cellStyle name="Currency 6 2 3" xfId="2103" xr:uid="{00000000-0005-0000-0000-0000DA050000}"/>
    <cellStyle name="Currency 6 2 3 2" xfId="2104" xr:uid="{00000000-0005-0000-0000-0000DB050000}"/>
    <cellStyle name="Currency 6 2 3 2 2" xfId="10437" xr:uid="{00000000-0005-0000-0000-0000DB050000}"/>
    <cellStyle name="Currency 6 2 3 3" xfId="10436" xr:uid="{00000000-0005-0000-0000-0000DA050000}"/>
    <cellStyle name="Currency 6 2 4" xfId="2105" xr:uid="{00000000-0005-0000-0000-0000DC050000}"/>
    <cellStyle name="Currency 6 2 4 2" xfId="10438" xr:uid="{00000000-0005-0000-0000-0000DC050000}"/>
    <cellStyle name="Currency 6 2 5" xfId="10431" xr:uid="{00000000-0005-0000-0000-0000D5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2 2 2" xfId="10442" xr:uid="{00000000-0005-0000-0000-0000E0050000}"/>
    <cellStyle name="Currency 6 3 2 2 3" xfId="10441" xr:uid="{00000000-0005-0000-0000-0000DF050000}"/>
    <cellStyle name="Currency 6 3 2 3" xfId="2110" xr:uid="{00000000-0005-0000-0000-0000E1050000}"/>
    <cellStyle name="Currency 6 3 2 3 2" xfId="10443" xr:uid="{00000000-0005-0000-0000-0000E1050000}"/>
    <cellStyle name="Currency 6 3 2 4" xfId="10440" xr:uid="{00000000-0005-0000-0000-0000DE050000}"/>
    <cellStyle name="Currency 6 3 3" xfId="2111" xr:uid="{00000000-0005-0000-0000-0000E2050000}"/>
    <cellStyle name="Currency 6 3 3 2" xfId="2112" xr:uid="{00000000-0005-0000-0000-0000E3050000}"/>
    <cellStyle name="Currency 6 3 3 2 2" xfId="10445" xr:uid="{00000000-0005-0000-0000-0000E3050000}"/>
    <cellStyle name="Currency 6 3 3 3" xfId="10444" xr:uid="{00000000-0005-0000-0000-0000E2050000}"/>
    <cellStyle name="Currency 6 3 4" xfId="2113" xr:uid="{00000000-0005-0000-0000-0000E4050000}"/>
    <cellStyle name="Currency 6 3 4 2" xfId="10446" xr:uid="{00000000-0005-0000-0000-0000E4050000}"/>
    <cellStyle name="Currency 6 3 5" xfId="10439" xr:uid="{00000000-0005-0000-0000-0000DD050000}"/>
    <cellStyle name="Currency 6 4" xfId="2114" xr:uid="{00000000-0005-0000-0000-0000E5050000}"/>
    <cellStyle name="Currency 6 4 2" xfId="2115" xr:uid="{00000000-0005-0000-0000-0000E6050000}"/>
    <cellStyle name="Currency 6 4 2 2" xfId="2116" xr:uid="{00000000-0005-0000-0000-0000E7050000}"/>
    <cellStyle name="Currency 6 4 2 2 2" xfId="10449" xr:uid="{00000000-0005-0000-0000-0000E7050000}"/>
    <cellStyle name="Currency 6 4 2 3" xfId="10448" xr:uid="{00000000-0005-0000-0000-0000E6050000}"/>
    <cellStyle name="Currency 6 4 3" xfId="2117" xr:uid="{00000000-0005-0000-0000-0000E8050000}"/>
    <cellStyle name="Currency 6 4 3 2" xfId="10450" xr:uid="{00000000-0005-0000-0000-0000E8050000}"/>
    <cellStyle name="Currency 6 4 4" xfId="10447" xr:uid="{00000000-0005-0000-0000-0000E5050000}"/>
    <cellStyle name="Currency 6 5" xfId="2118" xr:uid="{00000000-0005-0000-0000-0000E9050000}"/>
    <cellStyle name="Currency 6 5 2" xfId="2119" xr:uid="{00000000-0005-0000-0000-0000EA050000}"/>
    <cellStyle name="Currency 6 5 2 2" xfId="10452" xr:uid="{00000000-0005-0000-0000-0000EA050000}"/>
    <cellStyle name="Currency 6 5 3" xfId="10451" xr:uid="{00000000-0005-0000-0000-0000E9050000}"/>
    <cellStyle name="Currency 6 6" xfId="2120" xr:uid="{00000000-0005-0000-0000-0000EB050000}"/>
    <cellStyle name="Currency 6 6 2" xfId="10453" xr:uid="{00000000-0005-0000-0000-0000EB050000}"/>
    <cellStyle name="Currency 6 7" xfId="10430" xr:uid="{00000000-0005-0000-0000-0000D4050000}"/>
    <cellStyle name="Currency 7" xfId="2121" xr:uid="{00000000-0005-0000-0000-0000EC050000}"/>
    <cellStyle name="Currency 7 2" xfId="2122" xr:uid="{00000000-0005-0000-0000-0000ED050000}"/>
    <cellStyle name="Currency 7 2 2" xfId="10455" xr:uid="{00000000-0005-0000-0000-0000ED050000}"/>
    <cellStyle name="Currency 7 3" xfId="10454" xr:uid="{00000000-0005-0000-0000-0000EC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2 2 2" xfId="10460" xr:uid="{00000000-0005-0000-0000-0000F2050000}"/>
    <cellStyle name="Currency 8 2 2 2 3" xfId="10459" xr:uid="{00000000-0005-0000-0000-0000F1050000}"/>
    <cellStyle name="Currency 8 2 2 3" xfId="2128" xr:uid="{00000000-0005-0000-0000-0000F3050000}"/>
    <cellStyle name="Currency 8 2 2 3 2" xfId="10461" xr:uid="{00000000-0005-0000-0000-0000F3050000}"/>
    <cellStyle name="Currency 8 2 2 4" xfId="10458" xr:uid="{00000000-0005-0000-0000-0000F0050000}"/>
    <cellStyle name="Currency 8 2 3" xfId="2129" xr:uid="{00000000-0005-0000-0000-0000F4050000}"/>
    <cellStyle name="Currency 8 2 3 2" xfId="2130" xr:uid="{00000000-0005-0000-0000-0000F5050000}"/>
    <cellStyle name="Currency 8 2 3 2 2" xfId="10463" xr:uid="{00000000-0005-0000-0000-0000F5050000}"/>
    <cellStyle name="Currency 8 2 3 3" xfId="10462" xr:uid="{00000000-0005-0000-0000-0000F4050000}"/>
    <cellStyle name="Currency 8 2 4" xfId="2131" xr:uid="{00000000-0005-0000-0000-0000F6050000}"/>
    <cellStyle name="Currency 8 2 4 2" xfId="10464" xr:uid="{00000000-0005-0000-0000-0000F6050000}"/>
    <cellStyle name="Currency 8 2 5" xfId="10457" xr:uid="{00000000-0005-0000-0000-0000EF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2 2 2" xfId="10468" xr:uid="{00000000-0005-0000-0000-0000FA050000}"/>
    <cellStyle name="Currency 8 3 2 2 3" xfId="10467" xr:uid="{00000000-0005-0000-0000-0000F9050000}"/>
    <cellStyle name="Currency 8 3 2 3" xfId="2136" xr:uid="{00000000-0005-0000-0000-0000FB050000}"/>
    <cellStyle name="Currency 8 3 2 3 2" xfId="10469" xr:uid="{00000000-0005-0000-0000-0000FB050000}"/>
    <cellStyle name="Currency 8 3 2 4" xfId="10466" xr:uid="{00000000-0005-0000-0000-0000F8050000}"/>
    <cellStyle name="Currency 8 3 3" xfId="2137" xr:uid="{00000000-0005-0000-0000-0000FC050000}"/>
    <cellStyle name="Currency 8 3 3 2" xfId="2138" xr:uid="{00000000-0005-0000-0000-0000FD050000}"/>
    <cellStyle name="Currency 8 3 3 2 2" xfId="10471" xr:uid="{00000000-0005-0000-0000-0000FD050000}"/>
    <cellStyle name="Currency 8 3 3 3" xfId="10470" xr:uid="{00000000-0005-0000-0000-0000FC050000}"/>
    <cellStyle name="Currency 8 3 4" xfId="2139" xr:uid="{00000000-0005-0000-0000-0000FE050000}"/>
    <cellStyle name="Currency 8 3 4 2" xfId="10472" xr:uid="{00000000-0005-0000-0000-0000FE050000}"/>
    <cellStyle name="Currency 8 3 5" xfId="10465" xr:uid="{00000000-0005-0000-0000-0000F7050000}"/>
    <cellStyle name="Currency 8 4" xfId="2140" xr:uid="{00000000-0005-0000-0000-0000FF050000}"/>
    <cellStyle name="Currency 8 4 2" xfId="2141" xr:uid="{00000000-0005-0000-0000-000000060000}"/>
    <cellStyle name="Currency 8 4 2 2" xfId="2142" xr:uid="{00000000-0005-0000-0000-000001060000}"/>
    <cellStyle name="Currency 8 4 2 2 2" xfId="10475" xr:uid="{00000000-0005-0000-0000-000001060000}"/>
    <cellStyle name="Currency 8 4 2 3" xfId="10474" xr:uid="{00000000-0005-0000-0000-000000060000}"/>
    <cellStyle name="Currency 8 4 3" xfId="2143" xr:uid="{00000000-0005-0000-0000-000002060000}"/>
    <cellStyle name="Currency 8 4 3 2" xfId="10476" xr:uid="{00000000-0005-0000-0000-000002060000}"/>
    <cellStyle name="Currency 8 4 4" xfId="10473" xr:uid="{00000000-0005-0000-0000-0000FF050000}"/>
    <cellStyle name="Currency 8 5" xfId="2144" xr:uid="{00000000-0005-0000-0000-000003060000}"/>
    <cellStyle name="Currency 8 5 2" xfId="2145" xr:uid="{00000000-0005-0000-0000-000004060000}"/>
    <cellStyle name="Currency 8 5 2 2" xfId="10478" xr:uid="{00000000-0005-0000-0000-000004060000}"/>
    <cellStyle name="Currency 8 5 3" xfId="10477" xr:uid="{00000000-0005-0000-0000-000003060000}"/>
    <cellStyle name="Currency 8 6" xfId="2146" xr:uid="{00000000-0005-0000-0000-000005060000}"/>
    <cellStyle name="Currency 8 6 2" xfId="10479" xr:uid="{00000000-0005-0000-0000-000005060000}"/>
    <cellStyle name="Currency 8 7" xfId="2147" xr:uid="{00000000-0005-0000-0000-000006060000}"/>
    <cellStyle name="Currency 8 7 2" xfId="10480" xr:uid="{00000000-0005-0000-0000-000006060000}"/>
    <cellStyle name="Currency 8 8" xfId="10456" xr:uid="{00000000-0005-0000-0000-0000EE05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2 2 2" xfId="10485" xr:uid="{00000000-0005-0000-0000-00000B060000}"/>
    <cellStyle name="Currency 9 2 2 2 3" xfId="10484" xr:uid="{00000000-0005-0000-0000-00000A060000}"/>
    <cellStyle name="Currency 9 2 2 3" xfId="2153" xr:uid="{00000000-0005-0000-0000-00000C060000}"/>
    <cellStyle name="Currency 9 2 2 3 2" xfId="10486" xr:uid="{00000000-0005-0000-0000-00000C060000}"/>
    <cellStyle name="Currency 9 2 2 4" xfId="10483" xr:uid="{00000000-0005-0000-0000-000009060000}"/>
    <cellStyle name="Currency 9 2 3" xfId="2154" xr:uid="{00000000-0005-0000-0000-00000D060000}"/>
    <cellStyle name="Currency 9 2 3 2" xfId="2155" xr:uid="{00000000-0005-0000-0000-00000E060000}"/>
    <cellStyle name="Currency 9 2 3 2 2" xfId="10488" xr:uid="{00000000-0005-0000-0000-00000E060000}"/>
    <cellStyle name="Currency 9 2 3 3" xfId="10487" xr:uid="{00000000-0005-0000-0000-00000D060000}"/>
    <cellStyle name="Currency 9 2 4" xfId="2156" xr:uid="{00000000-0005-0000-0000-00000F060000}"/>
    <cellStyle name="Currency 9 2 4 2" xfId="10489" xr:uid="{00000000-0005-0000-0000-00000F060000}"/>
    <cellStyle name="Currency 9 2 5" xfId="10482" xr:uid="{00000000-0005-0000-0000-000008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2 2 2" xfId="10493" xr:uid="{00000000-0005-0000-0000-000013060000}"/>
    <cellStyle name="Currency 9 3 2 2 3" xfId="10492" xr:uid="{00000000-0005-0000-0000-000012060000}"/>
    <cellStyle name="Currency 9 3 2 3" xfId="2161" xr:uid="{00000000-0005-0000-0000-000014060000}"/>
    <cellStyle name="Currency 9 3 2 3 2" xfId="10494" xr:uid="{00000000-0005-0000-0000-000014060000}"/>
    <cellStyle name="Currency 9 3 2 4" xfId="10491" xr:uid="{00000000-0005-0000-0000-000011060000}"/>
    <cellStyle name="Currency 9 3 3" xfId="2162" xr:uid="{00000000-0005-0000-0000-000015060000}"/>
    <cellStyle name="Currency 9 3 3 2" xfId="2163" xr:uid="{00000000-0005-0000-0000-000016060000}"/>
    <cellStyle name="Currency 9 3 3 2 2" xfId="10496" xr:uid="{00000000-0005-0000-0000-000016060000}"/>
    <cellStyle name="Currency 9 3 3 3" xfId="10495" xr:uid="{00000000-0005-0000-0000-000015060000}"/>
    <cellStyle name="Currency 9 3 4" xfId="2164" xr:uid="{00000000-0005-0000-0000-000017060000}"/>
    <cellStyle name="Currency 9 3 4 2" xfId="10497" xr:uid="{00000000-0005-0000-0000-000017060000}"/>
    <cellStyle name="Currency 9 3 5" xfId="10490" xr:uid="{00000000-0005-0000-0000-000010060000}"/>
    <cellStyle name="Currency 9 4" xfId="2165" xr:uid="{00000000-0005-0000-0000-000018060000}"/>
    <cellStyle name="Currency 9 4 2" xfId="2166" xr:uid="{00000000-0005-0000-0000-000019060000}"/>
    <cellStyle name="Currency 9 4 2 2" xfId="2167" xr:uid="{00000000-0005-0000-0000-00001A060000}"/>
    <cellStyle name="Currency 9 4 2 2 2" xfId="10500" xr:uid="{00000000-0005-0000-0000-00001A060000}"/>
    <cellStyle name="Currency 9 4 2 3" xfId="10499" xr:uid="{00000000-0005-0000-0000-000019060000}"/>
    <cellStyle name="Currency 9 4 3" xfId="2168" xr:uid="{00000000-0005-0000-0000-00001B060000}"/>
    <cellStyle name="Currency 9 4 3 2" xfId="10501" xr:uid="{00000000-0005-0000-0000-00001B060000}"/>
    <cellStyle name="Currency 9 4 4" xfId="10498" xr:uid="{00000000-0005-0000-0000-000018060000}"/>
    <cellStyle name="Currency 9 5" xfId="2169" xr:uid="{00000000-0005-0000-0000-00001C060000}"/>
    <cellStyle name="Currency 9 5 2" xfId="2170" xr:uid="{00000000-0005-0000-0000-00001D060000}"/>
    <cellStyle name="Currency 9 5 2 2" xfId="10503" xr:uid="{00000000-0005-0000-0000-00001D060000}"/>
    <cellStyle name="Currency 9 5 3" xfId="10502" xr:uid="{00000000-0005-0000-0000-00001C060000}"/>
    <cellStyle name="Currency 9 6" xfId="2171" xr:uid="{00000000-0005-0000-0000-00001E060000}"/>
    <cellStyle name="Currency 9 6 2" xfId="10504" xr:uid="{00000000-0005-0000-0000-00001E060000}"/>
    <cellStyle name="Currency 9 7" xfId="10481" xr:uid="{00000000-0005-0000-0000-000007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2 2" xfId="10506" xr:uid="{00000000-0005-0000-0000-000025060000}"/>
    <cellStyle name="Data 3" xfId="2180" xr:uid="{00000000-0005-0000-0000-000026060000}"/>
    <cellStyle name="Data 4" xfId="10505" xr:uid="{00000000-0005-0000-0000-000024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d-yyyy] 2 2" xfId="10548"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DollarAcct 2" xfId="10507"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llarAccounting 2" xfId="10508"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ouble Accounting 2" xfId="10509"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ntrée 2" xfId="10510"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eldName 2" xfId="1051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no 2" xfId="1051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1 2" xfId="10513" xr:uid="{00000000-0005-0000-0000-0000A41A0000}"/>
    <cellStyle name="Header2" xfId="2247" xr:uid="{00000000-0005-0000-0000-0000A51A0000}"/>
    <cellStyle name="Header2 2" xfId="10514"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ingYear 2" xfId="10515"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yellow] 2" xfId="10516"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ItemTypeClass 2 2" xfId="10553" xr:uid="{00000000-0005-0000-0000-0000041B0000}"/>
    <cellStyle name="ItemTypeClass 3" xfId="10517" xr:uid="{00000000-0005-0000-0000-000003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m/dd/yy 2" xfId="1051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3 4" xfId="10519" xr:uid="{00000000-0005-0000-0000-000066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 - Subtotal 2" xfId="1052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1] 2" xfId="10521"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ectionHeading 2" xfId="10522" xr:uid="{00000000-0005-0000-0000-0000DC240000}"/>
    <cellStyle name="Shade" xfId="4799" xr:uid="{00000000-0005-0000-0000-0000DD240000}"/>
    <cellStyle name="Shaded" xfId="4800" xr:uid="{00000000-0005-0000-0000-0000DE240000}"/>
    <cellStyle name="Single Accounting" xfId="4801" xr:uid="{00000000-0005-0000-0000-0000DF240000}"/>
    <cellStyle name="Single Accounting 2" xfId="10523" xr:uid="{00000000-0005-0000-0000-0000DF240000}"/>
    <cellStyle name="SingleLineAcctgn" xfId="4802" xr:uid="{00000000-0005-0000-0000-0000E0240000}"/>
    <cellStyle name="SingleLineAcctgn 2" xfId="10524"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sp  2" xfId="10525"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8 2" xfId="10526"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 2" xfId="10527"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1 3" xfId="10528" xr:uid="{00000000-0005-0000-0000-000061250000}"/>
    <cellStyle name="Style 22" xfId="4933" xr:uid="{00000000-0005-0000-0000-000063250000}"/>
    <cellStyle name="Style 22 2" xfId="4934" xr:uid="{00000000-0005-0000-0000-000064250000}"/>
    <cellStyle name="Style 22 2 2" xfId="10530" xr:uid="{00000000-0005-0000-0000-000064250000}"/>
    <cellStyle name="Style 22 3" xfId="4935" xr:uid="{00000000-0005-0000-0000-000065250000}"/>
    <cellStyle name="Style 22 3 2" xfId="10531" xr:uid="{00000000-0005-0000-0000-000065250000}"/>
    <cellStyle name="Style 22 4" xfId="4936" xr:uid="{00000000-0005-0000-0000-000066250000}"/>
    <cellStyle name="Style 22 5" xfId="10529" xr:uid="{00000000-0005-0000-0000-000063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2 2" xfId="9780"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2 2" xfId="9779"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4 5" xfId="10532" xr:uid="{00000000-0005-0000-0000-00006F250000}"/>
    <cellStyle name="Style 25" xfId="4941" xr:uid="{00000000-0005-0000-0000-000073250000}"/>
    <cellStyle name="Style 25 2" xfId="4942" xr:uid="{00000000-0005-0000-0000-000074250000}"/>
    <cellStyle name="Style 25 2 2" xfId="10534" xr:uid="{00000000-0005-0000-0000-000074250000}"/>
    <cellStyle name="Style 25 3" xfId="4943" xr:uid="{00000000-0005-0000-0000-000075250000}"/>
    <cellStyle name="Style 25 4" xfId="10533" xr:uid="{00000000-0005-0000-0000-000073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6 5" xfId="10535" xr:uid="{00000000-0005-0000-0000-000076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 2" xfId="10536"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 2" xfId="10537"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Border 2" xfId="10538" xr:uid="{00000000-0005-0000-0000-0000DE250000}"/>
    <cellStyle name="TableColumnHeader" xfId="5047" xr:uid="{00000000-0005-0000-0000-0000DF250000}"/>
    <cellStyle name="TableColumnHeader 2" xfId="8566" xr:uid="{00000000-0005-0000-0000-0000E0250000}"/>
    <cellStyle name="TableColumnHeader 2 2" xfId="10556" xr:uid="{00000000-0005-0000-0000-0000E0250000}"/>
    <cellStyle name="TableColumnHeader 3" xfId="10539" xr:uid="{00000000-0005-0000-0000-0000DF250000}"/>
    <cellStyle name="TableHeading" xfId="5048" xr:uid="{00000000-0005-0000-0000-0000E1250000}"/>
    <cellStyle name="TableHeading 2" xfId="10540"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ext Wrap 2" xfId="10541"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3 2" xfId="10542" xr:uid="{00000000-0005-0000-0000-000008260000}"/>
    <cellStyle name="Total Bold" xfId="5078" xr:uid="{00000000-0005-0000-0000-000009260000}"/>
    <cellStyle name="Total Bold 2" xfId="10543"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千位分隔 2 2" xfId="10544" xr:uid="{00000000-0005-0000-0000-000029260000}"/>
    <cellStyle name="常规 2" xfId="5107" xr:uid="{00000000-0005-0000-0000-00002A260000}"/>
    <cellStyle name="標準_car_JP" xfId="5108" xr:uid="{00000000-0005-0000-0000-00002B260000}"/>
  </cellStyles>
  <dxfs count="5">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66FFFF"/>
      <color rgb="FFFFFF66"/>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3918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409774" y="216648"/>
          <a:ext cx="6102945" cy="2248020"/>
          <a:chOff x="11176383" y="5659979"/>
          <a:chExt cx="6311801" cy="1821373"/>
        </a:xfrm>
      </xdr:grpSpPr>
      <xdr:sp macro="" textlink="">
        <xdr:nvSpPr>
          <xdr:cNvPr id="4" name="Rectangle 3">
            <a:extLst>
              <a:ext uri="{FF2B5EF4-FFF2-40B4-BE49-F238E27FC236}">
                <a16:creationId xmlns:a16="http://schemas.microsoft.com/office/drawing/2014/main" id="{00000000-0008-0000-0A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1</xdr:row>
      <xdr:rowOff>134471</xdr:rowOff>
    </xdr:from>
    <xdr:to>
      <xdr:col>30</xdr:col>
      <xdr:colOff>508000</xdr:colOff>
      <xdr:row>12</xdr:row>
      <xdr:rowOff>137094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311728" y="324971"/>
          <a:ext cx="25983045" cy="2098123"/>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9</xdr:row>
      <xdr:rowOff>149412</xdr:rowOff>
    </xdr:from>
    <xdr:to>
      <xdr:col>30</xdr:col>
      <xdr:colOff>46689</xdr:colOff>
      <xdr:row>12</xdr:row>
      <xdr:rowOff>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twoCellAnchor>
    <xdr:from>
      <xdr:col>1</xdr:col>
      <xdr:colOff>280147</xdr:colOff>
      <xdr:row>3</xdr:row>
      <xdr:rowOff>115800</xdr:rowOff>
    </xdr:from>
    <xdr:to>
      <xdr:col>1</xdr:col>
      <xdr:colOff>828814</xdr:colOff>
      <xdr:row>6</xdr:row>
      <xdr:rowOff>116044</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3</xdr:row>
      <xdr:rowOff>89025</xdr:rowOff>
    </xdr:from>
    <xdr:to>
      <xdr:col>2</xdr:col>
      <xdr:colOff>288311</xdr:colOff>
      <xdr:row>5</xdr:row>
      <xdr:rowOff>123246</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27894643" cy="1885950"/>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8240853"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48413"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15907666" cy="2332181"/>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981075</xdr:colOff>
          <xdr:row>54</xdr:row>
          <xdr:rowOff>28575</xdr:rowOff>
        </xdr:from>
        <xdr:to>
          <xdr:col>2</xdr:col>
          <xdr:colOff>1400175</xdr:colOff>
          <xdr:row>81</xdr:row>
          <xdr:rowOff>142875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57</xdr:row>
          <xdr:rowOff>28575</xdr:rowOff>
        </xdr:from>
        <xdr:to>
          <xdr:col>2</xdr:col>
          <xdr:colOff>1400175</xdr:colOff>
          <xdr:row>81</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60</xdr:row>
          <xdr:rowOff>28575</xdr:rowOff>
        </xdr:from>
        <xdr:to>
          <xdr:col>2</xdr:col>
          <xdr:colOff>1400175</xdr:colOff>
          <xdr:row>81</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63</xdr:row>
          <xdr:rowOff>28575</xdr:rowOff>
        </xdr:from>
        <xdr:to>
          <xdr:col>2</xdr:col>
          <xdr:colOff>1400175</xdr:colOff>
          <xdr:row>81</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66</xdr:row>
          <xdr:rowOff>28575</xdr:rowOff>
        </xdr:from>
        <xdr:to>
          <xdr:col>2</xdr:col>
          <xdr:colOff>1400175</xdr:colOff>
          <xdr:row>81</xdr:row>
          <xdr:rowOff>142875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981075</xdr:colOff>
          <xdr:row>69</xdr:row>
          <xdr:rowOff>38100</xdr:rowOff>
        </xdr:from>
        <xdr:to>
          <xdr:col>2</xdr:col>
          <xdr:colOff>1400175</xdr:colOff>
          <xdr:row>81</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72</xdr:row>
          <xdr:rowOff>38100</xdr:rowOff>
        </xdr:from>
        <xdr:to>
          <xdr:col>2</xdr:col>
          <xdr:colOff>1400175</xdr:colOff>
          <xdr:row>81</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81</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78</xdr:row>
          <xdr:rowOff>76200</xdr:rowOff>
        </xdr:from>
        <xdr:to>
          <xdr:col>2</xdr:col>
          <xdr:colOff>1400175</xdr:colOff>
          <xdr:row>81</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103</xdr:row>
          <xdr:rowOff>0</xdr:rowOff>
        </xdr:from>
        <xdr:to>
          <xdr:col>2</xdr:col>
          <xdr:colOff>1400175</xdr:colOff>
          <xdr:row>104</xdr:row>
          <xdr:rowOff>142875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103</xdr:row>
          <xdr:rowOff>28575</xdr:rowOff>
        </xdr:from>
        <xdr:to>
          <xdr:col>2</xdr:col>
          <xdr:colOff>1400175</xdr:colOff>
          <xdr:row>104</xdr:row>
          <xdr:rowOff>180975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107</xdr:row>
          <xdr:rowOff>28575</xdr:rowOff>
        </xdr:from>
        <xdr:to>
          <xdr:col>2</xdr:col>
          <xdr:colOff>1400175</xdr:colOff>
          <xdr:row>108</xdr:row>
          <xdr:rowOff>180975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111</xdr:row>
          <xdr:rowOff>28575</xdr:rowOff>
        </xdr:from>
        <xdr:to>
          <xdr:col>2</xdr:col>
          <xdr:colOff>1400175</xdr:colOff>
          <xdr:row>112</xdr:row>
          <xdr:rowOff>180975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115</xdr:row>
          <xdr:rowOff>66675</xdr:rowOff>
        </xdr:from>
        <xdr:to>
          <xdr:col>2</xdr:col>
          <xdr:colOff>1400175</xdr:colOff>
          <xdr:row>116</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81</xdr:row>
          <xdr:rowOff>76200</xdr:rowOff>
        </xdr:from>
        <xdr:to>
          <xdr:col>2</xdr:col>
          <xdr:colOff>1400175</xdr:colOff>
          <xdr:row>83</xdr:row>
          <xdr:rowOff>28575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84</xdr:row>
          <xdr:rowOff>76200</xdr:rowOff>
        </xdr:from>
        <xdr:to>
          <xdr:col>2</xdr:col>
          <xdr:colOff>1400175</xdr:colOff>
          <xdr:row>86</xdr:row>
          <xdr:rowOff>28575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87</xdr:row>
          <xdr:rowOff>76200</xdr:rowOff>
        </xdr:from>
        <xdr:to>
          <xdr:col>2</xdr:col>
          <xdr:colOff>1400175</xdr:colOff>
          <xdr:row>89</xdr:row>
          <xdr:rowOff>28575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90</xdr:row>
          <xdr:rowOff>76200</xdr:rowOff>
        </xdr:from>
        <xdr:to>
          <xdr:col>2</xdr:col>
          <xdr:colOff>1400175</xdr:colOff>
          <xdr:row>92</xdr:row>
          <xdr:rowOff>28575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7</xdr:row>
      <xdr:rowOff>38100</xdr:rowOff>
    </xdr:from>
    <xdr:to>
      <xdr:col>8</xdr:col>
      <xdr:colOff>504825</xdr:colOff>
      <xdr:row>18</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1371600"/>
          <a:ext cx="15898906"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15</xdr:row>
      <xdr:rowOff>116541</xdr:rowOff>
    </xdr:from>
    <xdr:to>
      <xdr:col>8</xdr:col>
      <xdr:colOff>146462</xdr:colOff>
      <xdr:row>17</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1</xdr:row>
      <xdr:rowOff>0</xdr:rowOff>
    </xdr:from>
    <xdr:to>
      <xdr:col>12</xdr:col>
      <xdr:colOff>1354667</xdr:colOff>
      <xdr:row>2</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190500"/>
          <a:ext cx="19430860" cy="2177142"/>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1</xdr:row>
      <xdr:rowOff>1568161</xdr:rowOff>
    </xdr:from>
    <xdr:to>
      <xdr:col>12</xdr:col>
      <xdr:colOff>698020</xdr:colOff>
      <xdr:row>1</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523874</xdr:colOff>
      <xdr:row>1</xdr:row>
      <xdr:rowOff>114300</xdr:rowOff>
    </xdr:from>
    <xdr:to>
      <xdr:col>35</xdr:col>
      <xdr:colOff>577849</xdr:colOff>
      <xdr:row>11</xdr:row>
      <xdr:rowOff>106891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523874" y="304800"/>
          <a:ext cx="31555748" cy="2659591"/>
        </a:xfrm>
        <a:prstGeom prst="rect">
          <a:avLst/>
        </a:prstGeom>
        <a:ln>
          <a:noFill/>
        </a:ln>
        <a:effectLst>
          <a:softEdge rad="112500"/>
        </a:effectLst>
      </xdr:spPr>
    </xdr:pic>
    <xdr:clientData/>
  </xdr:twoCellAnchor>
  <xdr:twoCellAnchor>
    <xdr:from>
      <xdr:col>1</xdr:col>
      <xdr:colOff>219075</xdr:colOff>
      <xdr:row>4</xdr:row>
      <xdr:rowOff>114300</xdr:rowOff>
    </xdr:from>
    <xdr:to>
      <xdr:col>34</xdr:col>
      <xdr:colOff>321097</xdr:colOff>
      <xdr:row>11</xdr:row>
      <xdr:rowOff>53373</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828675" y="876300"/>
          <a:ext cx="18475747"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82550</xdr:colOff>
      <xdr:row>2</xdr:row>
      <xdr:rowOff>133350</xdr:rowOff>
    </xdr:from>
    <xdr:to>
      <xdr:col>2</xdr:col>
      <xdr:colOff>114180</xdr:colOff>
      <xdr:row>5</xdr:row>
      <xdr:rowOff>140829</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2150" y="514350"/>
          <a:ext cx="5832355" cy="578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21</xdr:col>
      <xdr:colOff>343118</xdr:colOff>
      <xdr:row>5</xdr:row>
      <xdr:rowOff>14660</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6606017" y="585879"/>
          <a:ext cx="4795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31</xdr:col>
      <xdr:colOff>352425</xdr:colOff>
      <xdr:row>9</xdr:row>
      <xdr:rowOff>9525</xdr:rowOff>
    </xdr:from>
    <xdr:to>
      <xdr:col>35</xdr:col>
      <xdr:colOff>230717</xdr:colOff>
      <xdr:row>10</xdr:row>
      <xdr:rowOff>66675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506950"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201083</xdr:colOff>
      <xdr:row>1</xdr:row>
      <xdr:rowOff>0</xdr:rowOff>
    </xdr:from>
    <xdr:to>
      <xdr:col>15</xdr:col>
      <xdr:colOff>1016001</xdr:colOff>
      <xdr:row>2</xdr:row>
      <xdr:rowOff>74083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1</xdr:row>
      <xdr:rowOff>281441</xdr:rowOff>
    </xdr:from>
    <xdr:to>
      <xdr:col>13</xdr:col>
      <xdr:colOff>793753</xdr:colOff>
      <xdr:row>2</xdr:row>
      <xdr:rowOff>31749</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85291" y="471941"/>
          <a:ext cx="7615498" cy="1573665"/>
          <a:chOff x="11207347" y="5630816"/>
          <a:chExt cx="8999966" cy="1385141"/>
        </a:xfrm>
      </xdr:grpSpPr>
      <xdr:sp macro="" textlink="">
        <xdr:nvSpPr>
          <xdr:cNvPr id="5" name="Rectangle 4">
            <a:extLst>
              <a:ext uri="{FF2B5EF4-FFF2-40B4-BE49-F238E27FC236}">
                <a16:creationId xmlns:a16="http://schemas.microsoft.com/office/drawing/2014/main" id="{00000000-0008-0000-08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8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1</xdr:row>
      <xdr:rowOff>1312334</xdr:rowOff>
    </xdr:from>
    <xdr:to>
      <xdr:col>15</xdr:col>
      <xdr:colOff>750360</xdr:colOff>
      <xdr:row>1</xdr:row>
      <xdr:rowOff>1559984</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19</xdr:col>
      <xdr:colOff>465667</xdr:colOff>
      <xdr:row>2</xdr:row>
      <xdr:rowOff>42334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0" y="190500"/>
          <a:ext cx="19461238" cy="1988155"/>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1</xdr:row>
      <xdr:rowOff>1398262</xdr:rowOff>
    </xdr:from>
    <xdr:to>
      <xdr:col>18</xdr:col>
      <xdr:colOff>827696</xdr:colOff>
      <xdr:row>1</xdr:row>
      <xdr:rowOff>1688042</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musaazi\Downloads\THESL_IRR_1-Staff-4_App%20B%20-%20LRAMVA%20Workform_Updated_2020101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LRAMVA Checklist Schematic"/>
      <sheetName val="1.  LRAMVA Summary"/>
      <sheetName val="1-a.  Summary of Changes"/>
      <sheetName val="DropDownList"/>
      <sheetName val="2. LRAMVA Threshold"/>
      <sheetName val="3.  Distribution Rates"/>
      <sheetName val="3-a.  Rate Class Allocations"/>
      <sheetName val="4.  2011-2014 LRAM"/>
      <sheetName val="5.  2015-2020 LRAM"/>
      <sheetName val="6.  Carrying Charges"/>
      <sheetName val="7.  Persistence Report"/>
      <sheetName val="8.  Streetlight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4" zoomScaleNormal="100" workbookViewId="0">
      <selection activeCell="C6" sqref="C6"/>
    </sheetView>
  </sheetViews>
  <sheetFormatPr defaultColWidth="9" defaultRowHeight="15"/>
  <cols>
    <col min="1" max="1" width="9" style="1"/>
    <col min="2" max="2" width="32" style="20" customWidth="1"/>
    <col min="3" max="3" width="114.42578125" style="1" customWidth="1"/>
    <col min="4" max="4" width="8" style="1" customWidth="1"/>
    <col min="5" max="16384" width="9" style="1"/>
  </cols>
  <sheetData>
    <row r="1" spans="1:3" ht="174" customHeight="1"/>
    <row r="3" spans="1:3" ht="20.25">
      <c r="B3" s="848" t="s">
        <v>174</v>
      </c>
      <c r="C3" s="848"/>
    </row>
    <row r="4" spans="1:3" ht="11.25" customHeight="1"/>
    <row r="5" spans="1:3" s="22" customFormat="1" ht="25.5" customHeight="1">
      <c r="B5" s="49" t="s">
        <v>419</v>
      </c>
      <c r="C5" s="49" t="s">
        <v>173</v>
      </c>
    </row>
    <row r="6" spans="1:3" s="146" customFormat="1" ht="62.25" customHeight="1">
      <c r="A6" s="206"/>
      <c r="B6" s="534" t="s">
        <v>170</v>
      </c>
      <c r="C6" s="579" t="s">
        <v>926</v>
      </c>
    </row>
    <row r="7" spans="1:3" s="146" customFormat="1" ht="21" customHeight="1">
      <c r="A7" s="206"/>
      <c r="B7" s="530" t="s">
        <v>549</v>
      </c>
      <c r="C7" s="580" t="s">
        <v>606</v>
      </c>
    </row>
    <row r="8" spans="1:3" s="146" customFormat="1" ht="32.25" customHeight="1">
      <c r="B8" s="530" t="s">
        <v>366</v>
      </c>
      <c r="C8" s="581" t="s">
        <v>596</v>
      </c>
    </row>
    <row r="9" spans="1:3" s="146" customFormat="1" ht="27.75" customHeight="1">
      <c r="B9" s="530" t="s">
        <v>169</v>
      </c>
      <c r="C9" s="581" t="s">
        <v>597</v>
      </c>
    </row>
    <row r="10" spans="1:3" s="146" customFormat="1" ht="26.25" customHeight="1">
      <c r="B10" s="542" t="s">
        <v>367</v>
      </c>
      <c r="C10" s="583" t="s">
        <v>598</v>
      </c>
    </row>
    <row r="11" spans="1:3" s="146" customFormat="1" ht="39.75" customHeight="1">
      <c r="B11" s="530" t="s">
        <v>833</v>
      </c>
      <c r="C11" s="581" t="s">
        <v>834</v>
      </c>
    </row>
    <row r="12" spans="1:3" s="146" customFormat="1" ht="18" customHeight="1">
      <c r="B12" s="530" t="s">
        <v>369</v>
      </c>
      <c r="C12" s="581" t="s">
        <v>599</v>
      </c>
    </row>
    <row r="13" spans="1:3" s="146" customFormat="1" ht="13.5" customHeight="1">
      <c r="B13" s="530"/>
      <c r="C13" s="582"/>
    </row>
    <row r="14" spans="1:3" s="146" customFormat="1" ht="18" customHeight="1">
      <c r="B14" s="530" t="s">
        <v>652</v>
      </c>
      <c r="C14" s="580" t="s">
        <v>650</v>
      </c>
    </row>
    <row r="15" spans="1:3" s="146" customFormat="1" ht="8.25" customHeight="1">
      <c r="B15" s="530"/>
      <c r="C15" s="582"/>
    </row>
    <row r="16" spans="1:3" s="146" customFormat="1" ht="33" customHeight="1">
      <c r="B16" s="584" t="s">
        <v>595</v>
      </c>
      <c r="C16" s="585" t="s">
        <v>651</v>
      </c>
    </row>
    <row r="17" spans="2:2" s="82" customFormat="1" ht="15.75">
      <c r="B17" s="146"/>
    </row>
    <row r="18" spans="2:2" s="24" customFormat="1">
      <c r="B18" s="31"/>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2:AB224"/>
  <sheetViews>
    <sheetView topLeftCell="C1" zoomScale="70" zoomScaleNormal="70" workbookViewId="0">
      <selection activeCell="U2" sqref="U2:U8"/>
    </sheetView>
  </sheetViews>
  <sheetFormatPr defaultColWidth="9" defaultRowHeight="15"/>
  <cols>
    <col min="1" max="1" width="4.5703125" style="1" customWidth="1"/>
    <col min="2" max="2" width="19.5703125" style="10" customWidth="1"/>
    <col min="3" max="3" width="31" style="1" customWidth="1"/>
    <col min="4" max="4" width="5" style="1" customWidth="1"/>
    <col min="5" max="5" width="14.42578125" style="1" customWidth="1"/>
    <col min="6" max="6" width="15" style="1" customWidth="1"/>
    <col min="7" max="7" width="11.4257812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5703125" style="1" customWidth="1"/>
    <col min="17" max="17" width="14" style="1" customWidth="1"/>
    <col min="18" max="18" width="15.5703125" style="1" customWidth="1"/>
    <col min="19" max="19" width="14" style="1" customWidth="1"/>
    <col min="20" max="22" width="15" style="1" customWidth="1"/>
    <col min="23" max="23" width="13.42578125" style="1" customWidth="1"/>
    <col min="24" max="24" width="4" style="1" customWidth="1"/>
    <col min="25" max="16384" width="9" style="1"/>
  </cols>
  <sheetData>
    <row r="2" spans="1:28" ht="153" customHeight="1">
      <c r="Y2" s="846"/>
    </row>
    <row r="3" spans="1:28">
      <c r="Y3" s="846"/>
    </row>
    <row r="4" spans="1:28" ht="14.25" customHeight="1" thickBot="1">
      <c r="B4" s="17"/>
      <c r="C4" s="45"/>
      <c r="D4" s="45"/>
      <c r="E4" s="46"/>
      <c r="F4" s="46"/>
      <c r="G4" s="46"/>
      <c r="H4" s="46"/>
      <c r="I4" s="46"/>
      <c r="J4" s="46"/>
      <c r="K4" s="46"/>
      <c r="L4" s="46"/>
      <c r="M4" s="46"/>
      <c r="N4" s="46"/>
      <c r="O4" s="46"/>
      <c r="P4" s="46"/>
      <c r="Q4" s="46"/>
      <c r="R4" s="46"/>
      <c r="S4" s="46"/>
      <c r="T4" s="46"/>
      <c r="U4" s="46"/>
      <c r="V4" s="46"/>
      <c r="W4" s="46"/>
      <c r="Y4" s="846"/>
      <c r="Z4" s="2"/>
    </row>
    <row r="5" spans="1:28" ht="30" customHeight="1" thickBot="1">
      <c r="B5" s="90" t="s">
        <v>171</v>
      </c>
      <c r="C5" s="99" t="s">
        <v>175</v>
      </c>
      <c r="D5" s="13"/>
      <c r="E5" s="13"/>
      <c r="F5" s="13"/>
      <c r="G5" s="147"/>
      <c r="H5" s="148"/>
      <c r="I5" s="149"/>
      <c r="J5" s="149"/>
      <c r="K5" s="149"/>
      <c r="L5" s="149"/>
      <c r="M5" s="149"/>
      <c r="N5" s="147"/>
      <c r="O5" s="147"/>
      <c r="P5" s="147"/>
      <c r="Q5" s="147"/>
      <c r="R5" s="147"/>
      <c r="S5" s="147"/>
      <c r="T5" s="147"/>
      <c r="U5" s="147"/>
      <c r="V5" s="147"/>
      <c r="W5" s="150"/>
      <c r="Y5" s="846"/>
    </row>
    <row r="6" spans="1:28" ht="25.5" customHeight="1" thickBot="1">
      <c r="B6" s="37"/>
      <c r="C6" s="102" t="s">
        <v>172</v>
      </c>
      <c r="D6" s="147"/>
      <c r="E6" s="147"/>
      <c r="F6" s="13"/>
      <c r="G6" s="147"/>
      <c r="H6" s="148"/>
      <c r="I6" s="149"/>
      <c r="J6" s="149"/>
      <c r="K6" s="149"/>
      <c r="L6" s="149"/>
      <c r="M6" s="149"/>
      <c r="N6" s="147"/>
      <c r="O6" s="147"/>
      <c r="P6" s="147"/>
      <c r="Q6" s="147"/>
      <c r="R6" s="147"/>
      <c r="S6" s="147"/>
      <c r="T6" s="147"/>
      <c r="U6" s="147"/>
      <c r="V6" s="147"/>
      <c r="W6" s="13"/>
      <c r="Y6" s="846"/>
    </row>
    <row r="7" spans="1:28" ht="31.5" customHeight="1" thickBot="1">
      <c r="B7" s="37"/>
      <c r="C7" s="528" t="s">
        <v>548</v>
      </c>
      <c r="D7" s="147"/>
      <c r="E7" s="147"/>
      <c r="F7" s="13"/>
      <c r="G7" s="147"/>
      <c r="H7" s="148"/>
      <c r="I7" s="149"/>
      <c r="J7" s="149"/>
      <c r="K7" s="149"/>
      <c r="L7" s="149"/>
      <c r="M7" s="149"/>
      <c r="N7" s="147"/>
      <c r="O7" s="147"/>
      <c r="P7" s="147"/>
      <c r="Q7" s="147"/>
      <c r="R7" s="147"/>
      <c r="S7" s="147"/>
      <c r="T7" s="147"/>
      <c r="U7" s="147"/>
      <c r="V7" s="147"/>
      <c r="W7" s="13"/>
      <c r="Y7" s="846"/>
    </row>
    <row r="8" spans="1:28" ht="25.35" customHeight="1">
      <c r="B8" s="37"/>
      <c r="C8" s="147"/>
      <c r="D8" s="147"/>
      <c r="E8" s="147"/>
      <c r="F8" s="13"/>
      <c r="G8" s="147"/>
      <c r="H8" s="148"/>
      <c r="I8" s="149"/>
      <c r="J8" s="149"/>
      <c r="K8" s="149"/>
      <c r="L8" s="149"/>
      <c r="M8" s="149"/>
      <c r="N8" s="147"/>
      <c r="O8" s="147"/>
      <c r="P8" s="147"/>
      <c r="Q8" s="147"/>
      <c r="R8" s="147"/>
      <c r="S8" s="147"/>
      <c r="T8" s="147"/>
      <c r="U8" s="147"/>
      <c r="V8" s="147"/>
      <c r="W8" s="13"/>
    </row>
    <row r="9" spans="1:28" ht="36" customHeight="1">
      <c r="A9" s="9"/>
      <c r="B9" s="91" t="s">
        <v>502</v>
      </c>
      <c r="C9" s="929" t="s">
        <v>648</v>
      </c>
      <c r="D9" s="929"/>
      <c r="E9" s="929"/>
      <c r="F9" s="929"/>
      <c r="G9" s="929"/>
      <c r="H9" s="929"/>
      <c r="I9" s="929"/>
      <c r="J9" s="929"/>
      <c r="K9" s="929"/>
      <c r="L9" s="929"/>
      <c r="M9" s="929"/>
      <c r="N9" s="929"/>
      <c r="O9" s="929"/>
      <c r="P9" s="929"/>
      <c r="Q9" s="929"/>
      <c r="R9" s="929"/>
      <c r="S9" s="929"/>
      <c r="T9" s="84"/>
      <c r="U9" s="84"/>
      <c r="V9" s="84"/>
      <c r="W9" s="84"/>
    </row>
    <row r="10" spans="1:28" ht="47.1" customHeight="1">
      <c r="B10" s="44"/>
      <c r="C10" s="892" t="s">
        <v>659</v>
      </c>
      <c r="D10" s="892"/>
      <c r="E10" s="892"/>
      <c r="F10" s="892"/>
      <c r="G10" s="892"/>
      <c r="H10" s="892"/>
      <c r="I10" s="892"/>
      <c r="J10" s="892"/>
      <c r="K10" s="892"/>
      <c r="L10" s="892"/>
      <c r="M10" s="892"/>
      <c r="N10" s="892"/>
      <c r="O10" s="892"/>
      <c r="P10" s="892"/>
      <c r="Q10" s="892"/>
      <c r="R10" s="892"/>
      <c r="S10" s="892"/>
      <c r="T10" s="84"/>
      <c r="U10" s="84"/>
      <c r="V10" s="84"/>
      <c r="W10" s="84"/>
    </row>
    <row r="11" spans="1:28" ht="38.1" customHeight="1">
      <c r="B11" s="37"/>
      <c r="C11" s="915" t="s">
        <v>660</v>
      </c>
      <c r="D11" s="892"/>
      <c r="E11" s="892"/>
      <c r="F11" s="892"/>
      <c r="G11" s="892"/>
      <c r="H11" s="892"/>
      <c r="I11" s="892"/>
      <c r="J11" s="892"/>
      <c r="K11" s="892"/>
      <c r="L11" s="892"/>
      <c r="M11" s="892"/>
      <c r="N11" s="892"/>
      <c r="O11" s="892"/>
      <c r="P11" s="892"/>
      <c r="Q11" s="892"/>
      <c r="R11" s="892"/>
      <c r="S11" s="892"/>
      <c r="T11" s="37"/>
      <c r="U11" s="37"/>
      <c r="V11" s="37"/>
    </row>
    <row r="12" spans="1:28" ht="32.85" customHeight="1">
      <c r="B12" s="17"/>
      <c r="C12" s="17"/>
      <c r="D12" s="34"/>
      <c r="E12" s="18"/>
      <c r="F12" s="18"/>
      <c r="G12" s="18"/>
      <c r="H12" s="46"/>
      <c r="I12" s="32"/>
      <c r="J12" s="32"/>
      <c r="K12" s="32"/>
      <c r="L12" s="32"/>
      <c r="M12" s="32"/>
      <c r="N12" s="18"/>
      <c r="O12" s="18"/>
      <c r="P12" s="18"/>
      <c r="Q12" s="18"/>
      <c r="R12" s="18"/>
      <c r="S12" s="18"/>
      <c r="T12" s="18"/>
      <c r="U12" s="18"/>
      <c r="V12" s="18"/>
      <c r="W12" s="18"/>
    </row>
    <row r="13" spans="1:28" s="39" customFormat="1" ht="17.25" customHeight="1">
      <c r="B13" s="928" t="s">
        <v>235</v>
      </c>
      <c r="C13" s="928"/>
      <c r="D13" s="92"/>
      <c r="E13" s="151" t="s">
        <v>236</v>
      </c>
      <c r="F13" s="40"/>
      <c r="G13" s="40"/>
      <c r="H13" s="33"/>
      <c r="I13" s="40"/>
      <c r="K13" s="513" t="s">
        <v>532</v>
      </c>
      <c r="L13" s="41"/>
      <c r="M13" s="41"/>
      <c r="N13" s="41"/>
      <c r="O13" s="41"/>
      <c r="P13" s="41"/>
      <c r="Q13" s="41"/>
      <c r="R13" s="41"/>
      <c r="S13" s="41"/>
      <c r="T13" s="41"/>
      <c r="U13" s="41"/>
      <c r="V13" s="41"/>
      <c r="W13" s="41"/>
      <c r="Y13" s="1"/>
      <c r="Z13" s="1"/>
      <c r="AA13" s="1"/>
      <c r="AB13" s="1"/>
    </row>
    <row r="14" spans="1:28" s="2" customFormat="1" ht="11.25" customHeight="1">
      <c r="B14" s="15"/>
      <c r="E14" s="8"/>
      <c r="F14" s="8"/>
      <c r="G14" s="1"/>
      <c r="H14" s="5"/>
      <c r="I14" s="1"/>
      <c r="J14" s="1"/>
      <c r="K14" s="1"/>
      <c r="L14" s="1"/>
      <c r="M14" s="1"/>
      <c r="N14" s="1"/>
      <c r="O14" s="1"/>
      <c r="P14" s="1"/>
      <c r="Q14" s="1"/>
      <c r="R14" s="1"/>
      <c r="S14" s="1"/>
      <c r="T14" s="1"/>
      <c r="U14" s="1"/>
      <c r="V14" s="1"/>
      <c r="W14" s="1"/>
      <c r="Y14" s="1"/>
      <c r="Z14" s="1"/>
      <c r="AA14" s="1"/>
      <c r="AB14" s="1"/>
    </row>
    <row r="15" spans="1:28" ht="63" customHeight="1">
      <c r="B15" s="168" t="s">
        <v>63</v>
      </c>
      <c r="C15" s="169" t="s">
        <v>469</v>
      </c>
      <c r="D15" s="170"/>
      <c r="E15" s="171" t="s">
        <v>62</v>
      </c>
      <c r="F15" s="171" t="s">
        <v>491</v>
      </c>
      <c r="G15" s="171" t="s">
        <v>63</v>
      </c>
      <c r="H15" s="171" t="s">
        <v>64</v>
      </c>
      <c r="I15" s="171" t="str">
        <f>'1.  LRAMVA Summary'!D53</f>
        <v>Residential</v>
      </c>
      <c r="J15" s="171" t="str">
        <f>'1.  LRAMVA Summary'!E53</f>
        <v>Competitive Sector Multi-Unit Residential Service</v>
      </c>
      <c r="K15" s="171" t="str">
        <f>'1.  LRAMVA Summary'!F53</f>
        <v>GS &lt;50kW</v>
      </c>
      <c r="L15" s="171" t="str">
        <f>'1.  LRAMVA Summary'!G53</f>
        <v>GS 50-999kW</v>
      </c>
      <c r="M15" s="171" t="str">
        <f>'1.  LRAMVA Summary'!H53</f>
        <v>GS 1000-4999kW</v>
      </c>
      <c r="N15" s="171" t="str">
        <f>'1.  LRAMVA Summary'!I53</f>
        <v>Large Use</v>
      </c>
      <c r="O15" s="171" t="str">
        <f>'1.  LRAMVA Summary'!J53</f>
        <v/>
      </c>
      <c r="P15" s="171" t="str">
        <f>'1.  LRAMVA Summary'!K53</f>
        <v/>
      </c>
      <c r="Q15" s="171" t="str">
        <f>'1.  LRAMVA Summary'!L53</f>
        <v/>
      </c>
      <c r="R15" s="171" t="str">
        <f>'1.  LRAMVA Summary'!M53</f>
        <v/>
      </c>
      <c r="S15" s="171" t="str">
        <f>'1.  LRAMVA Summary'!N53</f>
        <v/>
      </c>
      <c r="T15" s="171" t="str">
        <f>'1.  LRAMVA Summary'!O53</f>
        <v/>
      </c>
      <c r="U15" s="171" t="str">
        <f>'1.  LRAMVA Summary'!P53</f>
        <v/>
      </c>
      <c r="V15" s="171" t="str">
        <f>'1.  LRAMVA Summary'!Q53</f>
        <v/>
      </c>
      <c r="W15" s="171" t="str">
        <f>'1.  LRAMVA Summary'!R53</f>
        <v>Total</v>
      </c>
    </row>
    <row r="16" spans="1:28">
      <c r="B16" s="172" t="s">
        <v>44</v>
      </c>
      <c r="C16" s="172">
        <v>1.47E-2</v>
      </c>
      <c r="D16" s="173"/>
      <c r="E16" s="174">
        <v>40544</v>
      </c>
      <c r="F16" s="175">
        <v>2011</v>
      </c>
      <c r="G16" s="176" t="s">
        <v>65</v>
      </c>
      <c r="H16" s="177">
        <f>C$16/12</f>
        <v>1.225E-3</v>
      </c>
      <c r="I16" s="178">
        <f>SUM('1.  LRAMVA Summary'!D$55:D$56)*(MONTH($E16)-1)/12*$H16</f>
        <v>0</v>
      </c>
      <c r="J16" s="178">
        <f>SUM('1.  LRAMVA Summary'!E$55:E$56)*(MONTH($E16)-1)/12*$H16</f>
        <v>0</v>
      </c>
      <c r="K16" s="178">
        <f>SUM('1.  LRAMVA Summary'!F$55:F$56)*(MONTH($E16)-1)/12*$H16</f>
        <v>0</v>
      </c>
      <c r="L16" s="178">
        <f>SUM('1.  LRAMVA Summary'!G$55:G$56)*(MONTH($E16)-1)/12*$H16</f>
        <v>0</v>
      </c>
      <c r="M16" s="178">
        <f>SUM('1.  LRAMVA Summary'!H$55:H$56)*(MONTH($E16)-1)/12*$H16</f>
        <v>0</v>
      </c>
      <c r="N16" s="178">
        <f>SUM('1.  LRAMVA Summary'!I$55:I$56)*(MONTH($E16)-1)/12*$H16</f>
        <v>0</v>
      </c>
      <c r="O16" s="178">
        <f>SUM('1.  LRAMVA Summary'!J$55:J$56)*(MONTH($E16)-1)/12*$H16</f>
        <v>0</v>
      </c>
      <c r="P16" s="178">
        <f>SUM('1.  LRAMVA Summary'!K$55:K$56)*(MONTH($E16)-1)/12*$H16</f>
        <v>0</v>
      </c>
      <c r="Q16" s="178">
        <f>SUM('1.  LRAMVA Summary'!L$55:L$56)*(MONTH($E16)-1)/12*$H16</f>
        <v>0</v>
      </c>
      <c r="R16" s="178">
        <f>SUM('1.  LRAMVA Summary'!M$55:M$56)*(MONTH($E16)-1)/12*$H16</f>
        <v>0</v>
      </c>
      <c r="S16" s="178">
        <f>SUM('1.  LRAMVA Summary'!N$55:N$56)*(MONTH($E16)-1)/12*$H16</f>
        <v>0</v>
      </c>
      <c r="T16" s="178">
        <f>SUM('1.  LRAMVA Summary'!O$55:O$56)*(MONTH($E16)-1)/12*$H16</f>
        <v>0</v>
      </c>
      <c r="U16" s="178">
        <f>SUM('1.  LRAMVA Summary'!P$55:P$56)*(MONTH($E16)-1)/12*$H16</f>
        <v>0</v>
      </c>
      <c r="V16" s="178">
        <f>SUM('1.  LRAMVA Summary'!Q$55:Q$56)*(MONTH($E16)-1)/12*$H16</f>
        <v>0</v>
      </c>
      <c r="W16" s="179">
        <f>SUM(I16:V16)</f>
        <v>0</v>
      </c>
    </row>
    <row r="17" spans="2:23">
      <c r="B17" s="180" t="s">
        <v>45</v>
      </c>
      <c r="C17" s="180">
        <v>1.47E-2</v>
      </c>
      <c r="D17" s="173"/>
      <c r="E17" s="174">
        <v>40575</v>
      </c>
      <c r="F17" s="175">
        <v>2011</v>
      </c>
      <c r="G17" s="176" t="s">
        <v>65</v>
      </c>
      <c r="H17" s="177">
        <f>C$16/12</f>
        <v>1.225E-3</v>
      </c>
      <c r="I17" s="178">
        <f>SUM('1.  LRAMVA Summary'!D$55:D$56)*(MONTH($E17)-1)/12*$H17</f>
        <v>0</v>
      </c>
      <c r="J17" s="178">
        <f>SUM('1.  LRAMVA Summary'!E$55:E$56)*(MONTH($E17)-1)/12*$H17</f>
        <v>0</v>
      </c>
      <c r="K17" s="178">
        <f>SUM('1.  LRAMVA Summary'!F$55:F$56)*(MONTH($E17)-1)/12*$H17</f>
        <v>0</v>
      </c>
      <c r="L17" s="178">
        <f>SUM('1.  LRAMVA Summary'!G$55:G$56)*(MONTH($E17)-1)/12*$H17</f>
        <v>0</v>
      </c>
      <c r="M17" s="178">
        <f>SUM('1.  LRAMVA Summary'!H$55:H$56)*(MONTH($E17)-1)/12*$H17</f>
        <v>0</v>
      </c>
      <c r="N17" s="178">
        <f>SUM('1.  LRAMVA Summary'!I$55:I$56)*(MONTH($E17)-1)/12*$H17</f>
        <v>0</v>
      </c>
      <c r="O17" s="178">
        <f>SUM('1.  LRAMVA Summary'!J$55:J$56)*(MONTH($E17)-1)/12*$H17</f>
        <v>0</v>
      </c>
      <c r="P17" s="178">
        <f>SUM('1.  LRAMVA Summary'!K$55:K$56)*(MONTH($E17)-1)/12*$H17</f>
        <v>0</v>
      </c>
      <c r="Q17" s="178">
        <f>SUM('1.  LRAMVA Summary'!L$55:L$56)*(MONTH($E17)-1)/12*$H17</f>
        <v>0</v>
      </c>
      <c r="R17" s="178">
        <f>SUM('1.  LRAMVA Summary'!M$55:M$56)*(MONTH($E17)-1)/12*$H17</f>
        <v>0</v>
      </c>
      <c r="S17" s="178">
        <f>SUM('1.  LRAMVA Summary'!N$55:N$56)*(MONTH($E17)-1)/12*$H17</f>
        <v>0</v>
      </c>
      <c r="T17" s="178">
        <f>SUM('1.  LRAMVA Summary'!O$55:O$56)*(MONTH($E17)-1)/12*$H17</f>
        <v>0</v>
      </c>
      <c r="U17" s="178">
        <f>SUM('1.  LRAMVA Summary'!P$55:P$56)*(MONTH($E17)-1)/12*$H17</f>
        <v>0</v>
      </c>
      <c r="V17" s="178">
        <f>SUM('1.  LRAMVA Summary'!Q$55:Q$56)*(MONTH($E17)-1)/12*$H17</f>
        <v>0</v>
      </c>
      <c r="W17" s="179">
        <f t="shared" ref="W17:W26" si="0">SUM(I17:V17)</f>
        <v>0</v>
      </c>
    </row>
    <row r="18" spans="2:23">
      <c r="B18" s="180" t="s">
        <v>46</v>
      </c>
      <c r="C18" s="180">
        <v>1.47E-2</v>
      </c>
      <c r="D18" s="173"/>
      <c r="E18" s="174">
        <v>40603</v>
      </c>
      <c r="F18" s="175">
        <v>2011</v>
      </c>
      <c r="G18" s="176" t="s">
        <v>65</v>
      </c>
      <c r="H18" s="177">
        <f>C$16/12</f>
        <v>1.225E-3</v>
      </c>
      <c r="I18" s="178">
        <f>SUM('1.  LRAMVA Summary'!D$55:D$56)*(MONTH($E18)-1)/12*$H18</f>
        <v>0</v>
      </c>
      <c r="J18" s="178">
        <f>SUM('1.  LRAMVA Summary'!E$55:E$56)*(MONTH($E18)-1)/12*$H18</f>
        <v>0</v>
      </c>
      <c r="K18" s="178">
        <f>SUM('1.  LRAMVA Summary'!F$55:F$56)*(MONTH($E18)-1)/12*$H18</f>
        <v>0</v>
      </c>
      <c r="L18" s="178">
        <f>SUM('1.  LRAMVA Summary'!G$55:G$56)*(MONTH($E18)-1)/12*$H18</f>
        <v>0</v>
      </c>
      <c r="M18" s="178">
        <f>SUM('1.  LRAMVA Summary'!H$55:H$56)*(MONTH($E18)-1)/12*$H18</f>
        <v>0</v>
      </c>
      <c r="N18" s="178">
        <f>SUM('1.  LRAMVA Summary'!I$55:I$56)*(MONTH($E18)-1)/12*$H18</f>
        <v>0</v>
      </c>
      <c r="O18" s="178">
        <f>SUM('1.  LRAMVA Summary'!J$55:J$56)*(MONTH($E18)-1)/12*$H18</f>
        <v>0</v>
      </c>
      <c r="P18" s="178">
        <f>SUM('1.  LRAMVA Summary'!K$55:K$56)*(MONTH($E18)-1)/12*$H18</f>
        <v>0</v>
      </c>
      <c r="Q18" s="178">
        <f>SUM('1.  LRAMVA Summary'!L$55:L$56)*(MONTH($E18)-1)/12*$H18</f>
        <v>0</v>
      </c>
      <c r="R18" s="178">
        <f>SUM('1.  LRAMVA Summary'!M$55:M$56)*(MONTH($E18)-1)/12*$H18</f>
        <v>0</v>
      </c>
      <c r="S18" s="178">
        <f>SUM('1.  LRAMVA Summary'!N$55:N$56)*(MONTH($E18)-1)/12*$H18</f>
        <v>0</v>
      </c>
      <c r="T18" s="178">
        <f>SUM('1.  LRAMVA Summary'!O$55:O$56)*(MONTH($E18)-1)/12*$H18</f>
        <v>0</v>
      </c>
      <c r="U18" s="178">
        <f>SUM('1.  LRAMVA Summary'!P$55:P$56)*(MONTH($E18)-1)/12*$H18</f>
        <v>0</v>
      </c>
      <c r="V18" s="178">
        <f>SUM('1.  LRAMVA Summary'!Q$55:Q$56)*(MONTH($E18)-1)/12*$H18</f>
        <v>0</v>
      </c>
      <c r="W18" s="179">
        <f>SUM(I18:V18)</f>
        <v>0</v>
      </c>
    </row>
    <row r="19" spans="2:23">
      <c r="B19" s="180" t="s">
        <v>47</v>
      </c>
      <c r="C19" s="180">
        <v>1.47E-2</v>
      </c>
      <c r="D19" s="173"/>
      <c r="E19" s="181">
        <v>40634</v>
      </c>
      <c r="F19" s="175">
        <v>2011</v>
      </c>
      <c r="G19" s="182" t="s">
        <v>66</v>
      </c>
      <c r="H19" s="177">
        <f>C$17/12</f>
        <v>1.225E-3</v>
      </c>
      <c r="I19" s="178">
        <f>SUM('1.  LRAMVA Summary'!D$55:D$56)*(MONTH($E19)-1)/12*$H19</f>
        <v>0</v>
      </c>
      <c r="J19" s="178">
        <f>SUM('1.  LRAMVA Summary'!E$55:E$56)*(MONTH($E19)-1)/12*$H19</f>
        <v>0</v>
      </c>
      <c r="K19" s="178">
        <f>SUM('1.  LRAMVA Summary'!F$55:F$56)*(MONTH($E19)-1)/12*$H19</f>
        <v>0</v>
      </c>
      <c r="L19" s="178">
        <f>SUM('1.  LRAMVA Summary'!G$55:G$56)*(MONTH($E19)-1)/12*$H19</f>
        <v>0</v>
      </c>
      <c r="M19" s="178">
        <f>SUM('1.  LRAMVA Summary'!H$55:H$56)*(MONTH($E19)-1)/12*$H19</f>
        <v>0</v>
      </c>
      <c r="N19" s="178">
        <f>SUM('1.  LRAMVA Summary'!I$55:I$56)*(MONTH($E19)-1)/12*$H19</f>
        <v>0</v>
      </c>
      <c r="O19" s="178">
        <f>SUM('1.  LRAMVA Summary'!J$55:J$56)*(MONTH($E19)-1)/12*$H19</f>
        <v>0</v>
      </c>
      <c r="P19" s="178">
        <f>SUM('1.  LRAMVA Summary'!K$55:K$56)*(MONTH($E19)-1)/12*$H19</f>
        <v>0</v>
      </c>
      <c r="Q19" s="178">
        <f>SUM('1.  LRAMVA Summary'!L$55:L$56)*(MONTH($E19)-1)/12*$H19</f>
        <v>0</v>
      </c>
      <c r="R19" s="178">
        <f>SUM('1.  LRAMVA Summary'!M$55:M$56)*(MONTH($E19)-1)/12*$H19</f>
        <v>0</v>
      </c>
      <c r="S19" s="178">
        <f>SUM('1.  LRAMVA Summary'!N$55:N$56)*(MONTH($E19)-1)/12*$H19</f>
        <v>0</v>
      </c>
      <c r="T19" s="178">
        <f>SUM('1.  LRAMVA Summary'!O$55:O$56)*(MONTH($E19)-1)/12*$H19</f>
        <v>0</v>
      </c>
      <c r="U19" s="178">
        <f>SUM('1.  LRAMVA Summary'!P$55:P$56)*(MONTH($E19)-1)/12*$H19</f>
        <v>0</v>
      </c>
      <c r="V19" s="178">
        <f>SUM('1.  LRAMVA Summary'!Q$55:Q$56)*(MONTH($E19)-1)/12*$H19</f>
        <v>0</v>
      </c>
      <c r="W19" s="179">
        <f>SUM(I19:V19)</f>
        <v>0</v>
      </c>
    </row>
    <row r="20" spans="2:23">
      <c r="B20" s="180" t="s">
        <v>48</v>
      </c>
      <c r="C20" s="180">
        <v>1.47E-2</v>
      </c>
      <c r="D20" s="173"/>
      <c r="E20" s="181">
        <v>40664</v>
      </c>
      <c r="F20" s="175">
        <v>2011</v>
      </c>
      <c r="G20" s="182" t="s">
        <v>66</v>
      </c>
      <c r="H20" s="177">
        <f>C$17/12</f>
        <v>1.225E-3</v>
      </c>
      <c r="I20" s="178">
        <f>SUM('1.  LRAMVA Summary'!D$55:D$56)*(MONTH($E20)-1)/12*$H20</f>
        <v>0</v>
      </c>
      <c r="J20" s="178">
        <f>SUM('1.  LRAMVA Summary'!E$55:E$56)*(MONTH($E20)-1)/12*$H20</f>
        <v>0</v>
      </c>
      <c r="K20" s="178">
        <f>SUM('1.  LRAMVA Summary'!F$55:F$56)*(MONTH($E20)-1)/12*$H20</f>
        <v>0</v>
      </c>
      <c r="L20" s="178">
        <f>SUM('1.  LRAMVA Summary'!G$55:G$56)*(MONTH($E20)-1)/12*$H20</f>
        <v>0</v>
      </c>
      <c r="M20" s="178">
        <f>SUM('1.  LRAMVA Summary'!H$55:H$56)*(MONTH($E20)-1)/12*$H20</f>
        <v>0</v>
      </c>
      <c r="N20" s="178">
        <f>SUM('1.  LRAMVA Summary'!I$55:I$56)*(MONTH($E20)-1)/12*$H20</f>
        <v>0</v>
      </c>
      <c r="O20" s="178">
        <f>SUM('1.  LRAMVA Summary'!J$55:J$56)*(MONTH($E20)-1)/12*$H20</f>
        <v>0</v>
      </c>
      <c r="P20" s="178">
        <f>SUM('1.  LRAMVA Summary'!K$55:K$56)*(MONTH($E20)-1)/12*$H20</f>
        <v>0</v>
      </c>
      <c r="Q20" s="178">
        <f>SUM('1.  LRAMVA Summary'!L$55:L$56)*(MONTH($E20)-1)/12*$H20</f>
        <v>0</v>
      </c>
      <c r="R20" s="178">
        <f>SUM('1.  LRAMVA Summary'!M$55:M$56)*(MONTH($E20)-1)/12*$H20</f>
        <v>0</v>
      </c>
      <c r="S20" s="178">
        <f>SUM('1.  LRAMVA Summary'!N$55:N$56)*(MONTH($E20)-1)/12*$H20</f>
        <v>0</v>
      </c>
      <c r="T20" s="178">
        <f>SUM('1.  LRAMVA Summary'!O$55:O$56)*(MONTH($E20)-1)/12*$H20</f>
        <v>0</v>
      </c>
      <c r="U20" s="178">
        <f>SUM('1.  LRAMVA Summary'!P$55:P$56)*(MONTH($E20)-1)/12*$H20</f>
        <v>0</v>
      </c>
      <c r="V20" s="178">
        <f>SUM('1.  LRAMVA Summary'!Q$55:Q$56)*(MONTH($E20)-1)/12*$H20</f>
        <v>0</v>
      </c>
      <c r="W20" s="179">
        <f t="shared" si="0"/>
        <v>0</v>
      </c>
    </row>
    <row r="21" spans="2:23">
      <c r="B21" s="180" t="s">
        <v>49</v>
      </c>
      <c r="C21" s="180">
        <v>1.47E-2</v>
      </c>
      <c r="D21" s="173"/>
      <c r="E21" s="181">
        <v>40695</v>
      </c>
      <c r="F21" s="175">
        <v>2011</v>
      </c>
      <c r="G21" s="182" t="s">
        <v>66</v>
      </c>
      <c r="H21" s="177">
        <f>C$17/12</f>
        <v>1.225E-3</v>
      </c>
      <c r="I21" s="178">
        <f>SUM('1.  LRAMVA Summary'!D$55:D$56)*(MONTH($E21)-1)/12*$H21</f>
        <v>0</v>
      </c>
      <c r="J21" s="178">
        <f>SUM('1.  LRAMVA Summary'!E$55:E$56)*(MONTH($E21)-1)/12*$H21</f>
        <v>0</v>
      </c>
      <c r="K21" s="178">
        <f>SUM('1.  LRAMVA Summary'!F$55:F$56)*(MONTH($E21)-1)/12*$H21</f>
        <v>0</v>
      </c>
      <c r="L21" s="178">
        <f>SUM('1.  LRAMVA Summary'!G$55:G$56)*(MONTH($E21)-1)/12*$H21</f>
        <v>0</v>
      </c>
      <c r="M21" s="178">
        <f>SUM('1.  LRAMVA Summary'!H$55:H$56)*(MONTH($E21)-1)/12*$H21</f>
        <v>0</v>
      </c>
      <c r="N21" s="178">
        <f>SUM('1.  LRAMVA Summary'!I$55:I$56)*(MONTH($E21)-1)/12*$H21</f>
        <v>0</v>
      </c>
      <c r="O21" s="178">
        <f>SUM('1.  LRAMVA Summary'!J$55:J$56)*(MONTH($E21)-1)/12*$H21</f>
        <v>0</v>
      </c>
      <c r="P21" s="178">
        <f>SUM('1.  LRAMVA Summary'!K$55:K$56)*(MONTH($E21)-1)/12*$H21</f>
        <v>0</v>
      </c>
      <c r="Q21" s="178">
        <f>SUM('1.  LRAMVA Summary'!L$55:L$56)*(MONTH($E21)-1)/12*$H21</f>
        <v>0</v>
      </c>
      <c r="R21" s="178">
        <f>SUM('1.  LRAMVA Summary'!M$55:M$56)*(MONTH($E21)-1)/12*$H21</f>
        <v>0</v>
      </c>
      <c r="S21" s="178">
        <f>SUM('1.  LRAMVA Summary'!N$55:N$56)*(MONTH($E21)-1)/12*$H21</f>
        <v>0</v>
      </c>
      <c r="T21" s="178">
        <f>SUM('1.  LRAMVA Summary'!O$55:O$56)*(MONTH($E21)-1)/12*$H21</f>
        <v>0</v>
      </c>
      <c r="U21" s="178">
        <f>SUM('1.  LRAMVA Summary'!P$55:P$56)*(MONTH($E21)-1)/12*$H21</f>
        <v>0</v>
      </c>
      <c r="V21" s="178">
        <f>SUM('1.  LRAMVA Summary'!Q$55:Q$56)*(MONTH($E21)-1)/12*$H21</f>
        <v>0</v>
      </c>
      <c r="W21" s="179">
        <f t="shared" si="0"/>
        <v>0</v>
      </c>
    </row>
    <row r="22" spans="2:23">
      <c r="B22" s="180" t="s">
        <v>50</v>
      </c>
      <c r="C22" s="180">
        <v>1.47E-2</v>
      </c>
      <c r="D22" s="173"/>
      <c r="E22" s="181">
        <v>40725</v>
      </c>
      <c r="F22" s="175">
        <v>2011</v>
      </c>
      <c r="G22" s="182" t="s">
        <v>68</v>
      </c>
      <c r="H22" s="177">
        <f>C$18/12</f>
        <v>1.225E-3</v>
      </c>
      <c r="I22" s="178">
        <f>SUM('1.  LRAMVA Summary'!D$55:D$56)*(MONTH($E22)-1)/12*$H22</f>
        <v>0</v>
      </c>
      <c r="J22" s="178">
        <f>SUM('1.  LRAMVA Summary'!E$55:E$56)*(MONTH($E22)-1)/12*$H22</f>
        <v>0</v>
      </c>
      <c r="K22" s="178">
        <f>SUM('1.  LRAMVA Summary'!F$55:F$56)*(MONTH($E22)-1)/12*$H22</f>
        <v>0</v>
      </c>
      <c r="L22" s="178">
        <f>SUM('1.  LRAMVA Summary'!G$55:G$56)*(MONTH($E22)-1)/12*$H22</f>
        <v>0</v>
      </c>
      <c r="M22" s="178">
        <f>SUM('1.  LRAMVA Summary'!H$55:H$56)*(MONTH($E22)-1)/12*$H22</f>
        <v>0</v>
      </c>
      <c r="N22" s="178">
        <f>SUM('1.  LRAMVA Summary'!I$55:I$56)*(MONTH($E22)-1)/12*$H22</f>
        <v>0</v>
      </c>
      <c r="O22" s="178">
        <f>SUM('1.  LRAMVA Summary'!J$55:J$56)*(MONTH($E22)-1)/12*$H22</f>
        <v>0</v>
      </c>
      <c r="P22" s="178">
        <f>SUM('1.  LRAMVA Summary'!K$55:K$56)*(MONTH($E22)-1)/12*$H22</f>
        <v>0</v>
      </c>
      <c r="Q22" s="178">
        <f>SUM('1.  LRAMVA Summary'!L$55:L$56)*(MONTH($E22)-1)/12*$H22</f>
        <v>0</v>
      </c>
      <c r="R22" s="178">
        <f>SUM('1.  LRAMVA Summary'!M$55:M$56)*(MONTH($E22)-1)/12*$H22</f>
        <v>0</v>
      </c>
      <c r="S22" s="178">
        <f>SUM('1.  LRAMVA Summary'!N$55:N$56)*(MONTH($E22)-1)/12*$H22</f>
        <v>0</v>
      </c>
      <c r="T22" s="178">
        <f>SUM('1.  LRAMVA Summary'!O$55:O$56)*(MONTH($E22)-1)/12*$H22</f>
        <v>0</v>
      </c>
      <c r="U22" s="178">
        <f>SUM('1.  LRAMVA Summary'!P$55:P$56)*(MONTH($E22)-1)/12*$H22</f>
        <v>0</v>
      </c>
      <c r="V22" s="178">
        <f>SUM('1.  LRAMVA Summary'!Q$55:Q$56)*(MONTH($E22)-1)/12*$H22</f>
        <v>0</v>
      </c>
      <c r="W22" s="179">
        <f t="shared" si="0"/>
        <v>0</v>
      </c>
    </row>
    <row r="23" spans="2:23">
      <c r="B23" s="180" t="s">
        <v>51</v>
      </c>
      <c r="C23" s="180">
        <v>1.47E-2</v>
      </c>
      <c r="D23" s="173"/>
      <c r="E23" s="181">
        <v>40756</v>
      </c>
      <c r="F23" s="175">
        <v>2011</v>
      </c>
      <c r="G23" s="182" t="s">
        <v>68</v>
      </c>
      <c r="H23" s="177">
        <f>C$18/12</f>
        <v>1.225E-3</v>
      </c>
      <c r="I23" s="178">
        <f>SUM('1.  LRAMVA Summary'!D$55:D$56)*(MONTH($E23)-1)/12*$H23</f>
        <v>0</v>
      </c>
      <c r="J23" s="178">
        <f>SUM('1.  LRAMVA Summary'!E$55:E$56)*(MONTH($E23)-1)/12*$H23</f>
        <v>0</v>
      </c>
      <c r="K23" s="178">
        <f>SUM('1.  LRAMVA Summary'!F$55:F$56)*(MONTH($E23)-1)/12*$H23</f>
        <v>0</v>
      </c>
      <c r="L23" s="178">
        <f>SUM('1.  LRAMVA Summary'!G$55:G$56)*(MONTH($E23)-1)/12*$H23</f>
        <v>0</v>
      </c>
      <c r="M23" s="178">
        <f>SUM('1.  LRAMVA Summary'!H$55:H$56)*(MONTH($E23)-1)/12*$H23</f>
        <v>0</v>
      </c>
      <c r="N23" s="178">
        <f>SUM('1.  LRAMVA Summary'!I$55:I$56)*(MONTH($E23)-1)/12*$H23</f>
        <v>0</v>
      </c>
      <c r="O23" s="178">
        <f>SUM('1.  LRAMVA Summary'!J$55:J$56)*(MONTH($E23)-1)/12*$H23</f>
        <v>0</v>
      </c>
      <c r="P23" s="178">
        <f>SUM('1.  LRAMVA Summary'!K$55:K$56)*(MONTH($E23)-1)/12*$H23</f>
        <v>0</v>
      </c>
      <c r="Q23" s="178">
        <f>SUM('1.  LRAMVA Summary'!L$55:L$56)*(MONTH($E23)-1)/12*$H23</f>
        <v>0</v>
      </c>
      <c r="R23" s="178">
        <f>SUM('1.  LRAMVA Summary'!M$55:M$56)*(MONTH($E23)-1)/12*$H23</f>
        <v>0</v>
      </c>
      <c r="S23" s="178">
        <f>SUM('1.  LRAMVA Summary'!N$55:N$56)*(MONTH($E23)-1)/12*$H23</f>
        <v>0</v>
      </c>
      <c r="T23" s="178">
        <f>SUM('1.  LRAMVA Summary'!O$55:O$56)*(MONTH($E23)-1)/12*$H23</f>
        <v>0</v>
      </c>
      <c r="U23" s="178">
        <f>SUM('1.  LRAMVA Summary'!P$55:P$56)*(MONTH($E23)-1)/12*$H23</f>
        <v>0</v>
      </c>
      <c r="V23" s="178">
        <f>SUM('1.  LRAMVA Summary'!Q$55:Q$56)*(MONTH($E23)-1)/12*$H23</f>
        <v>0</v>
      </c>
      <c r="W23" s="179">
        <f t="shared" si="0"/>
        <v>0</v>
      </c>
    </row>
    <row r="24" spans="2:23">
      <c r="B24" s="180" t="s">
        <v>52</v>
      </c>
      <c r="C24" s="180">
        <v>1.47E-2</v>
      </c>
      <c r="D24" s="173"/>
      <c r="E24" s="181">
        <v>40787</v>
      </c>
      <c r="F24" s="175">
        <v>2011</v>
      </c>
      <c r="G24" s="182" t="s">
        <v>68</v>
      </c>
      <c r="H24" s="177">
        <f>C$18/12</f>
        <v>1.225E-3</v>
      </c>
      <c r="I24" s="178">
        <f>SUM('1.  LRAMVA Summary'!D$55:D$56)*(MONTH($E24)-1)/12*$H24</f>
        <v>0</v>
      </c>
      <c r="J24" s="178">
        <f>SUM('1.  LRAMVA Summary'!E$55:E$56)*(MONTH($E24)-1)/12*$H24</f>
        <v>0</v>
      </c>
      <c r="K24" s="178">
        <f>SUM('1.  LRAMVA Summary'!F$55:F$56)*(MONTH($E24)-1)/12*$H24</f>
        <v>0</v>
      </c>
      <c r="L24" s="178">
        <f>SUM('1.  LRAMVA Summary'!G$55:G$56)*(MONTH($E24)-1)/12*$H24</f>
        <v>0</v>
      </c>
      <c r="M24" s="178">
        <f>SUM('1.  LRAMVA Summary'!H$55:H$56)*(MONTH($E24)-1)/12*$H24</f>
        <v>0</v>
      </c>
      <c r="N24" s="178">
        <f>SUM('1.  LRAMVA Summary'!I$55:I$56)*(MONTH($E24)-1)/12*$H24</f>
        <v>0</v>
      </c>
      <c r="O24" s="178">
        <f>SUM('1.  LRAMVA Summary'!J$55:J$56)*(MONTH($E24)-1)/12*$H24</f>
        <v>0</v>
      </c>
      <c r="P24" s="178">
        <f>SUM('1.  LRAMVA Summary'!K$55:K$56)*(MONTH($E24)-1)/12*$H24</f>
        <v>0</v>
      </c>
      <c r="Q24" s="178">
        <f>SUM('1.  LRAMVA Summary'!L$55:L$56)*(MONTH($E24)-1)/12*$H24</f>
        <v>0</v>
      </c>
      <c r="R24" s="178">
        <f>SUM('1.  LRAMVA Summary'!M$55:M$56)*(MONTH($E24)-1)/12*$H24</f>
        <v>0</v>
      </c>
      <c r="S24" s="178">
        <f>SUM('1.  LRAMVA Summary'!N$55:N$56)*(MONTH($E24)-1)/12*$H24</f>
        <v>0</v>
      </c>
      <c r="T24" s="178">
        <f>SUM('1.  LRAMVA Summary'!O$55:O$56)*(MONTH($E24)-1)/12*$H24</f>
        <v>0</v>
      </c>
      <c r="U24" s="178">
        <f>SUM('1.  LRAMVA Summary'!P$55:P$56)*(MONTH($E24)-1)/12*$H24</f>
        <v>0</v>
      </c>
      <c r="V24" s="178">
        <f>SUM('1.  LRAMVA Summary'!Q$55:Q$56)*(MONTH($E24)-1)/12*$H24</f>
        <v>0</v>
      </c>
      <c r="W24" s="179">
        <f t="shared" si="0"/>
        <v>0</v>
      </c>
    </row>
    <row r="25" spans="2:23">
      <c r="B25" s="180" t="s">
        <v>53</v>
      </c>
      <c r="C25" s="180">
        <v>1.47E-2</v>
      </c>
      <c r="D25" s="173"/>
      <c r="E25" s="181">
        <v>40817</v>
      </c>
      <c r="F25" s="175">
        <v>2011</v>
      </c>
      <c r="G25" s="182" t="s">
        <v>69</v>
      </c>
      <c r="H25" s="177">
        <f>C$19/12</f>
        <v>1.225E-3</v>
      </c>
      <c r="I25" s="178">
        <f>SUM('1.  LRAMVA Summary'!D$55:D$56)*(MONTH($E25)-1)/12*$H25</f>
        <v>0</v>
      </c>
      <c r="J25" s="178">
        <f>SUM('1.  LRAMVA Summary'!E$55:E$56)*(MONTH($E25)-1)/12*$H25</f>
        <v>0</v>
      </c>
      <c r="K25" s="178">
        <f>SUM('1.  LRAMVA Summary'!F$55:F$56)*(MONTH($E25)-1)/12*$H25</f>
        <v>0</v>
      </c>
      <c r="L25" s="178">
        <f>SUM('1.  LRAMVA Summary'!G$55:G$56)*(MONTH($E25)-1)/12*$H25</f>
        <v>0</v>
      </c>
      <c r="M25" s="178">
        <f>SUM('1.  LRAMVA Summary'!H$55:H$56)*(MONTH($E25)-1)/12*$H25</f>
        <v>0</v>
      </c>
      <c r="N25" s="178">
        <f>SUM('1.  LRAMVA Summary'!I$55:I$56)*(MONTH($E25)-1)/12*$H25</f>
        <v>0</v>
      </c>
      <c r="O25" s="178">
        <f>SUM('1.  LRAMVA Summary'!J$55:J$56)*(MONTH($E25)-1)/12*$H25</f>
        <v>0</v>
      </c>
      <c r="P25" s="178">
        <f>SUM('1.  LRAMVA Summary'!K$55:K$56)*(MONTH($E25)-1)/12*$H25</f>
        <v>0</v>
      </c>
      <c r="Q25" s="178">
        <f>SUM('1.  LRAMVA Summary'!L$55:L$56)*(MONTH($E25)-1)/12*$H25</f>
        <v>0</v>
      </c>
      <c r="R25" s="178">
        <f>SUM('1.  LRAMVA Summary'!M$55:M$56)*(MONTH($E25)-1)/12*$H25</f>
        <v>0</v>
      </c>
      <c r="S25" s="178">
        <f>SUM('1.  LRAMVA Summary'!N$55:N$56)*(MONTH($E25)-1)/12*$H25</f>
        <v>0</v>
      </c>
      <c r="T25" s="178">
        <f>SUM('1.  LRAMVA Summary'!O$55:O$56)*(MONTH($E25)-1)/12*$H25</f>
        <v>0</v>
      </c>
      <c r="U25" s="178">
        <f>SUM('1.  LRAMVA Summary'!P$55:P$56)*(MONTH($E25)-1)/12*$H25</f>
        <v>0</v>
      </c>
      <c r="V25" s="178">
        <f>SUM('1.  LRAMVA Summary'!Q$55:Q$56)*(MONTH($E25)-1)/12*$H25</f>
        <v>0</v>
      </c>
      <c r="W25" s="179">
        <f t="shared" si="0"/>
        <v>0</v>
      </c>
    </row>
    <row r="26" spans="2:23">
      <c r="B26" s="180" t="s">
        <v>54</v>
      </c>
      <c r="C26" s="180">
        <v>1.47E-2</v>
      </c>
      <c r="D26" s="173"/>
      <c r="E26" s="181">
        <v>40848</v>
      </c>
      <c r="F26" s="175">
        <v>2011</v>
      </c>
      <c r="G26" s="182" t="s">
        <v>69</v>
      </c>
      <c r="H26" s="177">
        <f>C$19/12</f>
        <v>1.225E-3</v>
      </c>
      <c r="I26" s="178">
        <f>SUM('1.  LRAMVA Summary'!D$55:D$56)*(MONTH($E26)-1)/12*$H26</f>
        <v>0</v>
      </c>
      <c r="J26" s="178">
        <f>SUM('1.  LRAMVA Summary'!E$55:E$56)*(MONTH($E26)-1)/12*$H26</f>
        <v>0</v>
      </c>
      <c r="K26" s="178">
        <f>SUM('1.  LRAMVA Summary'!F$55:F$56)*(MONTH($E26)-1)/12*$H26</f>
        <v>0</v>
      </c>
      <c r="L26" s="178">
        <f>SUM('1.  LRAMVA Summary'!G$55:G$56)*(MONTH($E26)-1)/12*$H26</f>
        <v>0</v>
      </c>
      <c r="M26" s="178">
        <f>SUM('1.  LRAMVA Summary'!H$55:H$56)*(MONTH($E26)-1)/12*$H26</f>
        <v>0</v>
      </c>
      <c r="N26" s="178">
        <f>SUM('1.  LRAMVA Summary'!I$55:I$56)*(MONTH($E26)-1)/12*$H26</f>
        <v>0</v>
      </c>
      <c r="O26" s="178">
        <f>SUM('1.  LRAMVA Summary'!J$55:J$56)*(MONTH($E26)-1)/12*$H26</f>
        <v>0</v>
      </c>
      <c r="P26" s="178">
        <f>SUM('1.  LRAMVA Summary'!K$55:K$56)*(MONTH($E26)-1)/12*$H26</f>
        <v>0</v>
      </c>
      <c r="Q26" s="178">
        <f>SUM('1.  LRAMVA Summary'!L$55:L$56)*(MONTH($E26)-1)/12*$H26</f>
        <v>0</v>
      </c>
      <c r="R26" s="178">
        <f>SUM('1.  LRAMVA Summary'!M$55:M$56)*(MONTH($E26)-1)/12*$H26</f>
        <v>0</v>
      </c>
      <c r="S26" s="178">
        <f>SUM('1.  LRAMVA Summary'!N$55:N$56)*(MONTH($E26)-1)/12*$H26</f>
        <v>0</v>
      </c>
      <c r="T26" s="178">
        <f>SUM('1.  LRAMVA Summary'!O$55:O$56)*(MONTH($E26)-1)/12*$H26</f>
        <v>0</v>
      </c>
      <c r="U26" s="178">
        <f>SUM('1.  LRAMVA Summary'!P$55:P$56)*(MONTH($E26)-1)/12*$H26</f>
        <v>0</v>
      </c>
      <c r="V26" s="178">
        <f>SUM('1.  LRAMVA Summary'!Q$55:Q$56)*(MONTH($E26)-1)/12*$H26</f>
        <v>0</v>
      </c>
      <c r="W26" s="179">
        <f t="shared" si="0"/>
        <v>0</v>
      </c>
    </row>
    <row r="27" spans="2:23">
      <c r="B27" s="180" t="s">
        <v>55</v>
      </c>
      <c r="C27" s="180">
        <v>1.47E-2</v>
      </c>
      <c r="D27" s="173"/>
      <c r="E27" s="181">
        <v>40878</v>
      </c>
      <c r="F27" s="175">
        <v>2011</v>
      </c>
      <c r="G27" s="182" t="s">
        <v>69</v>
      </c>
      <c r="H27" s="177">
        <f>C$19/12</f>
        <v>1.225E-3</v>
      </c>
      <c r="I27" s="178">
        <f>SUM('1.  LRAMVA Summary'!D$55:D$56)*(MONTH($E27)-1)/12*$H27</f>
        <v>0</v>
      </c>
      <c r="J27" s="178">
        <f>SUM('1.  LRAMVA Summary'!E$55:E$56)*(MONTH($E27)-1)/12*$H27</f>
        <v>0</v>
      </c>
      <c r="K27" s="178">
        <f>SUM('1.  LRAMVA Summary'!F$55:F$56)*(MONTH($E27)-1)/12*$H27</f>
        <v>0</v>
      </c>
      <c r="L27" s="178">
        <f>SUM('1.  LRAMVA Summary'!G$55:G$56)*(MONTH($E27)-1)/12*$H27</f>
        <v>0</v>
      </c>
      <c r="M27" s="178">
        <f>SUM('1.  LRAMVA Summary'!H$55:H$56)*(MONTH($E27)-1)/12*$H27</f>
        <v>0</v>
      </c>
      <c r="N27" s="178">
        <f>SUM('1.  LRAMVA Summary'!I$55:I$56)*(MONTH($E27)-1)/12*$H27</f>
        <v>0</v>
      </c>
      <c r="O27" s="178">
        <f>SUM('1.  LRAMVA Summary'!J$55:J$56)*(MONTH($E27)-1)/12*$H27</f>
        <v>0</v>
      </c>
      <c r="P27" s="178">
        <f>SUM('1.  LRAMVA Summary'!K$55:K$56)*(MONTH($E27)-1)/12*$H27</f>
        <v>0</v>
      </c>
      <c r="Q27" s="178">
        <f>SUM('1.  LRAMVA Summary'!L$55:L$56)*(MONTH($E27)-1)/12*$H27</f>
        <v>0</v>
      </c>
      <c r="R27" s="178">
        <f>SUM('1.  LRAMVA Summary'!M$55:M$56)*(MONTH($E27)-1)/12*$H27</f>
        <v>0</v>
      </c>
      <c r="S27" s="178">
        <f>SUM('1.  LRAMVA Summary'!N$55:N$56)*(MONTH($E27)-1)/12*$H27</f>
        <v>0</v>
      </c>
      <c r="T27" s="178">
        <f>SUM('1.  LRAMVA Summary'!O$55:O$56)*(MONTH($E27)-1)/12*$H27</f>
        <v>0</v>
      </c>
      <c r="U27" s="178">
        <f>SUM('1.  LRAMVA Summary'!P$55:P$56)*(MONTH($E27)-1)/12*$H27</f>
        <v>0</v>
      </c>
      <c r="V27" s="178">
        <f>SUM('1.  LRAMVA Summary'!Q$55:Q$56)*(MONTH($E27)-1)/12*$H27</f>
        <v>0</v>
      </c>
      <c r="W27" s="179">
        <f>SUM(I27:V27)</f>
        <v>0</v>
      </c>
    </row>
    <row r="28" spans="2:23" ht="15.75" thickBot="1">
      <c r="B28" s="180" t="s">
        <v>56</v>
      </c>
      <c r="C28" s="180">
        <v>1.47E-2</v>
      </c>
      <c r="D28" s="173"/>
      <c r="E28" s="183" t="s">
        <v>458</v>
      </c>
      <c r="F28" s="183"/>
      <c r="G28" s="184"/>
      <c r="H28" s="185"/>
      <c r="I28" s="186">
        <f>SUM(I16:I27)</f>
        <v>0</v>
      </c>
      <c r="J28" s="186">
        <f t="shared" ref="J28:O28" si="1">SUM(J16:J27)</f>
        <v>0</v>
      </c>
      <c r="K28" s="186">
        <f t="shared" si="1"/>
        <v>0</v>
      </c>
      <c r="L28" s="186">
        <f t="shared" si="1"/>
        <v>0</v>
      </c>
      <c r="M28" s="186">
        <f t="shared" si="1"/>
        <v>0</v>
      </c>
      <c r="N28" s="186">
        <f t="shared" si="1"/>
        <v>0</v>
      </c>
      <c r="O28" s="186">
        <f t="shared" si="1"/>
        <v>0</v>
      </c>
      <c r="P28" s="186">
        <f t="shared" ref="P28:V28" si="2">SUM(P16:P27)</f>
        <v>0</v>
      </c>
      <c r="Q28" s="186">
        <f t="shared" si="2"/>
        <v>0</v>
      </c>
      <c r="R28" s="186">
        <f t="shared" si="2"/>
        <v>0</v>
      </c>
      <c r="S28" s="186">
        <f t="shared" si="2"/>
        <v>0</v>
      </c>
      <c r="T28" s="186">
        <f t="shared" si="2"/>
        <v>0</v>
      </c>
      <c r="U28" s="186">
        <f t="shared" si="2"/>
        <v>0</v>
      </c>
      <c r="V28" s="186">
        <f t="shared" si="2"/>
        <v>0</v>
      </c>
      <c r="W28" s="186">
        <f>SUM(W16:W27)</f>
        <v>0</v>
      </c>
    </row>
    <row r="29" spans="2:23" ht="15.75" thickTop="1">
      <c r="B29" s="180" t="s">
        <v>57</v>
      </c>
      <c r="C29" s="180">
        <v>1.47E-2</v>
      </c>
      <c r="D29" s="173"/>
      <c r="E29" s="187" t="s">
        <v>67</v>
      </c>
      <c r="F29" s="187"/>
      <c r="G29" s="188"/>
      <c r="H29" s="189"/>
      <c r="I29" s="190"/>
      <c r="J29" s="190"/>
      <c r="K29" s="190"/>
      <c r="L29" s="190"/>
      <c r="M29" s="190"/>
      <c r="N29" s="190"/>
      <c r="O29" s="190"/>
      <c r="P29" s="190"/>
      <c r="Q29" s="190"/>
      <c r="R29" s="190"/>
      <c r="S29" s="190"/>
      <c r="T29" s="190"/>
      <c r="U29" s="190"/>
      <c r="V29" s="190"/>
      <c r="W29" s="191"/>
    </row>
    <row r="30" spans="2:23">
      <c r="B30" s="180" t="s">
        <v>58</v>
      </c>
      <c r="C30" s="180">
        <v>1.47E-2</v>
      </c>
      <c r="D30" s="173"/>
      <c r="E30" s="192" t="s">
        <v>424</v>
      </c>
      <c r="F30" s="192"/>
      <c r="G30" s="193"/>
      <c r="H30" s="194"/>
      <c r="I30" s="195">
        <f>I28+I29</f>
        <v>0</v>
      </c>
      <c r="J30" s="195">
        <f t="shared" ref="J30:M30" si="3">J28+J29</f>
        <v>0</v>
      </c>
      <c r="K30" s="195">
        <f t="shared" si="3"/>
        <v>0</v>
      </c>
      <c r="L30" s="195">
        <f t="shared" si="3"/>
        <v>0</v>
      </c>
      <c r="M30" s="195">
        <f t="shared" si="3"/>
        <v>0</v>
      </c>
      <c r="N30" s="195">
        <f>N28+N29</f>
        <v>0</v>
      </c>
      <c r="O30" s="195">
        <f>O28+O29</f>
        <v>0</v>
      </c>
      <c r="P30" s="195">
        <f t="shared" ref="P30:V30" si="4">P28+P29</f>
        <v>0</v>
      </c>
      <c r="Q30" s="195">
        <f t="shared" si="4"/>
        <v>0</v>
      </c>
      <c r="R30" s="195">
        <f t="shared" si="4"/>
        <v>0</v>
      </c>
      <c r="S30" s="195">
        <f t="shared" si="4"/>
        <v>0</v>
      </c>
      <c r="T30" s="195">
        <f t="shared" si="4"/>
        <v>0</v>
      </c>
      <c r="U30" s="195">
        <f t="shared" si="4"/>
        <v>0</v>
      </c>
      <c r="V30" s="195">
        <f t="shared" si="4"/>
        <v>0</v>
      </c>
      <c r="W30" s="195">
        <f>W28+W29</f>
        <v>0</v>
      </c>
    </row>
    <row r="31" spans="2:23">
      <c r="B31" s="180" t="s">
        <v>59</v>
      </c>
      <c r="C31" s="180">
        <v>1.47E-2</v>
      </c>
      <c r="D31" s="173"/>
      <c r="E31" s="181">
        <v>40909</v>
      </c>
      <c r="F31" s="181" t="s">
        <v>178</v>
      </c>
      <c r="G31" s="182" t="s">
        <v>65</v>
      </c>
      <c r="H31" s="196">
        <f>C$20/12</f>
        <v>1.225E-3</v>
      </c>
      <c r="I31" s="197">
        <f>(SUM('1.  LRAMVA Summary'!D$55:D$57)+SUM('1.  LRAMVA Summary'!D$58:D$59)*(MONTH($E31)-1)/12)*$H31</f>
        <v>0</v>
      </c>
      <c r="J31" s="197">
        <f>(SUM('1.  LRAMVA Summary'!E$55:E$57)+SUM('1.  LRAMVA Summary'!E$58:E$59)*(MONTH($E31)-1)/12)*$H31</f>
        <v>0</v>
      </c>
      <c r="K31" s="197">
        <f>(SUM('1.  LRAMVA Summary'!F$55:F$57)+SUM('1.  LRAMVA Summary'!F$58:F$59)*(MONTH($E31)-1)/12)*$H31</f>
        <v>0</v>
      </c>
      <c r="L31" s="197">
        <f>(SUM('1.  LRAMVA Summary'!G$55:G$57)+SUM('1.  LRAMVA Summary'!G$58:G$59)*(MONTH($E31)-1)/12)*$H31</f>
        <v>0</v>
      </c>
      <c r="M31" s="197">
        <f>(SUM('1.  LRAMVA Summary'!H$55:H$57)+SUM('1.  LRAMVA Summary'!H$58:H$59)*(MONTH($E31)-1)/12)*$H31</f>
        <v>0</v>
      </c>
      <c r="N31" s="197">
        <f>(SUM('1.  LRAMVA Summary'!I$55:I$57)+SUM('1.  LRAMVA Summary'!I$58:I$59)*(MONTH($E31)-1)/12)*$H31</f>
        <v>0</v>
      </c>
      <c r="O31" s="197">
        <f>(SUM('1.  LRAMVA Summary'!J$55:J$57)+SUM('1.  LRAMVA Summary'!J$58:J$59)*(MONTH($E31)-1)/12)*$H31</f>
        <v>0</v>
      </c>
      <c r="P31" s="197">
        <f>(SUM('1.  LRAMVA Summary'!K$55:K$57)+SUM('1.  LRAMVA Summary'!K$58:K$59)*(MONTH($E31)-1)/12)*$H31</f>
        <v>0</v>
      </c>
      <c r="Q31" s="197">
        <f>(SUM('1.  LRAMVA Summary'!L$55:L$57)+SUM('1.  LRAMVA Summary'!L$58:L$59)*(MONTH($E31)-1)/12)*$H31</f>
        <v>0</v>
      </c>
      <c r="R31" s="197">
        <f>(SUM('1.  LRAMVA Summary'!M$55:M$57)+SUM('1.  LRAMVA Summary'!M$58:M$59)*(MONTH($E31)-1)/12)*$H31</f>
        <v>0</v>
      </c>
      <c r="S31" s="197">
        <f>(SUM('1.  LRAMVA Summary'!N$55:N$57)+SUM('1.  LRAMVA Summary'!N$58:N$59)*(MONTH($E31)-1)/12)*$H31</f>
        <v>0</v>
      </c>
      <c r="T31" s="197">
        <f>(SUM('1.  LRAMVA Summary'!O$55:O$57)+SUM('1.  LRAMVA Summary'!O$58:O$59)*(MONTH($E31)-1)/12)*$H31</f>
        <v>0</v>
      </c>
      <c r="U31" s="197">
        <f>(SUM('1.  LRAMVA Summary'!P$55:P$57)+SUM('1.  LRAMVA Summary'!P$58:P$59)*(MONTH($E31)-1)/12)*$H31</f>
        <v>0</v>
      </c>
      <c r="V31" s="197">
        <f>(SUM('1.  LRAMVA Summary'!Q$55:Q$57)+SUM('1.  LRAMVA Summary'!Q$58:Q$59)*(MONTH($E31)-1)/12)*$H31</f>
        <v>0</v>
      </c>
      <c r="W31" s="198">
        <f>SUM(I31:V31)</f>
        <v>0</v>
      </c>
    </row>
    <row r="32" spans="2:23">
      <c r="B32" s="180" t="s">
        <v>60</v>
      </c>
      <c r="C32" s="180">
        <v>1.47E-2</v>
      </c>
      <c r="D32" s="173"/>
      <c r="E32" s="181">
        <v>40940</v>
      </c>
      <c r="F32" s="181" t="s">
        <v>178</v>
      </c>
      <c r="G32" s="182" t="s">
        <v>65</v>
      </c>
      <c r="H32" s="196">
        <f>C$20/12</f>
        <v>1.225E-3</v>
      </c>
      <c r="I32" s="197">
        <f>(SUM('1.  LRAMVA Summary'!D$55:D$57)+SUM('1.  LRAMVA Summary'!D$58:D$59)*(MONTH($E32)-1)/12)*$H32</f>
        <v>0</v>
      </c>
      <c r="J32" s="197">
        <f>(SUM('1.  LRAMVA Summary'!E$55:E$57)+SUM('1.  LRAMVA Summary'!E$58:E$59)*(MONTH($E32)-1)/12)*$H32</f>
        <v>0</v>
      </c>
      <c r="K32" s="197">
        <f>(SUM('1.  LRAMVA Summary'!F$55:F$57)+SUM('1.  LRAMVA Summary'!F$58:F$59)*(MONTH($E32)-1)/12)*$H32</f>
        <v>0</v>
      </c>
      <c r="L32" s="197">
        <f>(SUM('1.  LRAMVA Summary'!G$55:G$57)+SUM('1.  LRAMVA Summary'!G$58:G$59)*(MONTH($E32)-1)/12)*$H32</f>
        <v>0</v>
      </c>
      <c r="M32" s="197">
        <f>(SUM('1.  LRAMVA Summary'!H$55:H$57)+SUM('1.  LRAMVA Summary'!H$58:H$59)*(MONTH($E32)-1)/12)*$H32</f>
        <v>0</v>
      </c>
      <c r="N32" s="197">
        <f>(SUM('1.  LRAMVA Summary'!I$55:I$57)+SUM('1.  LRAMVA Summary'!I$58:I$59)*(MONTH($E32)-1)/12)*$H32</f>
        <v>0</v>
      </c>
      <c r="O32" s="197">
        <f>(SUM('1.  LRAMVA Summary'!J$55:J$57)+SUM('1.  LRAMVA Summary'!J$58:J$59)*(MONTH($E32)-1)/12)*$H32</f>
        <v>0</v>
      </c>
      <c r="P32" s="197">
        <f>(SUM('1.  LRAMVA Summary'!K$55:K$57)+SUM('1.  LRAMVA Summary'!K$58:K$59)*(MONTH($E32)-1)/12)*$H32</f>
        <v>0</v>
      </c>
      <c r="Q32" s="197">
        <f>(SUM('1.  LRAMVA Summary'!L$55:L$57)+SUM('1.  LRAMVA Summary'!L$58:L$59)*(MONTH($E32)-1)/12)*$H32</f>
        <v>0</v>
      </c>
      <c r="R32" s="197">
        <f>(SUM('1.  LRAMVA Summary'!M$55:M$57)+SUM('1.  LRAMVA Summary'!M$58:M$59)*(MONTH($E32)-1)/12)*$H32</f>
        <v>0</v>
      </c>
      <c r="S32" s="197">
        <f>(SUM('1.  LRAMVA Summary'!N$55:N$57)+SUM('1.  LRAMVA Summary'!N$58:N$59)*(MONTH($E32)-1)/12)*$H32</f>
        <v>0</v>
      </c>
      <c r="T32" s="197">
        <f>(SUM('1.  LRAMVA Summary'!O$55:O$57)+SUM('1.  LRAMVA Summary'!O$58:O$59)*(MONTH($E32)-1)/12)*$H32</f>
        <v>0</v>
      </c>
      <c r="U32" s="197">
        <f>(SUM('1.  LRAMVA Summary'!P$55:P$57)+SUM('1.  LRAMVA Summary'!P$58:P$59)*(MONTH($E32)-1)/12)*$H32</f>
        <v>0</v>
      </c>
      <c r="V32" s="197">
        <f>(SUM('1.  LRAMVA Summary'!Q$55:Q$57)+SUM('1.  LRAMVA Summary'!Q$58:Q$59)*(MONTH($E32)-1)/12)*$H32</f>
        <v>0</v>
      </c>
      <c r="W32" s="198">
        <f t="shared" ref="W32:W41" si="5">SUM(I32:V32)</f>
        <v>0</v>
      </c>
    </row>
    <row r="33" spans="2:23">
      <c r="B33" s="180" t="s">
        <v>61</v>
      </c>
      <c r="C33" s="180">
        <v>1.0999999999999999E-2</v>
      </c>
      <c r="D33" s="173"/>
      <c r="E33" s="181">
        <v>40969</v>
      </c>
      <c r="F33" s="181" t="s">
        <v>178</v>
      </c>
      <c r="G33" s="182" t="s">
        <v>65</v>
      </c>
      <c r="H33" s="196">
        <f>C$20/12</f>
        <v>1.225E-3</v>
      </c>
      <c r="I33" s="197">
        <f>(SUM('1.  LRAMVA Summary'!D$55:D$57)+SUM('1.  LRAMVA Summary'!D$58:D$59)*(MONTH($E33)-1)/12)*$H33</f>
        <v>0</v>
      </c>
      <c r="J33" s="197">
        <f>(SUM('1.  LRAMVA Summary'!E$55:E$57)+SUM('1.  LRAMVA Summary'!E$58:E$59)*(MONTH($E33)-1)/12)*$H33</f>
        <v>0</v>
      </c>
      <c r="K33" s="197">
        <f>(SUM('1.  LRAMVA Summary'!F$55:F$57)+SUM('1.  LRAMVA Summary'!F$58:F$59)*(MONTH($E33)-1)/12)*$H33</f>
        <v>0</v>
      </c>
      <c r="L33" s="197">
        <f>(SUM('1.  LRAMVA Summary'!G$55:G$57)+SUM('1.  LRAMVA Summary'!G$58:G$59)*(MONTH($E33)-1)/12)*$H33</f>
        <v>0</v>
      </c>
      <c r="M33" s="197">
        <f>(SUM('1.  LRAMVA Summary'!H$55:H$57)+SUM('1.  LRAMVA Summary'!H$58:H$59)*(MONTH($E33)-1)/12)*$H33</f>
        <v>0</v>
      </c>
      <c r="N33" s="197">
        <f>(SUM('1.  LRAMVA Summary'!I$55:I$57)+SUM('1.  LRAMVA Summary'!I$58:I$59)*(MONTH($E33)-1)/12)*$H33</f>
        <v>0</v>
      </c>
      <c r="O33" s="197">
        <f>(SUM('1.  LRAMVA Summary'!J$55:J$57)+SUM('1.  LRAMVA Summary'!J$58:J$59)*(MONTH($E33)-1)/12)*$H33</f>
        <v>0</v>
      </c>
      <c r="P33" s="197">
        <f>(SUM('1.  LRAMVA Summary'!K$55:K$57)+SUM('1.  LRAMVA Summary'!K$58:K$59)*(MONTH($E33)-1)/12)*$H33</f>
        <v>0</v>
      </c>
      <c r="Q33" s="197">
        <f>(SUM('1.  LRAMVA Summary'!L$55:L$57)+SUM('1.  LRAMVA Summary'!L$58:L$59)*(MONTH($E33)-1)/12)*$H33</f>
        <v>0</v>
      </c>
      <c r="R33" s="197">
        <f>(SUM('1.  LRAMVA Summary'!M$55:M$57)+SUM('1.  LRAMVA Summary'!M$58:M$59)*(MONTH($E33)-1)/12)*$H33</f>
        <v>0</v>
      </c>
      <c r="S33" s="197">
        <f>(SUM('1.  LRAMVA Summary'!N$55:N$57)+SUM('1.  LRAMVA Summary'!N$58:N$59)*(MONTH($E33)-1)/12)*$H33</f>
        <v>0</v>
      </c>
      <c r="T33" s="197">
        <f>(SUM('1.  LRAMVA Summary'!O$55:O$57)+SUM('1.  LRAMVA Summary'!O$58:O$59)*(MONTH($E33)-1)/12)*$H33</f>
        <v>0</v>
      </c>
      <c r="U33" s="197">
        <f>(SUM('1.  LRAMVA Summary'!P$55:P$57)+SUM('1.  LRAMVA Summary'!P$58:P$59)*(MONTH($E33)-1)/12)*$H33</f>
        <v>0</v>
      </c>
      <c r="V33" s="197">
        <f>(SUM('1.  LRAMVA Summary'!Q$55:Q$57)+SUM('1.  LRAMVA Summary'!Q$58:Q$59)*(MONTH($E33)-1)/12)*$H33</f>
        <v>0</v>
      </c>
      <c r="W33" s="198">
        <f t="shared" si="5"/>
        <v>0</v>
      </c>
    </row>
    <row r="34" spans="2:23">
      <c r="B34" s="180" t="s">
        <v>176</v>
      </c>
      <c r="C34" s="180">
        <v>1.0999999999999999E-2</v>
      </c>
      <c r="D34" s="173"/>
      <c r="E34" s="181">
        <v>41000</v>
      </c>
      <c r="F34" s="181" t="s">
        <v>178</v>
      </c>
      <c r="G34" s="182" t="s">
        <v>66</v>
      </c>
      <c r="H34" s="199">
        <f>C$21/12</f>
        <v>1.225E-3</v>
      </c>
      <c r="I34" s="197">
        <f>(SUM('1.  LRAMVA Summary'!D$55:D$57)+SUM('1.  LRAMVA Summary'!D$58:D$59)*(MONTH($E34)-1)/12)*$H34</f>
        <v>0</v>
      </c>
      <c r="J34" s="197">
        <f>(SUM('1.  LRAMVA Summary'!E$55:E$57)+SUM('1.  LRAMVA Summary'!E$58:E$59)*(MONTH($E34)-1)/12)*$H34</f>
        <v>0</v>
      </c>
      <c r="K34" s="197">
        <f>(SUM('1.  LRAMVA Summary'!F$55:F$57)+SUM('1.  LRAMVA Summary'!F$58:F$59)*(MONTH($E34)-1)/12)*$H34</f>
        <v>0</v>
      </c>
      <c r="L34" s="197">
        <f>(SUM('1.  LRAMVA Summary'!G$55:G$57)+SUM('1.  LRAMVA Summary'!G$58:G$59)*(MONTH($E34)-1)/12)*$H34</f>
        <v>0</v>
      </c>
      <c r="M34" s="197">
        <f>(SUM('1.  LRAMVA Summary'!H$55:H$57)+SUM('1.  LRAMVA Summary'!H$58:H$59)*(MONTH($E34)-1)/12)*$H34</f>
        <v>0</v>
      </c>
      <c r="N34" s="197">
        <f>(SUM('1.  LRAMVA Summary'!I$55:I$57)+SUM('1.  LRAMVA Summary'!I$58:I$59)*(MONTH($E34)-1)/12)*$H34</f>
        <v>0</v>
      </c>
      <c r="O34" s="197">
        <f>(SUM('1.  LRAMVA Summary'!J$55:J$57)+SUM('1.  LRAMVA Summary'!J$58:J$59)*(MONTH($E34)-1)/12)*$H34</f>
        <v>0</v>
      </c>
      <c r="P34" s="197">
        <f>(SUM('1.  LRAMVA Summary'!K$55:K$57)+SUM('1.  LRAMVA Summary'!K$58:K$59)*(MONTH($E34)-1)/12)*$H34</f>
        <v>0</v>
      </c>
      <c r="Q34" s="197">
        <f>(SUM('1.  LRAMVA Summary'!L$55:L$57)+SUM('1.  LRAMVA Summary'!L$58:L$59)*(MONTH($E34)-1)/12)*$H34</f>
        <v>0</v>
      </c>
      <c r="R34" s="197">
        <f>(SUM('1.  LRAMVA Summary'!M$55:M$57)+SUM('1.  LRAMVA Summary'!M$58:M$59)*(MONTH($E34)-1)/12)*$H34</f>
        <v>0</v>
      </c>
      <c r="S34" s="197">
        <f>(SUM('1.  LRAMVA Summary'!N$55:N$57)+SUM('1.  LRAMVA Summary'!N$58:N$59)*(MONTH($E34)-1)/12)*$H34</f>
        <v>0</v>
      </c>
      <c r="T34" s="197">
        <f>(SUM('1.  LRAMVA Summary'!O$55:O$57)+SUM('1.  LRAMVA Summary'!O$58:O$59)*(MONTH($E34)-1)/12)*$H34</f>
        <v>0</v>
      </c>
      <c r="U34" s="197">
        <f>(SUM('1.  LRAMVA Summary'!P$55:P$57)+SUM('1.  LRAMVA Summary'!P$58:P$59)*(MONTH($E34)-1)/12)*$H34</f>
        <v>0</v>
      </c>
      <c r="V34" s="197">
        <f>(SUM('1.  LRAMVA Summary'!Q$55:Q$57)+SUM('1.  LRAMVA Summary'!Q$58:Q$59)*(MONTH($E34)-1)/12)*$H34</f>
        <v>0</v>
      </c>
      <c r="W34" s="198">
        <f t="shared" si="5"/>
        <v>0</v>
      </c>
    </row>
    <row r="35" spans="2:23">
      <c r="B35" s="180" t="s">
        <v>177</v>
      </c>
      <c r="C35" s="180">
        <v>1.0999999999999999E-2</v>
      </c>
      <c r="D35" s="173"/>
      <c r="E35" s="181">
        <v>41030</v>
      </c>
      <c r="F35" s="181" t="s">
        <v>178</v>
      </c>
      <c r="G35" s="182" t="s">
        <v>66</v>
      </c>
      <c r="H35" s="196">
        <f>C$21/12</f>
        <v>1.225E-3</v>
      </c>
      <c r="I35" s="197">
        <f>(SUM('1.  LRAMVA Summary'!D$55:D$57)+SUM('1.  LRAMVA Summary'!D$58:D$59)*(MONTH($E35)-1)/12)*$H35</f>
        <v>0</v>
      </c>
      <c r="J35" s="197">
        <f>(SUM('1.  LRAMVA Summary'!E$55:E$57)+SUM('1.  LRAMVA Summary'!E$58:E$59)*(MONTH($E35)-1)/12)*$H35</f>
        <v>0</v>
      </c>
      <c r="K35" s="197">
        <f>(SUM('1.  LRAMVA Summary'!F$55:F$57)+SUM('1.  LRAMVA Summary'!F$58:F$59)*(MONTH($E35)-1)/12)*$H35</f>
        <v>0</v>
      </c>
      <c r="L35" s="197">
        <f>(SUM('1.  LRAMVA Summary'!G$55:G$57)+SUM('1.  LRAMVA Summary'!G$58:G$59)*(MONTH($E35)-1)/12)*$H35</f>
        <v>0</v>
      </c>
      <c r="M35" s="197">
        <f>(SUM('1.  LRAMVA Summary'!H$55:H$57)+SUM('1.  LRAMVA Summary'!H$58:H$59)*(MONTH($E35)-1)/12)*$H35</f>
        <v>0</v>
      </c>
      <c r="N35" s="197">
        <f>(SUM('1.  LRAMVA Summary'!I$55:I$57)+SUM('1.  LRAMVA Summary'!I$58:I$59)*(MONTH($E35)-1)/12)*$H35</f>
        <v>0</v>
      </c>
      <c r="O35" s="197">
        <f>(SUM('1.  LRAMVA Summary'!J$55:J$57)+SUM('1.  LRAMVA Summary'!J$58:J$59)*(MONTH($E35)-1)/12)*$H35</f>
        <v>0</v>
      </c>
      <c r="P35" s="197">
        <f>(SUM('1.  LRAMVA Summary'!K$55:K$57)+SUM('1.  LRAMVA Summary'!K$58:K$59)*(MONTH($E35)-1)/12)*$H35</f>
        <v>0</v>
      </c>
      <c r="Q35" s="197">
        <f>(SUM('1.  LRAMVA Summary'!L$55:L$57)+SUM('1.  LRAMVA Summary'!L$58:L$59)*(MONTH($E35)-1)/12)*$H35</f>
        <v>0</v>
      </c>
      <c r="R35" s="197">
        <f>(SUM('1.  LRAMVA Summary'!M$55:M$57)+SUM('1.  LRAMVA Summary'!M$58:M$59)*(MONTH($E35)-1)/12)*$H35</f>
        <v>0</v>
      </c>
      <c r="S35" s="197">
        <f>(SUM('1.  LRAMVA Summary'!N$55:N$57)+SUM('1.  LRAMVA Summary'!N$58:N$59)*(MONTH($E35)-1)/12)*$H35</f>
        <v>0</v>
      </c>
      <c r="T35" s="197">
        <f>(SUM('1.  LRAMVA Summary'!O$55:O$57)+SUM('1.  LRAMVA Summary'!O$58:O$59)*(MONTH($E35)-1)/12)*$H35</f>
        <v>0</v>
      </c>
      <c r="U35" s="197">
        <f>(SUM('1.  LRAMVA Summary'!P$55:P$57)+SUM('1.  LRAMVA Summary'!P$58:P$59)*(MONTH($E35)-1)/12)*$H35</f>
        <v>0</v>
      </c>
      <c r="V35" s="197">
        <f>(SUM('1.  LRAMVA Summary'!Q$55:Q$57)+SUM('1.  LRAMVA Summary'!Q$58:Q$59)*(MONTH($E35)-1)/12)*$H35</f>
        <v>0</v>
      </c>
      <c r="W35" s="198">
        <f t="shared" si="5"/>
        <v>0</v>
      </c>
    </row>
    <row r="36" spans="2:23">
      <c r="B36" s="180" t="s">
        <v>73</v>
      </c>
      <c r="C36" s="180">
        <v>1.0999999999999999E-2</v>
      </c>
      <c r="D36" s="173"/>
      <c r="E36" s="181">
        <v>41061</v>
      </c>
      <c r="F36" s="181" t="s">
        <v>178</v>
      </c>
      <c r="G36" s="182" t="s">
        <v>66</v>
      </c>
      <c r="H36" s="196">
        <f>C$21/12</f>
        <v>1.225E-3</v>
      </c>
      <c r="I36" s="197">
        <f>(SUM('1.  LRAMVA Summary'!D$55:D$57)+SUM('1.  LRAMVA Summary'!D$58:D$59)*(MONTH($E36)-1)/12)*$H36</f>
        <v>0</v>
      </c>
      <c r="J36" s="197">
        <f>(SUM('1.  LRAMVA Summary'!E$55:E$57)+SUM('1.  LRAMVA Summary'!E$58:E$59)*(MONTH($E36)-1)/12)*$H36</f>
        <v>0</v>
      </c>
      <c r="K36" s="197">
        <f>(SUM('1.  LRAMVA Summary'!F$55:F$57)+SUM('1.  LRAMVA Summary'!F$58:F$59)*(MONTH($E36)-1)/12)*$H36</f>
        <v>0</v>
      </c>
      <c r="L36" s="197">
        <f>(SUM('1.  LRAMVA Summary'!G$55:G$57)+SUM('1.  LRAMVA Summary'!G$58:G$59)*(MONTH($E36)-1)/12)*$H36</f>
        <v>0</v>
      </c>
      <c r="M36" s="197">
        <f>(SUM('1.  LRAMVA Summary'!H$55:H$57)+SUM('1.  LRAMVA Summary'!H$58:H$59)*(MONTH($E36)-1)/12)*$H36</f>
        <v>0</v>
      </c>
      <c r="N36" s="197">
        <f>(SUM('1.  LRAMVA Summary'!I$55:I$57)+SUM('1.  LRAMVA Summary'!I$58:I$59)*(MONTH($E36)-1)/12)*$H36</f>
        <v>0</v>
      </c>
      <c r="O36" s="197">
        <f>(SUM('1.  LRAMVA Summary'!J$55:J$57)+SUM('1.  LRAMVA Summary'!J$58:J$59)*(MONTH($E36)-1)/12)*$H36</f>
        <v>0</v>
      </c>
      <c r="P36" s="197">
        <f>(SUM('1.  LRAMVA Summary'!K$55:K$57)+SUM('1.  LRAMVA Summary'!K$58:K$59)*(MONTH($E36)-1)/12)*$H36</f>
        <v>0</v>
      </c>
      <c r="Q36" s="197">
        <f>(SUM('1.  LRAMVA Summary'!L$55:L$57)+SUM('1.  LRAMVA Summary'!L$58:L$59)*(MONTH($E36)-1)/12)*$H36</f>
        <v>0</v>
      </c>
      <c r="R36" s="197">
        <f>(SUM('1.  LRAMVA Summary'!M$55:M$57)+SUM('1.  LRAMVA Summary'!M$58:M$59)*(MONTH($E36)-1)/12)*$H36</f>
        <v>0</v>
      </c>
      <c r="S36" s="197">
        <f>(SUM('1.  LRAMVA Summary'!N$55:N$57)+SUM('1.  LRAMVA Summary'!N$58:N$59)*(MONTH($E36)-1)/12)*$H36</f>
        <v>0</v>
      </c>
      <c r="T36" s="197">
        <f>(SUM('1.  LRAMVA Summary'!O$55:O$57)+SUM('1.  LRAMVA Summary'!O$58:O$59)*(MONTH($E36)-1)/12)*$H36</f>
        <v>0</v>
      </c>
      <c r="U36" s="197">
        <f>(SUM('1.  LRAMVA Summary'!P$55:P$57)+SUM('1.  LRAMVA Summary'!P$58:P$59)*(MONTH($E36)-1)/12)*$H36</f>
        <v>0</v>
      </c>
      <c r="V36" s="197">
        <f>(SUM('1.  LRAMVA Summary'!Q$55:Q$57)+SUM('1.  LRAMVA Summary'!Q$58:Q$59)*(MONTH($E36)-1)/12)*$H36</f>
        <v>0</v>
      </c>
      <c r="W36" s="198">
        <f t="shared" si="5"/>
        <v>0</v>
      </c>
    </row>
    <row r="37" spans="2:23">
      <c r="B37" s="180" t="s">
        <v>74</v>
      </c>
      <c r="C37" s="180">
        <v>1.0999999999999999E-2</v>
      </c>
      <c r="D37" s="173"/>
      <c r="E37" s="181">
        <v>41091</v>
      </c>
      <c r="F37" s="181" t="s">
        <v>178</v>
      </c>
      <c r="G37" s="182" t="s">
        <v>68</v>
      </c>
      <c r="H37" s="199">
        <f>C$22/12</f>
        <v>1.225E-3</v>
      </c>
      <c r="I37" s="197">
        <f>(SUM('1.  LRAMVA Summary'!D$55:D$57)+SUM('1.  LRAMVA Summary'!D$58:D$59)*(MONTH($E37)-1)/12)*$H37</f>
        <v>0</v>
      </c>
      <c r="J37" s="197">
        <f>(SUM('1.  LRAMVA Summary'!E$55:E$57)+SUM('1.  LRAMVA Summary'!E$58:E$59)*(MONTH($E37)-1)/12)*$H37</f>
        <v>0</v>
      </c>
      <c r="K37" s="197">
        <f>(SUM('1.  LRAMVA Summary'!F$55:F$57)+SUM('1.  LRAMVA Summary'!F$58:F$59)*(MONTH($E37)-1)/12)*$H37</f>
        <v>0</v>
      </c>
      <c r="L37" s="197">
        <f>(SUM('1.  LRAMVA Summary'!G$55:G$57)+SUM('1.  LRAMVA Summary'!G$58:G$59)*(MONTH($E37)-1)/12)*$H37</f>
        <v>0</v>
      </c>
      <c r="M37" s="197">
        <f>(SUM('1.  LRAMVA Summary'!H$55:H$57)+SUM('1.  LRAMVA Summary'!H$58:H$59)*(MONTH($E37)-1)/12)*$H37</f>
        <v>0</v>
      </c>
      <c r="N37" s="197">
        <f>(SUM('1.  LRAMVA Summary'!I$55:I$57)+SUM('1.  LRAMVA Summary'!I$58:I$59)*(MONTH($E37)-1)/12)*$H37</f>
        <v>0</v>
      </c>
      <c r="O37" s="197">
        <f>(SUM('1.  LRAMVA Summary'!J$55:J$57)+SUM('1.  LRAMVA Summary'!J$58:J$59)*(MONTH($E37)-1)/12)*$H37</f>
        <v>0</v>
      </c>
      <c r="P37" s="197">
        <f>(SUM('1.  LRAMVA Summary'!K$55:K$57)+SUM('1.  LRAMVA Summary'!K$58:K$59)*(MONTH($E37)-1)/12)*$H37</f>
        <v>0</v>
      </c>
      <c r="Q37" s="197">
        <f>(SUM('1.  LRAMVA Summary'!L$55:L$57)+SUM('1.  LRAMVA Summary'!L$58:L$59)*(MONTH($E37)-1)/12)*$H37</f>
        <v>0</v>
      </c>
      <c r="R37" s="197">
        <f>(SUM('1.  LRAMVA Summary'!M$55:M$57)+SUM('1.  LRAMVA Summary'!M$58:M$59)*(MONTH($E37)-1)/12)*$H37</f>
        <v>0</v>
      </c>
      <c r="S37" s="197">
        <f>(SUM('1.  LRAMVA Summary'!N$55:N$57)+SUM('1.  LRAMVA Summary'!N$58:N$59)*(MONTH($E37)-1)/12)*$H37</f>
        <v>0</v>
      </c>
      <c r="T37" s="197">
        <f>(SUM('1.  LRAMVA Summary'!O$55:O$57)+SUM('1.  LRAMVA Summary'!O$58:O$59)*(MONTH($E37)-1)/12)*$H37</f>
        <v>0</v>
      </c>
      <c r="U37" s="197">
        <f>(SUM('1.  LRAMVA Summary'!P$55:P$57)+SUM('1.  LRAMVA Summary'!P$58:P$59)*(MONTH($E37)-1)/12)*$H37</f>
        <v>0</v>
      </c>
      <c r="V37" s="197">
        <f>(SUM('1.  LRAMVA Summary'!Q$55:Q$57)+SUM('1.  LRAMVA Summary'!Q$58:Q$59)*(MONTH($E37)-1)/12)*$H37</f>
        <v>0</v>
      </c>
      <c r="W37" s="198">
        <f t="shared" si="5"/>
        <v>0</v>
      </c>
    </row>
    <row r="38" spans="2:23">
      <c r="B38" s="180" t="s">
        <v>75</v>
      </c>
      <c r="C38" s="180">
        <v>1.0999999999999999E-2</v>
      </c>
      <c r="D38" s="173"/>
      <c r="E38" s="181">
        <v>41122</v>
      </c>
      <c r="F38" s="181" t="s">
        <v>178</v>
      </c>
      <c r="G38" s="182" t="s">
        <v>68</v>
      </c>
      <c r="H38" s="196">
        <f>C$22/12</f>
        <v>1.225E-3</v>
      </c>
      <c r="I38" s="197">
        <f>(SUM('1.  LRAMVA Summary'!D$55:D$57)+SUM('1.  LRAMVA Summary'!D$58:D$59)*(MONTH($E38)-1)/12)*$H38</f>
        <v>0</v>
      </c>
      <c r="J38" s="197">
        <f>(SUM('1.  LRAMVA Summary'!E$55:E$57)+SUM('1.  LRAMVA Summary'!E$58:E$59)*(MONTH($E38)-1)/12)*$H38</f>
        <v>0</v>
      </c>
      <c r="K38" s="197">
        <f>(SUM('1.  LRAMVA Summary'!F$55:F$57)+SUM('1.  LRAMVA Summary'!F$58:F$59)*(MONTH($E38)-1)/12)*$H38</f>
        <v>0</v>
      </c>
      <c r="L38" s="197">
        <f>(SUM('1.  LRAMVA Summary'!G$55:G$57)+SUM('1.  LRAMVA Summary'!G$58:G$59)*(MONTH($E38)-1)/12)*$H38</f>
        <v>0</v>
      </c>
      <c r="M38" s="197">
        <f>(SUM('1.  LRAMVA Summary'!H$55:H$57)+SUM('1.  LRAMVA Summary'!H$58:H$59)*(MONTH($E38)-1)/12)*$H38</f>
        <v>0</v>
      </c>
      <c r="N38" s="197">
        <f>(SUM('1.  LRAMVA Summary'!I$55:I$57)+SUM('1.  LRAMVA Summary'!I$58:I$59)*(MONTH($E38)-1)/12)*$H38</f>
        <v>0</v>
      </c>
      <c r="O38" s="197">
        <f>(SUM('1.  LRAMVA Summary'!J$55:J$57)+SUM('1.  LRAMVA Summary'!J$58:J$59)*(MONTH($E38)-1)/12)*$H38</f>
        <v>0</v>
      </c>
      <c r="P38" s="197">
        <f>(SUM('1.  LRAMVA Summary'!K$55:K$57)+SUM('1.  LRAMVA Summary'!K$58:K$59)*(MONTH($E38)-1)/12)*$H38</f>
        <v>0</v>
      </c>
      <c r="Q38" s="197">
        <f>(SUM('1.  LRAMVA Summary'!L$55:L$57)+SUM('1.  LRAMVA Summary'!L$58:L$59)*(MONTH($E38)-1)/12)*$H38</f>
        <v>0</v>
      </c>
      <c r="R38" s="197">
        <f>(SUM('1.  LRAMVA Summary'!M$55:M$57)+SUM('1.  LRAMVA Summary'!M$58:M$59)*(MONTH($E38)-1)/12)*$H38</f>
        <v>0</v>
      </c>
      <c r="S38" s="197">
        <f>(SUM('1.  LRAMVA Summary'!N$55:N$57)+SUM('1.  LRAMVA Summary'!N$58:N$59)*(MONTH($E38)-1)/12)*$H38</f>
        <v>0</v>
      </c>
      <c r="T38" s="197">
        <f>(SUM('1.  LRAMVA Summary'!O$55:O$57)+SUM('1.  LRAMVA Summary'!O$58:O$59)*(MONTH($E38)-1)/12)*$H38</f>
        <v>0</v>
      </c>
      <c r="U38" s="197">
        <f>(SUM('1.  LRAMVA Summary'!P$55:P$57)+SUM('1.  LRAMVA Summary'!P$58:P$59)*(MONTH($E38)-1)/12)*$H38</f>
        <v>0</v>
      </c>
      <c r="V38" s="197">
        <f>(SUM('1.  LRAMVA Summary'!Q$55:Q$57)+SUM('1.  LRAMVA Summary'!Q$58:Q$59)*(MONTH($E38)-1)/12)*$H38</f>
        <v>0</v>
      </c>
      <c r="W38" s="198">
        <f t="shared" si="5"/>
        <v>0</v>
      </c>
    </row>
    <row r="39" spans="2:23">
      <c r="B39" s="180" t="s">
        <v>76</v>
      </c>
      <c r="C39" s="180">
        <v>1.0999999999999999E-2</v>
      </c>
      <c r="D39" s="173"/>
      <c r="E39" s="181">
        <v>41153</v>
      </c>
      <c r="F39" s="181" t="s">
        <v>178</v>
      </c>
      <c r="G39" s="182" t="s">
        <v>68</v>
      </c>
      <c r="H39" s="196">
        <f>C$22/12</f>
        <v>1.225E-3</v>
      </c>
      <c r="I39" s="197">
        <f>(SUM('1.  LRAMVA Summary'!D$55:D$57)+SUM('1.  LRAMVA Summary'!D$58:D$59)*(MONTH($E39)-1)/12)*$H39</f>
        <v>0</v>
      </c>
      <c r="J39" s="197">
        <f>(SUM('1.  LRAMVA Summary'!E$55:E$57)+SUM('1.  LRAMVA Summary'!E$58:E$59)*(MONTH($E39)-1)/12)*$H39</f>
        <v>0</v>
      </c>
      <c r="K39" s="197">
        <f>(SUM('1.  LRAMVA Summary'!F$55:F$57)+SUM('1.  LRAMVA Summary'!F$58:F$59)*(MONTH($E39)-1)/12)*$H39</f>
        <v>0</v>
      </c>
      <c r="L39" s="197">
        <f>(SUM('1.  LRAMVA Summary'!G$55:G$57)+SUM('1.  LRAMVA Summary'!G$58:G$59)*(MONTH($E39)-1)/12)*$H39</f>
        <v>0</v>
      </c>
      <c r="M39" s="197">
        <f>(SUM('1.  LRAMVA Summary'!H$55:H$57)+SUM('1.  LRAMVA Summary'!H$58:H$59)*(MONTH($E39)-1)/12)*$H39</f>
        <v>0</v>
      </c>
      <c r="N39" s="197">
        <f>(SUM('1.  LRAMVA Summary'!I$55:I$57)+SUM('1.  LRAMVA Summary'!I$58:I$59)*(MONTH($E39)-1)/12)*$H39</f>
        <v>0</v>
      </c>
      <c r="O39" s="197">
        <f>(SUM('1.  LRAMVA Summary'!J$55:J$57)+SUM('1.  LRAMVA Summary'!J$58:J$59)*(MONTH($E39)-1)/12)*$H39</f>
        <v>0</v>
      </c>
      <c r="P39" s="197">
        <f>(SUM('1.  LRAMVA Summary'!K$55:K$57)+SUM('1.  LRAMVA Summary'!K$58:K$59)*(MONTH($E39)-1)/12)*$H39</f>
        <v>0</v>
      </c>
      <c r="Q39" s="197">
        <f>(SUM('1.  LRAMVA Summary'!L$55:L$57)+SUM('1.  LRAMVA Summary'!L$58:L$59)*(MONTH($E39)-1)/12)*$H39</f>
        <v>0</v>
      </c>
      <c r="R39" s="197">
        <f>(SUM('1.  LRAMVA Summary'!M$55:M$57)+SUM('1.  LRAMVA Summary'!M$58:M$59)*(MONTH($E39)-1)/12)*$H39</f>
        <v>0</v>
      </c>
      <c r="S39" s="197">
        <f>(SUM('1.  LRAMVA Summary'!N$55:N$57)+SUM('1.  LRAMVA Summary'!N$58:N$59)*(MONTH($E39)-1)/12)*$H39</f>
        <v>0</v>
      </c>
      <c r="T39" s="197">
        <f>(SUM('1.  LRAMVA Summary'!O$55:O$57)+SUM('1.  LRAMVA Summary'!O$58:O$59)*(MONTH($E39)-1)/12)*$H39</f>
        <v>0</v>
      </c>
      <c r="U39" s="197">
        <f>(SUM('1.  LRAMVA Summary'!P$55:P$57)+SUM('1.  LRAMVA Summary'!P$58:P$59)*(MONTH($E39)-1)/12)*$H39</f>
        <v>0</v>
      </c>
      <c r="V39" s="197">
        <f>(SUM('1.  LRAMVA Summary'!Q$55:Q$57)+SUM('1.  LRAMVA Summary'!Q$58:Q$59)*(MONTH($E39)-1)/12)*$H39</f>
        <v>0</v>
      </c>
      <c r="W39" s="198">
        <f t="shared" si="5"/>
        <v>0</v>
      </c>
    </row>
    <row r="40" spans="2:23">
      <c r="B40" s="180" t="s">
        <v>77</v>
      </c>
      <c r="C40" s="180">
        <v>1.0999999999999999E-2</v>
      </c>
      <c r="D40" s="173"/>
      <c r="E40" s="181">
        <v>41183</v>
      </c>
      <c r="F40" s="181" t="s">
        <v>178</v>
      </c>
      <c r="G40" s="182" t="s">
        <v>69</v>
      </c>
      <c r="H40" s="199">
        <f>C$23/12</f>
        <v>1.225E-3</v>
      </c>
      <c r="I40" s="197">
        <f>(SUM('1.  LRAMVA Summary'!D$55:D$57)+SUM('1.  LRAMVA Summary'!D$58:D$59)*(MONTH($E40)-1)/12)*$H40</f>
        <v>0</v>
      </c>
      <c r="J40" s="197">
        <f>(SUM('1.  LRAMVA Summary'!E$55:E$57)+SUM('1.  LRAMVA Summary'!E$58:E$59)*(MONTH($E40)-1)/12)*$H40</f>
        <v>0</v>
      </c>
      <c r="K40" s="197">
        <f>(SUM('1.  LRAMVA Summary'!F$55:F$57)+SUM('1.  LRAMVA Summary'!F$58:F$59)*(MONTH($E40)-1)/12)*$H40</f>
        <v>0</v>
      </c>
      <c r="L40" s="197">
        <f>(SUM('1.  LRAMVA Summary'!G$55:G$57)+SUM('1.  LRAMVA Summary'!G$58:G$59)*(MONTH($E40)-1)/12)*$H40</f>
        <v>0</v>
      </c>
      <c r="M40" s="197">
        <f>(SUM('1.  LRAMVA Summary'!H$55:H$57)+SUM('1.  LRAMVA Summary'!H$58:H$59)*(MONTH($E40)-1)/12)*$H40</f>
        <v>0</v>
      </c>
      <c r="N40" s="197">
        <f>(SUM('1.  LRAMVA Summary'!I$55:I$57)+SUM('1.  LRAMVA Summary'!I$58:I$59)*(MONTH($E40)-1)/12)*$H40</f>
        <v>0</v>
      </c>
      <c r="O40" s="197">
        <f>(SUM('1.  LRAMVA Summary'!J$55:J$57)+SUM('1.  LRAMVA Summary'!J$58:J$59)*(MONTH($E40)-1)/12)*$H40</f>
        <v>0</v>
      </c>
      <c r="P40" s="197">
        <f>(SUM('1.  LRAMVA Summary'!K$55:K$57)+SUM('1.  LRAMVA Summary'!K$58:K$59)*(MONTH($E40)-1)/12)*$H40</f>
        <v>0</v>
      </c>
      <c r="Q40" s="197">
        <f>(SUM('1.  LRAMVA Summary'!L$55:L$57)+SUM('1.  LRAMVA Summary'!L$58:L$59)*(MONTH($E40)-1)/12)*$H40</f>
        <v>0</v>
      </c>
      <c r="R40" s="197">
        <f>(SUM('1.  LRAMVA Summary'!M$55:M$57)+SUM('1.  LRAMVA Summary'!M$58:M$59)*(MONTH($E40)-1)/12)*$H40</f>
        <v>0</v>
      </c>
      <c r="S40" s="197">
        <f>(SUM('1.  LRAMVA Summary'!N$55:N$57)+SUM('1.  LRAMVA Summary'!N$58:N$59)*(MONTH($E40)-1)/12)*$H40</f>
        <v>0</v>
      </c>
      <c r="T40" s="197">
        <f>(SUM('1.  LRAMVA Summary'!O$55:O$57)+SUM('1.  LRAMVA Summary'!O$58:O$59)*(MONTH($E40)-1)/12)*$H40</f>
        <v>0</v>
      </c>
      <c r="U40" s="197">
        <f>(SUM('1.  LRAMVA Summary'!P$55:P$57)+SUM('1.  LRAMVA Summary'!P$58:P$59)*(MONTH($E40)-1)/12)*$H40</f>
        <v>0</v>
      </c>
      <c r="V40" s="197">
        <f>(SUM('1.  LRAMVA Summary'!Q$55:Q$57)+SUM('1.  LRAMVA Summary'!Q$58:Q$59)*(MONTH($E40)-1)/12)*$H40</f>
        <v>0</v>
      </c>
      <c r="W40" s="198">
        <f t="shared" si="5"/>
        <v>0</v>
      </c>
    </row>
    <row r="41" spans="2:23">
      <c r="B41" s="180" t="s">
        <v>78</v>
      </c>
      <c r="C41" s="629">
        <v>1.0999999999999999E-2</v>
      </c>
      <c r="D41" s="173"/>
      <c r="E41" s="181">
        <v>41214</v>
      </c>
      <c r="F41" s="181" t="s">
        <v>178</v>
      </c>
      <c r="G41" s="182" t="s">
        <v>69</v>
      </c>
      <c r="H41" s="196">
        <f>C$23/12</f>
        <v>1.225E-3</v>
      </c>
      <c r="I41" s="197">
        <f>(SUM('1.  LRAMVA Summary'!D$55:D$57)+SUM('1.  LRAMVA Summary'!D$58:D$59)*(MONTH($E41)-1)/12)*$H41</f>
        <v>0</v>
      </c>
      <c r="J41" s="197">
        <f>(SUM('1.  LRAMVA Summary'!E$55:E$57)+SUM('1.  LRAMVA Summary'!E$58:E$59)*(MONTH($E41)-1)/12)*$H41</f>
        <v>0</v>
      </c>
      <c r="K41" s="197">
        <f>(SUM('1.  LRAMVA Summary'!F$55:F$57)+SUM('1.  LRAMVA Summary'!F$58:F$59)*(MONTH($E41)-1)/12)*$H41</f>
        <v>0</v>
      </c>
      <c r="L41" s="197">
        <f>(SUM('1.  LRAMVA Summary'!G$55:G$57)+SUM('1.  LRAMVA Summary'!G$58:G$59)*(MONTH($E41)-1)/12)*$H41</f>
        <v>0</v>
      </c>
      <c r="M41" s="197">
        <f>(SUM('1.  LRAMVA Summary'!H$55:H$57)+SUM('1.  LRAMVA Summary'!H$58:H$59)*(MONTH($E41)-1)/12)*$H41</f>
        <v>0</v>
      </c>
      <c r="N41" s="197">
        <f>(SUM('1.  LRAMVA Summary'!I$55:I$57)+SUM('1.  LRAMVA Summary'!I$58:I$59)*(MONTH($E41)-1)/12)*$H41</f>
        <v>0</v>
      </c>
      <c r="O41" s="197">
        <f>(SUM('1.  LRAMVA Summary'!J$55:J$57)+SUM('1.  LRAMVA Summary'!J$58:J$59)*(MONTH($E41)-1)/12)*$H41</f>
        <v>0</v>
      </c>
      <c r="P41" s="197">
        <f>(SUM('1.  LRAMVA Summary'!K$55:K$57)+SUM('1.  LRAMVA Summary'!K$58:K$59)*(MONTH($E41)-1)/12)*$H41</f>
        <v>0</v>
      </c>
      <c r="Q41" s="197">
        <f>(SUM('1.  LRAMVA Summary'!L$55:L$57)+SUM('1.  LRAMVA Summary'!L$58:L$59)*(MONTH($E41)-1)/12)*$H41</f>
        <v>0</v>
      </c>
      <c r="R41" s="197">
        <f>(SUM('1.  LRAMVA Summary'!M$55:M$57)+SUM('1.  LRAMVA Summary'!M$58:M$59)*(MONTH($E41)-1)/12)*$H41</f>
        <v>0</v>
      </c>
      <c r="S41" s="197">
        <f>(SUM('1.  LRAMVA Summary'!N$55:N$57)+SUM('1.  LRAMVA Summary'!N$58:N$59)*(MONTH($E41)-1)/12)*$H41</f>
        <v>0</v>
      </c>
      <c r="T41" s="197">
        <f>(SUM('1.  LRAMVA Summary'!O$55:O$57)+SUM('1.  LRAMVA Summary'!O$58:O$59)*(MONTH($E41)-1)/12)*$H41</f>
        <v>0</v>
      </c>
      <c r="U41" s="197">
        <f>(SUM('1.  LRAMVA Summary'!P$55:P$57)+SUM('1.  LRAMVA Summary'!P$58:P$59)*(MONTH($E41)-1)/12)*$H41</f>
        <v>0</v>
      </c>
      <c r="V41" s="197">
        <f>(SUM('1.  LRAMVA Summary'!Q$55:Q$57)+SUM('1.  LRAMVA Summary'!Q$58:Q$59)*(MONTH($E41)-1)/12)*$H41</f>
        <v>0</v>
      </c>
      <c r="W41" s="198">
        <f t="shared" si="5"/>
        <v>0</v>
      </c>
    </row>
    <row r="42" spans="2:23">
      <c r="B42" s="180" t="s">
        <v>79</v>
      </c>
      <c r="C42" s="629">
        <v>1.0999999999999999E-2</v>
      </c>
      <c r="D42" s="173"/>
      <c r="E42" s="181">
        <v>41244</v>
      </c>
      <c r="F42" s="181" t="s">
        <v>178</v>
      </c>
      <c r="G42" s="182" t="s">
        <v>69</v>
      </c>
      <c r="H42" s="196">
        <f>C$23/12</f>
        <v>1.225E-3</v>
      </c>
      <c r="I42" s="197">
        <f>(SUM('1.  LRAMVA Summary'!D$55:D$57)+SUM('1.  LRAMVA Summary'!D$58:D$59)*(MONTH($E42)-1)/12)*$H42</f>
        <v>0</v>
      </c>
      <c r="J42" s="197">
        <f>(SUM('1.  LRAMVA Summary'!E$55:E$57)+SUM('1.  LRAMVA Summary'!E$58:E$59)*(MONTH($E42)-1)/12)*$H42</f>
        <v>0</v>
      </c>
      <c r="K42" s="197">
        <f>(SUM('1.  LRAMVA Summary'!F$55:F$57)+SUM('1.  LRAMVA Summary'!F$58:F$59)*(MONTH($E42)-1)/12)*$H42</f>
        <v>0</v>
      </c>
      <c r="L42" s="197">
        <f>(SUM('1.  LRAMVA Summary'!G$55:G$57)+SUM('1.  LRAMVA Summary'!G$58:G$59)*(MONTH($E42)-1)/12)*$H42</f>
        <v>0</v>
      </c>
      <c r="M42" s="197">
        <f>(SUM('1.  LRAMVA Summary'!H$55:H$57)+SUM('1.  LRAMVA Summary'!H$58:H$59)*(MONTH($E42)-1)/12)*$H42</f>
        <v>0</v>
      </c>
      <c r="N42" s="197">
        <f>(SUM('1.  LRAMVA Summary'!I$55:I$57)+SUM('1.  LRAMVA Summary'!I$58:I$59)*(MONTH($E42)-1)/12)*$H42</f>
        <v>0</v>
      </c>
      <c r="O42" s="197">
        <f>(SUM('1.  LRAMVA Summary'!J$55:J$57)+SUM('1.  LRAMVA Summary'!J$58:J$59)*(MONTH($E42)-1)/12)*$H42</f>
        <v>0</v>
      </c>
      <c r="P42" s="197">
        <f>(SUM('1.  LRAMVA Summary'!K$55:K$57)+SUM('1.  LRAMVA Summary'!K$58:K$59)*(MONTH($E42)-1)/12)*$H42</f>
        <v>0</v>
      </c>
      <c r="Q42" s="197">
        <f>(SUM('1.  LRAMVA Summary'!L$55:L$57)+SUM('1.  LRAMVA Summary'!L$58:L$59)*(MONTH($E42)-1)/12)*$H42</f>
        <v>0</v>
      </c>
      <c r="R42" s="197">
        <f>(SUM('1.  LRAMVA Summary'!M$55:M$57)+SUM('1.  LRAMVA Summary'!M$58:M$59)*(MONTH($E42)-1)/12)*$H42</f>
        <v>0</v>
      </c>
      <c r="S42" s="197">
        <f>(SUM('1.  LRAMVA Summary'!N$55:N$57)+SUM('1.  LRAMVA Summary'!N$58:N$59)*(MONTH($E42)-1)/12)*$H42</f>
        <v>0</v>
      </c>
      <c r="T42" s="197">
        <f>(SUM('1.  LRAMVA Summary'!O$55:O$57)+SUM('1.  LRAMVA Summary'!O$58:O$59)*(MONTH($E42)-1)/12)*$H42</f>
        <v>0</v>
      </c>
      <c r="U42" s="197">
        <f>(SUM('1.  LRAMVA Summary'!P$55:P$57)+SUM('1.  LRAMVA Summary'!P$58:P$59)*(MONTH($E42)-1)/12)*$H42</f>
        <v>0</v>
      </c>
      <c r="V42" s="197">
        <f>(SUM('1.  LRAMVA Summary'!Q$55:Q$57)+SUM('1.  LRAMVA Summary'!Q$58:Q$59)*(MONTH($E42)-1)/12)*$H42</f>
        <v>0</v>
      </c>
      <c r="W42" s="198">
        <f>SUM(I42:V42)</f>
        <v>0</v>
      </c>
    </row>
    <row r="43" spans="2:23" ht="15.75" thickBot="1">
      <c r="B43" s="180" t="s">
        <v>80</v>
      </c>
      <c r="C43" s="629">
        <v>1.4999999999999999E-2</v>
      </c>
      <c r="D43" s="173"/>
      <c r="E43" s="183" t="s">
        <v>459</v>
      </c>
      <c r="F43" s="183"/>
      <c r="G43" s="184"/>
      <c r="H43" s="200"/>
      <c r="I43" s="186">
        <f>SUM(I30:I42)</f>
        <v>0</v>
      </c>
      <c r="J43" s="186">
        <f t="shared" ref="J43:O43" si="6">SUM(J30:J42)</f>
        <v>0</v>
      </c>
      <c r="K43" s="186">
        <f t="shared" si="6"/>
        <v>0</v>
      </c>
      <c r="L43" s="186">
        <f t="shared" si="6"/>
        <v>0</v>
      </c>
      <c r="M43" s="186">
        <f t="shared" si="6"/>
        <v>0</v>
      </c>
      <c r="N43" s="186">
        <f t="shared" si="6"/>
        <v>0</v>
      </c>
      <c r="O43" s="186">
        <f t="shared" si="6"/>
        <v>0</v>
      </c>
      <c r="P43" s="186">
        <f t="shared" ref="P43:V43" si="7">SUM(P30:P42)</f>
        <v>0</v>
      </c>
      <c r="Q43" s="186">
        <f t="shared" si="7"/>
        <v>0</v>
      </c>
      <c r="R43" s="186">
        <f t="shared" si="7"/>
        <v>0</v>
      </c>
      <c r="S43" s="186">
        <f t="shared" si="7"/>
        <v>0</v>
      </c>
      <c r="T43" s="186">
        <f t="shared" si="7"/>
        <v>0</v>
      </c>
      <c r="U43" s="186">
        <f t="shared" si="7"/>
        <v>0</v>
      </c>
      <c r="V43" s="186">
        <f t="shared" si="7"/>
        <v>0</v>
      </c>
      <c r="W43" s="186">
        <f>SUM(W30:W42)</f>
        <v>0</v>
      </c>
    </row>
    <row r="44" spans="2:23" ht="15.75" thickTop="1">
      <c r="B44" s="180" t="s">
        <v>81</v>
      </c>
      <c r="C44" s="629">
        <v>1.4999999999999999E-2</v>
      </c>
      <c r="D44" s="173"/>
      <c r="E44" s="187" t="s">
        <v>67</v>
      </c>
      <c r="F44" s="187"/>
      <c r="G44" s="188"/>
      <c r="H44" s="189"/>
      <c r="I44" s="190"/>
      <c r="J44" s="190"/>
      <c r="K44" s="190"/>
      <c r="L44" s="190"/>
      <c r="M44" s="190"/>
      <c r="N44" s="190"/>
      <c r="O44" s="190"/>
      <c r="P44" s="190"/>
      <c r="Q44" s="190"/>
      <c r="R44" s="190"/>
      <c r="S44" s="190"/>
      <c r="T44" s="190"/>
      <c r="U44" s="190"/>
      <c r="V44" s="190"/>
      <c r="W44" s="191"/>
    </row>
    <row r="45" spans="2:23">
      <c r="B45" s="180" t="s">
        <v>82</v>
      </c>
      <c r="C45" s="629">
        <v>1.89E-2</v>
      </c>
      <c r="D45" s="173"/>
      <c r="E45" s="192" t="s">
        <v>425</v>
      </c>
      <c r="F45" s="192"/>
      <c r="G45" s="193"/>
      <c r="H45" s="194"/>
      <c r="I45" s="195">
        <f t="shared" ref="I45:O45" si="8">I43+I44</f>
        <v>0</v>
      </c>
      <c r="J45" s="195">
        <f t="shared" si="8"/>
        <v>0</v>
      </c>
      <c r="K45" s="195">
        <f t="shared" si="8"/>
        <v>0</v>
      </c>
      <c r="L45" s="195">
        <f t="shared" si="8"/>
        <v>0</v>
      </c>
      <c r="M45" s="195">
        <f t="shared" si="8"/>
        <v>0</v>
      </c>
      <c r="N45" s="195">
        <f t="shared" si="8"/>
        <v>0</v>
      </c>
      <c r="O45" s="195">
        <f t="shared" si="8"/>
        <v>0</v>
      </c>
      <c r="P45" s="195">
        <f t="shared" ref="P45:V45" si="9">P43+P44</f>
        <v>0</v>
      </c>
      <c r="Q45" s="195">
        <f t="shared" si="9"/>
        <v>0</v>
      </c>
      <c r="R45" s="195">
        <f t="shared" si="9"/>
        <v>0</v>
      </c>
      <c r="S45" s="195">
        <f t="shared" si="9"/>
        <v>0</v>
      </c>
      <c r="T45" s="195">
        <f t="shared" si="9"/>
        <v>0</v>
      </c>
      <c r="U45" s="195">
        <f t="shared" si="9"/>
        <v>0</v>
      </c>
      <c r="V45" s="195">
        <f t="shared" si="9"/>
        <v>0</v>
      </c>
      <c r="W45" s="195">
        <f>W43+W44</f>
        <v>0</v>
      </c>
    </row>
    <row r="46" spans="2:23">
      <c r="B46" s="180" t="s">
        <v>83</v>
      </c>
      <c r="C46" s="629">
        <v>1.89E-2</v>
      </c>
      <c r="D46" s="173"/>
      <c r="E46" s="181">
        <v>41275</v>
      </c>
      <c r="F46" s="181" t="s">
        <v>179</v>
      </c>
      <c r="G46" s="182" t="s">
        <v>65</v>
      </c>
      <c r="H46" s="199">
        <f>C$24/12</f>
        <v>1.225E-3</v>
      </c>
      <c r="I46" s="197">
        <f>(SUM('1.  LRAMVA Summary'!D$55:D$60)+SUM('1.  LRAMVA Summary'!D$61:D$62)*(MONTH($E46)-1)/12)*$H46</f>
        <v>0</v>
      </c>
      <c r="J46" s="197">
        <f>(SUM('1.  LRAMVA Summary'!E$55:E$60)+SUM('1.  LRAMVA Summary'!E$61:E$62)*(MONTH($E46)-1)/12)*$H46</f>
        <v>0</v>
      </c>
      <c r="K46" s="197">
        <f>(SUM('1.  LRAMVA Summary'!F$55:F$60)+SUM('1.  LRAMVA Summary'!F$61:F$62)*(MONTH($E46)-1)/12)*$H46</f>
        <v>0</v>
      </c>
      <c r="L46" s="197">
        <f>(SUM('1.  LRAMVA Summary'!G$55:G$60)+SUM('1.  LRAMVA Summary'!G$61:G$62)*(MONTH($E46)-1)/12)*$H46</f>
        <v>0</v>
      </c>
      <c r="M46" s="197">
        <f>(SUM('1.  LRAMVA Summary'!H$55:H$60)+SUM('1.  LRAMVA Summary'!H$61:H$62)*(MONTH($E46)-1)/12)*$H46</f>
        <v>0</v>
      </c>
      <c r="N46" s="197">
        <f>(SUM('1.  LRAMVA Summary'!I$55:I$60)+SUM('1.  LRAMVA Summary'!I$61:I$62)*(MONTH($E46)-1)/12)*$H46</f>
        <v>0</v>
      </c>
      <c r="O46" s="197">
        <f>(SUM('1.  LRAMVA Summary'!J$55:J$60)+SUM('1.  LRAMVA Summary'!J$61:J$62)*(MONTH($E46)-1)/12)*$H46</f>
        <v>0</v>
      </c>
      <c r="P46" s="197">
        <f>(SUM('1.  LRAMVA Summary'!K$55:K$60)+SUM('1.  LRAMVA Summary'!K$61:K$62)*(MONTH($E46)-1)/12)*$H46</f>
        <v>0</v>
      </c>
      <c r="Q46" s="197">
        <f>(SUM('1.  LRAMVA Summary'!L$55:L$60)+SUM('1.  LRAMVA Summary'!L$61:L$62)*(MONTH($E46)-1)/12)*$H46</f>
        <v>0</v>
      </c>
      <c r="R46" s="197">
        <f>(SUM('1.  LRAMVA Summary'!M$55:M$60)+SUM('1.  LRAMVA Summary'!M$61:M$62)*(MONTH($E46)-1)/12)*$H46</f>
        <v>0</v>
      </c>
      <c r="S46" s="197">
        <f>(SUM('1.  LRAMVA Summary'!N$55:N$60)+SUM('1.  LRAMVA Summary'!N$61:N$62)*(MONTH($E46)-1)/12)*$H46</f>
        <v>0</v>
      </c>
      <c r="T46" s="197">
        <f>(SUM('1.  LRAMVA Summary'!O$55:O$60)+SUM('1.  LRAMVA Summary'!O$61:O$62)*(MONTH($E46)-1)/12)*$H46</f>
        <v>0</v>
      </c>
      <c r="U46" s="197">
        <f>(SUM('1.  LRAMVA Summary'!P$55:P$60)+SUM('1.  LRAMVA Summary'!P$61:P$62)*(MONTH($E46)-1)/12)*$H46</f>
        <v>0</v>
      </c>
      <c r="V46" s="197">
        <f>(SUM('1.  LRAMVA Summary'!Q$55:Q$60)+SUM('1.  LRAMVA Summary'!Q$61:Q$62)*(MONTH($E46)-1)/12)*$H46</f>
        <v>0</v>
      </c>
      <c r="W46" s="198">
        <f>SUM(I46:V46)</f>
        <v>0</v>
      </c>
    </row>
    <row r="47" spans="2:23">
      <c r="B47" s="180" t="s">
        <v>84</v>
      </c>
      <c r="C47" s="629">
        <v>2.1700000000000001E-2</v>
      </c>
      <c r="D47" s="173"/>
      <c r="E47" s="181">
        <v>41306</v>
      </c>
      <c r="F47" s="181" t="s">
        <v>179</v>
      </c>
      <c r="G47" s="182" t="s">
        <v>65</v>
      </c>
      <c r="H47" s="196">
        <f>C$24/12</f>
        <v>1.225E-3</v>
      </c>
      <c r="I47" s="197">
        <f>(SUM('1.  LRAMVA Summary'!D$55:D$60)+SUM('1.  LRAMVA Summary'!D$61:D$62)*(MONTH($E47)-1)/12)*$H47</f>
        <v>0</v>
      </c>
      <c r="J47" s="197">
        <f>(SUM('1.  LRAMVA Summary'!E$55:E$60)+SUM('1.  LRAMVA Summary'!E$61:E$62)*(MONTH($E47)-1)/12)*$H47</f>
        <v>0</v>
      </c>
      <c r="K47" s="197">
        <f>(SUM('1.  LRAMVA Summary'!F$55:F$60)+SUM('1.  LRAMVA Summary'!F$61:F$62)*(MONTH($E47)-1)/12)*$H47</f>
        <v>0</v>
      </c>
      <c r="L47" s="197">
        <f>(SUM('1.  LRAMVA Summary'!G$55:G$60)+SUM('1.  LRAMVA Summary'!G$61:G$62)*(MONTH($E47)-1)/12)*$H47</f>
        <v>0</v>
      </c>
      <c r="M47" s="197">
        <f>(SUM('1.  LRAMVA Summary'!H$55:H$60)+SUM('1.  LRAMVA Summary'!H$61:H$62)*(MONTH($E47)-1)/12)*$H47</f>
        <v>0</v>
      </c>
      <c r="N47" s="197">
        <f>(SUM('1.  LRAMVA Summary'!I$55:I$60)+SUM('1.  LRAMVA Summary'!I$61:I$62)*(MONTH($E47)-1)/12)*$H47</f>
        <v>0</v>
      </c>
      <c r="O47" s="197">
        <f>(SUM('1.  LRAMVA Summary'!J$55:J$60)+SUM('1.  LRAMVA Summary'!J$61:J$62)*(MONTH($E47)-1)/12)*$H47</f>
        <v>0</v>
      </c>
      <c r="P47" s="197">
        <f>(SUM('1.  LRAMVA Summary'!K$55:K$60)+SUM('1.  LRAMVA Summary'!K$61:K$62)*(MONTH($E47)-1)/12)*$H47</f>
        <v>0</v>
      </c>
      <c r="Q47" s="197">
        <f>(SUM('1.  LRAMVA Summary'!L$55:L$60)+SUM('1.  LRAMVA Summary'!L$61:L$62)*(MONTH($E47)-1)/12)*$H47</f>
        <v>0</v>
      </c>
      <c r="R47" s="197">
        <f>(SUM('1.  LRAMVA Summary'!M$55:M$60)+SUM('1.  LRAMVA Summary'!M$61:M$62)*(MONTH($E47)-1)/12)*$H47</f>
        <v>0</v>
      </c>
      <c r="S47" s="197">
        <f>(SUM('1.  LRAMVA Summary'!N$55:N$60)+SUM('1.  LRAMVA Summary'!N$61:N$62)*(MONTH($E47)-1)/12)*$H47</f>
        <v>0</v>
      </c>
      <c r="T47" s="197">
        <f>(SUM('1.  LRAMVA Summary'!O$55:O$60)+SUM('1.  LRAMVA Summary'!O$61:O$62)*(MONTH($E47)-1)/12)*$H47</f>
        <v>0</v>
      </c>
      <c r="U47" s="197">
        <f>(SUM('1.  LRAMVA Summary'!P$55:P$60)+SUM('1.  LRAMVA Summary'!P$61:P$62)*(MONTH($E47)-1)/12)*$H47</f>
        <v>0</v>
      </c>
      <c r="V47" s="197">
        <f>(SUM('1.  LRAMVA Summary'!Q$55:Q$60)+SUM('1.  LRAMVA Summary'!Q$61:Q$62)*(MONTH($E47)-1)/12)*$H47</f>
        <v>0</v>
      </c>
      <c r="W47" s="198">
        <f t="shared" ref="W47:W57" si="10">SUM(I47:V47)</f>
        <v>0</v>
      </c>
    </row>
    <row r="48" spans="2:23">
      <c r="B48" s="180" t="s">
        <v>85</v>
      </c>
      <c r="C48" s="642">
        <v>2.4500000000000001E-2</v>
      </c>
      <c r="D48" s="173"/>
      <c r="E48" s="181">
        <v>41334</v>
      </c>
      <c r="F48" s="181" t="s">
        <v>179</v>
      </c>
      <c r="G48" s="182" t="s">
        <v>65</v>
      </c>
      <c r="H48" s="196">
        <f>C$24/12</f>
        <v>1.225E-3</v>
      </c>
      <c r="I48" s="197">
        <f>(SUM('1.  LRAMVA Summary'!D$55:D$60)+SUM('1.  LRAMVA Summary'!D$61:D$62)*(MONTH($E48)-1)/12)*$H48</f>
        <v>0</v>
      </c>
      <c r="J48" s="197">
        <f>(SUM('1.  LRAMVA Summary'!E$55:E$60)+SUM('1.  LRAMVA Summary'!E$61:E$62)*(MONTH($E48)-1)/12)*$H48</f>
        <v>0</v>
      </c>
      <c r="K48" s="197">
        <f>(SUM('1.  LRAMVA Summary'!F$55:F$60)+SUM('1.  LRAMVA Summary'!F$61:F$62)*(MONTH($E48)-1)/12)*$H48</f>
        <v>0</v>
      </c>
      <c r="L48" s="197">
        <f>(SUM('1.  LRAMVA Summary'!G$55:G$60)+SUM('1.  LRAMVA Summary'!G$61:G$62)*(MONTH($E48)-1)/12)*$H48</f>
        <v>0</v>
      </c>
      <c r="M48" s="197">
        <f>(SUM('1.  LRAMVA Summary'!H$55:H$60)+SUM('1.  LRAMVA Summary'!H$61:H$62)*(MONTH($E48)-1)/12)*$H48</f>
        <v>0</v>
      </c>
      <c r="N48" s="197">
        <f>(SUM('1.  LRAMVA Summary'!I$55:I$60)+SUM('1.  LRAMVA Summary'!I$61:I$62)*(MONTH($E48)-1)/12)*$H48</f>
        <v>0</v>
      </c>
      <c r="O48" s="197">
        <f>(SUM('1.  LRAMVA Summary'!J$55:J$60)+SUM('1.  LRAMVA Summary'!J$61:J$62)*(MONTH($E48)-1)/12)*$H48</f>
        <v>0</v>
      </c>
      <c r="P48" s="197">
        <f>(SUM('1.  LRAMVA Summary'!K$55:K$60)+SUM('1.  LRAMVA Summary'!K$61:K$62)*(MONTH($E48)-1)/12)*$H48</f>
        <v>0</v>
      </c>
      <c r="Q48" s="197">
        <f>(SUM('1.  LRAMVA Summary'!L$55:L$60)+SUM('1.  LRAMVA Summary'!L$61:L$62)*(MONTH($E48)-1)/12)*$H48</f>
        <v>0</v>
      </c>
      <c r="R48" s="197">
        <f>(SUM('1.  LRAMVA Summary'!M$55:M$60)+SUM('1.  LRAMVA Summary'!M$61:M$62)*(MONTH($E48)-1)/12)*$H48</f>
        <v>0</v>
      </c>
      <c r="S48" s="197">
        <f>(SUM('1.  LRAMVA Summary'!N$55:N$60)+SUM('1.  LRAMVA Summary'!N$61:N$62)*(MONTH($E48)-1)/12)*$H48</f>
        <v>0</v>
      </c>
      <c r="T48" s="197">
        <f>(SUM('1.  LRAMVA Summary'!O$55:O$60)+SUM('1.  LRAMVA Summary'!O$61:O$62)*(MONTH($E48)-1)/12)*$H48</f>
        <v>0</v>
      </c>
      <c r="U48" s="197">
        <f>(SUM('1.  LRAMVA Summary'!P$55:P$60)+SUM('1.  LRAMVA Summary'!P$61:P$62)*(MONTH($E48)-1)/12)*$H48</f>
        <v>0</v>
      </c>
      <c r="V48" s="197">
        <f>(SUM('1.  LRAMVA Summary'!Q$55:Q$60)+SUM('1.  LRAMVA Summary'!Q$61:Q$62)*(MONTH($E48)-1)/12)*$H48</f>
        <v>0</v>
      </c>
      <c r="W48" s="198">
        <f t="shared" si="10"/>
        <v>0</v>
      </c>
    </row>
    <row r="49" spans="2:23">
      <c r="B49" s="180" t="s">
        <v>86</v>
      </c>
      <c r="C49" s="642">
        <v>2.18E-2</v>
      </c>
      <c r="D49" s="173"/>
      <c r="E49" s="181">
        <v>41365</v>
      </c>
      <c r="F49" s="181" t="s">
        <v>179</v>
      </c>
      <c r="G49" s="182" t="s">
        <v>66</v>
      </c>
      <c r="H49" s="199">
        <f>C$25/12</f>
        <v>1.225E-3</v>
      </c>
      <c r="I49" s="197">
        <f>(SUM('1.  LRAMVA Summary'!D$55:D$60)+SUM('1.  LRAMVA Summary'!D$61:D$62)*(MONTH($E49)-1)/12)*$H49</f>
        <v>0</v>
      </c>
      <c r="J49" s="197">
        <f>(SUM('1.  LRAMVA Summary'!E$55:E$60)+SUM('1.  LRAMVA Summary'!E$61:E$62)*(MONTH($E49)-1)/12)*$H49</f>
        <v>0</v>
      </c>
      <c r="K49" s="197">
        <f>(SUM('1.  LRAMVA Summary'!F$55:F$60)+SUM('1.  LRAMVA Summary'!F$61:F$62)*(MONTH($E49)-1)/12)*$H49</f>
        <v>0</v>
      </c>
      <c r="L49" s="197">
        <f>(SUM('1.  LRAMVA Summary'!G$55:G$60)+SUM('1.  LRAMVA Summary'!G$61:G$62)*(MONTH($E49)-1)/12)*$H49</f>
        <v>0</v>
      </c>
      <c r="M49" s="197">
        <f>(SUM('1.  LRAMVA Summary'!H$55:H$60)+SUM('1.  LRAMVA Summary'!H$61:H$62)*(MONTH($E49)-1)/12)*$H49</f>
        <v>0</v>
      </c>
      <c r="N49" s="197">
        <f>(SUM('1.  LRAMVA Summary'!I$55:I$60)+SUM('1.  LRAMVA Summary'!I$61:I$62)*(MONTH($E49)-1)/12)*$H49</f>
        <v>0</v>
      </c>
      <c r="O49" s="197">
        <f>(SUM('1.  LRAMVA Summary'!J$55:J$60)+SUM('1.  LRAMVA Summary'!J$61:J$62)*(MONTH($E49)-1)/12)*$H49</f>
        <v>0</v>
      </c>
      <c r="P49" s="197">
        <f>(SUM('1.  LRAMVA Summary'!K$55:K$60)+SUM('1.  LRAMVA Summary'!K$61:K$62)*(MONTH($E49)-1)/12)*$H49</f>
        <v>0</v>
      </c>
      <c r="Q49" s="197">
        <f>(SUM('1.  LRAMVA Summary'!L$55:L$60)+SUM('1.  LRAMVA Summary'!L$61:L$62)*(MONTH($E49)-1)/12)*$H49</f>
        <v>0</v>
      </c>
      <c r="R49" s="197">
        <f>(SUM('1.  LRAMVA Summary'!M$55:M$60)+SUM('1.  LRAMVA Summary'!M$61:M$62)*(MONTH($E49)-1)/12)*$H49</f>
        <v>0</v>
      </c>
      <c r="S49" s="197">
        <f>(SUM('1.  LRAMVA Summary'!N$55:N$60)+SUM('1.  LRAMVA Summary'!N$61:N$62)*(MONTH($E49)-1)/12)*$H49</f>
        <v>0</v>
      </c>
      <c r="T49" s="197">
        <f>(SUM('1.  LRAMVA Summary'!O$55:O$60)+SUM('1.  LRAMVA Summary'!O$61:O$62)*(MONTH($E49)-1)/12)*$H49</f>
        <v>0</v>
      </c>
      <c r="U49" s="197">
        <f>(SUM('1.  LRAMVA Summary'!P$55:P$60)+SUM('1.  LRAMVA Summary'!P$61:P$62)*(MONTH($E49)-1)/12)*$H49</f>
        <v>0</v>
      </c>
      <c r="V49" s="197">
        <f>(SUM('1.  LRAMVA Summary'!Q$55:Q$60)+SUM('1.  LRAMVA Summary'!Q$61:Q$62)*(MONTH($E49)-1)/12)*$H49</f>
        <v>0</v>
      </c>
      <c r="W49" s="198">
        <f t="shared" si="10"/>
        <v>0</v>
      </c>
    </row>
    <row r="50" spans="2:23">
      <c r="B50" s="180" t="s">
        <v>87</v>
      </c>
      <c r="C50" s="642">
        <v>2.18E-2</v>
      </c>
      <c r="D50" s="173"/>
      <c r="E50" s="181">
        <v>41395</v>
      </c>
      <c r="F50" s="181" t="s">
        <v>179</v>
      </c>
      <c r="G50" s="182" t="s">
        <v>66</v>
      </c>
      <c r="H50" s="196">
        <f>C$25/12</f>
        <v>1.225E-3</v>
      </c>
      <c r="I50" s="197">
        <f>(SUM('1.  LRAMVA Summary'!D$55:D$60)+SUM('1.  LRAMVA Summary'!D$61:D$62)*(MONTH($E50)-1)/12)*$H50</f>
        <v>0</v>
      </c>
      <c r="J50" s="197">
        <f>(SUM('1.  LRAMVA Summary'!E$55:E$60)+SUM('1.  LRAMVA Summary'!E$61:E$62)*(MONTH($E50)-1)/12)*$H50</f>
        <v>0</v>
      </c>
      <c r="K50" s="197">
        <f>(SUM('1.  LRAMVA Summary'!F$55:F$60)+SUM('1.  LRAMVA Summary'!F$61:F$62)*(MONTH($E50)-1)/12)*$H50</f>
        <v>0</v>
      </c>
      <c r="L50" s="197">
        <f>(SUM('1.  LRAMVA Summary'!G$55:G$60)+SUM('1.  LRAMVA Summary'!G$61:G$62)*(MONTH($E50)-1)/12)*$H50</f>
        <v>0</v>
      </c>
      <c r="M50" s="197">
        <f>(SUM('1.  LRAMVA Summary'!H$55:H$60)+SUM('1.  LRAMVA Summary'!H$61:H$62)*(MONTH($E50)-1)/12)*$H50</f>
        <v>0</v>
      </c>
      <c r="N50" s="197">
        <f>(SUM('1.  LRAMVA Summary'!I$55:I$60)+SUM('1.  LRAMVA Summary'!I$61:I$62)*(MONTH($E50)-1)/12)*$H50</f>
        <v>0</v>
      </c>
      <c r="O50" s="197">
        <f>(SUM('1.  LRAMVA Summary'!J$55:J$60)+SUM('1.  LRAMVA Summary'!J$61:J$62)*(MONTH($E50)-1)/12)*$H50</f>
        <v>0</v>
      </c>
      <c r="P50" s="197">
        <f>(SUM('1.  LRAMVA Summary'!K$55:K$60)+SUM('1.  LRAMVA Summary'!K$61:K$62)*(MONTH($E50)-1)/12)*$H50</f>
        <v>0</v>
      </c>
      <c r="Q50" s="197">
        <f>(SUM('1.  LRAMVA Summary'!L$55:L$60)+SUM('1.  LRAMVA Summary'!L$61:L$62)*(MONTH($E50)-1)/12)*$H50</f>
        <v>0</v>
      </c>
      <c r="R50" s="197">
        <f>(SUM('1.  LRAMVA Summary'!M$55:M$60)+SUM('1.  LRAMVA Summary'!M$61:M$62)*(MONTH($E50)-1)/12)*$H50</f>
        <v>0</v>
      </c>
      <c r="S50" s="197">
        <f>(SUM('1.  LRAMVA Summary'!N$55:N$60)+SUM('1.  LRAMVA Summary'!N$61:N$62)*(MONTH($E50)-1)/12)*$H50</f>
        <v>0</v>
      </c>
      <c r="T50" s="197">
        <f>(SUM('1.  LRAMVA Summary'!O$55:O$60)+SUM('1.  LRAMVA Summary'!O$61:O$62)*(MONTH($E50)-1)/12)*$H50</f>
        <v>0</v>
      </c>
      <c r="U50" s="197">
        <f>(SUM('1.  LRAMVA Summary'!P$55:P$60)+SUM('1.  LRAMVA Summary'!P$61:P$62)*(MONTH($E50)-1)/12)*$H50</f>
        <v>0</v>
      </c>
      <c r="V50" s="197">
        <f>(SUM('1.  LRAMVA Summary'!Q$55:Q$60)+SUM('1.  LRAMVA Summary'!Q$61:Q$62)*(MONTH($E50)-1)/12)*$H50</f>
        <v>0</v>
      </c>
      <c r="W50" s="198">
        <f t="shared" si="10"/>
        <v>0</v>
      </c>
    </row>
    <row r="51" spans="2:23">
      <c r="B51" s="180" t="s">
        <v>88</v>
      </c>
      <c r="C51" s="642">
        <v>2.18E-2</v>
      </c>
      <c r="D51" s="173"/>
      <c r="E51" s="181">
        <v>41426</v>
      </c>
      <c r="F51" s="181" t="s">
        <v>179</v>
      </c>
      <c r="G51" s="182" t="s">
        <v>66</v>
      </c>
      <c r="H51" s="196">
        <f>C$25/12</f>
        <v>1.225E-3</v>
      </c>
      <c r="I51" s="197">
        <f>(SUM('1.  LRAMVA Summary'!D$55:D$60)+SUM('1.  LRAMVA Summary'!D$61:D$62)*(MONTH($E51)-1)/12)*$H51</f>
        <v>0</v>
      </c>
      <c r="J51" s="197">
        <f>(SUM('1.  LRAMVA Summary'!E$55:E$60)+SUM('1.  LRAMVA Summary'!E$61:E$62)*(MONTH($E51)-1)/12)*$H51</f>
        <v>0</v>
      </c>
      <c r="K51" s="197">
        <f>(SUM('1.  LRAMVA Summary'!F$55:F$60)+SUM('1.  LRAMVA Summary'!F$61:F$62)*(MONTH($E51)-1)/12)*$H51</f>
        <v>0</v>
      </c>
      <c r="L51" s="197">
        <f>(SUM('1.  LRAMVA Summary'!G$55:G$60)+SUM('1.  LRAMVA Summary'!G$61:G$62)*(MONTH($E51)-1)/12)*$H51</f>
        <v>0</v>
      </c>
      <c r="M51" s="197">
        <f>(SUM('1.  LRAMVA Summary'!H$55:H$60)+SUM('1.  LRAMVA Summary'!H$61:H$62)*(MONTH($E51)-1)/12)*$H51</f>
        <v>0</v>
      </c>
      <c r="N51" s="197">
        <f>(SUM('1.  LRAMVA Summary'!I$55:I$60)+SUM('1.  LRAMVA Summary'!I$61:I$62)*(MONTH($E51)-1)/12)*$H51</f>
        <v>0</v>
      </c>
      <c r="O51" s="197">
        <f>(SUM('1.  LRAMVA Summary'!J$55:J$60)+SUM('1.  LRAMVA Summary'!J$61:J$62)*(MONTH($E51)-1)/12)*$H51</f>
        <v>0</v>
      </c>
      <c r="P51" s="197">
        <f>(SUM('1.  LRAMVA Summary'!K$55:K$60)+SUM('1.  LRAMVA Summary'!K$61:K$62)*(MONTH($E51)-1)/12)*$H51</f>
        <v>0</v>
      </c>
      <c r="Q51" s="197">
        <f>(SUM('1.  LRAMVA Summary'!L$55:L$60)+SUM('1.  LRAMVA Summary'!L$61:L$62)*(MONTH($E51)-1)/12)*$H51</f>
        <v>0</v>
      </c>
      <c r="R51" s="197">
        <f>(SUM('1.  LRAMVA Summary'!M$55:M$60)+SUM('1.  LRAMVA Summary'!M$61:M$62)*(MONTH($E51)-1)/12)*$H51</f>
        <v>0</v>
      </c>
      <c r="S51" s="197">
        <f>(SUM('1.  LRAMVA Summary'!N$55:N$60)+SUM('1.  LRAMVA Summary'!N$61:N$62)*(MONTH($E51)-1)/12)*$H51</f>
        <v>0</v>
      </c>
      <c r="T51" s="197">
        <f>(SUM('1.  LRAMVA Summary'!O$55:O$60)+SUM('1.  LRAMVA Summary'!O$61:O$62)*(MONTH($E51)-1)/12)*$H51</f>
        <v>0</v>
      </c>
      <c r="U51" s="197">
        <f>(SUM('1.  LRAMVA Summary'!P$55:P$60)+SUM('1.  LRAMVA Summary'!P$61:P$62)*(MONTH($E51)-1)/12)*$H51</f>
        <v>0</v>
      </c>
      <c r="V51" s="197">
        <f>(SUM('1.  LRAMVA Summary'!Q$55:Q$60)+SUM('1.  LRAMVA Summary'!Q$61:Q$62)*(MONTH($E51)-1)/12)*$H51</f>
        <v>0</v>
      </c>
      <c r="W51" s="198">
        <f t="shared" si="10"/>
        <v>0</v>
      </c>
    </row>
    <row r="52" spans="2:23">
      <c r="B52" s="180" t="s">
        <v>89</v>
      </c>
      <c r="C52" s="642">
        <v>2.18E-2</v>
      </c>
      <c r="D52" s="173"/>
      <c r="E52" s="181">
        <v>41456</v>
      </c>
      <c r="F52" s="181" t="s">
        <v>179</v>
      </c>
      <c r="G52" s="182" t="s">
        <v>68</v>
      </c>
      <c r="H52" s="199">
        <f>C$26/12</f>
        <v>1.225E-3</v>
      </c>
      <c r="I52" s="197">
        <f>(SUM('1.  LRAMVA Summary'!D$55:D$60)+SUM('1.  LRAMVA Summary'!D$61:D$62)*(MONTH($E52)-1)/12)*$H52</f>
        <v>0</v>
      </c>
      <c r="J52" s="197">
        <f>(SUM('1.  LRAMVA Summary'!E$55:E$60)+SUM('1.  LRAMVA Summary'!E$61:E$62)*(MONTH($E52)-1)/12)*$H52</f>
        <v>0</v>
      </c>
      <c r="K52" s="197">
        <f>(SUM('1.  LRAMVA Summary'!F$55:F$60)+SUM('1.  LRAMVA Summary'!F$61:F$62)*(MONTH($E52)-1)/12)*$H52</f>
        <v>0</v>
      </c>
      <c r="L52" s="197">
        <f>(SUM('1.  LRAMVA Summary'!G$55:G$60)+SUM('1.  LRAMVA Summary'!G$61:G$62)*(MONTH($E52)-1)/12)*$H52</f>
        <v>0</v>
      </c>
      <c r="M52" s="197">
        <f>(SUM('1.  LRAMVA Summary'!H$55:H$60)+SUM('1.  LRAMVA Summary'!H$61:H$62)*(MONTH($E52)-1)/12)*$H52</f>
        <v>0</v>
      </c>
      <c r="N52" s="197">
        <f>(SUM('1.  LRAMVA Summary'!I$55:I$60)+SUM('1.  LRAMVA Summary'!I$61:I$62)*(MONTH($E52)-1)/12)*$H52</f>
        <v>0</v>
      </c>
      <c r="O52" s="197">
        <f>(SUM('1.  LRAMVA Summary'!J$55:J$60)+SUM('1.  LRAMVA Summary'!J$61:J$62)*(MONTH($E52)-1)/12)*$H52</f>
        <v>0</v>
      </c>
      <c r="P52" s="197">
        <f>(SUM('1.  LRAMVA Summary'!K$55:K$60)+SUM('1.  LRAMVA Summary'!K$61:K$62)*(MONTH($E52)-1)/12)*$H52</f>
        <v>0</v>
      </c>
      <c r="Q52" s="197">
        <f>(SUM('1.  LRAMVA Summary'!L$55:L$60)+SUM('1.  LRAMVA Summary'!L$61:L$62)*(MONTH($E52)-1)/12)*$H52</f>
        <v>0</v>
      </c>
      <c r="R52" s="197">
        <f>(SUM('1.  LRAMVA Summary'!M$55:M$60)+SUM('1.  LRAMVA Summary'!M$61:M$62)*(MONTH($E52)-1)/12)*$H52</f>
        <v>0</v>
      </c>
      <c r="S52" s="197">
        <f>(SUM('1.  LRAMVA Summary'!N$55:N$60)+SUM('1.  LRAMVA Summary'!N$61:N$62)*(MONTH($E52)-1)/12)*$H52</f>
        <v>0</v>
      </c>
      <c r="T52" s="197">
        <f>(SUM('1.  LRAMVA Summary'!O$55:O$60)+SUM('1.  LRAMVA Summary'!O$61:O$62)*(MONTH($E52)-1)/12)*$H52</f>
        <v>0</v>
      </c>
      <c r="U52" s="197">
        <f>(SUM('1.  LRAMVA Summary'!P$55:P$60)+SUM('1.  LRAMVA Summary'!P$61:P$62)*(MONTH($E52)-1)/12)*$H52</f>
        <v>0</v>
      </c>
      <c r="V52" s="197">
        <f>(SUM('1.  LRAMVA Summary'!Q$55:Q$60)+SUM('1.  LRAMVA Summary'!Q$61:Q$62)*(MONTH($E52)-1)/12)*$H52</f>
        <v>0</v>
      </c>
      <c r="W52" s="198">
        <f t="shared" si="10"/>
        <v>0</v>
      </c>
    </row>
    <row r="53" spans="2:23">
      <c r="B53" s="180" t="s">
        <v>91</v>
      </c>
      <c r="C53" s="642">
        <v>2.18E-2</v>
      </c>
      <c r="D53" s="173"/>
      <c r="E53" s="181">
        <v>41487</v>
      </c>
      <c r="F53" s="181" t="s">
        <v>179</v>
      </c>
      <c r="G53" s="182" t="s">
        <v>68</v>
      </c>
      <c r="H53" s="196">
        <f>C$26/12</f>
        <v>1.225E-3</v>
      </c>
      <c r="I53" s="197">
        <f>(SUM('1.  LRAMVA Summary'!D$55:D$60)+SUM('1.  LRAMVA Summary'!D$61:D$62)*(MONTH($E53)-1)/12)*$H53</f>
        <v>0</v>
      </c>
      <c r="J53" s="197">
        <f>(SUM('1.  LRAMVA Summary'!E$55:E$60)+SUM('1.  LRAMVA Summary'!E$61:E$62)*(MONTH($E53)-1)/12)*$H53</f>
        <v>0</v>
      </c>
      <c r="K53" s="197">
        <f>(SUM('1.  LRAMVA Summary'!F$55:F$60)+SUM('1.  LRAMVA Summary'!F$61:F$62)*(MONTH($E53)-1)/12)*$H53</f>
        <v>0</v>
      </c>
      <c r="L53" s="197">
        <f>(SUM('1.  LRAMVA Summary'!G$55:G$60)+SUM('1.  LRAMVA Summary'!G$61:G$62)*(MONTH($E53)-1)/12)*$H53</f>
        <v>0</v>
      </c>
      <c r="M53" s="197">
        <f>(SUM('1.  LRAMVA Summary'!H$55:H$60)+SUM('1.  LRAMVA Summary'!H$61:H$62)*(MONTH($E53)-1)/12)*$H53</f>
        <v>0</v>
      </c>
      <c r="N53" s="197">
        <f>(SUM('1.  LRAMVA Summary'!I$55:I$60)+SUM('1.  LRAMVA Summary'!I$61:I$62)*(MONTH($E53)-1)/12)*$H53</f>
        <v>0</v>
      </c>
      <c r="O53" s="197">
        <f>(SUM('1.  LRAMVA Summary'!J$55:J$60)+SUM('1.  LRAMVA Summary'!J$61:J$62)*(MONTH($E53)-1)/12)*$H53</f>
        <v>0</v>
      </c>
      <c r="P53" s="197">
        <f>(SUM('1.  LRAMVA Summary'!K$55:K$60)+SUM('1.  LRAMVA Summary'!K$61:K$62)*(MONTH($E53)-1)/12)*$H53</f>
        <v>0</v>
      </c>
      <c r="Q53" s="197">
        <f>(SUM('1.  LRAMVA Summary'!L$55:L$60)+SUM('1.  LRAMVA Summary'!L$61:L$62)*(MONTH($E53)-1)/12)*$H53</f>
        <v>0</v>
      </c>
      <c r="R53" s="197">
        <f>(SUM('1.  LRAMVA Summary'!M$55:M$60)+SUM('1.  LRAMVA Summary'!M$61:M$62)*(MONTH($E53)-1)/12)*$H53</f>
        <v>0</v>
      </c>
      <c r="S53" s="197">
        <f>(SUM('1.  LRAMVA Summary'!N$55:N$60)+SUM('1.  LRAMVA Summary'!N$61:N$62)*(MONTH($E53)-1)/12)*$H53</f>
        <v>0</v>
      </c>
      <c r="T53" s="197">
        <f>(SUM('1.  LRAMVA Summary'!O$55:O$60)+SUM('1.  LRAMVA Summary'!O$61:O$62)*(MONTH($E53)-1)/12)*$H53</f>
        <v>0</v>
      </c>
      <c r="U53" s="197">
        <f>(SUM('1.  LRAMVA Summary'!P$55:P$60)+SUM('1.  LRAMVA Summary'!P$61:P$62)*(MONTH($E53)-1)/12)*$H53</f>
        <v>0</v>
      </c>
      <c r="V53" s="197">
        <f>(SUM('1.  LRAMVA Summary'!Q$55:Q$60)+SUM('1.  LRAMVA Summary'!Q$61:Q$62)*(MONTH($E53)-1)/12)*$H53</f>
        <v>0</v>
      </c>
      <c r="W53" s="198">
        <f t="shared" si="10"/>
        <v>0</v>
      </c>
    </row>
    <row r="54" spans="2:23">
      <c r="B54" s="180" t="s">
        <v>90</v>
      </c>
      <c r="C54" s="642">
        <v>5.7000000000000002E-3</v>
      </c>
      <c r="D54" s="173"/>
      <c r="E54" s="181">
        <v>41518</v>
      </c>
      <c r="F54" s="181" t="s">
        <v>179</v>
      </c>
      <c r="G54" s="182" t="s">
        <v>68</v>
      </c>
      <c r="H54" s="196">
        <f>C$26/12</f>
        <v>1.225E-3</v>
      </c>
      <c r="I54" s="197">
        <f>(SUM('1.  LRAMVA Summary'!D$55:D$60)+SUM('1.  LRAMVA Summary'!D$61:D$62)*(MONTH($E54)-1)/12)*$H54</f>
        <v>0</v>
      </c>
      <c r="J54" s="197">
        <f>(SUM('1.  LRAMVA Summary'!E$55:E$60)+SUM('1.  LRAMVA Summary'!E$61:E$62)*(MONTH($E54)-1)/12)*$H54</f>
        <v>0</v>
      </c>
      <c r="K54" s="197">
        <f>(SUM('1.  LRAMVA Summary'!F$55:F$60)+SUM('1.  LRAMVA Summary'!F$61:F$62)*(MONTH($E54)-1)/12)*$H54</f>
        <v>0</v>
      </c>
      <c r="L54" s="197">
        <f>(SUM('1.  LRAMVA Summary'!G$55:G$60)+SUM('1.  LRAMVA Summary'!G$61:G$62)*(MONTH($E54)-1)/12)*$H54</f>
        <v>0</v>
      </c>
      <c r="M54" s="197">
        <f>(SUM('1.  LRAMVA Summary'!H$55:H$60)+SUM('1.  LRAMVA Summary'!H$61:H$62)*(MONTH($E54)-1)/12)*$H54</f>
        <v>0</v>
      </c>
      <c r="N54" s="197">
        <f>(SUM('1.  LRAMVA Summary'!I$55:I$60)+SUM('1.  LRAMVA Summary'!I$61:I$62)*(MONTH($E54)-1)/12)*$H54</f>
        <v>0</v>
      </c>
      <c r="O54" s="197">
        <f>(SUM('1.  LRAMVA Summary'!J$55:J$60)+SUM('1.  LRAMVA Summary'!J$61:J$62)*(MONTH($E54)-1)/12)*$H54</f>
        <v>0</v>
      </c>
      <c r="P54" s="197">
        <f>(SUM('1.  LRAMVA Summary'!K$55:K$60)+SUM('1.  LRAMVA Summary'!K$61:K$62)*(MONTH($E54)-1)/12)*$H54</f>
        <v>0</v>
      </c>
      <c r="Q54" s="197">
        <f>(SUM('1.  LRAMVA Summary'!L$55:L$60)+SUM('1.  LRAMVA Summary'!L$61:L$62)*(MONTH($E54)-1)/12)*$H54</f>
        <v>0</v>
      </c>
      <c r="R54" s="197">
        <f>(SUM('1.  LRAMVA Summary'!M$55:M$60)+SUM('1.  LRAMVA Summary'!M$61:M$62)*(MONTH($E54)-1)/12)*$H54</f>
        <v>0</v>
      </c>
      <c r="S54" s="197">
        <f>(SUM('1.  LRAMVA Summary'!N$55:N$60)+SUM('1.  LRAMVA Summary'!N$61:N$62)*(MONTH($E54)-1)/12)*$H54</f>
        <v>0</v>
      </c>
      <c r="T54" s="197">
        <f>(SUM('1.  LRAMVA Summary'!O$55:O$60)+SUM('1.  LRAMVA Summary'!O$61:O$62)*(MONTH($E54)-1)/12)*$H54</f>
        <v>0</v>
      </c>
      <c r="U54" s="197">
        <f>(SUM('1.  LRAMVA Summary'!P$55:P$60)+SUM('1.  LRAMVA Summary'!P$61:P$62)*(MONTH($E54)-1)/12)*$H54</f>
        <v>0</v>
      </c>
      <c r="V54" s="197">
        <f>(SUM('1.  LRAMVA Summary'!Q$55:Q$60)+SUM('1.  LRAMVA Summary'!Q$61:Q$62)*(MONTH($E54)-1)/12)*$H54</f>
        <v>0</v>
      </c>
      <c r="W54" s="198">
        <f t="shared" si="10"/>
        <v>0</v>
      </c>
    </row>
    <row r="55" spans="2:23">
      <c r="B55" s="756" t="s">
        <v>92</v>
      </c>
      <c r="C55" s="642">
        <v>5.7000000000000002E-3</v>
      </c>
      <c r="D55" s="173"/>
      <c r="E55" s="181">
        <v>41548</v>
      </c>
      <c r="F55" s="181" t="s">
        <v>179</v>
      </c>
      <c r="G55" s="182" t="s">
        <v>69</v>
      </c>
      <c r="H55" s="199">
        <f>C$27/12</f>
        <v>1.225E-3</v>
      </c>
      <c r="I55" s="197">
        <f>(SUM('1.  LRAMVA Summary'!D$55:D$60)+SUM('1.  LRAMVA Summary'!D$61:D$62)*(MONTH($E55)-1)/12)*$H55</f>
        <v>0</v>
      </c>
      <c r="J55" s="197">
        <f>(SUM('1.  LRAMVA Summary'!E$55:E$60)+SUM('1.  LRAMVA Summary'!E$61:E$62)*(MONTH($E55)-1)/12)*$H55</f>
        <v>0</v>
      </c>
      <c r="K55" s="197">
        <f>(SUM('1.  LRAMVA Summary'!F$55:F$60)+SUM('1.  LRAMVA Summary'!F$61:F$62)*(MONTH($E55)-1)/12)*$H55</f>
        <v>0</v>
      </c>
      <c r="L55" s="197">
        <f>(SUM('1.  LRAMVA Summary'!G$55:G$60)+SUM('1.  LRAMVA Summary'!G$61:G$62)*(MONTH($E55)-1)/12)*$H55</f>
        <v>0</v>
      </c>
      <c r="M55" s="197">
        <f>(SUM('1.  LRAMVA Summary'!H$55:H$60)+SUM('1.  LRAMVA Summary'!H$61:H$62)*(MONTH($E55)-1)/12)*$H55</f>
        <v>0</v>
      </c>
      <c r="N55" s="197">
        <f>(SUM('1.  LRAMVA Summary'!I$55:I$60)+SUM('1.  LRAMVA Summary'!I$61:I$62)*(MONTH($E55)-1)/12)*$H55</f>
        <v>0</v>
      </c>
      <c r="O55" s="197">
        <f>(SUM('1.  LRAMVA Summary'!J$55:J$60)+SUM('1.  LRAMVA Summary'!J$61:J$62)*(MONTH($E55)-1)/12)*$H55</f>
        <v>0</v>
      </c>
      <c r="P55" s="197">
        <f>(SUM('1.  LRAMVA Summary'!K$55:K$60)+SUM('1.  LRAMVA Summary'!K$61:K$62)*(MONTH($E55)-1)/12)*$H55</f>
        <v>0</v>
      </c>
      <c r="Q55" s="197">
        <f>(SUM('1.  LRAMVA Summary'!L$55:L$60)+SUM('1.  LRAMVA Summary'!L$61:L$62)*(MONTH($E55)-1)/12)*$H55</f>
        <v>0</v>
      </c>
      <c r="R55" s="197">
        <f>(SUM('1.  LRAMVA Summary'!M$55:M$60)+SUM('1.  LRAMVA Summary'!M$61:M$62)*(MONTH($E55)-1)/12)*$H55</f>
        <v>0</v>
      </c>
      <c r="S55" s="197">
        <f>(SUM('1.  LRAMVA Summary'!N$55:N$60)+SUM('1.  LRAMVA Summary'!N$61:N$62)*(MONTH($E55)-1)/12)*$H55</f>
        <v>0</v>
      </c>
      <c r="T55" s="197">
        <f>(SUM('1.  LRAMVA Summary'!O$55:O$60)+SUM('1.  LRAMVA Summary'!O$61:O$62)*(MONTH($E55)-1)/12)*$H55</f>
        <v>0</v>
      </c>
      <c r="U55" s="197">
        <f>(SUM('1.  LRAMVA Summary'!P$55:P$60)+SUM('1.  LRAMVA Summary'!P$61:P$62)*(MONTH($E55)-1)/12)*$H55</f>
        <v>0</v>
      </c>
      <c r="V55" s="197">
        <f>(SUM('1.  LRAMVA Summary'!Q$55:Q$60)+SUM('1.  LRAMVA Summary'!Q$61:Q$62)*(MONTH($E55)-1)/12)*$H55</f>
        <v>0</v>
      </c>
      <c r="W55" s="198">
        <f t="shared" si="10"/>
        <v>0</v>
      </c>
    </row>
    <row r="56" spans="2:23">
      <c r="B56" s="180" t="s">
        <v>701</v>
      </c>
      <c r="C56" s="642">
        <v>5.7000000000000002E-3</v>
      </c>
      <c r="D56" s="173"/>
      <c r="E56" s="181">
        <v>41579</v>
      </c>
      <c r="F56" s="181" t="s">
        <v>179</v>
      </c>
      <c r="G56" s="182" t="s">
        <v>69</v>
      </c>
      <c r="H56" s="196">
        <f>C$27/12</f>
        <v>1.225E-3</v>
      </c>
      <c r="I56" s="197">
        <f>(SUM('1.  LRAMVA Summary'!D$55:D$60)+SUM('1.  LRAMVA Summary'!D$61:D$62)*(MONTH($E56)-1)/12)*$H56</f>
        <v>0</v>
      </c>
      <c r="J56" s="197">
        <f>(SUM('1.  LRAMVA Summary'!E$55:E$60)+SUM('1.  LRAMVA Summary'!E$61:E$62)*(MONTH($E56)-1)/12)*$H56</f>
        <v>0</v>
      </c>
      <c r="K56" s="197">
        <f>(SUM('1.  LRAMVA Summary'!F$55:F$60)+SUM('1.  LRAMVA Summary'!F$61:F$62)*(MONTH($E56)-1)/12)*$H56</f>
        <v>0</v>
      </c>
      <c r="L56" s="197">
        <f>(SUM('1.  LRAMVA Summary'!G$55:G$60)+SUM('1.  LRAMVA Summary'!G$61:G$62)*(MONTH($E56)-1)/12)*$H56</f>
        <v>0</v>
      </c>
      <c r="M56" s="197">
        <f>(SUM('1.  LRAMVA Summary'!H$55:H$60)+SUM('1.  LRAMVA Summary'!H$61:H$62)*(MONTH($E56)-1)/12)*$H56</f>
        <v>0</v>
      </c>
      <c r="N56" s="197">
        <f>(SUM('1.  LRAMVA Summary'!I$55:I$60)+SUM('1.  LRAMVA Summary'!I$61:I$62)*(MONTH($E56)-1)/12)*$H56</f>
        <v>0</v>
      </c>
      <c r="O56" s="197">
        <f>(SUM('1.  LRAMVA Summary'!J$55:J$60)+SUM('1.  LRAMVA Summary'!J$61:J$62)*(MONTH($E56)-1)/12)*$H56</f>
        <v>0</v>
      </c>
      <c r="P56" s="197">
        <f>(SUM('1.  LRAMVA Summary'!K$55:K$60)+SUM('1.  LRAMVA Summary'!K$61:K$62)*(MONTH($E56)-1)/12)*$H56</f>
        <v>0</v>
      </c>
      <c r="Q56" s="197">
        <f>(SUM('1.  LRAMVA Summary'!L$55:L$60)+SUM('1.  LRAMVA Summary'!L$61:L$62)*(MONTH($E56)-1)/12)*$H56</f>
        <v>0</v>
      </c>
      <c r="R56" s="197">
        <f>(SUM('1.  LRAMVA Summary'!M$55:M$60)+SUM('1.  LRAMVA Summary'!M$61:M$62)*(MONTH($E56)-1)/12)*$H56</f>
        <v>0</v>
      </c>
      <c r="S56" s="197">
        <f>(SUM('1.  LRAMVA Summary'!N$55:N$60)+SUM('1.  LRAMVA Summary'!N$61:N$62)*(MONTH($E56)-1)/12)*$H56</f>
        <v>0</v>
      </c>
      <c r="T56" s="197">
        <f>(SUM('1.  LRAMVA Summary'!O$55:O$60)+SUM('1.  LRAMVA Summary'!O$61:O$62)*(MONTH($E56)-1)/12)*$H56</f>
        <v>0</v>
      </c>
      <c r="U56" s="197">
        <f>(SUM('1.  LRAMVA Summary'!P$55:P$60)+SUM('1.  LRAMVA Summary'!P$61:P$62)*(MONTH($E56)-1)/12)*$H56</f>
        <v>0</v>
      </c>
      <c r="V56" s="197">
        <f>(SUM('1.  LRAMVA Summary'!Q$55:Q$60)+SUM('1.  LRAMVA Summary'!Q$61:Q$62)*(MONTH($E56)-1)/12)*$H56</f>
        <v>0</v>
      </c>
      <c r="W56" s="198">
        <f t="shared" si="10"/>
        <v>0</v>
      </c>
    </row>
    <row r="57" spans="2:23">
      <c r="B57" s="180" t="s">
        <v>702</v>
      </c>
      <c r="C57" s="642">
        <v>5.7000000000000002E-3</v>
      </c>
      <c r="D57" s="173"/>
      <c r="E57" s="181">
        <v>41609</v>
      </c>
      <c r="F57" s="181" t="s">
        <v>179</v>
      </c>
      <c r="G57" s="182" t="s">
        <v>69</v>
      </c>
      <c r="H57" s="196">
        <f>C$27/12</f>
        <v>1.225E-3</v>
      </c>
      <c r="I57" s="197">
        <f>(SUM('1.  LRAMVA Summary'!D$55:D$60)+SUM('1.  LRAMVA Summary'!D$61:D$62)*(MONTH($E57)-1)/12)*$H57</f>
        <v>0</v>
      </c>
      <c r="J57" s="197">
        <f>(SUM('1.  LRAMVA Summary'!E$55:E$60)+SUM('1.  LRAMVA Summary'!E$61:E$62)*(MONTH($E57)-1)/12)*$H57</f>
        <v>0</v>
      </c>
      <c r="K57" s="197">
        <f>(SUM('1.  LRAMVA Summary'!F$55:F$60)+SUM('1.  LRAMVA Summary'!F$61:F$62)*(MONTH($E57)-1)/12)*$H57</f>
        <v>0</v>
      </c>
      <c r="L57" s="197">
        <f>(SUM('1.  LRAMVA Summary'!G$55:G$60)+SUM('1.  LRAMVA Summary'!G$61:G$62)*(MONTH($E57)-1)/12)*$H57</f>
        <v>0</v>
      </c>
      <c r="M57" s="197">
        <f>(SUM('1.  LRAMVA Summary'!H$55:H$60)+SUM('1.  LRAMVA Summary'!H$61:H$62)*(MONTH($E57)-1)/12)*$H57</f>
        <v>0</v>
      </c>
      <c r="N57" s="197">
        <f>(SUM('1.  LRAMVA Summary'!I$55:I$60)+SUM('1.  LRAMVA Summary'!I$61:I$62)*(MONTH($E57)-1)/12)*$H57</f>
        <v>0</v>
      </c>
      <c r="O57" s="197">
        <f>(SUM('1.  LRAMVA Summary'!J$55:J$60)+SUM('1.  LRAMVA Summary'!J$61:J$62)*(MONTH($E57)-1)/12)*$H57</f>
        <v>0</v>
      </c>
      <c r="P57" s="197">
        <f>(SUM('1.  LRAMVA Summary'!K$55:K$60)+SUM('1.  LRAMVA Summary'!K$61:K$62)*(MONTH($E57)-1)/12)*$H57</f>
        <v>0</v>
      </c>
      <c r="Q57" s="197">
        <f>(SUM('1.  LRAMVA Summary'!L$55:L$60)+SUM('1.  LRAMVA Summary'!L$61:L$62)*(MONTH($E57)-1)/12)*$H57</f>
        <v>0</v>
      </c>
      <c r="R57" s="197">
        <f>(SUM('1.  LRAMVA Summary'!M$55:M$60)+SUM('1.  LRAMVA Summary'!M$61:M$62)*(MONTH($E57)-1)/12)*$H57</f>
        <v>0</v>
      </c>
      <c r="S57" s="197">
        <f>(SUM('1.  LRAMVA Summary'!N$55:N$60)+SUM('1.  LRAMVA Summary'!N$61:N$62)*(MONTH($E57)-1)/12)*$H57</f>
        <v>0</v>
      </c>
      <c r="T57" s="197">
        <f>(SUM('1.  LRAMVA Summary'!O$55:O$60)+SUM('1.  LRAMVA Summary'!O$61:O$62)*(MONTH($E57)-1)/12)*$H57</f>
        <v>0</v>
      </c>
      <c r="U57" s="197">
        <f>(SUM('1.  LRAMVA Summary'!P$55:P$60)+SUM('1.  LRAMVA Summary'!P$61:P$62)*(MONTH($E57)-1)/12)*$H57</f>
        <v>0</v>
      </c>
      <c r="V57" s="197">
        <f>(SUM('1.  LRAMVA Summary'!Q$55:Q$60)+SUM('1.  LRAMVA Summary'!Q$61:Q$62)*(MONTH($E57)-1)/12)*$H57</f>
        <v>0</v>
      </c>
      <c r="W57" s="198">
        <f t="shared" si="10"/>
        <v>0</v>
      </c>
    </row>
    <row r="58" spans="2:23" ht="15.75" thickBot="1">
      <c r="B58" s="180" t="s">
        <v>703</v>
      </c>
      <c r="C58" s="180">
        <v>5.7000000000000002E-3</v>
      </c>
      <c r="D58" s="173"/>
      <c r="E58" s="183" t="s">
        <v>460</v>
      </c>
      <c r="F58" s="183"/>
      <c r="G58" s="184"/>
      <c r="H58" s="185"/>
      <c r="I58" s="186">
        <f>SUM(I45:I57)</f>
        <v>0</v>
      </c>
      <c r="J58" s="186">
        <f t="shared" ref="J58:O58" si="11">SUM(J45:J57)</f>
        <v>0</v>
      </c>
      <c r="K58" s="186">
        <f t="shared" si="11"/>
        <v>0</v>
      </c>
      <c r="L58" s="186">
        <f t="shared" si="11"/>
        <v>0</v>
      </c>
      <c r="M58" s="186">
        <f t="shared" si="11"/>
        <v>0</v>
      </c>
      <c r="N58" s="186">
        <f t="shared" si="11"/>
        <v>0</v>
      </c>
      <c r="O58" s="186">
        <f t="shared" si="11"/>
        <v>0</v>
      </c>
      <c r="P58" s="186">
        <f t="shared" ref="P58:V58" si="12">SUM(P45:P57)</f>
        <v>0</v>
      </c>
      <c r="Q58" s="186">
        <f t="shared" si="12"/>
        <v>0</v>
      </c>
      <c r="R58" s="186">
        <f t="shared" si="12"/>
        <v>0</v>
      </c>
      <c r="S58" s="186">
        <f t="shared" si="12"/>
        <v>0</v>
      </c>
      <c r="T58" s="186">
        <f t="shared" si="12"/>
        <v>0</v>
      </c>
      <c r="U58" s="186">
        <f t="shared" si="12"/>
        <v>0</v>
      </c>
      <c r="V58" s="186">
        <f t="shared" si="12"/>
        <v>0</v>
      </c>
      <c r="W58" s="186">
        <f>SUM(W45:W57)</f>
        <v>0</v>
      </c>
    </row>
    <row r="59" spans="2:23" ht="15.75" thickTop="1">
      <c r="B59" s="180" t="s">
        <v>704</v>
      </c>
      <c r="C59" s="180">
        <v>5.7000000000000002E-3</v>
      </c>
      <c r="D59" s="173"/>
      <c r="E59" s="187" t="s">
        <v>67</v>
      </c>
      <c r="F59" s="187"/>
      <c r="G59" s="188"/>
      <c r="H59" s="189"/>
      <c r="I59" s="190"/>
      <c r="J59" s="190"/>
      <c r="K59" s="190"/>
      <c r="L59" s="190"/>
      <c r="M59" s="190"/>
      <c r="N59" s="190"/>
      <c r="O59" s="190"/>
      <c r="P59" s="190"/>
      <c r="Q59" s="190"/>
      <c r="R59" s="190"/>
      <c r="S59" s="190"/>
      <c r="T59" s="190"/>
      <c r="U59" s="190"/>
      <c r="V59" s="190"/>
      <c r="W59" s="191"/>
    </row>
    <row r="60" spans="2:23">
      <c r="B60" s="180" t="s">
        <v>705</v>
      </c>
      <c r="C60" s="180">
        <v>5.7000000000000002E-3</v>
      </c>
      <c r="D60" s="173"/>
      <c r="E60" s="192" t="s">
        <v>426</v>
      </c>
      <c r="F60" s="192"/>
      <c r="G60" s="193"/>
      <c r="H60" s="194"/>
      <c r="I60" s="195">
        <f t="shared" ref="I60:W60" si="13">I58+I59</f>
        <v>0</v>
      </c>
      <c r="J60" s="195">
        <f t="shared" si="13"/>
        <v>0</v>
      </c>
      <c r="K60" s="195">
        <f t="shared" si="13"/>
        <v>0</v>
      </c>
      <c r="L60" s="195">
        <f t="shared" si="13"/>
        <v>0</v>
      </c>
      <c r="M60" s="195">
        <f t="shared" si="13"/>
        <v>0</v>
      </c>
      <c r="N60" s="195">
        <f t="shared" si="13"/>
        <v>0</v>
      </c>
      <c r="O60" s="195">
        <f t="shared" si="13"/>
        <v>0</v>
      </c>
      <c r="P60" s="195">
        <f t="shared" ref="P60:V60" si="14">P58+P59</f>
        <v>0</v>
      </c>
      <c r="Q60" s="195">
        <f t="shared" si="14"/>
        <v>0</v>
      </c>
      <c r="R60" s="195">
        <f t="shared" si="14"/>
        <v>0</v>
      </c>
      <c r="S60" s="195">
        <f t="shared" si="14"/>
        <v>0</v>
      </c>
      <c r="T60" s="195">
        <f t="shared" si="14"/>
        <v>0</v>
      </c>
      <c r="U60" s="195">
        <f t="shared" si="14"/>
        <v>0</v>
      </c>
      <c r="V60" s="195">
        <f t="shared" si="14"/>
        <v>0</v>
      </c>
      <c r="W60" s="195">
        <f t="shared" si="13"/>
        <v>0</v>
      </c>
    </row>
    <row r="61" spans="2:23">
      <c r="B61" s="180" t="s">
        <v>706</v>
      </c>
      <c r="C61" s="180">
        <v>1.0200000000000001E-2</v>
      </c>
      <c r="D61" s="173"/>
      <c r="E61" s="181">
        <v>41640</v>
      </c>
      <c r="F61" s="181" t="s">
        <v>180</v>
      </c>
      <c r="G61" s="182" t="s">
        <v>65</v>
      </c>
      <c r="H61" s="199">
        <f>C$28/12</f>
        <v>1.225E-3</v>
      </c>
      <c r="I61" s="197">
        <f>(SUM('1.  LRAMVA Summary'!D$55:D$63)+SUM('1.  LRAMVA Summary'!D$64:D$65)*(MONTH($E61)-1)/12)*$H61</f>
        <v>0</v>
      </c>
      <c r="J61" s="197">
        <f>(SUM('1.  LRAMVA Summary'!E$55:E$63)+SUM('1.  LRAMVA Summary'!E$64:E$65)*(MONTH($E61)-1)/12)*$H61</f>
        <v>0</v>
      </c>
      <c r="K61" s="197">
        <f>(SUM('1.  LRAMVA Summary'!F$55:F$63)+SUM('1.  LRAMVA Summary'!F$64:F$65)*(MONTH($E61)-1)/12)*$H61</f>
        <v>0</v>
      </c>
      <c r="L61" s="197">
        <f>(SUM('1.  LRAMVA Summary'!G$55:G$63)+SUM('1.  LRAMVA Summary'!G$64:G$65)*(MONTH($E61)-1)/12)*$H61</f>
        <v>0</v>
      </c>
      <c r="M61" s="197">
        <f>(SUM('1.  LRAMVA Summary'!H$55:H$63)+SUM('1.  LRAMVA Summary'!H$64:H$65)*(MONTH($E61)-1)/12)*$H61</f>
        <v>0</v>
      </c>
      <c r="N61" s="197">
        <f>(SUM('1.  LRAMVA Summary'!I$55:I$63)+SUM('1.  LRAMVA Summary'!I$64:I$65)*(MONTH($E61)-1)/12)*$H61</f>
        <v>0</v>
      </c>
      <c r="O61" s="197">
        <f>(SUM('1.  LRAMVA Summary'!J$55:J$63)+SUM('1.  LRAMVA Summary'!J$64:J$65)*(MONTH($E61)-1)/12)*$H61</f>
        <v>0</v>
      </c>
      <c r="P61" s="197">
        <f>(SUM('1.  LRAMVA Summary'!K$55:K$63)+SUM('1.  LRAMVA Summary'!K$64:K$65)*(MONTH($E61)-1)/12)*$H61</f>
        <v>0</v>
      </c>
      <c r="Q61" s="197">
        <f>(SUM('1.  LRAMVA Summary'!L$55:L$63)+SUM('1.  LRAMVA Summary'!L$64:L$65)*(MONTH($E61)-1)/12)*$H61</f>
        <v>0</v>
      </c>
      <c r="R61" s="197">
        <f>(SUM('1.  LRAMVA Summary'!M$55:M$63)+SUM('1.  LRAMVA Summary'!M$64:M$65)*(MONTH($E61)-1)/12)*$H61</f>
        <v>0</v>
      </c>
      <c r="S61" s="197">
        <f>(SUM('1.  LRAMVA Summary'!N$55:N$63)+SUM('1.  LRAMVA Summary'!N$64:N$65)*(MONTH($E61)-1)/12)*$H61</f>
        <v>0</v>
      </c>
      <c r="T61" s="197">
        <f>(SUM('1.  LRAMVA Summary'!O$55:O$63)+SUM('1.  LRAMVA Summary'!O$64:O$65)*(MONTH($E61)-1)/12)*$H61</f>
        <v>0</v>
      </c>
      <c r="U61" s="197">
        <f>(SUM('1.  LRAMVA Summary'!P$55:P$63)+SUM('1.  LRAMVA Summary'!P$64:P$65)*(MONTH($E61)-1)/12)*$H61</f>
        <v>0</v>
      </c>
      <c r="V61" s="197">
        <f>(SUM('1.  LRAMVA Summary'!Q$55:Q$63)+SUM('1.  LRAMVA Summary'!Q$64:Q$65)*(MONTH($E61)-1)/12)*$H61</f>
        <v>0</v>
      </c>
      <c r="W61" s="198">
        <f>SUM(I61:V61)</f>
        <v>0</v>
      </c>
    </row>
    <row r="62" spans="2:23">
      <c r="B62" s="180" t="s">
        <v>707</v>
      </c>
      <c r="C62" s="180">
        <v>2.1999999999999999E-2</v>
      </c>
      <c r="E62" s="181">
        <v>41671</v>
      </c>
      <c r="F62" s="181" t="s">
        <v>180</v>
      </c>
      <c r="G62" s="182" t="s">
        <v>65</v>
      </c>
      <c r="H62" s="196">
        <f>C$28/12</f>
        <v>1.225E-3</v>
      </c>
      <c r="I62" s="197">
        <f>(SUM('1.  LRAMVA Summary'!D$55:D$63)+SUM('1.  LRAMVA Summary'!D$64:D$65)*(MONTH($E62)-1)/12)*$H62</f>
        <v>0</v>
      </c>
      <c r="J62" s="197">
        <f>(SUM('1.  LRAMVA Summary'!E$55:E$63)+SUM('1.  LRAMVA Summary'!E$64:E$65)*(MONTH($E62)-1)/12)*$H62</f>
        <v>0</v>
      </c>
      <c r="K62" s="197">
        <f>(SUM('1.  LRAMVA Summary'!F$55:F$63)+SUM('1.  LRAMVA Summary'!F$64:F$65)*(MONTH($E62)-1)/12)*$H62</f>
        <v>0</v>
      </c>
      <c r="L62" s="197">
        <f>(SUM('1.  LRAMVA Summary'!G$55:G$63)+SUM('1.  LRAMVA Summary'!G$64:G$65)*(MONTH($E62)-1)/12)*$H62</f>
        <v>0</v>
      </c>
      <c r="M62" s="197">
        <f>(SUM('1.  LRAMVA Summary'!H$55:H$63)+SUM('1.  LRAMVA Summary'!H$64:H$65)*(MONTH($E62)-1)/12)*$H62</f>
        <v>0</v>
      </c>
      <c r="N62" s="197">
        <f>(SUM('1.  LRAMVA Summary'!I$55:I$63)+SUM('1.  LRAMVA Summary'!I$64:I$65)*(MONTH($E62)-1)/12)*$H62</f>
        <v>0</v>
      </c>
      <c r="O62" s="197">
        <f>(SUM('1.  LRAMVA Summary'!J$55:J$63)+SUM('1.  LRAMVA Summary'!J$64:J$65)*(MONTH($E62)-1)/12)*$H62</f>
        <v>0</v>
      </c>
      <c r="P62" s="197">
        <f>(SUM('1.  LRAMVA Summary'!K$55:K$63)+SUM('1.  LRAMVA Summary'!K$64:K$65)*(MONTH($E62)-1)/12)*$H62</f>
        <v>0</v>
      </c>
      <c r="Q62" s="197">
        <f>(SUM('1.  LRAMVA Summary'!L$55:L$63)+SUM('1.  LRAMVA Summary'!L$64:L$65)*(MONTH($E62)-1)/12)*$H62</f>
        <v>0</v>
      </c>
      <c r="R62" s="197">
        <f>(SUM('1.  LRAMVA Summary'!M$55:M$63)+SUM('1.  LRAMVA Summary'!M$64:M$65)*(MONTH($E62)-1)/12)*$H62</f>
        <v>0</v>
      </c>
      <c r="S62" s="197">
        <f>(SUM('1.  LRAMVA Summary'!N$55:N$63)+SUM('1.  LRAMVA Summary'!N$64:N$65)*(MONTH($E62)-1)/12)*$H62</f>
        <v>0</v>
      </c>
      <c r="T62" s="197">
        <f>(SUM('1.  LRAMVA Summary'!O$55:O$63)+SUM('1.  LRAMVA Summary'!O$64:O$65)*(MONTH($E62)-1)/12)*$H62</f>
        <v>0</v>
      </c>
      <c r="U62" s="197">
        <f>(SUM('1.  LRAMVA Summary'!P$55:P$63)+SUM('1.  LRAMVA Summary'!P$64:P$65)*(MONTH($E62)-1)/12)*$H62</f>
        <v>0</v>
      </c>
      <c r="V62" s="197">
        <f>(SUM('1.  LRAMVA Summary'!Q$55:Q$63)+SUM('1.  LRAMVA Summary'!Q$64:Q$65)*(MONTH($E62)-1)/12)*$H62</f>
        <v>0</v>
      </c>
      <c r="W62" s="198">
        <f t="shared" ref="W62:W72" si="15">SUM(I62:V62)</f>
        <v>0</v>
      </c>
    </row>
    <row r="63" spans="2:23">
      <c r="B63" s="201" t="s">
        <v>708</v>
      </c>
      <c r="C63" s="180">
        <v>3.8699999999999998E-2</v>
      </c>
      <c r="E63" s="181">
        <v>41699</v>
      </c>
      <c r="F63" s="181" t="s">
        <v>180</v>
      </c>
      <c r="G63" s="182" t="s">
        <v>65</v>
      </c>
      <c r="H63" s="196">
        <f>C$28/12</f>
        <v>1.225E-3</v>
      </c>
      <c r="I63" s="197">
        <f>(SUM('1.  LRAMVA Summary'!D$55:D$63)+SUM('1.  LRAMVA Summary'!D$64:D$65)*(MONTH($E63)-1)/12)*$H63</f>
        <v>0</v>
      </c>
      <c r="J63" s="197">
        <f>(SUM('1.  LRAMVA Summary'!E$55:E$63)+SUM('1.  LRAMVA Summary'!E$64:E$65)*(MONTH($E63)-1)/12)*$H63</f>
        <v>0</v>
      </c>
      <c r="K63" s="197">
        <f>(SUM('1.  LRAMVA Summary'!F$55:F$63)+SUM('1.  LRAMVA Summary'!F$64:F$65)*(MONTH($E63)-1)/12)*$H63</f>
        <v>0</v>
      </c>
      <c r="L63" s="197">
        <f>(SUM('1.  LRAMVA Summary'!G$55:G$63)+SUM('1.  LRAMVA Summary'!G$64:G$65)*(MONTH($E63)-1)/12)*$H63</f>
        <v>0</v>
      </c>
      <c r="M63" s="197">
        <f>(SUM('1.  LRAMVA Summary'!H$55:H$63)+SUM('1.  LRAMVA Summary'!H$64:H$65)*(MONTH($E63)-1)/12)*$H63</f>
        <v>0</v>
      </c>
      <c r="N63" s="197">
        <f>(SUM('1.  LRAMVA Summary'!I$55:I$63)+SUM('1.  LRAMVA Summary'!I$64:I$65)*(MONTH($E63)-1)/12)*$H63</f>
        <v>0</v>
      </c>
      <c r="O63" s="197">
        <f>(SUM('1.  LRAMVA Summary'!J$55:J$63)+SUM('1.  LRAMVA Summary'!J$64:J$65)*(MONTH($E63)-1)/12)*$H63</f>
        <v>0</v>
      </c>
      <c r="P63" s="197">
        <f>(SUM('1.  LRAMVA Summary'!K$55:K$63)+SUM('1.  LRAMVA Summary'!K$64:K$65)*(MONTH($E63)-1)/12)*$H63</f>
        <v>0</v>
      </c>
      <c r="Q63" s="197">
        <f>(SUM('1.  LRAMVA Summary'!L$55:L$63)+SUM('1.  LRAMVA Summary'!L$64:L$65)*(MONTH($E63)-1)/12)*$H63</f>
        <v>0</v>
      </c>
      <c r="R63" s="197">
        <f>(SUM('1.  LRAMVA Summary'!M$55:M$63)+SUM('1.  LRAMVA Summary'!M$64:M$65)*(MONTH($E63)-1)/12)*$H63</f>
        <v>0</v>
      </c>
      <c r="S63" s="197">
        <f>(SUM('1.  LRAMVA Summary'!N$55:N$63)+SUM('1.  LRAMVA Summary'!N$64:N$65)*(MONTH($E63)-1)/12)*$H63</f>
        <v>0</v>
      </c>
      <c r="T63" s="197">
        <f>(SUM('1.  LRAMVA Summary'!O$55:O$63)+SUM('1.  LRAMVA Summary'!O$64:O$65)*(MONTH($E63)-1)/12)*$H63</f>
        <v>0</v>
      </c>
      <c r="U63" s="197">
        <f>(SUM('1.  LRAMVA Summary'!P$55:P$63)+SUM('1.  LRAMVA Summary'!P$64:P$65)*(MONTH($E63)-1)/12)*$H63</f>
        <v>0</v>
      </c>
      <c r="V63" s="197">
        <f>(SUM('1.  LRAMVA Summary'!Q$55:Q$63)+SUM('1.  LRAMVA Summary'!Q$64:Q$65)*(MONTH($E63)-1)/12)*$H63</f>
        <v>0</v>
      </c>
      <c r="W63" s="198">
        <f t="shared" si="15"/>
        <v>0</v>
      </c>
    </row>
    <row r="64" spans="2:23">
      <c r="B64" s="201" t="s">
        <v>951</v>
      </c>
      <c r="C64" s="180">
        <v>4.7300000000000002E-2</v>
      </c>
      <c r="E64" s="181">
        <v>41730</v>
      </c>
      <c r="F64" s="181" t="s">
        <v>180</v>
      </c>
      <c r="G64" s="182" t="s">
        <v>66</v>
      </c>
      <c r="H64" s="199">
        <f>C$29/12</f>
        <v>1.225E-3</v>
      </c>
      <c r="I64" s="197">
        <f>(SUM('1.  LRAMVA Summary'!D$55:D$63)+SUM('1.  LRAMVA Summary'!D$64:D$65)*(MONTH($E64)-1)/12)*$H64</f>
        <v>0</v>
      </c>
      <c r="J64" s="197">
        <f>(SUM('1.  LRAMVA Summary'!E$55:E$63)+SUM('1.  LRAMVA Summary'!E$64:E$65)*(MONTH($E64)-1)/12)*$H64</f>
        <v>0</v>
      </c>
      <c r="K64" s="197">
        <f>(SUM('1.  LRAMVA Summary'!F$55:F$63)+SUM('1.  LRAMVA Summary'!F$64:F$65)*(MONTH($E64)-1)/12)*$H64</f>
        <v>0</v>
      </c>
      <c r="L64" s="197">
        <f>(SUM('1.  LRAMVA Summary'!G$55:G$63)+SUM('1.  LRAMVA Summary'!G$64:G$65)*(MONTH($E64)-1)/12)*$H64</f>
        <v>0</v>
      </c>
      <c r="M64" s="197">
        <f>(SUM('1.  LRAMVA Summary'!H$55:H$63)+SUM('1.  LRAMVA Summary'!H$64:H$65)*(MONTH($E64)-1)/12)*$H64</f>
        <v>0</v>
      </c>
      <c r="N64" s="197">
        <f>(SUM('1.  LRAMVA Summary'!I$55:I$63)+SUM('1.  LRAMVA Summary'!I$64:I$65)*(MONTH($E64)-1)/12)*$H64</f>
        <v>0</v>
      </c>
      <c r="O64" s="197">
        <f>(SUM('1.  LRAMVA Summary'!J$55:J$63)+SUM('1.  LRAMVA Summary'!J$64:J$65)*(MONTH($E64)-1)/12)*$H64</f>
        <v>0</v>
      </c>
      <c r="P64" s="197">
        <f>(SUM('1.  LRAMVA Summary'!K$55:K$63)+SUM('1.  LRAMVA Summary'!K$64:K$65)*(MONTH($E64)-1)/12)*$H64</f>
        <v>0</v>
      </c>
      <c r="Q64" s="197">
        <f>(SUM('1.  LRAMVA Summary'!L$55:L$63)+SUM('1.  LRAMVA Summary'!L$64:L$65)*(MONTH($E64)-1)/12)*$H64</f>
        <v>0</v>
      </c>
      <c r="R64" s="197">
        <f>(SUM('1.  LRAMVA Summary'!M$55:M$63)+SUM('1.  LRAMVA Summary'!M$64:M$65)*(MONTH($E64)-1)/12)*$H64</f>
        <v>0</v>
      </c>
      <c r="S64" s="197">
        <f>(SUM('1.  LRAMVA Summary'!N$55:N$63)+SUM('1.  LRAMVA Summary'!N$64:N$65)*(MONTH($E64)-1)/12)*$H64</f>
        <v>0</v>
      </c>
      <c r="T64" s="197">
        <f>(SUM('1.  LRAMVA Summary'!O$55:O$63)+SUM('1.  LRAMVA Summary'!O$64:O$65)*(MONTH($E64)-1)/12)*$H64</f>
        <v>0</v>
      </c>
      <c r="U64" s="197">
        <f>(SUM('1.  LRAMVA Summary'!P$55:P$63)+SUM('1.  LRAMVA Summary'!P$64:P$65)*(MONTH($E64)-1)/12)*$H64</f>
        <v>0</v>
      </c>
      <c r="V64" s="197">
        <f>(SUM('1.  LRAMVA Summary'!Q$55:Q$63)+SUM('1.  LRAMVA Summary'!Q$64:Q$65)*(MONTH($E64)-1)/12)*$H64</f>
        <v>0</v>
      </c>
      <c r="W64" s="198">
        <f t="shared" si="15"/>
        <v>0</v>
      </c>
    </row>
    <row r="65" spans="2:25">
      <c r="B65" s="201" t="s">
        <v>952</v>
      </c>
      <c r="C65" s="180">
        <v>4.9799999999999997E-2</v>
      </c>
      <c r="E65" s="181">
        <v>41760</v>
      </c>
      <c r="F65" s="181" t="s">
        <v>180</v>
      </c>
      <c r="G65" s="182" t="s">
        <v>66</v>
      </c>
      <c r="H65" s="196">
        <f>C$29/12</f>
        <v>1.225E-3</v>
      </c>
      <c r="I65" s="197">
        <f>(SUM('1.  LRAMVA Summary'!D$55:D$63)+SUM('1.  LRAMVA Summary'!D$64:D$65)*(MONTH($E65)-1)/12)*$H65</f>
        <v>0</v>
      </c>
      <c r="J65" s="197">
        <f>(SUM('1.  LRAMVA Summary'!E$55:E$63)+SUM('1.  LRAMVA Summary'!E$64:E$65)*(MONTH($E65)-1)/12)*$H65</f>
        <v>0</v>
      </c>
      <c r="K65" s="197">
        <f>(SUM('1.  LRAMVA Summary'!F$55:F$63)+SUM('1.  LRAMVA Summary'!F$64:F$65)*(MONTH($E65)-1)/12)*$H65</f>
        <v>0</v>
      </c>
      <c r="L65" s="197">
        <f>(SUM('1.  LRAMVA Summary'!G$55:G$63)+SUM('1.  LRAMVA Summary'!G$64:G$65)*(MONTH($E65)-1)/12)*$H65</f>
        <v>0</v>
      </c>
      <c r="M65" s="197">
        <f>(SUM('1.  LRAMVA Summary'!H$55:H$63)+SUM('1.  LRAMVA Summary'!H$64:H$65)*(MONTH($E65)-1)/12)*$H65</f>
        <v>0</v>
      </c>
      <c r="N65" s="197">
        <f>(SUM('1.  LRAMVA Summary'!I$55:I$63)+SUM('1.  LRAMVA Summary'!I$64:I$65)*(MONTH($E65)-1)/12)*$H65</f>
        <v>0</v>
      </c>
      <c r="O65" s="197">
        <f>(SUM('1.  LRAMVA Summary'!J$55:J$63)+SUM('1.  LRAMVA Summary'!J$64:J$65)*(MONTH($E65)-1)/12)*$H65</f>
        <v>0</v>
      </c>
      <c r="P65" s="197">
        <f>(SUM('1.  LRAMVA Summary'!K$55:K$63)+SUM('1.  LRAMVA Summary'!K$64:K$65)*(MONTH($E65)-1)/12)*$H65</f>
        <v>0</v>
      </c>
      <c r="Q65" s="197">
        <f>(SUM('1.  LRAMVA Summary'!L$55:L$63)+SUM('1.  LRAMVA Summary'!L$64:L$65)*(MONTH($E65)-1)/12)*$H65</f>
        <v>0</v>
      </c>
      <c r="R65" s="197">
        <f>(SUM('1.  LRAMVA Summary'!M$55:M$63)+SUM('1.  LRAMVA Summary'!M$64:M$65)*(MONTH($E65)-1)/12)*$H65</f>
        <v>0</v>
      </c>
      <c r="S65" s="197">
        <f>(SUM('1.  LRAMVA Summary'!N$55:N$63)+SUM('1.  LRAMVA Summary'!N$64:N$65)*(MONTH($E65)-1)/12)*$H65</f>
        <v>0</v>
      </c>
      <c r="T65" s="197">
        <f>(SUM('1.  LRAMVA Summary'!O$55:O$63)+SUM('1.  LRAMVA Summary'!O$64:O$65)*(MONTH($E65)-1)/12)*$H65</f>
        <v>0</v>
      </c>
      <c r="U65" s="197">
        <f>(SUM('1.  LRAMVA Summary'!P$55:P$63)+SUM('1.  LRAMVA Summary'!P$64:P$65)*(MONTH($E65)-1)/12)*$H65</f>
        <v>0</v>
      </c>
      <c r="V65" s="197">
        <f>(SUM('1.  LRAMVA Summary'!Q$55:Q$63)+SUM('1.  LRAMVA Summary'!Q$64:Q$65)*(MONTH($E65)-1)/12)*$H65</f>
        <v>0</v>
      </c>
      <c r="W65" s="198">
        <f t="shared" si="15"/>
        <v>0</v>
      </c>
    </row>
    <row r="66" spans="2:25">
      <c r="B66" s="201" t="s">
        <v>953</v>
      </c>
      <c r="C66" s="832">
        <v>4.9799999999999997E-2</v>
      </c>
      <c r="E66" s="181">
        <v>41791</v>
      </c>
      <c r="F66" s="181" t="s">
        <v>180</v>
      </c>
      <c r="G66" s="182" t="s">
        <v>66</v>
      </c>
      <c r="H66" s="196">
        <f>C$29/12</f>
        <v>1.225E-3</v>
      </c>
      <c r="I66" s="197">
        <f>(SUM('1.  LRAMVA Summary'!D$55:D$63)+SUM('1.  LRAMVA Summary'!D$64:D$65)*(MONTH($E66)-1)/12)*$H66</f>
        <v>0</v>
      </c>
      <c r="J66" s="197">
        <f>(SUM('1.  LRAMVA Summary'!E$55:E$63)+SUM('1.  LRAMVA Summary'!E$64:E$65)*(MONTH($E66)-1)/12)*$H66</f>
        <v>0</v>
      </c>
      <c r="K66" s="197">
        <f>(SUM('1.  LRAMVA Summary'!F$55:F$63)+SUM('1.  LRAMVA Summary'!F$64:F$65)*(MONTH($E66)-1)/12)*$H66</f>
        <v>0</v>
      </c>
      <c r="L66" s="197">
        <f>(SUM('1.  LRAMVA Summary'!G$55:G$63)+SUM('1.  LRAMVA Summary'!G$64:G$65)*(MONTH($E66)-1)/12)*$H66</f>
        <v>0</v>
      </c>
      <c r="M66" s="197">
        <f>(SUM('1.  LRAMVA Summary'!H$55:H$63)+SUM('1.  LRAMVA Summary'!H$64:H$65)*(MONTH($E66)-1)/12)*$H66</f>
        <v>0</v>
      </c>
      <c r="N66" s="197">
        <f>(SUM('1.  LRAMVA Summary'!I$55:I$63)+SUM('1.  LRAMVA Summary'!I$64:I$65)*(MONTH($E66)-1)/12)*$H66</f>
        <v>0</v>
      </c>
      <c r="O66" s="197">
        <f>(SUM('1.  LRAMVA Summary'!J$55:J$63)+SUM('1.  LRAMVA Summary'!J$64:J$65)*(MONTH($E66)-1)/12)*$H66</f>
        <v>0</v>
      </c>
      <c r="P66" s="197">
        <f>(SUM('1.  LRAMVA Summary'!K$55:K$63)+SUM('1.  LRAMVA Summary'!K$64:K$65)*(MONTH($E66)-1)/12)*$H66</f>
        <v>0</v>
      </c>
      <c r="Q66" s="197">
        <f>(SUM('1.  LRAMVA Summary'!L$55:L$63)+SUM('1.  LRAMVA Summary'!L$64:L$65)*(MONTH($E66)-1)/12)*$H66</f>
        <v>0</v>
      </c>
      <c r="R66" s="197">
        <f>(SUM('1.  LRAMVA Summary'!M$55:M$63)+SUM('1.  LRAMVA Summary'!M$64:M$65)*(MONTH($E66)-1)/12)*$H66</f>
        <v>0</v>
      </c>
      <c r="S66" s="197">
        <f>(SUM('1.  LRAMVA Summary'!N$55:N$63)+SUM('1.  LRAMVA Summary'!N$64:N$65)*(MONTH($E66)-1)/12)*$H66</f>
        <v>0</v>
      </c>
      <c r="T66" s="197">
        <f>(SUM('1.  LRAMVA Summary'!O$55:O$63)+SUM('1.  LRAMVA Summary'!O$64:O$65)*(MONTH($E66)-1)/12)*$H66</f>
        <v>0</v>
      </c>
      <c r="U66" s="197">
        <f>(SUM('1.  LRAMVA Summary'!P$55:P$63)+SUM('1.  LRAMVA Summary'!P$64:P$65)*(MONTH($E66)-1)/12)*$H66</f>
        <v>0</v>
      </c>
      <c r="V66" s="197">
        <f>(SUM('1.  LRAMVA Summary'!Q$55:Q$63)+SUM('1.  LRAMVA Summary'!Q$64:Q$65)*(MONTH($E66)-1)/12)*$H66</f>
        <v>0</v>
      </c>
      <c r="W66" s="198">
        <f t="shared" si="15"/>
        <v>0</v>
      </c>
    </row>
    <row r="67" spans="2:25">
      <c r="B67" s="201" t="s">
        <v>954</v>
      </c>
      <c r="C67" s="832">
        <f>C66</f>
        <v>4.9799999999999997E-2</v>
      </c>
      <c r="E67" s="181">
        <v>41821</v>
      </c>
      <c r="F67" s="181" t="s">
        <v>180</v>
      </c>
      <c r="G67" s="182" t="s">
        <v>68</v>
      </c>
      <c r="H67" s="199">
        <f>C$30/12</f>
        <v>1.225E-3</v>
      </c>
      <c r="I67" s="197">
        <f>(SUM('1.  LRAMVA Summary'!D$55:D$63)+SUM('1.  LRAMVA Summary'!D$64:D$65)*(MONTH($E67)-1)/12)*$H67</f>
        <v>0</v>
      </c>
      <c r="J67" s="197">
        <f>(SUM('1.  LRAMVA Summary'!E$55:E$63)+SUM('1.  LRAMVA Summary'!E$64:E$65)*(MONTH($E67)-1)/12)*$H67</f>
        <v>0</v>
      </c>
      <c r="K67" s="197">
        <f>(SUM('1.  LRAMVA Summary'!F$55:F$63)+SUM('1.  LRAMVA Summary'!F$64:F$65)*(MONTH($E67)-1)/12)*$H67</f>
        <v>0</v>
      </c>
      <c r="L67" s="197">
        <f>(SUM('1.  LRAMVA Summary'!G$55:G$63)+SUM('1.  LRAMVA Summary'!G$64:G$65)*(MONTH($E67)-1)/12)*$H67</f>
        <v>0</v>
      </c>
      <c r="M67" s="197">
        <f>(SUM('1.  LRAMVA Summary'!H$55:H$63)+SUM('1.  LRAMVA Summary'!H$64:H$65)*(MONTH($E67)-1)/12)*$H67</f>
        <v>0</v>
      </c>
      <c r="N67" s="197">
        <f>(SUM('1.  LRAMVA Summary'!I$55:I$63)+SUM('1.  LRAMVA Summary'!I$64:I$65)*(MONTH($E67)-1)/12)*$H67</f>
        <v>0</v>
      </c>
      <c r="O67" s="197">
        <f>(SUM('1.  LRAMVA Summary'!J$55:J$63)+SUM('1.  LRAMVA Summary'!J$64:J$65)*(MONTH($E67)-1)/12)*$H67</f>
        <v>0</v>
      </c>
      <c r="P67" s="197">
        <f>(SUM('1.  LRAMVA Summary'!K$55:K$63)+SUM('1.  LRAMVA Summary'!K$64:K$65)*(MONTH($E67)-1)/12)*$H67</f>
        <v>0</v>
      </c>
      <c r="Q67" s="197">
        <f>(SUM('1.  LRAMVA Summary'!L$55:L$63)+SUM('1.  LRAMVA Summary'!L$64:L$65)*(MONTH($E67)-1)/12)*$H67</f>
        <v>0</v>
      </c>
      <c r="R67" s="197">
        <f>(SUM('1.  LRAMVA Summary'!M$55:M$63)+SUM('1.  LRAMVA Summary'!M$64:M$65)*(MONTH($E67)-1)/12)*$H67</f>
        <v>0</v>
      </c>
      <c r="S67" s="197">
        <f>(SUM('1.  LRAMVA Summary'!N$55:N$63)+SUM('1.  LRAMVA Summary'!N$64:N$65)*(MONTH($E67)-1)/12)*$H67</f>
        <v>0</v>
      </c>
      <c r="T67" s="197">
        <f>(SUM('1.  LRAMVA Summary'!O$55:O$63)+SUM('1.  LRAMVA Summary'!O$64:O$65)*(MONTH($E67)-1)/12)*$H67</f>
        <v>0</v>
      </c>
      <c r="U67" s="197">
        <f>(SUM('1.  LRAMVA Summary'!P$55:P$63)+SUM('1.  LRAMVA Summary'!P$64:P$65)*(MONTH($E67)-1)/12)*$H67</f>
        <v>0</v>
      </c>
      <c r="V67" s="197">
        <f>(SUM('1.  LRAMVA Summary'!Q$55:Q$63)+SUM('1.  LRAMVA Summary'!Q$64:Q$65)*(MONTH($E67)-1)/12)*$H67</f>
        <v>0</v>
      </c>
      <c r="W67" s="198">
        <f t="shared" si="15"/>
        <v>0</v>
      </c>
    </row>
    <row r="68" spans="2:25">
      <c r="B68" s="201" t="s">
        <v>1104</v>
      </c>
      <c r="C68" s="832">
        <f t="shared" ref="C68:C71" si="16">C67</f>
        <v>4.9799999999999997E-2</v>
      </c>
      <c r="E68" s="181">
        <v>41852</v>
      </c>
      <c r="F68" s="181" t="s">
        <v>180</v>
      </c>
      <c r="G68" s="182" t="s">
        <v>68</v>
      </c>
      <c r="H68" s="196">
        <f>C$30/12</f>
        <v>1.225E-3</v>
      </c>
      <c r="I68" s="197">
        <f>(SUM('1.  LRAMVA Summary'!D$55:D$63)+SUM('1.  LRAMVA Summary'!D$64:D$65)*(MONTH($E68)-1)/12)*$H68</f>
        <v>0</v>
      </c>
      <c r="J68" s="197">
        <f>(SUM('1.  LRAMVA Summary'!E$55:E$63)+SUM('1.  LRAMVA Summary'!E$64:E$65)*(MONTH($E68)-1)/12)*$H68</f>
        <v>0</v>
      </c>
      <c r="K68" s="197">
        <f>(SUM('1.  LRAMVA Summary'!F$55:F$63)+SUM('1.  LRAMVA Summary'!F$64:F$65)*(MONTH($E68)-1)/12)*$H68</f>
        <v>0</v>
      </c>
      <c r="L68" s="197">
        <f>(SUM('1.  LRAMVA Summary'!G$55:G$63)+SUM('1.  LRAMVA Summary'!G$64:G$65)*(MONTH($E68)-1)/12)*$H68</f>
        <v>0</v>
      </c>
      <c r="M68" s="197">
        <f>(SUM('1.  LRAMVA Summary'!H$55:H$63)+SUM('1.  LRAMVA Summary'!H$64:H$65)*(MONTH($E68)-1)/12)*$H68</f>
        <v>0</v>
      </c>
      <c r="N68" s="197">
        <f>(SUM('1.  LRAMVA Summary'!I$55:I$63)+SUM('1.  LRAMVA Summary'!I$64:I$65)*(MONTH($E68)-1)/12)*$H68</f>
        <v>0</v>
      </c>
      <c r="O68" s="197">
        <f>(SUM('1.  LRAMVA Summary'!J$55:J$63)+SUM('1.  LRAMVA Summary'!J$64:J$65)*(MONTH($E68)-1)/12)*$H68</f>
        <v>0</v>
      </c>
      <c r="P68" s="197">
        <f>(SUM('1.  LRAMVA Summary'!K$55:K$63)+SUM('1.  LRAMVA Summary'!K$64:K$65)*(MONTH($E68)-1)/12)*$H68</f>
        <v>0</v>
      </c>
      <c r="Q68" s="197">
        <f>(SUM('1.  LRAMVA Summary'!L$55:L$63)+SUM('1.  LRAMVA Summary'!L$64:L$65)*(MONTH($E68)-1)/12)*$H68</f>
        <v>0</v>
      </c>
      <c r="R68" s="197">
        <f>(SUM('1.  LRAMVA Summary'!M$55:M$63)+SUM('1.  LRAMVA Summary'!M$64:M$65)*(MONTH($E68)-1)/12)*$H68</f>
        <v>0</v>
      </c>
      <c r="S68" s="197">
        <f>(SUM('1.  LRAMVA Summary'!N$55:N$63)+SUM('1.  LRAMVA Summary'!N$64:N$65)*(MONTH($E68)-1)/12)*$H68</f>
        <v>0</v>
      </c>
      <c r="T68" s="197">
        <f>(SUM('1.  LRAMVA Summary'!O$55:O$63)+SUM('1.  LRAMVA Summary'!O$64:O$65)*(MONTH($E68)-1)/12)*$H68</f>
        <v>0</v>
      </c>
      <c r="U68" s="197">
        <f>(SUM('1.  LRAMVA Summary'!P$55:P$63)+SUM('1.  LRAMVA Summary'!P$64:P$65)*(MONTH($E68)-1)/12)*$H68</f>
        <v>0</v>
      </c>
      <c r="V68" s="197">
        <f>(SUM('1.  LRAMVA Summary'!Q$55:Q$63)+SUM('1.  LRAMVA Summary'!Q$64:Q$65)*(MONTH($E68)-1)/12)*$H68</f>
        <v>0</v>
      </c>
      <c r="W68" s="198">
        <f t="shared" si="15"/>
        <v>0</v>
      </c>
    </row>
    <row r="69" spans="2:25">
      <c r="B69" s="201" t="s">
        <v>1105</v>
      </c>
      <c r="C69" s="832">
        <f t="shared" si="16"/>
        <v>4.9799999999999997E-2</v>
      </c>
      <c r="E69" s="181">
        <v>41883</v>
      </c>
      <c r="F69" s="181" t="s">
        <v>180</v>
      </c>
      <c r="G69" s="182" t="s">
        <v>68</v>
      </c>
      <c r="H69" s="196">
        <f>C$30/12</f>
        <v>1.225E-3</v>
      </c>
      <c r="I69" s="197">
        <f>(SUM('1.  LRAMVA Summary'!D$55:D$63)+SUM('1.  LRAMVA Summary'!D$64:D$65)*(MONTH($E69)-1)/12)*$H69</f>
        <v>0</v>
      </c>
      <c r="J69" s="197">
        <f>(SUM('1.  LRAMVA Summary'!E$55:E$63)+SUM('1.  LRAMVA Summary'!E$64:E$65)*(MONTH($E69)-1)/12)*$H69</f>
        <v>0</v>
      </c>
      <c r="K69" s="197">
        <f>(SUM('1.  LRAMVA Summary'!F$55:F$63)+SUM('1.  LRAMVA Summary'!F$64:F$65)*(MONTH($E69)-1)/12)*$H69</f>
        <v>0</v>
      </c>
      <c r="L69" s="197">
        <f>(SUM('1.  LRAMVA Summary'!G$55:G$63)+SUM('1.  LRAMVA Summary'!G$64:G$65)*(MONTH($E69)-1)/12)*$H69</f>
        <v>0</v>
      </c>
      <c r="M69" s="197">
        <f>(SUM('1.  LRAMVA Summary'!H$55:H$63)+SUM('1.  LRAMVA Summary'!H$64:H$65)*(MONTH($E69)-1)/12)*$H69</f>
        <v>0</v>
      </c>
      <c r="N69" s="197">
        <f>(SUM('1.  LRAMVA Summary'!I$55:I$63)+SUM('1.  LRAMVA Summary'!I$64:I$65)*(MONTH($E69)-1)/12)*$H69</f>
        <v>0</v>
      </c>
      <c r="O69" s="197">
        <f>(SUM('1.  LRAMVA Summary'!J$55:J$63)+SUM('1.  LRAMVA Summary'!J$64:J$65)*(MONTH($E69)-1)/12)*$H69</f>
        <v>0</v>
      </c>
      <c r="P69" s="197">
        <f>(SUM('1.  LRAMVA Summary'!K$55:K$63)+SUM('1.  LRAMVA Summary'!K$64:K$65)*(MONTH($E69)-1)/12)*$H69</f>
        <v>0</v>
      </c>
      <c r="Q69" s="197">
        <f>(SUM('1.  LRAMVA Summary'!L$55:L$63)+SUM('1.  LRAMVA Summary'!L$64:L$65)*(MONTH($E69)-1)/12)*$H69</f>
        <v>0</v>
      </c>
      <c r="R69" s="197">
        <f>(SUM('1.  LRAMVA Summary'!M$55:M$63)+SUM('1.  LRAMVA Summary'!M$64:M$65)*(MONTH($E69)-1)/12)*$H69</f>
        <v>0</v>
      </c>
      <c r="S69" s="197">
        <f>(SUM('1.  LRAMVA Summary'!N$55:N$63)+SUM('1.  LRAMVA Summary'!N$64:N$65)*(MONTH($E69)-1)/12)*$H69</f>
        <v>0</v>
      </c>
      <c r="T69" s="197">
        <f>(SUM('1.  LRAMVA Summary'!O$55:O$63)+SUM('1.  LRAMVA Summary'!O$64:O$65)*(MONTH($E69)-1)/12)*$H69</f>
        <v>0</v>
      </c>
      <c r="U69" s="197">
        <f>(SUM('1.  LRAMVA Summary'!P$55:P$63)+SUM('1.  LRAMVA Summary'!P$64:P$65)*(MONTH($E69)-1)/12)*$H69</f>
        <v>0</v>
      </c>
      <c r="V69" s="197">
        <f>(SUM('1.  LRAMVA Summary'!Q$55:Q$63)+SUM('1.  LRAMVA Summary'!Q$64:Q$65)*(MONTH($E69)-1)/12)*$H69</f>
        <v>0</v>
      </c>
      <c r="W69" s="198">
        <f t="shared" si="15"/>
        <v>0</v>
      </c>
    </row>
    <row r="70" spans="2:25">
      <c r="B70" s="201" t="s">
        <v>1106</v>
      </c>
      <c r="C70" s="832">
        <f t="shared" si="16"/>
        <v>4.9799999999999997E-2</v>
      </c>
      <c r="E70" s="181">
        <v>41913</v>
      </c>
      <c r="F70" s="181" t="s">
        <v>180</v>
      </c>
      <c r="G70" s="182" t="s">
        <v>69</v>
      </c>
      <c r="H70" s="199">
        <f>C$31/12</f>
        <v>1.225E-3</v>
      </c>
      <c r="I70" s="197">
        <f>(SUM('1.  LRAMVA Summary'!D$55:D$63)+SUM('1.  LRAMVA Summary'!D$64:D$65)*(MONTH($E70)-1)/12)*$H70</f>
        <v>0</v>
      </c>
      <c r="J70" s="197">
        <f>(SUM('1.  LRAMVA Summary'!E$55:E$63)+SUM('1.  LRAMVA Summary'!E$64:E$65)*(MONTH($E70)-1)/12)*$H70</f>
        <v>0</v>
      </c>
      <c r="K70" s="197">
        <f>(SUM('1.  LRAMVA Summary'!F$55:F$63)+SUM('1.  LRAMVA Summary'!F$64:F$65)*(MONTH($E70)-1)/12)*$H70</f>
        <v>0</v>
      </c>
      <c r="L70" s="197">
        <f>(SUM('1.  LRAMVA Summary'!G$55:G$63)+SUM('1.  LRAMVA Summary'!G$64:G$65)*(MONTH($E70)-1)/12)*$H70</f>
        <v>0</v>
      </c>
      <c r="M70" s="197">
        <f>(SUM('1.  LRAMVA Summary'!H$55:H$63)+SUM('1.  LRAMVA Summary'!H$64:H$65)*(MONTH($E70)-1)/12)*$H70</f>
        <v>0</v>
      </c>
      <c r="N70" s="197">
        <f>(SUM('1.  LRAMVA Summary'!I$55:I$63)+SUM('1.  LRAMVA Summary'!I$64:I$65)*(MONTH($E70)-1)/12)*$H70</f>
        <v>0</v>
      </c>
      <c r="O70" s="197">
        <f>(SUM('1.  LRAMVA Summary'!J$55:J$63)+SUM('1.  LRAMVA Summary'!J$64:J$65)*(MONTH($E70)-1)/12)*$H70</f>
        <v>0</v>
      </c>
      <c r="P70" s="197">
        <f>(SUM('1.  LRAMVA Summary'!K$55:K$63)+SUM('1.  LRAMVA Summary'!K$64:K$65)*(MONTH($E70)-1)/12)*$H70</f>
        <v>0</v>
      </c>
      <c r="Q70" s="197">
        <f>(SUM('1.  LRAMVA Summary'!L$55:L$63)+SUM('1.  LRAMVA Summary'!L$64:L$65)*(MONTH($E70)-1)/12)*$H70</f>
        <v>0</v>
      </c>
      <c r="R70" s="197">
        <f>(SUM('1.  LRAMVA Summary'!M$55:M$63)+SUM('1.  LRAMVA Summary'!M$64:M$65)*(MONTH($E70)-1)/12)*$H70</f>
        <v>0</v>
      </c>
      <c r="S70" s="197">
        <f>(SUM('1.  LRAMVA Summary'!N$55:N$63)+SUM('1.  LRAMVA Summary'!N$64:N$65)*(MONTH($E70)-1)/12)*$H70</f>
        <v>0</v>
      </c>
      <c r="T70" s="197">
        <f>(SUM('1.  LRAMVA Summary'!O$55:O$63)+SUM('1.  LRAMVA Summary'!O$64:O$65)*(MONTH($E70)-1)/12)*$H70</f>
        <v>0</v>
      </c>
      <c r="U70" s="197">
        <f>(SUM('1.  LRAMVA Summary'!P$55:P$63)+SUM('1.  LRAMVA Summary'!P$64:P$65)*(MONTH($E70)-1)/12)*$H70</f>
        <v>0</v>
      </c>
      <c r="V70" s="197">
        <f>(SUM('1.  LRAMVA Summary'!Q$55:Q$63)+SUM('1.  LRAMVA Summary'!Q$64:Q$65)*(MONTH($E70)-1)/12)*$H70</f>
        <v>0</v>
      </c>
      <c r="W70" s="198">
        <f t="shared" si="15"/>
        <v>0</v>
      </c>
    </row>
    <row r="71" spans="2:25">
      <c r="B71" s="201" t="s">
        <v>1107</v>
      </c>
      <c r="C71" s="832">
        <f t="shared" si="16"/>
        <v>4.9799999999999997E-2</v>
      </c>
      <c r="E71" s="181">
        <v>41944</v>
      </c>
      <c r="F71" s="181" t="s">
        <v>180</v>
      </c>
      <c r="G71" s="182" t="s">
        <v>69</v>
      </c>
      <c r="H71" s="196">
        <f>C$31/12</f>
        <v>1.225E-3</v>
      </c>
      <c r="I71" s="197">
        <f>(SUM('1.  LRAMVA Summary'!D$55:D$63)+SUM('1.  LRAMVA Summary'!D$64:D$65)*(MONTH($E71)-1)/12)*$H71</f>
        <v>0</v>
      </c>
      <c r="J71" s="197">
        <f>(SUM('1.  LRAMVA Summary'!E$55:E$63)+SUM('1.  LRAMVA Summary'!E$64:E$65)*(MONTH($E71)-1)/12)*$H71</f>
        <v>0</v>
      </c>
      <c r="K71" s="197">
        <f>(SUM('1.  LRAMVA Summary'!F$55:F$63)+SUM('1.  LRAMVA Summary'!F$64:F$65)*(MONTH($E71)-1)/12)*$H71</f>
        <v>0</v>
      </c>
      <c r="L71" s="197">
        <f>(SUM('1.  LRAMVA Summary'!G$55:G$63)+SUM('1.  LRAMVA Summary'!G$64:G$65)*(MONTH($E71)-1)/12)*$H71</f>
        <v>0</v>
      </c>
      <c r="M71" s="197">
        <f>(SUM('1.  LRAMVA Summary'!H$55:H$63)+SUM('1.  LRAMVA Summary'!H$64:H$65)*(MONTH($E71)-1)/12)*$H71</f>
        <v>0</v>
      </c>
      <c r="N71" s="197">
        <f>(SUM('1.  LRAMVA Summary'!I$55:I$63)+SUM('1.  LRAMVA Summary'!I$64:I$65)*(MONTH($E71)-1)/12)*$H71</f>
        <v>0</v>
      </c>
      <c r="O71" s="197">
        <f>(SUM('1.  LRAMVA Summary'!J$55:J$63)+SUM('1.  LRAMVA Summary'!J$64:J$65)*(MONTH($E71)-1)/12)*$H71</f>
        <v>0</v>
      </c>
      <c r="P71" s="197">
        <f>(SUM('1.  LRAMVA Summary'!K$55:K$63)+SUM('1.  LRAMVA Summary'!K$64:K$65)*(MONTH($E71)-1)/12)*$H71</f>
        <v>0</v>
      </c>
      <c r="Q71" s="197">
        <f>(SUM('1.  LRAMVA Summary'!L$55:L$63)+SUM('1.  LRAMVA Summary'!L$64:L$65)*(MONTH($E71)-1)/12)*$H71</f>
        <v>0</v>
      </c>
      <c r="R71" s="197">
        <f>(SUM('1.  LRAMVA Summary'!M$55:M$63)+SUM('1.  LRAMVA Summary'!M$64:M$65)*(MONTH($E71)-1)/12)*$H71</f>
        <v>0</v>
      </c>
      <c r="S71" s="197">
        <f>(SUM('1.  LRAMVA Summary'!N$55:N$63)+SUM('1.  LRAMVA Summary'!N$64:N$65)*(MONTH($E71)-1)/12)*$H71</f>
        <v>0</v>
      </c>
      <c r="T71" s="197">
        <f>(SUM('1.  LRAMVA Summary'!O$55:O$63)+SUM('1.  LRAMVA Summary'!O$64:O$65)*(MONTH($E71)-1)/12)*$H71</f>
        <v>0</v>
      </c>
      <c r="U71" s="197">
        <f>(SUM('1.  LRAMVA Summary'!P$55:P$63)+SUM('1.  LRAMVA Summary'!P$64:P$65)*(MONTH($E71)-1)/12)*$H71</f>
        <v>0</v>
      </c>
      <c r="V71" s="197">
        <f>(SUM('1.  LRAMVA Summary'!Q$55:Q$63)+SUM('1.  LRAMVA Summary'!Q$64:Q$65)*(MONTH($E71)-1)/12)*$H71</f>
        <v>0</v>
      </c>
      <c r="W71" s="198">
        <f t="shared" si="15"/>
        <v>0</v>
      </c>
    </row>
    <row r="72" spans="2:25">
      <c r="B72" s="712"/>
      <c r="C72" s="712"/>
      <c r="E72" s="181">
        <v>41974</v>
      </c>
      <c r="F72" s="181" t="s">
        <v>180</v>
      </c>
      <c r="G72" s="182" t="s">
        <v>69</v>
      </c>
      <c r="H72" s="196">
        <f>C$31/12</f>
        <v>1.225E-3</v>
      </c>
      <c r="I72" s="197">
        <f>(SUM('1.  LRAMVA Summary'!D$55:D$63)+SUM('1.  LRAMVA Summary'!D$64:D$65)*(MONTH($E72)-1)/12)*$H72</f>
        <v>0</v>
      </c>
      <c r="J72" s="197">
        <f>(SUM('1.  LRAMVA Summary'!E$55:E$63)+SUM('1.  LRAMVA Summary'!E$64:E$65)*(MONTH($E72)-1)/12)*$H72</f>
        <v>0</v>
      </c>
      <c r="K72" s="197">
        <f>(SUM('1.  LRAMVA Summary'!F$55:F$63)+SUM('1.  LRAMVA Summary'!F$64:F$65)*(MONTH($E72)-1)/12)*$H72</f>
        <v>0</v>
      </c>
      <c r="L72" s="197">
        <f>(SUM('1.  LRAMVA Summary'!G$55:G$63)+SUM('1.  LRAMVA Summary'!G$64:G$65)*(MONTH($E72)-1)/12)*$H72</f>
        <v>0</v>
      </c>
      <c r="M72" s="197">
        <f>(SUM('1.  LRAMVA Summary'!H$55:H$63)+SUM('1.  LRAMVA Summary'!H$64:H$65)*(MONTH($E72)-1)/12)*$H72</f>
        <v>0</v>
      </c>
      <c r="N72" s="197">
        <f>(SUM('1.  LRAMVA Summary'!I$55:I$63)+SUM('1.  LRAMVA Summary'!I$64:I$65)*(MONTH($E72)-1)/12)*$H72</f>
        <v>0</v>
      </c>
      <c r="O72" s="197">
        <f>(SUM('1.  LRAMVA Summary'!J$55:J$63)+SUM('1.  LRAMVA Summary'!J$64:J$65)*(MONTH($E72)-1)/12)*$H72</f>
        <v>0</v>
      </c>
      <c r="P72" s="197">
        <f>(SUM('1.  LRAMVA Summary'!K$55:K$63)+SUM('1.  LRAMVA Summary'!K$64:K$65)*(MONTH($E72)-1)/12)*$H72</f>
        <v>0</v>
      </c>
      <c r="Q72" s="197">
        <f>(SUM('1.  LRAMVA Summary'!L$55:L$63)+SUM('1.  LRAMVA Summary'!L$64:L$65)*(MONTH($E72)-1)/12)*$H72</f>
        <v>0</v>
      </c>
      <c r="R72" s="197">
        <f>(SUM('1.  LRAMVA Summary'!M$55:M$63)+SUM('1.  LRAMVA Summary'!M$64:M$65)*(MONTH($E72)-1)/12)*$H72</f>
        <v>0</v>
      </c>
      <c r="S72" s="197">
        <f>(SUM('1.  LRAMVA Summary'!N$55:N$63)+SUM('1.  LRAMVA Summary'!N$64:N$65)*(MONTH($E72)-1)/12)*$H72</f>
        <v>0</v>
      </c>
      <c r="T72" s="197">
        <f>(SUM('1.  LRAMVA Summary'!O$55:O$63)+SUM('1.  LRAMVA Summary'!O$64:O$65)*(MONTH($E72)-1)/12)*$H72</f>
        <v>0</v>
      </c>
      <c r="U72" s="197">
        <f>(SUM('1.  LRAMVA Summary'!P$55:P$63)+SUM('1.  LRAMVA Summary'!P$64:P$65)*(MONTH($E72)-1)/12)*$H72</f>
        <v>0</v>
      </c>
      <c r="V72" s="197">
        <f>(SUM('1.  LRAMVA Summary'!Q$55:Q$63)+SUM('1.  LRAMVA Summary'!Q$64:Q$65)*(MONTH($E72)-1)/12)*$H72</f>
        <v>0</v>
      </c>
      <c r="W72" s="198">
        <f t="shared" si="15"/>
        <v>0</v>
      </c>
    </row>
    <row r="73" spans="2:25" ht="16.5" thickBot="1">
      <c r="B73" s="152" t="s">
        <v>182</v>
      </c>
      <c r="C73" s="712"/>
      <c r="E73" s="183" t="s">
        <v>461</v>
      </c>
      <c r="F73" s="183"/>
      <c r="G73" s="184"/>
      <c r="H73" s="185"/>
      <c r="I73" s="186">
        <f>SUM(I60:I72)</f>
        <v>0</v>
      </c>
      <c r="J73" s="186">
        <f t="shared" ref="J73:V73" si="17">SUM(J60:J72)</f>
        <v>0</v>
      </c>
      <c r="K73" s="186">
        <f t="shared" si="17"/>
        <v>0</v>
      </c>
      <c r="L73" s="186">
        <f t="shared" si="17"/>
        <v>0</v>
      </c>
      <c r="M73" s="186">
        <f t="shared" si="17"/>
        <v>0</v>
      </c>
      <c r="N73" s="186">
        <f t="shared" si="17"/>
        <v>0</v>
      </c>
      <c r="O73" s="186">
        <f t="shared" si="17"/>
        <v>0</v>
      </c>
      <c r="P73" s="186">
        <f t="shared" si="17"/>
        <v>0</v>
      </c>
      <c r="Q73" s="186">
        <f t="shared" si="17"/>
        <v>0</v>
      </c>
      <c r="R73" s="186">
        <f t="shared" si="17"/>
        <v>0</v>
      </c>
      <c r="S73" s="186">
        <f t="shared" si="17"/>
        <v>0</v>
      </c>
      <c r="T73" s="186">
        <f t="shared" si="17"/>
        <v>0</v>
      </c>
      <c r="U73" s="186">
        <f t="shared" si="17"/>
        <v>0</v>
      </c>
      <c r="V73" s="186">
        <f t="shared" si="17"/>
        <v>0</v>
      </c>
      <c r="W73" s="186">
        <f>SUM(W60:W72)</f>
        <v>0</v>
      </c>
    </row>
    <row r="74" spans="2:25" ht="15.75" thickTop="1">
      <c r="B74" s="1"/>
      <c r="C74" s="712"/>
      <c r="E74" s="187" t="s">
        <v>67</v>
      </c>
      <c r="F74" s="187"/>
      <c r="G74" s="188"/>
      <c r="H74" s="189"/>
      <c r="I74" s="190"/>
      <c r="J74" s="190"/>
      <c r="K74" s="190"/>
      <c r="L74" s="190"/>
      <c r="M74" s="190"/>
      <c r="N74" s="190"/>
      <c r="O74" s="190"/>
      <c r="P74" s="190"/>
      <c r="Q74" s="190"/>
      <c r="R74" s="190"/>
      <c r="S74" s="190"/>
      <c r="T74" s="190"/>
      <c r="U74" s="190"/>
      <c r="V74" s="190"/>
      <c r="W74" s="191"/>
    </row>
    <row r="75" spans="2:25">
      <c r="B75" s="712"/>
      <c r="C75" s="712"/>
      <c r="E75" s="192" t="s">
        <v>427</v>
      </c>
      <c r="F75" s="192"/>
      <c r="G75" s="193"/>
      <c r="H75" s="194"/>
      <c r="I75" s="195">
        <f t="shared" ref="I75:O75" si="18">I73+I74</f>
        <v>0</v>
      </c>
      <c r="J75" s="195">
        <f t="shared" si="18"/>
        <v>0</v>
      </c>
      <c r="K75" s="195">
        <f t="shared" si="18"/>
        <v>0</v>
      </c>
      <c r="L75" s="195">
        <f t="shared" si="18"/>
        <v>0</v>
      </c>
      <c r="M75" s="195">
        <f t="shared" si="18"/>
        <v>0</v>
      </c>
      <c r="N75" s="195">
        <f t="shared" si="18"/>
        <v>0</v>
      </c>
      <c r="O75" s="195">
        <f t="shared" si="18"/>
        <v>0</v>
      </c>
      <c r="P75" s="195">
        <f t="shared" ref="P75:V75" si="19">P73+P74</f>
        <v>0</v>
      </c>
      <c r="Q75" s="195">
        <f t="shared" si="19"/>
        <v>0</v>
      </c>
      <c r="R75" s="195">
        <f t="shared" si="19"/>
        <v>0</v>
      </c>
      <c r="S75" s="195">
        <f t="shared" si="19"/>
        <v>0</v>
      </c>
      <c r="T75" s="195">
        <f t="shared" si="19"/>
        <v>0</v>
      </c>
      <c r="U75" s="195">
        <f t="shared" si="19"/>
        <v>0</v>
      </c>
      <c r="V75" s="195">
        <f t="shared" si="19"/>
        <v>0</v>
      </c>
      <c r="W75" s="195">
        <f>W73+W74</f>
        <v>0</v>
      </c>
    </row>
    <row r="76" spans="2:25">
      <c r="B76" s="712"/>
      <c r="C76" s="712"/>
      <c r="E76" s="181">
        <v>42005</v>
      </c>
      <c r="F76" s="181" t="s">
        <v>181</v>
      </c>
      <c r="G76" s="182" t="s">
        <v>65</v>
      </c>
      <c r="H76" s="196">
        <f>C$32/12</f>
        <v>1.225E-3</v>
      </c>
      <c r="I76" s="197">
        <f>(SUM('1.  LRAMVA Summary'!D$55:D$66)+SUM('1.  LRAMVA Summary'!D$67:D$68)*(MONTH($E76)-1)/12)*$H76</f>
        <v>0</v>
      </c>
      <c r="J76" s="197">
        <f>(SUM('1.  LRAMVA Summary'!E$55:E$66)+SUM('1.  LRAMVA Summary'!E$67:E$68)*(MONTH($E76)-1)/12)*$H76</f>
        <v>0</v>
      </c>
      <c r="K76" s="197">
        <f>(SUM('1.  LRAMVA Summary'!F$55:F$66)+SUM('1.  LRAMVA Summary'!F$67:F$68)*(MONTH($E76)-1)/12)*$H76</f>
        <v>0</v>
      </c>
      <c r="L76" s="197">
        <f>(SUM('1.  LRAMVA Summary'!G$55:G$66)+SUM('1.  LRAMVA Summary'!G$67:G$68)*(MONTH($E76)-1)/12)*$H76</f>
        <v>0</v>
      </c>
      <c r="M76" s="197">
        <f>(SUM('1.  LRAMVA Summary'!H$55:H$66)+SUM('1.  LRAMVA Summary'!H$67:H$68)*(MONTH($E76)-1)/12)*$H76</f>
        <v>0</v>
      </c>
      <c r="N76" s="197">
        <f>(SUM('1.  LRAMVA Summary'!I$55:I$66)+SUM('1.  LRAMVA Summary'!I$67:I$68)*(MONTH($E76)-1)/12)*$H76</f>
        <v>0</v>
      </c>
      <c r="O76" s="197">
        <f>(SUM('1.  LRAMVA Summary'!J$55:J$66)+SUM('1.  LRAMVA Summary'!J$67:J$68)*(MONTH($E76)-1)/12)*$H76</f>
        <v>0</v>
      </c>
      <c r="P76" s="197">
        <f>(SUM('1.  LRAMVA Summary'!K$55:K$66)+SUM('1.  LRAMVA Summary'!K$67:K$68)*(MONTH($E76)-1)/12)*$H76</f>
        <v>0</v>
      </c>
      <c r="Q76" s="197">
        <f>(SUM('1.  LRAMVA Summary'!L$55:L$66)+SUM('1.  LRAMVA Summary'!L$67:L$68)*(MONTH($E76)-1)/12)*$H76</f>
        <v>0</v>
      </c>
      <c r="R76" s="197">
        <f>(SUM('1.  LRAMVA Summary'!M$55:M$66)+SUM('1.  LRAMVA Summary'!M$67:M$68)*(MONTH($E76)-1)/12)*$H76</f>
        <v>0</v>
      </c>
      <c r="S76" s="197">
        <f>(SUM('1.  LRAMVA Summary'!N$55:N$66)+SUM('1.  LRAMVA Summary'!N$67:N$68)*(MONTH($E76)-1)/12)*$H76</f>
        <v>0</v>
      </c>
      <c r="T76" s="197">
        <f>(SUM('1.  LRAMVA Summary'!O$55:O$66)+SUM('1.  LRAMVA Summary'!O$67:O$68)*(MONTH($E76)-1)/12)*$H76</f>
        <v>0</v>
      </c>
      <c r="U76" s="197">
        <f>(SUM('1.  LRAMVA Summary'!P$55:P$66)+SUM('1.  LRAMVA Summary'!P$67:P$68)*(MONTH($E76)-1)/12)*$H76</f>
        <v>0</v>
      </c>
      <c r="V76" s="197">
        <f>(SUM('1.  LRAMVA Summary'!Q$55:Q$66)+SUM('1.  LRAMVA Summary'!Q$67:Q$68)*(MONTH($E76)-1)/12)*$H76</f>
        <v>0</v>
      </c>
      <c r="W76" s="198">
        <f>SUM(I76:V76)</f>
        <v>0</v>
      </c>
    </row>
    <row r="77" spans="2:25" s="203" customFormat="1">
      <c r="B77" s="712"/>
      <c r="C77" s="712"/>
      <c r="E77" s="181">
        <v>42036</v>
      </c>
      <c r="F77" s="181" t="s">
        <v>181</v>
      </c>
      <c r="G77" s="182" t="s">
        <v>65</v>
      </c>
      <c r="H77" s="196">
        <f t="shared" ref="H77:H78" si="20">C$32/12</f>
        <v>1.225E-3</v>
      </c>
      <c r="I77" s="197">
        <f>(SUM('1.  LRAMVA Summary'!D$55:D$66)+SUM('1.  LRAMVA Summary'!D$67:D$68)*(MONTH($E77)-1)/12)*$H77</f>
        <v>0</v>
      </c>
      <c r="J77" s="197">
        <f>(SUM('1.  LRAMVA Summary'!E$55:E$66)+SUM('1.  LRAMVA Summary'!E$67:E$68)*(MONTH($E77)-1)/12)*$H77</f>
        <v>0</v>
      </c>
      <c r="K77" s="197">
        <f>(SUM('1.  LRAMVA Summary'!F$55:F$66)+SUM('1.  LRAMVA Summary'!F$67:F$68)*(MONTH($E77)-1)/12)*$H77</f>
        <v>0</v>
      </c>
      <c r="L77" s="197">
        <f>(SUM('1.  LRAMVA Summary'!G$55:G$66)+SUM('1.  LRAMVA Summary'!G$67:G$68)*(MONTH($E77)-1)/12)*$H77</f>
        <v>0</v>
      </c>
      <c r="M77" s="197">
        <f>(SUM('1.  LRAMVA Summary'!H$55:H$66)+SUM('1.  LRAMVA Summary'!H$67:H$68)*(MONTH($E77)-1)/12)*$H77</f>
        <v>0</v>
      </c>
      <c r="N77" s="197">
        <f>(SUM('1.  LRAMVA Summary'!I$55:I$66)+SUM('1.  LRAMVA Summary'!I$67:I$68)*(MONTH($E77)-1)/12)*$H77</f>
        <v>0</v>
      </c>
      <c r="O77" s="197">
        <f>(SUM('1.  LRAMVA Summary'!J$55:J$66)+SUM('1.  LRAMVA Summary'!J$67:J$68)*(MONTH($E77)-1)/12)*$H77</f>
        <v>0</v>
      </c>
      <c r="P77" s="197">
        <f>(SUM('1.  LRAMVA Summary'!K$55:K$66)+SUM('1.  LRAMVA Summary'!K$67:K$68)*(MONTH($E77)-1)/12)*$H77</f>
        <v>0</v>
      </c>
      <c r="Q77" s="197">
        <f>(SUM('1.  LRAMVA Summary'!L$55:L$66)+SUM('1.  LRAMVA Summary'!L$67:L$68)*(MONTH($E77)-1)/12)*$H77</f>
        <v>0</v>
      </c>
      <c r="R77" s="197">
        <f>(SUM('1.  LRAMVA Summary'!M$55:M$66)+SUM('1.  LRAMVA Summary'!M$67:M$68)*(MONTH($E77)-1)/12)*$H77</f>
        <v>0</v>
      </c>
      <c r="S77" s="197">
        <f>(SUM('1.  LRAMVA Summary'!N$55:N$66)+SUM('1.  LRAMVA Summary'!N$67:N$68)*(MONTH($E77)-1)/12)*$H77</f>
        <v>0</v>
      </c>
      <c r="T77" s="197">
        <f>(SUM('1.  LRAMVA Summary'!O$55:O$66)+SUM('1.  LRAMVA Summary'!O$67:O$68)*(MONTH($E77)-1)/12)*$H77</f>
        <v>0</v>
      </c>
      <c r="U77" s="197">
        <f>(SUM('1.  LRAMVA Summary'!P$55:P$66)+SUM('1.  LRAMVA Summary'!P$67:P$68)*(MONTH($E77)-1)/12)*$H77</f>
        <v>0</v>
      </c>
      <c r="V77" s="197">
        <f>(SUM('1.  LRAMVA Summary'!Q$55:Q$66)+SUM('1.  LRAMVA Summary'!Q$67:Q$68)*(MONTH($E77)-1)/12)*$H77</f>
        <v>0</v>
      </c>
      <c r="W77" s="198">
        <f>SUM(I77:V77)</f>
        <v>0</v>
      </c>
      <c r="Y77" s="1"/>
    </row>
    <row r="78" spans="2:25">
      <c r="B78" s="712"/>
      <c r="C78" s="712"/>
      <c r="E78" s="181">
        <v>42064</v>
      </c>
      <c r="F78" s="181" t="s">
        <v>181</v>
      </c>
      <c r="G78" s="182" t="s">
        <v>65</v>
      </c>
      <c r="H78" s="196">
        <f t="shared" si="20"/>
        <v>1.225E-3</v>
      </c>
      <c r="I78" s="197">
        <f>(SUM('1.  LRAMVA Summary'!D$55:D$66)+SUM('1.  LRAMVA Summary'!D$67:D$68)*(MONTH($E78)-1)/12)*$H78</f>
        <v>0</v>
      </c>
      <c r="J78" s="197">
        <f>(SUM('1.  LRAMVA Summary'!E$55:E$66)+SUM('1.  LRAMVA Summary'!E$67:E$68)*(MONTH($E78)-1)/12)*$H78</f>
        <v>0</v>
      </c>
      <c r="K78" s="197">
        <f>(SUM('1.  LRAMVA Summary'!F$55:F$66)+SUM('1.  LRAMVA Summary'!F$67:F$68)*(MONTH($E78)-1)/12)*$H78</f>
        <v>0</v>
      </c>
      <c r="L78" s="197">
        <f>(SUM('1.  LRAMVA Summary'!G$55:G$66)+SUM('1.  LRAMVA Summary'!G$67:G$68)*(MONTH($E78)-1)/12)*$H78</f>
        <v>0</v>
      </c>
      <c r="M78" s="197">
        <f>(SUM('1.  LRAMVA Summary'!H$55:H$66)+SUM('1.  LRAMVA Summary'!H$67:H$68)*(MONTH($E78)-1)/12)*$H78</f>
        <v>0</v>
      </c>
      <c r="N78" s="197">
        <f>(SUM('1.  LRAMVA Summary'!I$55:I$66)+SUM('1.  LRAMVA Summary'!I$67:I$68)*(MONTH($E78)-1)/12)*$H78</f>
        <v>0</v>
      </c>
      <c r="O78" s="197">
        <f>(SUM('1.  LRAMVA Summary'!J$55:J$66)+SUM('1.  LRAMVA Summary'!J$67:J$68)*(MONTH($E78)-1)/12)*$H78</f>
        <v>0</v>
      </c>
      <c r="P78" s="197">
        <f>(SUM('1.  LRAMVA Summary'!K$55:K$66)+SUM('1.  LRAMVA Summary'!K$67:K$68)*(MONTH($E78)-1)/12)*$H78</f>
        <v>0</v>
      </c>
      <c r="Q78" s="197">
        <f>(SUM('1.  LRAMVA Summary'!L$55:L$66)+SUM('1.  LRAMVA Summary'!L$67:L$68)*(MONTH($E78)-1)/12)*$H78</f>
        <v>0</v>
      </c>
      <c r="R78" s="197">
        <f>(SUM('1.  LRAMVA Summary'!M$55:M$66)+SUM('1.  LRAMVA Summary'!M$67:M$68)*(MONTH($E78)-1)/12)*$H78</f>
        <v>0</v>
      </c>
      <c r="S78" s="197">
        <f>(SUM('1.  LRAMVA Summary'!N$55:N$66)+SUM('1.  LRAMVA Summary'!N$67:N$68)*(MONTH($E78)-1)/12)*$H78</f>
        <v>0</v>
      </c>
      <c r="T78" s="197">
        <f>(SUM('1.  LRAMVA Summary'!O$55:O$66)+SUM('1.  LRAMVA Summary'!O$67:O$68)*(MONTH($E78)-1)/12)*$H78</f>
        <v>0</v>
      </c>
      <c r="U78" s="197">
        <f>(SUM('1.  LRAMVA Summary'!P$55:P$66)+SUM('1.  LRAMVA Summary'!P$67:P$68)*(MONTH($E78)-1)/12)*$H78</f>
        <v>0</v>
      </c>
      <c r="V78" s="197">
        <f>(SUM('1.  LRAMVA Summary'!Q$55:Q$66)+SUM('1.  LRAMVA Summary'!Q$67:Q$68)*(MONTH($E78)-1)/12)*$H78</f>
        <v>0</v>
      </c>
      <c r="W78" s="198">
        <f>SUM(I78:V78)</f>
        <v>0</v>
      </c>
    </row>
    <row r="79" spans="2:25">
      <c r="B79" s="712"/>
      <c r="C79" s="712"/>
      <c r="E79" s="181">
        <v>42095</v>
      </c>
      <c r="F79" s="181" t="s">
        <v>181</v>
      </c>
      <c r="G79" s="182" t="s">
        <v>66</v>
      </c>
      <c r="H79" s="196">
        <f>C$33/12</f>
        <v>9.1666666666666665E-4</v>
      </c>
      <c r="I79" s="197">
        <f>(SUM('1.  LRAMVA Summary'!D$55:D$66)+SUM('1.  LRAMVA Summary'!D$67:D$68)*(MONTH($E79)-1)/12)*$H79</f>
        <v>0</v>
      </c>
      <c r="J79" s="197">
        <f>(SUM('1.  LRAMVA Summary'!E$55:E$66)+SUM('1.  LRAMVA Summary'!E$67:E$68)*(MONTH($E79)-1)/12)*$H79</f>
        <v>0</v>
      </c>
      <c r="K79" s="197">
        <f>(SUM('1.  LRAMVA Summary'!F$55:F$66)+SUM('1.  LRAMVA Summary'!F$67:F$68)*(MONTH($E79)-1)/12)*$H79</f>
        <v>0</v>
      </c>
      <c r="L79" s="197">
        <f>(SUM('1.  LRAMVA Summary'!G$55:G$66)+SUM('1.  LRAMVA Summary'!G$67:G$68)*(MONTH($E79)-1)/12)*$H79</f>
        <v>0</v>
      </c>
      <c r="M79" s="197">
        <f>(SUM('1.  LRAMVA Summary'!H$55:H$66)+SUM('1.  LRAMVA Summary'!H$67:H$68)*(MONTH($E79)-1)/12)*$H79</f>
        <v>0</v>
      </c>
      <c r="N79" s="197">
        <f>(SUM('1.  LRAMVA Summary'!I$55:I$66)+SUM('1.  LRAMVA Summary'!I$67:I$68)*(MONTH($E79)-1)/12)*$H79</f>
        <v>0</v>
      </c>
      <c r="O79" s="197">
        <f>(SUM('1.  LRAMVA Summary'!J$55:J$66)+SUM('1.  LRAMVA Summary'!J$67:J$68)*(MONTH($E79)-1)/12)*$H79</f>
        <v>0</v>
      </c>
      <c r="P79" s="197">
        <f>(SUM('1.  LRAMVA Summary'!K$55:K$66)+SUM('1.  LRAMVA Summary'!K$67:K$68)*(MONTH($E79)-1)/12)*$H79</f>
        <v>0</v>
      </c>
      <c r="Q79" s="197">
        <f>(SUM('1.  LRAMVA Summary'!L$55:L$66)+SUM('1.  LRAMVA Summary'!L$67:L$68)*(MONTH($E79)-1)/12)*$H79</f>
        <v>0</v>
      </c>
      <c r="R79" s="197">
        <f>(SUM('1.  LRAMVA Summary'!M$55:M$66)+SUM('1.  LRAMVA Summary'!M$67:M$68)*(MONTH($E79)-1)/12)*$H79</f>
        <v>0</v>
      </c>
      <c r="S79" s="197">
        <f>(SUM('1.  LRAMVA Summary'!N$55:N$66)+SUM('1.  LRAMVA Summary'!N$67:N$68)*(MONTH($E79)-1)/12)*$H79</f>
        <v>0</v>
      </c>
      <c r="T79" s="197">
        <f>(SUM('1.  LRAMVA Summary'!O$55:O$66)+SUM('1.  LRAMVA Summary'!O$67:O$68)*(MONTH($E79)-1)/12)*$H79</f>
        <v>0</v>
      </c>
      <c r="U79" s="197">
        <f>(SUM('1.  LRAMVA Summary'!P$55:P$66)+SUM('1.  LRAMVA Summary'!P$67:P$68)*(MONTH($E79)-1)/12)*$H79</f>
        <v>0</v>
      </c>
      <c r="V79" s="197">
        <f>(SUM('1.  LRAMVA Summary'!Q$55:Q$66)+SUM('1.  LRAMVA Summary'!Q$67:Q$68)*(MONTH($E79)-1)/12)*$H79</f>
        <v>0</v>
      </c>
      <c r="W79" s="198">
        <f t="shared" ref="W79:W87" si="21">SUM(I79:V79)</f>
        <v>0</v>
      </c>
    </row>
    <row r="80" spans="2:25">
      <c r="B80" s="712"/>
      <c r="C80" s="712"/>
      <c r="E80" s="181">
        <v>42125</v>
      </c>
      <c r="F80" s="181" t="s">
        <v>181</v>
      </c>
      <c r="G80" s="182" t="s">
        <v>66</v>
      </c>
      <c r="H80" s="196">
        <f t="shared" ref="H80:H81" si="22">C$33/12</f>
        <v>9.1666666666666665E-4</v>
      </c>
      <c r="I80" s="197">
        <f>(SUM('1.  LRAMVA Summary'!D$55:D$66)+SUM('1.  LRAMVA Summary'!D$67:D$68)*(MONTH($E80)-1)/12)*$H80</f>
        <v>0</v>
      </c>
      <c r="J80" s="197">
        <f>(SUM('1.  LRAMVA Summary'!E$55:E$66)+SUM('1.  LRAMVA Summary'!E$67:E$68)*(MONTH($E80)-1)/12)*$H80</f>
        <v>0</v>
      </c>
      <c r="K80" s="197">
        <f>(SUM('1.  LRAMVA Summary'!F$55:F$66)+SUM('1.  LRAMVA Summary'!F$67:F$68)*(MONTH($E80)-1)/12)*$H80</f>
        <v>0</v>
      </c>
      <c r="L80" s="197">
        <f>(SUM('1.  LRAMVA Summary'!G$55:G$66)+SUM('1.  LRAMVA Summary'!G$67:G$68)*(MONTH($E80)-1)/12)*$H80</f>
        <v>0</v>
      </c>
      <c r="M80" s="197">
        <f>(SUM('1.  LRAMVA Summary'!H$55:H$66)+SUM('1.  LRAMVA Summary'!H$67:H$68)*(MONTH($E80)-1)/12)*$H80</f>
        <v>0</v>
      </c>
      <c r="N80" s="197">
        <f>(SUM('1.  LRAMVA Summary'!I$55:I$66)+SUM('1.  LRAMVA Summary'!I$67:I$68)*(MONTH($E80)-1)/12)*$H80</f>
        <v>0</v>
      </c>
      <c r="O80" s="197">
        <f>(SUM('1.  LRAMVA Summary'!J$55:J$66)+SUM('1.  LRAMVA Summary'!J$67:J$68)*(MONTH($E80)-1)/12)*$H80</f>
        <v>0</v>
      </c>
      <c r="P80" s="197">
        <f>(SUM('1.  LRAMVA Summary'!K$55:K$66)+SUM('1.  LRAMVA Summary'!K$67:K$68)*(MONTH($E80)-1)/12)*$H80</f>
        <v>0</v>
      </c>
      <c r="Q80" s="197">
        <f>(SUM('1.  LRAMVA Summary'!L$55:L$66)+SUM('1.  LRAMVA Summary'!L$67:L$68)*(MONTH($E80)-1)/12)*$H80</f>
        <v>0</v>
      </c>
      <c r="R80" s="197">
        <f>(SUM('1.  LRAMVA Summary'!M$55:M$66)+SUM('1.  LRAMVA Summary'!M$67:M$68)*(MONTH($E80)-1)/12)*$H80</f>
        <v>0</v>
      </c>
      <c r="S80" s="197">
        <f>(SUM('1.  LRAMVA Summary'!N$55:N$66)+SUM('1.  LRAMVA Summary'!N$67:N$68)*(MONTH($E80)-1)/12)*$H80</f>
        <v>0</v>
      </c>
      <c r="T80" s="197">
        <f>(SUM('1.  LRAMVA Summary'!O$55:O$66)+SUM('1.  LRAMVA Summary'!O$67:O$68)*(MONTH($E80)-1)/12)*$H80</f>
        <v>0</v>
      </c>
      <c r="U80" s="197">
        <f>(SUM('1.  LRAMVA Summary'!P$55:P$66)+SUM('1.  LRAMVA Summary'!P$67:P$68)*(MONTH($E80)-1)/12)*$H80</f>
        <v>0</v>
      </c>
      <c r="V80" s="197">
        <f>(SUM('1.  LRAMVA Summary'!Q$55:Q$66)+SUM('1.  LRAMVA Summary'!Q$67:Q$68)*(MONTH($E80)-1)/12)*$H80</f>
        <v>0</v>
      </c>
      <c r="W80" s="198">
        <f t="shared" si="21"/>
        <v>0</v>
      </c>
    </row>
    <row r="81" spans="2:25">
      <c r="B81" s="712"/>
      <c r="C81" s="712"/>
      <c r="E81" s="181">
        <v>42156</v>
      </c>
      <c r="F81" s="181" t="s">
        <v>181</v>
      </c>
      <c r="G81" s="182" t="s">
        <v>66</v>
      </c>
      <c r="H81" s="196">
        <f t="shared" si="22"/>
        <v>9.1666666666666665E-4</v>
      </c>
      <c r="I81" s="197">
        <f>(SUM('1.  LRAMVA Summary'!D$55:D$66)+SUM('1.  LRAMVA Summary'!D$67:D$68)*(MONTH($E81)-1)/12)*$H81</f>
        <v>0</v>
      </c>
      <c r="J81" s="197">
        <f>(SUM('1.  LRAMVA Summary'!E$55:E$66)+SUM('1.  LRAMVA Summary'!E$67:E$68)*(MONTH($E81)-1)/12)*$H81</f>
        <v>0</v>
      </c>
      <c r="K81" s="197">
        <f>(SUM('1.  LRAMVA Summary'!F$55:F$66)+SUM('1.  LRAMVA Summary'!F$67:F$68)*(MONTH($E81)-1)/12)*$H81</f>
        <v>0</v>
      </c>
      <c r="L81" s="197">
        <f>(SUM('1.  LRAMVA Summary'!G$55:G$66)+SUM('1.  LRAMVA Summary'!G$67:G$68)*(MONTH($E81)-1)/12)*$H81</f>
        <v>0</v>
      </c>
      <c r="M81" s="197">
        <f>(SUM('1.  LRAMVA Summary'!H$55:H$66)+SUM('1.  LRAMVA Summary'!H$67:H$68)*(MONTH($E81)-1)/12)*$H81</f>
        <v>0</v>
      </c>
      <c r="N81" s="197">
        <f>(SUM('1.  LRAMVA Summary'!I$55:I$66)+SUM('1.  LRAMVA Summary'!I$67:I$68)*(MONTH($E81)-1)/12)*$H81</f>
        <v>0</v>
      </c>
      <c r="O81" s="197">
        <f>(SUM('1.  LRAMVA Summary'!J$55:J$66)+SUM('1.  LRAMVA Summary'!J$67:J$68)*(MONTH($E81)-1)/12)*$H81</f>
        <v>0</v>
      </c>
      <c r="P81" s="197">
        <f>(SUM('1.  LRAMVA Summary'!K$55:K$66)+SUM('1.  LRAMVA Summary'!K$67:K$68)*(MONTH($E81)-1)/12)*$H81</f>
        <v>0</v>
      </c>
      <c r="Q81" s="197">
        <f>(SUM('1.  LRAMVA Summary'!L$55:L$66)+SUM('1.  LRAMVA Summary'!L$67:L$68)*(MONTH($E81)-1)/12)*$H81</f>
        <v>0</v>
      </c>
      <c r="R81" s="197">
        <f>(SUM('1.  LRAMVA Summary'!M$55:M$66)+SUM('1.  LRAMVA Summary'!M$67:M$68)*(MONTH($E81)-1)/12)*$H81</f>
        <v>0</v>
      </c>
      <c r="S81" s="197">
        <f>(SUM('1.  LRAMVA Summary'!N$55:N$66)+SUM('1.  LRAMVA Summary'!N$67:N$68)*(MONTH($E81)-1)/12)*$H81</f>
        <v>0</v>
      </c>
      <c r="T81" s="197">
        <f>(SUM('1.  LRAMVA Summary'!O$55:O$66)+SUM('1.  LRAMVA Summary'!O$67:O$68)*(MONTH($E81)-1)/12)*$H81</f>
        <v>0</v>
      </c>
      <c r="U81" s="197">
        <f>(SUM('1.  LRAMVA Summary'!P$55:P$66)+SUM('1.  LRAMVA Summary'!P$67:P$68)*(MONTH($E81)-1)/12)*$H81</f>
        <v>0</v>
      </c>
      <c r="V81" s="197">
        <f>(SUM('1.  LRAMVA Summary'!Q$55:Q$66)+SUM('1.  LRAMVA Summary'!Q$67:Q$68)*(MONTH($E81)-1)/12)*$H81</f>
        <v>0</v>
      </c>
      <c r="W81" s="198">
        <f t="shared" si="21"/>
        <v>0</v>
      </c>
    </row>
    <row r="82" spans="2:25">
      <c r="B82" s="712"/>
      <c r="C82" s="712"/>
      <c r="E82" s="181">
        <v>42186</v>
      </c>
      <c r="F82" s="181" t="s">
        <v>181</v>
      </c>
      <c r="G82" s="182" t="s">
        <v>68</v>
      </c>
      <c r="H82" s="196">
        <f>C$34/12</f>
        <v>9.1666666666666665E-4</v>
      </c>
      <c r="I82" s="197">
        <f>(SUM('1.  LRAMVA Summary'!D$55:D$66)+SUM('1.  LRAMVA Summary'!D$67:D$68)*(MONTH($E82)-1)/12)*$H82</f>
        <v>0</v>
      </c>
      <c r="J82" s="197">
        <f>(SUM('1.  LRAMVA Summary'!E$55:E$66)+SUM('1.  LRAMVA Summary'!E$67:E$68)*(MONTH($E82)-1)/12)*$H82</f>
        <v>0</v>
      </c>
      <c r="K82" s="197">
        <f>(SUM('1.  LRAMVA Summary'!F$55:F$66)+SUM('1.  LRAMVA Summary'!F$67:F$68)*(MONTH($E82)-1)/12)*$H82</f>
        <v>0</v>
      </c>
      <c r="L82" s="197">
        <f>(SUM('1.  LRAMVA Summary'!G$55:G$66)+SUM('1.  LRAMVA Summary'!G$67:G$68)*(MONTH($E82)-1)/12)*$H82</f>
        <v>0</v>
      </c>
      <c r="M82" s="197">
        <f>(SUM('1.  LRAMVA Summary'!H$55:H$66)+SUM('1.  LRAMVA Summary'!H$67:H$68)*(MONTH($E82)-1)/12)*$H82</f>
        <v>0</v>
      </c>
      <c r="N82" s="197">
        <f>(SUM('1.  LRAMVA Summary'!I$55:I$66)+SUM('1.  LRAMVA Summary'!I$67:I$68)*(MONTH($E82)-1)/12)*$H82</f>
        <v>0</v>
      </c>
      <c r="O82" s="197">
        <f>(SUM('1.  LRAMVA Summary'!J$55:J$66)+SUM('1.  LRAMVA Summary'!J$67:J$68)*(MONTH($E82)-1)/12)*$H82</f>
        <v>0</v>
      </c>
      <c r="P82" s="197">
        <f>(SUM('1.  LRAMVA Summary'!K$55:K$66)+SUM('1.  LRAMVA Summary'!K$67:K$68)*(MONTH($E82)-1)/12)*$H82</f>
        <v>0</v>
      </c>
      <c r="Q82" s="197">
        <f>(SUM('1.  LRAMVA Summary'!L$55:L$66)+SUM('1.  LRAMVA Summary'!L$67:L$68)*(MONTH($E82)-1)/12)*$H82</f>
        <v>0</v>
      </c>
      <c r="R82" s="197">
        <f>(SUM('1.  LRAMVA Summary'!M$55:M$66)+SUM('1.  LRAMVA Summary'!M$67:M$68)*(MONTH($E82)-1)/12)*$H82</f>
        <v>0</v>
      </c>
      <c r="S82" s="197">
        <f>(SUM('1.  LRAMVA Summary'!N$55:N$66)+SUM('1.  LRAMVA Summary'!N$67:N$68)*(MONTH($E82)-1)/12)*$H82</f>
        <v>0</v>
      </c>
      <c r="T82" s="197">
        <f>(SUM('1.  LRAMVA Summary'!O$55:O$66)+SUM('1.  LRAMVA Summary'!O$67:O$68)*(MONTH($E82)-1)/12)*$H82</f>
        <v>0</v>
      </c>
      <c r="U82" s="197">
        <f>(SUM('1.  LRAMVA Summary'!P$55:P$66)+SUM('1.  LRAMVA Summary'!P$67:P$68)*(MONTH($E82)-1)/12)*$H82</f>
        <v>0</v>
      </c>
      <c r="V82" s="197">
        <f>(SUM('1.  LRAMVA Summary'!Q$55:Q$66)+SUM('1.  LRAMVA Summary'!Q$67:Q$68)*(MONTH($E82)-1)/12)*$H82</f>
        <v>0</v>
      </c>
      <c r="W82" s="198">
        <f t="shared" si="21"/>
        <v>0</v>
      </c>
    </row>
    <row r="83" spans="2:25">
      <c r="B83" s="712"/>
      <c r="C83" s="712"/>
      <c r="E83" s="181">
        <v>42217</v>
      </c>
      <c r="F83" s="181" t="s">
        <v>181</v>
      </c>
      <c r="G83" s="182" t="s">
        <v>68</v>
      </c>
      <c r="H83" s="196">
        <f t="shared" ref="H83:H84" si="23">C$34/12</f>
        <v>9.1666666666666665E-4</v>
      </c>
      <c r="I83" s="197">
        <f>(SUM('1.  LRAMVA Summary'!D$55:D$66)+SUM('1.  LRAMVA Summary'!D$67:D$68)*(MONTH($E83)-1)/12)*$H83</f>
        <v>0</v>
      </c>
      <c r="J83" s="197">
        <f>(SUM('1.  LRAMVA Summary'!E$55:E$66)+SUM('1.  LRAMVA Summary'!E$67:E$68)*(MONTH($E83)-1)/12)*$H83</f>
        <v>0</v>
      </c>
      <c r="K83" s="197">
        <f>(SUM('1.  LRAMVA Summary'!F$55:F$66)+SUM('1.  LRAMVA Summary'!F$67:F$68)*(MONTH($E83)-1)/12)*$H83</f>
        <v>0</v>
      </c>
      <c r="L83" s="197">
        <f>(SUM('1.  LRAMVA Summary'!G$55:G$66)+SUM('1.  LRAMVA Summary'!G$67:G$68)*(MONTH($E83)-1)/12)*$H83</f>
        <v>0</v>
      </c>
      <c r="M83" s="197">
        <f>(SUM('1.  LRAMVA Summary'!H$55:H$66)+SUM('1.  LRAMVA Summary'!H$67:H$68)*(MONTH($E83)-1)/12)*$H83</f>
        <v>0</v>
      </c>
      <c r="N83" s="197">
        <f>(SUM('1.  LRAMVA Summary'!I$55:I$66)+SUM('1.  LRAMVA Summary'!I$67:I$68)*(MONTH($E83)-1)/12)*$H83</f>
        <v>0</v>
      </c>
      <c r="O83" s="197">
        <f>(SUM('1.  LRAMVA Summary'!J$55:J$66)+SUM('1.  LRAMVA Summary'!J$67:J$68)*(MONTH($E83)-1)/12)*$H83</f>
        <v>0</v>
      </c>
      <c r="P83" s="197">
        <f>(SUM('1.  LRAMVA Summary'!K$55:K$66)+SUM('1.  LRAMVA Summary'!K$67:K$68)*(MONTH($E83)-1)/12)*$H83</f>
        <v>0</v>
      </c>
      <c r="Q83" s="197">
        <f>(SUM('1.  LRAMVA Summary'!L$55:L$66)+SUM('1.  LRAMVA Summary'!L$67:L$68)*(MONTH($E83)-1)/12)*$H83</f>
        <v>0</v>
      </c>
      <c r="R83" s="197">
        <f>(SUM('1.  LRAMVA Summary'!M$55:M$66)+SUM('1.  LRAMVA Summary'!M$67:M$68)*(MONTH($E83)-1)/12)*$H83</f>
        <v>0</v>
      </c>
      <c r="S83" s="197">
        <f>(SUM('1.  LRAMVA Summary'!N$55:N$66)+SUM('1.  LRAMVA Summary'!N$67:N$68)*(MONTH($E83)-1)/12)*$H83</f>
        <v>0</v>
      </c>
      <c r="T83" s="197">
        <f>(SUM('1.  LRAMVA Summary'!O$55:O$66)+SUM('1.  LRAMVA Summary'!O$67:O$68)*(MONTH($E83)-1)/12)*$H83</f>
        <v>0</v>
      </c>
      <c r="U83" s="197">
        <f>(SUM('1.  LRAMVA Summary'!P$55:P$66)+SUM('1.  LRAMVA Summary'!P$67:P$68)*(MONTH($E83)-1)/12)*$H83</f>
        <v>0</v>
      </c>
      <c r="V83" s="197">
        <f>(SUM('1.  LRAMVA Summary'!Q$55:Q$66)+SUM('1.  LRAMVA Summary'!Q$67:Q$68)*(MONTH($E83)-1)/12)*$H83</f>
        <v>0</v>
      </c>
      <c r="W83" s="198">
        <f t="shared" si="21"/>
        <v>0</v>
      </c>
      <c r="Y83" s="203"/>
    </row>
    <row r="84" spans="2:25">
      <c r="B84" s="712"/>
      <c r="C84" s="712"/>
      <c r="E84" s="181">
        <v>42248</v>
      </c>
      <c r="F84" s="181" t="s">
        <v>181</v>
      </c>
      <c r="G84" s="182" t="s">
        <v>68</v>
      </c>
      <c r="H84" s="196">
        <f t="shared" si="23"/>
        <v>9.1666666666666665E-4</v>
      </c>
      <c r="I84" s="197">
        <f>(SUM('1.  LRAMVA Summary'!D$55:D$66)+SUM('1.  LRAMVA Summary'!D$67:D$68)*(MONTH($E84)-1)/12)*$H84</f>
        <v>0</v>
      </c>
      <c r="J84" s="197">
        <f>(SUM('1.  LRAMVA Summary'!E$55:E$66)+SUM('1.  LRAMVA Summary'!E$67:E$68)*(MONTH($E84)-1)/12)*$H84</f>
        <v>0</v>
      </c>
      <c r="K84" s="197">
        <f>(SUM('1.  LRAMVA Summary'!F$55:F$66)+SUM('1.  LRAMVA Summary'!F$67:F$68)*(MONTH($E84)-1)/12)*$H84</f>
        <v>0</v>
      </c>
      <c r="L84" s="197">
        <f>(SUM('1.  LRAMVA Summary'!G$55:G$66)+SUM('1.  LRAMVA Summary'!G$67:G$68)*(MONTH($E84)-1)/12)*$H84</f>
        <v>0</v>
      </c>
      <c r="M84" s="197">
        <f>(SUM('1.  LRAMVA Summary'!H$55:H$66)+SUM('1.  LRAMVA Summary'!H$67:H$68)*(MONTH($E84)-1)/12)*$H84</f>
        <v>0</v>
      </c>
      <c r="N84" s="197">
        <f>(SUM('1.  LRAMVA Summary'!I$55:I$66)+SUM('1.  LRAMVA Summary'!I$67:I$68)*(MONTH($E84)-1)/12)*$H84</f>
        <v>0</v>
      </c>
      <c r="O84" s="197">
        <f>(SUM('1.  LRAMVA Summary'!J$55:J$66)+SUM('1.  LRAMVA Summary'!J$67:J$68)*(MONTH($E84)-1)/12)*$H84</f>
        <v>0</v>
      </c>
      <c r="P84" s="197">
        <f>(SUM('1.  LRAMVA Summary'!K$55:K$66)+SUM('1.  LRAMVA Summary'!K$67:K$68)*(MONTH($E84)-1)/12)*$H84</f>
        <v>0</v>
      </c>
      <c r="Q84" s="197">
        <f>(SUM('1.  LRAMVA Summary'!L$55:L$66)+SUM('1.  LRAMVA Summary'!L$67:L$68)*(MONTH($E84)-1)/12)*$H84</f>
        <v>0</v>
      </c>
      <c r="R84" s="197">
        <f>(SUM('1.  LRAMVA Summary'!M$55:M$66)+SUM('1.  LRAMVA Summary'!M$67:M$68)*(MONTH($E84)-1)/12)*$H84</f>
        <v>0</v>
      </c>
      <c r="S84" s="197">
        <f>(SUM('1.  LRAMVA Summary'!N$55:N$66)+SUM('1.  LRAMVA Summary'!N$67:N$68)*(MONTH($E84)-1)/12)*$H84</f>
        <v>0</v>
      </c>
      <c r="T84" s="197">
        <f>(SUM('1.  LRAMVA Summary'!O$55:O$66)+SUM('1.  LRAMVA Summary'!O$67:O$68)*(MONTH($E84)-1)/12)*$H84</f>
        <v>0</v>
      </c>
      <c r="U84" s="197">
        <f>(SUM('1.  LRAMVA Summary'!P$55:P$66)+SUM('1.  LRAMVA Summary'!P$67:P$68)*(MONTH($E84)-1)/12)*$H84</f>
        <v>0</v>
      </c>
      <c r="V84" s="197">
        <f>(SUM('1.  LRAMVA Summary'!Q$55:Q$66)+SUM('1.  LRAMVA Summary'!Q$67:Q$68)*(MONTH($E84)-1)/12)*$H84</f>
        <v>0</v>
      </c>
      <c r="W84" s="198">
        <f t="shared" si="21"/>
        <v>0</v>
      </c>
    </row>
    <row r="85" spans="2:25">
      <c r="B85" s="712"/>
      <c r="C85" s="712"/>
      <c r="E85" s="181">
        <v>42278</v>
      </c>
      <c r="F85" s="181" t="s">
        <v>181</v>
      </c>
      <c r="G85" s="182" t="s">
        <v>69</v>
      </c>
      <c r="H85" s="196">
        <f>C$35/12</f>
        <v>9.1666666666666665E-4</v>
      </c>
      <c r="I85" s="197">
        <f>(SUM('1.  LRAMVA Summary'!D$55:D$66)+SUM('1.  LRAMVA Summary'!D$67:D$68)*(MONTH($E85)-1)/12)*$H85</f>
        <v>0</v>
      </c>
      <c r="J85" s="197">
        <f>(SUM('1.  LRAMVA Summary'!E$55:E$66)+SUM('1.  LRAMVA Summary'!E$67:E$68)*(MONTH($E85)-1)/12)*$H85</f>
        <v>0</v>
      </c>
      <c r="K85" s="197">
        <f>(SUM('1.  LRAMVA Summary'!F$55:F$66)+SUM('1.  LRAMVA Summary'!F$67:F$68)*(MONTH($E85)-1)/12)*$H85</f>
        <v>0</v>
      </c>
      <c r="L85" s="197">
        <f>(SUM('1.  LRAMVA Summary'!G$55:G$66)+SUM('1.  LRAMVA Summary'!G$67:G$68)*(MONTH($E85)-1)/12)*$H85</f>
        <v>0</v>
      </c>
      <c r="M85" s="197">
        <f>(SUM('1.  LRAMVA Summary'!H$55:H$66)+SUM('1.  LRAMVA Summary'!H$67:H$68)*(MONTH($E85)-1)/12)*$H85</f>
        <v>0</v>
      </c>
      <c r="N85" s="197">
        <f>(SUM('1.  LRAMVA Summary'!I$55:I$66)+SUM('1.  LRAMVA Summary'!I$67:I$68)*(MONTH($E85)-1)/12)*$H85</f>
        <v>0</v>
      </c>
      <c r="O85" s="197">
        <f>(SUM('1.  LRAMVA Summary'!J$55:J$66)+SUM('1.  LRAMVA Summary'!J$67:J$68)*(MONTH($E85)-1)/12)*$H85</f>
        <v>0</v>
      </c>
      <c r="P85" s="197">
        <f>(SUM('1.  LRAMVA Summary'!K$55:K$66)+SUM('1.  LRAMVA Summary'!K$67:K$68)*(MONTH($E85)-1)/12)*$H85</f>
        <v>0</v>
      </c>
      <c r="Q85" s="197">
        <f>(SUM('1.  LRAMVA Summary'!L$55:L$66)+SUM('1.  LRAMVA Summary'!L$67:L$68)*(MONTH($E85)-1)/12)*$H85</f>
        <v>0</v>
      </c>
      <c r="R85" s="197">
        <f>(SUM('1.  LRAMVA Summary'!M$55:M$66)+SUM('1.  LRAMVA Summary'!M$67:M$68)*(MONTH($E85)-1)/12)*$H85</f>
        <v>0</v>
      </c>
      <c r="S85" s="197">
        <f>(SUM('1.  LRAMVA Summary'!N$55:N$66)+SUM('1.  LRAMVA Summary'!N$67:N$68)*(MONTH($E85)-1)/12)*$H85</f>
        <v>0</v>
      </c>
      <c r="T85" s="197">
        <f>(SUM('1.  LRAMVA Summary'!O$55:O$66)+SUM('1.  LRAMVA Summary'!O$67:O$68)*(MONTH($E85)-1)/12)*$H85</f>
        <v>0</v>
      </c>
      <c r="U85" s="197">
        <f>(SUM('1.  LRAMVA Summary'!P$55:P$66)+SUM('1.  LRAMVA Summary'!P$67:P$68)*(MONTH($E85)-1)/12)*$H85</f>
        <v>0</v>
      </c>
      <c r="V85" s="197">
        <f>(SUM('1.  LRAMVA Summary'!Q$55:Q$66)+SUM('1.  LRAMVA Summary'!Q$67:Q$68)*(MONTH($E85)-1)/12)*$H85</f>
        <v>0</v>
      </c>
      <c r="W85" s="198">
        <f t="shared" si="21"/>
        <v>0</v>
      </c>
    </row>
    <row r="86" spans="2:25">
      <c r="B86" s="712"/>
      <c r="C86" s="712"/>
      <c r="E86" s="181">
        <v>42309</v>
      </c>
      <c r="F86" s="181" t="s">
        <v>181</v>
      </c>
      <c r="G86" s="182" t="s">
        <v>69</v>
      </c>
      <c r="H86" s="196">
        <f t="shared" ref="H86:H87" si="24">C$35/12</f>
        <v>9.1666666666666665E-4</v>
      </c>
      <c r="I86" s="197">
        <f>(SUM('1.  LRAMVA Summary'!D$55:D$66)+SUM('1.  LRAMVA Summary'!D$67:D$68)*(MONTH($E86)-1)/12)*$H86</f>
        <v>0</v>
      </c>
      <c r="J86" s="197">
        <f>(SUM('1.  LRAMVA Summary'!E$55:E$66)+SUM('1.  LRAMVA Summary'!E$67:E$68)*(MONTH($E86)-1)/12)*$H86</f>
        <v>0</v>
      </c>
      <c r="K86" s="197">
        <f>(SUM('1.  LRAMVA Summary'!F$55:F$66)+SUM('1.  LRAMVA Summary'!F$67:F$68)*(MONTH($E86)-1)/12)*$H86</f>
        <v>0</v>
      </c>
      <c r="L86" s="197">
        <f>(SUM('1.  LRAMVA Summary'!G$55:G$66)+SUM('1.  LRAMVA Summary'!G$67:G$68)*(MONTH($E86)-1)/12)*$H86</f>
        <v>0</v>
      </c>
      <c r="M86" s="197">
        <f>(SUM('1.  LRAMVA Summary'!H$55:H$66)+SUM('1.  LRAMVA Summary'!H$67:H$68)*(MONTH($E86)-1)/12)*$H86</f>
        <v>0</v>
      </c>
      <c r="N86" s="197">
        <f>(SUM('1.  LRAMVA Summary'!I$55:I$66)+SUM('1.  LRAMVA Summary'!I$67:I$68)*(MONTH($E86)-1)/12)*$H86</f>
        <v>0</v>
      </c>
      <c r="O86" s="197">
        <f>(SUM('1.  LRAMVA Summary'!J$55:J$66)+SUM('1.  LRAMVA Summary'!J$67:J$68)*(MONTH($E86)-1)/12)*$H86</f>
        <v>0</v>
      </c>
      <c r="P86" s="197">
        <f>(SUM('1.  LRAMVA Summary'!K$55:K$66)+SUM('1.  LRAMVA Summary'!K$67:K$68)*(MONTH($E86)-1)/12)*$H86</f>
        <v>0</v>
      </c>
      <c r="Q86" s="197">
        <f>(SUM('1.  LRAMVA Summary'!L$55:L$66)+SUM('1.  LRAMVA Summary'!L$67:L$68)*(MONTH($E86)-1)/12)*$H86</f>
        <v>0</v>
      </c>
      <c r="R86" s="197">
        <f>(SUM('1.  LRAMVA Summary'!M$55:M$66)+SUM('1.  LRAMVA Summary'!M$67:M$68)*(MONTH($E86)-1)/12)*$H86</f>
        <v>0</v>
      </c>
      <c r="S86" s="197">
        <f>(SUM('1.  LRAMVA Summary'!N$55:N$66)+SUM('1.  LRAMVA Summary'!N$67:N$68)*(MONTH($E86)-1)/12)*$H86</f>
        <v>0</v>
      </c>
      <c r="T86" s="197">
        <f>(SUM('1.  LRAMVA Summary'!O$55:O$66)+SUM('1.  LRAMVA Summary'!O$67:O$68)*(MONTH($E86)-1)/12)*$H86</f>
        <v>0</v>
      </c>
      <c r="U86" s="197">
        <f>(SUM('1.  LRAMVA Summary'!P$55:P$66)+SUM('1.  LRAMVA Summary'!P$67:P$68)*(MONTH($E86)-1)/12)*$H86</f>
        <v>0</v>
      </c>
      <c r="V86" s="197">
        <f>(SUM('1.  LRAMVA Summary'!Q$55:Q$66)+SUM('1.  LRAMVA Summary'!Q$67:Q$68)*(MONTH($E86)-1)/12)*$H86</f>
        <v>0</v>
      </c>
      <c r="W86" s="198">
        <f t="shared" si="21"/>
        <v>0</v>
      </c>
    </row>
    <row r="87" spans="2:25">
      <c r="B87" s="712"/>
      <c r="C87" s="712"/>
      <c r="E87" s="181">
        <v>42339</v>
      </c>
      <c r="F87" s="181" t="s">
        <v>181</v>
      </c>
      <c r="G87" s="182" t="s">
        <v>69</v>
      </c>
      <c r="H87" s="196">
        <f t="shared" si="24"/>
        <v>9.1666666666666665E-4</v>
      </c>
      <c r="I87" s="197">
        <f>(SUM('1.  LRAMVA Summary'!D$55:D$66)+SUM('1.  LRAMVA Summary'!D$67:D$68)*(MONTH($E87)-1)/12)*$H87</f>
        <v>0</v>
      </c>
      <c r="J87" s="197">
        <f>(SUM('1.  LRAMVA Summary'!E$55:E$66)+SUM('1.  LRAMVA Summary'!E$67:E$68)*(MONTH($E87)-1)/12)*$H87</f>
        <v>0</v>
      </c>
      <c r="K87" s="197">
        <f>(SUM('1.  LRAMVA Summary'!F$55:F$66)+SUM('1.  LRAMVA Summary'!F$67:F$68)*(MONTH($E87)-1)/12)*$H87</f>
        <v>0</v>
      </c>
      <c r="L87" s="197">
        <f>(SUM('1.  LRAMVA Summary'!G$55:G$66)+SUM('1.  LRAMVA Summary'!G$67:G$68)*(MONTH($E87)-1)/12)*$H87</f>
        <v>0</v>
      </c>
      <c r="M87" s="197">
        <f>(SUM('1.  LRAMVA Summary'!H$55:H$66)+SUM('1.  LRAMVA Summary'!H$67:H$68)*(MONTH($E87)-1)/12)*$H87</f>
        <v>0</v>
      </c>
      <c r="N87" s="197">
        <f>(SUM('1.  LRAMVA Summary'!I$55:I$66)+SUM('1.  LRAMVA Summary'!I$67:I$68)*(MONTH($E87)-1)/12)*$H87</f>
        <v>0</v>
      </c>
      <c r="O87" s="197">
        <f>(SUM('1.  LRAMVA Summary'!J$55:J$66)+SUM('1.  LRAMVA Summary'!J$67:J$68)*(MONTH($E87)-1)/12)*$H87</f>
        <v>0</v>
      </c>
      <c r="P87" s="197">
        <f>(SUM('1.  LRAMVA Summary'!K$55:K$66)+SUM('1.  LRAMVA Summary'!K$67:K$68)*(MONTH($E87)-1)/12)*$H87</f>
        <v>0</v>
      </c>
      <c r="Q87" s="197">
        <f>(SUM('1.  LRAMVA Summary'!L$55:L$66)+SUM('1.  LRAMVA Summary'!L$67:L$68)*(MONTH($E87)-1)/12)*$H87</f>
        <v>0</v>
      </c>
      <c r="R87" s="197">
        <f>(SUM('1.  LRAMVA Summary'!M$55:M$66)+SUM('1.  LRAMVA Summary'!M$67:M$68)*(MONTH($E87)-1)/12)*$H87</f>
        <v>0</v>
      </c>
      <c r="S87" s="197">
        <f>(SUM('1.  LRAMVA Summary'!N$55:N$66)+SUM('1.  LRAMVA Summary'!N$67:N$68)*(MONTH($E87)-1)/12)*$H87</f>
        <v>0</v>
      </c>
      <c r="T87" s="197">
        <f>(SUM('1.  LRAMVA Summary'!O$55:O$66)+SUM('1.  LRAMVA Summary'!O$67:O$68)*(MONTH($E87)-1)/12)*$H87</f>
        <v>0</v>
      </c>
      <c r="U87" s="197">
        <f>(SUM('1.  LRAMVA Summary'!P$55:P$66)+SUM('1.  LRAMVA Summary'!P$67:P$68)*(MONTH($E87)-1)/12)*$H87</f>
        <v>0</v>
      </c>
      <c r="V87" s="197">
        <f>(SUM('1.  LRAMVA Summary'!Q$55:Q$66)+SUM('1.  LRAMVA Summary'!Q$67:Q$68)*(MONTH($E87)-1)/12)*$H87</f>
        <v>0</v>
      </c>
      <c r="W87" s="198">
        <f t="shared" si="21"/>
        <v>0</v>
      </c>
    </row>
    <row r="88" spans="2:25" ht="15.75" thickBot="1">
      <c r="B88" s="712"/>
      <c r="C88" s="203"/>
      <c r="E88" s="183" t="s">
        <v>462</v>
      </c>
      <c r="F88" s="183"/>
      <c r="G88" s="184"/>
      <c r="H88" s="185"/>
      <c r="I88" s="186">
        <f>SUM(I75:I87)</f>
        <v>0</v>
      </c>
      <c r="J88" s="186">
        <f>SUM(J75:J87)</f>
        <v>0</v>
      </c>
      <c r="K88" s="186">
        <f t="shared" ref="K88:O88" si="25">SUM(K75:K87)</f>
        <v>0</v>
      </c>
      <c r="L88" s="186">
        <f t="shared" si="25"/>
        <v>0</v>
      </c>
      <c r="M88" s="186">
        <f t="shared" si="25"/>
        <v>0</v>
      </c>
      <c r="N88" s="186">
        <f t="shared" si="25"/>
        <v>0</v>
      </c>
      <c r="O88" s="186">
        <f t="shared" si="25"/>
        <v>0</v>
      </c>
      <c r="P88" s="186">
        <f t="shared" ref="P88:V88" si="26">SUM(P75:P87)</f>
        <v>0</v>
      </c>
      <c r="Q88" s="186">
        <f t="shared" si="26"/>
        <v>0</v>
      </c>
      <c r="R88" s="186">
        <f t="shared" si="26"/>
        <v>0</v>
      </c>
      <c r="S88" s="186">
        <f t="shared" si="26"/>
        <v>0</v>
      </c>
      <c r="T88" s="186">
        <f t="shared" si="26"/>
        <v>0</v>
      </c>
      <c r="U88" s="186">
        <f t="shared" si="26"/>
        <v>0</v>
      </c>
      <c r="V88" s="186">
        <f t="shared" si="26"/>
        <v>0</v>
      </c>
      <c r="W88" s="186">
        <f>SUM(W75:W87)</f>
        <v>0</v>
      </c>
    </row>
    <row r="89" spans="2:25" ht="15.75" thickTop="1">
      <c r="B89" s="712"/>
      <c r="E89" s="187" t="s">
        <v>67</v>
      </c>
      <c r="F89" s="187"/>
      <c r="G89" s="188"/>
      <c r="H89" s="189"/>
      <c r="I89" s="190"/>
      <c r="J89" s="190"/>
      <c r="K89" s="190"/>
      <c r="L89" s="190"/>
      <c r="M89" s="190"/>
      <c r="N89" s="190"/>
      <c r="O89" s="190"/>
      <c r="P89" s="190"/>
      <c r="Q89" s="190"/>
      <c r="R89" s="190"/>
      <c r="S89" s="190"/>
      <c r="T89" s="190"/>
      <c r="U89" s="190"/>
      <c r="V89" s="190"/>
      <c r="W89" s="191"/>
    </row>
    <row r="90" spans="2:25">
      <c r="B90" s="712"/>
      <c r="E90" s="192" t="s">
        <v>428</v>
      </c>
      <c r="F90" s="192"/>
      <c r="G90" s="193"/>
      <c r="H90" s="194"/>
      <c r="I90" s="195">
        <f>I88+I89</f>
        <v>0</v>
      </c>
      <c r="J90" s="195">
        <f t="shared" ref="J90" si="27">J88+J89</f>
        <v>0</v>
      </c>
      <c r="K90" s="195">
        <f t="shared" ref="K90" si="28">K88+K89</f>
        <v>0</v>
      </c>
      <c r="L90" s="195">
        <f t="shared" ref="L90" si="29">L88+L89</f>
        <v>0</v>
      </c>
      <c r="M90" s="195">
        <f t="shared" ref="M90" si="30">M88+M89</f>
        <v>0</v>
      </c>
      <c r="N90" s="195">
        <f t="shared" ref="N90" si="31">N88+N89</f>
        <v>0</v>
      </c>
      <c r="O90" s="195">
        <f t="shared" ref="O90:U90" si="32">O88+O89</f>
        <v>0</v>
      </c>
      <c r="P90" s="195">
        <f t="shared" si="32"/>
        <v>0</v>
      </c>
      <c r="Q90" s="195">
        <f t="shared" si="32"/>
        <v>0</v>
      </c>
      <c r="R90" s="195">
        <f t="shared" si="32"/>
        <v>0</v>
      </c>
      <c r="S90" s="195">
        <f t="shared" si="32"/>
        <v>0</v>
      </c>
      <c r="T90" s="195">
        <f t="shared" si="32"/>
        <v>0</v>
      </c>
      <c r="U90" s="195">
        <f t="shared" si="32"/>
        <v>0</v>
      </c>
      <c r="V90" s="195">
        <f t="shared" ref="V90" si="33">V88+V89</f>
        <v>0</v>
      </c>
      <c r="W90" s="195">
        <f t="shared" ref="W90" si="34">W88+W89</f>
        <v>0</v>
      </c>
    </row>
    <row r="91" spans="2:25">
      <c r="B91" s="712"/>
      <c r="E91" s="181">
        <v>42370</v>
      </c>
      <c r="F91" s="181" t="s">
        <v>183</v>
      </c>
      <c r="G91" s="182" t="s">
        <v>65</v>
      </c>
      <c r="H91" s="196">
        <f>$C$36/12</f>
        <v>9.1666666666666665E-4</v>
      </c>
      <c r="I91" s="197">
        <f>(SUM('1.  LRAMVA Summary'!D$55:D$69)+SUM('1.  LRAMVA Summary'!D$70:D$71)*(MONTH($E91)-1)/12)*$H91</f>
        <v>0</v>
      </c>
      <c r="J91" s="197">
        <f>(SUM('1.  LRAMVA Summary'!E$55:E$69)+SUM('1.  LRAMVA Summary'!E$70:E$71)*(MONTH($E91)-1)/12)*$H91</f>
        <v>0</v>
      </c>
      <c r="K91" s="197">
        <f>(SUM('1.  LRAMVA Summary'!F$55:F$69)+SUM('1.  LRAMVA Summary'!F$70:F$71)*(MONTH($E91)-1)/12)*$H91</f>
        <v>0</v>
      </c>
      <c r="L91" s="197">
        <f>(SUM('1.  LRAMVA Summary'!G$55:G$69)+SUM('1.  LRAMVA Summary'!G$70:G$71)*(MONTH($E91)-1)/12)*$H91</f>
        <v>0</v>
      </c>
      <c r="M91" s="197">
        <f>(SUM('1.  LRAMVA Summary'!H$55:H$69)+SUM('1.  LRAMVA Summary'!H$70:H$71)*(MONTH($E91)-1)/12)*$H91</f>
        <v>0</v>
      </c>
      <c r="N91" s="197">
        <f>(SUM('1.  LRAMVA Summary'!I$55:I$69)+SUM('1.  LRAMVA Summary'!I$70:I$71)*(MONTH($E91)-1)/12)*$H91</f>
        <v>0</v>
      </c>
      <c r="O91" s="197">
        <f>(SUM('1.  LRAMVA Summary'!J$55:J$69)+SUM('1.  LRAMVA Summary'!J$70:J$71)*(MONTH($E91)-1)/12)*$H91</f>
        <v>0</v>
      </c>
      <c r="P91" s="197">
        <f>(SUM('1.  LRAMVA Summary'!K$55:K$69)+SUM('1.  LRAMVA Summary'!K$70:K$71)*(MONTH($E91)-1)/12)*$H91</f>
        <v>0</v>
      </c>
      <c r="Q91" s="197">
        <f>(SUM('1.  LRAMVA Summary'!L$55:L$69)+SUM('1.  LRAMVA Summary'!L$70:L$71)*(MONTH($E91)-1)/12)*$H91</f>
        <v>0</v>
      </c>
      <c r="R91" s="197">
        <f>(SUM('1.  LRAMVA Summary'!M$55:M$69)+SUM('1.  LRAMVA Summary'!M$70:M$71)*(MONTH($E91)-1)/12)*$H91</f>
        <v>0</v>
      </c>
      <c r="S91" s="197">
        <f>(SUM('1.  LRAMVA Summary'!N$55:N$69)+SUM('1.  LRAMVA Summary'!N$70:N$71)*(MONTH($E91)-1)/12)*$H91</f>
        <v>0</v>
      </c>
      <c r="T91" s="197">
        <f>(SUM('1.  LRAMVA Summary'!O$55:O$69)+SUM('1.  LRAMVA Summary'!O$70:O$71)*(MONTH($E91)-1)/12)*$H91</f>
        <v>0</v>
      </c>
      <c r="U91" s="197">
        <f>(SUM('1.  LRAMVA Summary'!P$55:P$69)+SUM('1.  LRAMVA Summary'!P$70:P$71)*(MONTH($E91)-1)/12)*$H91</f>
        <v>0</v>
      </c>
      <c r="V91" s="197">
        <f>(SUM('1.  LRAMVA Summary'!Q$55:Q$69)+SUM('1.  LRAMVA Summary'!Q$70:Q$71)*(MONTH($E91)-1)/12)*$H91</f>
        <v>0</v>
      </c>
      <c r="W91" s="198">
        <f>SUM(I91:V91)</f>
        <v>0</v>
      </c>
    </row>
    <row r="92" spans="2:25">
      <c r="B92" s="202"/>
      <c r="E92" s="181">
        <v>42401</v>
      </c>
      <c r="F92" s="181" t="s">
        <v>183</v>
      </c>
      <c r="G92" s="182" t="s">
        <v>65</v>
      </c>
      <c r="H92" s="196">
        <f t="shared" ref="H92:H93" si="35">$C$36/12</f>
        <v>9.1666666666666665E-4</v>
      </c>
      <c r="I92" s="197">
        <f>(SUM('1.  LRAMVA Summary'!D$55:D$69)+SUM('1.  LRAMVA Summary'!D$70:D$71)*(MONTH($E92)-1)/12)*$H92</f>
        <v>0</v>
      </c>
      <c r="J92" s="197">
        <f>(SUM('1.  LRAMVA Summary'!E$55:E$69)+SUM('1.  LRAMVA Summary'!E$70:E$71)*(MONTH($E92)-1)/12)*$H92</f>
        <v>0</v>
      </c>
      <c r="K92" s="197">
        <f>(SUM('1.  LRAMVA Summary'!F$55:F$69)+SUM('1.  LRAMVA Summary'!F$70:F$71)*(MONTH($E92)-1)/12)*$H92</f>
        <v>0</v>
      </c>
      <c r="L92" s="197">
        <f>(SUM('1.  LRAMVA Summary'!G$55:G$69)+SUM('1.  LRAMVA Summary'!G$70:G$71)*(MONTH($E92)-1)/12)*$H92</f>
        <v>0</v>
      </c>
      <c r="M92" s="197">
        <f>(SUM('1.  LRAMVA Summary'!H$55:H$69)+SUM('1.  LRAMVA Summary'!H$70:H$71)*(MONTH($E92)-1)/12)*$H92</f>
        <v>0</v>
      </c>
      <c r="N92" s="197">
        <f>(SUM('1.  LRAMVA Summary'!I$55:I$69)+SUM('1.  LRAMVA Summary'!I$70:I$71)*(MONTH($E92)-1)/12)*$H92</f>
        <v>0</v>
      </c>
      <c r="O92" s="197">
        <f>(SUM('1.  LRAMVA Summary'!J$55:J$69)+SUM('1.  LRAMVA Summary'!J$70:J$71)*(MONTH($E92)-1)/12)*$H92</f>
        <v>0</v>
      </c>
      <c r="P92" s="197">
        <f>(SUM('1.  LRAMVA Summary'!K$55:K$69)+SUM('1.  LRAMVA Summary'!K$70:K$71)*(MONTH($E92)-1)/12)*$H92</f>
        <v>0</v>
      </c>
      <c r="Q92" s="197">
        <f>(SUM('1.  LRAMVA Summary'!L$55:L$69)+SUM('1.  LRAMVA Summary'!L$70:L$71)*(MONTH($E92)-1)/12)*$H92</f>
        <v>0</v>
      </c>
      <c r="R92" s="197">
        <f>(SUM('1.  LRAMVA Summary'!M$55:M$69)+SUM('1.  LRAMVA Summary'!M$70:M$71)*(MONTH($E92)-1)/12)*$H92</f>
        <v>0</v>
      </c>
      <c r="S92" s="197">
        <f>(SUM('1.  LRAMVA Summary'!N$55:N$69)+SUM('1.  LRAMVA Summary'!N$70:N$71)*(MONTH($E92)-1)/12)*$H92</f>
        <v>0</v>
      </c>
      <c r="T92" s="197">
        <f>(SUM('1.  LRAMVA Summary'!O$55:O$69)+SUM('1.  LRAMVA Summary'!O$70:O$71)*(MONTH($E92)-1)/12)*$H92</f>
        <v>0</v>
      </c>
      <c r="U92" s="197">
        <f>(SUM('1.  LRAMVA Summary'!P$55:P$69)+SUM('1.  LRAMVA Summary'!P$70:P$71)*(MONTH($E92)-1)/12)*$H92</f>
        <v>0</v>
      </c>
      <c r="V92" s="197">
        <f>(SUM('1.  LRAMVA Summary'!Q$55:Q$69)+SUM('1.  LRAMVA Summary'!Q$70:Q$71)*(MONTH($E92)-1)/12)*$H92</f>
        <v>0</v>
      </c>
      <c r="W92" s="198">
        <f t="shared" ref="W92:W102" si="36">SUM(I92:V92)</f>
        <v>0</v>
      </c>
    </row>
    <row r="93" spans="2:25" ht="14.25" customHeight="1">
      <c r="B93" s="1"/>
      <c r="E93" s="181">
        <v>42430</v>
      </c>
      <c r="F93" s="181" t="s">
        <v>183</v>
      </c>
      <c r="G93" s="182" t="s">
        <v>65</v>
      </c>
      <c r="H93" s="196">
        <f t="shared" si="35"/>
        <v>9.1666666666666665E-4</v>
      </c>
      <c r="I93" s="197">
        <f>(SUM('1.  LRAMVA Summary'!D$55:D$69)+SUM('1.  LRAMVA Summary'!D$70:D$71)*(MONTH($E93)-1)/12)*$H93</f>
        <v>0</v>
      </c>
      <c r="J93" s="197">
        <f>(SUM('1.  LRAMVA Summary'!E$55:E$69)+SUM('1.  LRAMVA Summary'!E$70:E$71)*(MONTH($E93)-1)/12)*$H93</f>
        <v>0</v>
      </c>
      <c r="K93" s="197">
        <f>(SUM('1.  LRAMVA Summary'!F$55:F$69)+SUM('1.  LRAMVA Summary'!F$70:F$71)*(MONTH($E93)-1)/12)*$H93</f>
        <v>0</v>
      </c>
      <c r="L93" s="197">
        <f>(SUM('1.  LRAMVA Summary'!G$55:G$69)+SUM('1.  LRAMVA Summary'!G$70:G$71)*(MONTH($E93)-1)/12)*$H93</f>
        <v>0</v>
      </c>
      <c r="M93" s="197">
        <f>(SUM('1.  LRAMVA Summary'!H$55:H$69)+SUM('1.  LRAMVA Summary'!H$70:H$71)*(MONTH($E93)-1)/12)*$H93</f>
        <v>0</v>
      </c>
      <c r="N93" s="197">
        <f>(SUM('1.  LRAMVA Summary'!I$55:I$69)+SUM('1.  LRAMVA Summary'!I$70:I$71)*(MONTH($E93)-1)/12)*$H93</f>
        <v>0</v>
      </c>
      <c r="O93" s="197">
        <f>(SUM('1.  LRAMVA Summary'!J$55:J$69)+SUM('1.  LRAMVA Summary'!J$70:J$71)*(MONTH($E93)-1)/12)*$H93</f>
        <v>0</v>
      </c>
      <c r="P93" s="197">
        <f>(SUM('1.  LRAMVA Summary'!K$55:K$69)+SUM('1.  LRAMVA Summary'!K$70:K$71)*(MONTH($E93)-1)/12)*$H93</f>
        <v>0</v>
      </c>
      <c r="Q93" s="197">
        <f>(SUM('1.  LRAMVA Summary'!L$55:L$69)+SUM('1.  LRAMVA Summary'!L$70:L$71)*(MONTH($E93)-1)/12)*$H93</f>
        <v>0</v>
      </c>
      <c r="R93" s="197">
        <f>(SUM('1.  LRAMVA Summary'!M$55:M$69)+SUM('1.  LRAMVA Summary'!M$70:M$71)*(MONTH($E93)-1)/12)*$H93</f>
        <v>0</v>
      </c>
      <c r="S93" s="197">
        <f>(SUM('1.  LRAMVA Summary'!N$55:N$69)+SUM('1.  LRAMVA Summary'!N$70:N$71)*(MONTH($E93)-1)/12)*$H93</f>
        <v>0</v>
      </c>
      <c r="T93" s="197">
        <f>(SUM('1.  LRAMVA Summary'!O$55:O$69)+SUM('1.  LRAMVA Summary'!O$70:O$71)*(MONTH($E93)-1)/12)*$H93</f>
        <v>0</v>
      </c>
      <c r="U93" s="197">
        <f>(SUM('1.  LRAMVA Summary'!P$55:P$69)+SUM('1.  LRAMVA Summary'!P$70:P$71)*(MONTH($E93)-1)/12)*$H93</f>
        <v>0</v>
      </c>
      <c r="V93" s="197">
        <f>(SUM('1.  LRAMVA Summary'!Q$55:Q$69)+SUM('1.  LRAMVA Summary'!Q$70:Q$71)*(MONTH($E93)-1)/12)*$H93</f>
        <v>0</v>
      </c>
      <c r="W93" s="198">
        <f t="shared" si="36"/>
        <v>0</v>
      </c>
    </row>
    <row r="94" spans="2:25" s="8" customFormat="1">
      <c r="B94" s="10"/>
      <c r="C94" s="1"/>
      <c r="D94" s="1"/>
      <c r="E94" s="181">
        <v>42461</v>
      </c>
      <c r="F94" s="181" t="s">
        <v>183</v>
      </c>
      <c r="G94" s="182" t="s">
        <v>66</v>
      </c>
      <c r="H94" s="196">
        <f>$C$37/12</f>
        <v>9.1666666666666665E-4</v>
      </c>
      <c r="I94" s="197">
        <f>(SUM('1.  LRAMVA Summary'!D$55:D$69)+SUM('1.  LRAMVA Summary'!D$70:D$71)*(MONTH($E94)-1)/12)*$H94</f>
        <v>0</v>
      </c>
      <c r="J94" s="197">
        <f>(SUM('1.  LRAMVA Summary'!E$55:E$69)+SUM('1.  LRAMVA Summary'!E$70:E$71)*(MONTH($E94)-1)/12)*$H94</f>
        <v>0</v>
      </c>
      <c r="K94" s="197">
        <f>(SUM('1.  LRAMVA Summary'!F$55:F$69)+SUM('1.  LRAMVA Summary'!F$70:F$71)*(MONTH($E94)-1)/12)*$H94</f>
        <v>0</v>
      </c>
      <c r="L94" s="197">
        <f>(SUM('1.  LRAMVA Summary'!G$55:G$69)+SUM('1.  LRAMVA Summary'!G$70:G$71)*(MONTH($E94)-1)/12)*$H94</f>
        <v>0</v>
      </c>
      <c r="M94" s="197">
        <f>(SUM('1.  LRAMVA Summary'!H$55:H$69)+SUM('1.  LRAMVA Summary'!H$70:H$71)*(MONTH($E94)-1)/12)*$H94</f>
        <v>0</v>
      </c>
      <c r="N94" s="197">
        <f>(SUM('1.  LRAMVA Summary'!I$55:I$69)+SUM('1.  LRAMVA Summary'!I$70:I$71)*(MONTH($E94)-1)/12)*$H94</f>
        <v>0</v>
      </c>
      <c r="O94" s="197">
        <f>(SUM('1.  LRAMVA Summary'!J$55:J$69)+SUM('1.  LRAMVA Summary'!J$70:J$71)*(MONTH($E94)-1)/12)*$H94</f>
        <v>0</v>
      </c>
      <c r="P94" s="197">
        <f>(SUM('1.  LRAMVA Summary'!K$55:K$69)+SUM('1.  LRAMVA Summary'!K$70:K$71)*(MONTH($E94)-1)/12)*$H94</f>
        <v>0</v>
      </c>
      <c r="Q94" s="197">
        <f>(SUM('1.  LRAMVA Summary'!L$55:L$69)+SUM('1.  LRAMVA Summary'!L$70:L$71)*(MONTH($E94)-1)/12)*$H94</f>
        <v>0</v>
      </c>
      <c r="R94" s="197">
        <f>(SUM('1.  LRAMVA Summary'!M$55:M$69)+SUM('1.  LRAMVA Summary'!M$70:M$71)*(MONTH($E94)-1)/12)*$H94</f>
        <v>0</v>
      </c>
      <c r="S94" s="197">
        <f>(SUM('1.  LRAMVA Summary'!N$55:N$69)+SUM('1.  LRAMVA Summary'!N$70:N$71)*(MONTH($E94)-1)/12)*$H94</f>
        <v>0</v>
      </c>
      <c r="T94" s="197">
        <f>(SUM('1.  LRAMVA Summary'!O$55:O$69)+SUM('1.  LRAMVA Summary'!O$70:O$71)*(MONTH($E94)-1)/12)*$H94</f>
        <v>0</v>
      </c>
      <c r="U94" s="197">
        <f>(SUM('1.  LRAMVA Summary'!P$55:P$69)+SUM('1.  LRAMVA Summary'!P$70:P$71)*(MONTH($E94)-1)/12)*$H94</f>
        <v>0</v>
      </c>
      <c r="V94" s="197">
        <f>(SUM('1.  LRAMVA Summary'!Q$55:Q$69)+SUM('1.  LRAMVA Summary'!Q$70:Q$71)*(MONTH($E94)-1)/12)*$H94</f>
        <v>0</v>
      </c>
      <c r="W94" s="198">
        <f t="shared" si="36"/>
        <v>0</v>
      </c>
      <c r="Y94" s="1"/>
    </row>
    <row r="95" spans="2:25">
      <c r="E95" s="181">
        <v>42491</v>
      </c>
      <c r="F95" s="181" t="s">
        <v>183</v>
      </c>
      <c r="G95" s="182" t="s">
        <v>66</v>
      </c>
      <c r="H95" s="196">
        <f t="shared" ref="H95:H96" si="37">$C$37/12</f>
        <v>9.1666666666666665E-4</v>
      </c>
      <c r="I95" s="197">
        <f>(SUM('1.  LRAMVA Summary'!D$55:D$69)+SUM('1.  LRAMVA Summary'!D$70:D$71)*(MONTH($E95)-1)/12)*$H95</f>
        <v>0</v>
      </c>
      <c r="J95" s="197">
        <f>(SUM('1.  LRAMVA Summary'!E$55:E$69)+SUM('1.  LRAMVA Summary'!E$70:E$71)*(MONTH($E95)-1)/12)*$H95</f>
        <v>0</v>
      </c>
      <c r="K95" s="197">
        <f>(SUM('1.  LRAMVA Summary'!F$55:F$69)+SUM('1.  LRAMVA Summary'!F$70:F$71)*(MONTH($E95)-1)/12)*$H95</f>
        <v>0</v>
      </c>
      <c r="L95" s="197">
        <f>(SUM('1.  LRAMVA Summary'!G$55:G$69)+SUM('1.  LRAMVA Summary'!G$70:G$71)*(MONTH($E95)-1)/12)*$H95</f>
        <v>0</v>
      </c>
      <c r="M95" s="197">
        <f>(SUM('1.  LRAMVA Summary'!H$55:H$69)+SUM('1.  LRAMVA Summary'!H$70:H$71)*(MONTH($E95)-1)/12)*$H95</f>
        <v>0</v>
      </c>
      <c r="N95" s="197">
        <f>(SUM('1.  LRAMVA Summary'!I$55:I$69)+SUM('1.  LRAMVA Summary'!I$70:I$71)*(MONTH($E95)-1)/12)*$H95</f>
        <v>0</v>
      </c>
      <c r="O95" s="197">
        <f>(SUM('1.  LRAMVA Summary'!J$55:J$69)+SUM('1.  LRAMVA Summary'!J$70:J$71)*(MONTH($E95)-1)/12)*$H95</f>
        <v>0</v>
      </c>
      <c r="P95" s="197">
        <f>(SUM('1.  LRAMVA Summary'!K$55:K$69)+SUM('1.  LRAMVA Summary'!K$70:K$71)*(MONTH($E95)-1)/12)*$H95</f>
        <v>0</v>
      </c>
      <c r="Q95" s="197">
        <f>(SUM('1.  LRAMVA Summary'!L$55:L$69)+SUM('1.  LRAMVA Summary'!L$70:L$71)*(MONTH($E95)-1)/12)*$H95</f>
        <v>0</v>
      </c>
      <c r="R95" s="197">
        <f>(SUM('1.  LRAMVA Summary'!M$55:M$69)+SUM('1.  LRAMVA Summary'!M$70:M$71)*(MONTH($E95)-1)/12)*$H95</f>
        <v>0</v>
      </c>
      <c r="S95" s="197">
        <f>(SUM('1.  LRAMVA Summary'!N$55:N$69)+SUM('1.  LRAMVA Summary'!N$70:N$71)*(MONTH($E95)-1)/12)*$H95</f>
        <v>0</v>
      </c>
      <c r="T95" s="197">
        <f>(SUM('1.  LRAMVA Summary'!O$55:O$69)+SUM('1.  LRAMVA Summary'!O$70:O$71)*(MONTH($E95)-1)/12)*$H95</f>
        <v>0</v>
      </c>
      <c r="U95" s="197">
        <f>(SUM('1.  LRAMVA Summary'!P$55:P$69)+SUM('1.  LRAMVA Summary'!P$70:P$71)*(MONTH($E95)-1)/12)*$H95</f>
        <v>0</v>
      </c>
      <c r="V95" s="197">
        <f>(SUM('1.  LRAMVA Summary'!Q$55:Q$69)+SUM('1.  LRAMVA Summary'!Q$70:Q$71)*(MONTH($E95)-1)/12)*$H95</f>
        <v>0</v>
      </c>
      <c r="W95" s="198">
        <f t="shared" si="36"/>
        <v>0</v>
      </c>
    </row>
    <row r="96" spans="2:25" s="203" customFormat="1">
      <c r="B96" s="10"/>
      <c r="C96" s="1"/>
      <c r="D96" s="1"/>
      <c r="E96" s="181">
        <v>42522</v>
      </c>
      <c r="F96" s="181" t="s">
        <v>183</v>
      </c>
      <c r="G96" s="182" t="s">
        <v>66</v>
      </c>
      <c r="H96" s="196">
        <f t="shared" si="37"/>
        <v>9.1666666666666665E-4</v>
      </c>
      <c r="I96" s="197">
        <f>(SUM('1.  LRAMVA Summary'!D$55:D$69)+SUM('1.  LRAMVA Summary'!D$70:D$71)*(MONTH($E96)-1)/12)*$H96</f>
        <v>0</v>
      </c>
      <c r="J96" s="197">
        <f>(SUM('1.  LRAMVA Summary'!E$55:E$69)+SUM('1.  LRAMVA Summary'!E$70:E$71)*(MONTH($E96)-1)/12)*$H96</f>
        <v>0</v>
      </c>
      <c r="K96" s="197">
        <f>(SUM('1.  LRAMVA Summary'!F$55:F$69)+SUM('1.  LRAMVA Summary'!F$70:F$71)*(MONTH($E96)-1)/12)*$H96</f>
        <v>0</v>
      </c>
      <c r="L96" s="197">
        <f>(SUM('1.  LRAMVA Summary'!G$55:G$69)+SUM('1.  LRAMVA Summary'!G$70:G$71)*(MONTH($E96)-1)/12)*$H96</f>
        <v>0</v>
      </c>
      <c r="M96" s="197">
        <f>(SUM('1.  LRAMVA Summary'!H$55:H$69)+SUM('1.  LRAMVA Summary'!H$70:H$71)*(MONTH($E96)-1)/12)*$H96</f>
        <v>0</v>
      </c>
      <c r="N96" s="197">
        <f>(SUM('1.  LRAMVA Summary'!I$55:I$69)+SUM('1.  LRAMVA Summary'!I$70:I$71)*(MONTH($E96)-1)/12)*$H96</f>
        <v>0</v>
      </c>
      <c r="O96" s="197">
        <f>(SUM('1.  LRAMVA Summary'!J$55:J$69)+SUM('1.  LRAMVA Summary'!J$70:J$71)*(MONTH($E96)-1)/12)*$H96</f>
        <v>0</v>
      </c>
      <c r="P96" s="197">
        <f>(SUM('1.  LRAMVA Summary'!K$55:K$69)+SUM('1.  LRAMVA Summary'!K$70:K$71)*(MONTH($E96)-1)/12)*$H96</f>
        <v>0</v>
      </c>
      <c r="Q96" s="197">
        <f>(SUM('1.  LRAMVA Summary'!L$55:L$69)+SUM('1.  LRAMVA Summary'!L$70:L$71)*(MONTH($E96)-1)/12)*$H96</f>
        <v>0</v>
      </c>
      <c r="R96" s="197">
        <f>(SUM('1.  LRAMVA Summary'!M$55:M$69)+SUM('1.  LRAMVA Summary'!M$70:M$71)*(MONTH($E96)-1)/12)*$H96</f>
        <v>0</v>
      </c>
      <c r="S96" s="197">
        <f>(SUM('1.  LRAMVA Summary'!N$55:N$69)+SUM('1.  LRAMVA Summary'!N$70:N$71)*(MONTH($E96)-1)/12)*$H96</f>
        <v>0</v>
      </c>
      <c r="T96" s="197">
        <f>(SUM('1.  LRAMVA Summary'!O$55:O$69)+SUM('1.  LRAMVA Summary'!O$70:O$71)*(MONTH($E96)-1)/12)*$H96</f>
        <v>0</v>
      </c>
      <c r="U96" s="197">
        <f>(SUM('1.  LRAMVA Summary'!P$55:P$69)+SUM('1.  LRAMVA Summary'!P$70:P$71)*(MONTH($E96)-1)/12)*$H96</f>
        <v>0</v>
      </c>
      <c r="V96" s="197">
        <f>(SUM('1.  LRAMVA Summary'!Q$55:Q$69)+SUM('1.  LRAMVA Summary'!Q$70:Q$71)*(MONTH($E96)-1)/12)*$H96</f>
        <v>0</v>
      </c>
      <c r="W96" s="198">
        <f t="shared" si="36"/>
        <v>0</v>
      </c>
      <c r="Y96" s="1"/>
    </row>
    <row r="97" spans="2:25">
      <c r="E97" s="181">
        <v>42552</v>
      </c>
      <c r="F97" s="181" t="s">
        <v>183</v>
      </c>
      <c r="G97" s="182" t="s">
        <v>68</v>
      </c>
      <c r="H97" s="196">
        <f>$C$38/12</f>
        <v>9.1666666666666665E-4</v>
      </c>
      <c r="I97" s="197">
        <f>(SUM('1.  LRAMVA Summary'!D$55:D$69)+SUM('1.  LRAMVA Summary'!D$70:D$71)*(MONTH($E97)-1)/12)*$H97</f>
        <v>0</v>
      </c>
      <c r="J97" s="197">
        <f>(SUM('1.  LRAMVA Summary'!E$55:E$69)+SUM('1.  LRAMVA Summary'!E$70:E$71)*(MONTH($E97)-1)/12)*$H97</f>
        <v>0</v>
      </c>
      <c r="K97" s="197">
        <f>(SUM('1.  LRAMVA Summary'!F$55:F$69)+SUM('1.  LRAMVA Summary'!F$70:F$71)*(MONTH($E97)-1)/12)*$H97</f>
        <v>0</v>
      </c>
      <c r="L97" s="197">
        <f>(SUM('1.  LRAMVA Summary'!G$55:G$69)+SUM('1.  LRAMVA Summary'!G$70:G$71)*(MONTH($E97)-1)/12)*$H97</f>
        <v>0</v>
      </c>
      <c r="M97" s="197">
        <f>(SUM('1.  LRAMVA Summary'!H$55:H$69)+SUM('1.  LRAMVA Summary'!H$70:H$71)*(MONTH($E97)-1)/12)*$H97</f>
        <v>0</v>
      </c>
      <c r="N97" s="197">
        <f>(SUM('1.  LRAMVA Summary'!I$55:I$69)+SUM('1.  LRAMVA Summary'!I$70:I$71)*(MONTH($E97)-1)/12)*$H97</f>
        <v>0</v>
      </c>
      <c r="O97" s="197">
        <f>(SUM('1.  LRAMVA Summary'!J$55:J$69)+SUM('1.  LRAMVA Summary'!J$70:J$71)*(MONTH($E97)-1)/12)*$H97</f>
        <v>0</v>
      </c>
      <c r="P97" s="197">
        <f>(SUM('1.  LRAMVA Summary'!K$55:K$69)+SUM('1.  LRAMVA Summary'!K$70:K$71)*(MONTH($E97)-1)/12)*$H97</f>
        <v>0</v>
      </c>
      <c r="Q97" s="197">
        <f>(SUM('1.  LRAMVA Summary'!L$55:L$69)+SUM('1.  LRAMVA Summary'!L$70:L$71)*(MONTH($E97)-1)/12)*$H97</f>
        <v>0</v>
      </c>
      <c r="R97" s="197">
        <f>(SUM('1.  LRAMVA Summary'!M$55:M$69)+SUM('1.  LRAMVA Summary'!M$70:M$71)*(MONTH($E97)-1)/12)*$H97</f>
        <v>0</v>
      </c>
      <c r="S97" s="197">
        <f>(SUM('1.  LRAMVA Summary'!N$55:N$69)+SUM('1.  LRAMVA Summary'!N$70:N$71)*(MONTH($E97)-1)/12)*$H97</f>
        <v>0</v>
      </c>
      <c r="T97" s="197">
        <f>(SUM('1.  LRAMVA Summary'!O$55:O$69)+SUM('1.  LRAMVA Summary'!O$70:O$71)*(MONTH($E97)-1)/12)*$H97</f>
        <v>0</v>
      </c>
      <c r="U97" s="197">
        <f>(SUM('1.  LRAMVA Summary'!P$55:P$69)+SUM('1.  LRAMVA Summary'!P$70:P$71)*(MONTH($E97)-1)/12)*$H97</f>
        <v>0</v>
      </c>
      <c r="V97" s="197">
        <f>(SUM('1.  LRAMVA Summary'!Q$55:Q$69)+SUM('1.  LRAMVA Summary'!Q$70:Q$71)*(MONTH($E97)-1)/12)*$H97</f>
        <v>0</v>
      </c>
      <c r="W97" s="198">
        <f t="shared" si="36"/>
        <v>0</v>
      </c>
    </row>
    <row r="98" spans="2:25">
      <c r="E98" s="181">
        <v>42583</v>
      </c>
      <c r="F98" s="181" t="s">
        <v>183</v>
      </c>
      <c r="G98" s="182" t="s">
        <v>68</v>
      </c>
      <c r="H98" s="196">
        <f t="shared" ref="H98:H99" si="38">$C$38/12</f>
        <v>9.1666666666666665E-4</v>
      </c>
      <c r="I98" s="197">
        <f>(SUM('1.  LRAMVA Summary'!D$55:D$69)+SUM('1.  LRAMVA Summary'!D$70:D$71)*(MONTH($E98)-1)/12)*$H98</f>
        <v>0</v>
      </c>
      <c r="J98" s="197">
        <f>(SUM('1.  LRAMVA Summary'!E$55:E$69)+SUM('1.  LRAMVA Summary'!E$70:E$71)*(MONTH($E98)-1)/12)*$H98</f>
        <v>0</v>
      </c>
      <c r="K98" s="197">
        <f>(SUM('1.  LRAMVA Summary'!F$55:F$69)+SUM('1.  LRAMVA Summary'!F$70:F$71)*(MONTH($E98)-1)/12)*$H98</f>
        <v>0</v>
      </c>
      <c r="L98" s="197">
        <f>(SUM('1.  LRAMVA Summary'!G$55:G$69)+SUM('1.  LRAMVA Summary'!G$70:G$71)*(MONTH($E98)-1)/12)*$H98</f>
        <v>0</v>
      </c>
      <c r="M98" s="197">
        <f>(SUM('1.  LRAMVA Summary'!H$55:H$69)+SUM('1.  LRAMVA Summary'!H$70:H$71)*(MONTH($E98)-1)/12)*$H98</f>
        <v>0</v>
      </c>
      <c r="N98" s="197">
        <f>(SUM('1.  LRAMVA Summary'!I$55:I$69)+SUM('1.  LRAMVA Summary'!I$70:I$71)*(MONTH($E98)-1)/12)*$H98</f>
        <v>0</v>
      </c>
      <c r="O98" s="197">
        <f>(SUM('1.  LRAMVA Summary'!J$55:J$69)+SUM('1.  LRAMVA Summary'!J$70:J$71)*(MONTH($E98)-1)/12)*$H98</f>
        <v>0</v>
      </c>
      <c r="P98" s="197">
        <f>(SUM('1.  LRAMVA Summary'!K$55:K$69)+SUM('1.  LRAMVA Summary'!K$70:K$71)*(MONTH($E98)-1)/12)*$H98</f>
        <v>0</v>
      </c>
      <c r="Q98" s="197">
        <f>(SUM('1.  LRAMVA Summary'!L$55:L$69)+SUM('1.  LRAMVA Summary'!L$70:L$71)*(MONTH($E98)-1)/12)*$H98</f>
        <v>0</v>
      </c>
      <c r="R98" s="197">
        <f>(SUM('1.  LRAMVA Summary'!M$55:M$69)+SUM('1.  LRAMVA Summary'!M$70:M$71)*(MONTH($E98)-1)/12)*$H98</f>
        <v>0</v>
      </c>
      <c r="S98" s="197">
        <f>(SUM('1.  LRAMVA Summary'!N$55:N$69)+SUM('1.  LRAMVA Summary'!N$70:N$71)*(MONTH($E98)-1)/12)*$H98</f>
        <v>0</v>
      </c>
      <c r="T98" s="197">
        <f>(SUM('1.  LRAMVA Summary'!O$55:O$69)+SUM('1.  LRAMVA Summary'!O$70:O$71)*(MONTH($E98)-1)/12)*$H98</f>
        <v>0</v>
      </c>
      <c r="U98" s="197">
        <f>(SUM('1.  LRAMVA Summary'!P$55:P$69)+SUM('1.  LRAMVA Summary'!P$70:P$71)*(MONTH($E98)-1)/12)*$H98</f>
        <v>0</v>
      </c>
      <c r="V98" s="197">
        <f>(SUM('1.  LRAMVA Summary'!Q$55:Q$69)+SUM('1.  LRAMVA Summary'!Q$70:Q$71)*(MONTH($E98)-1)/12)*$H98</f>
        <v>0</v>
      </c>
      <c r="W98" s="198">
        <f t="shared" si="36"/>
        <v>0</v>
      </c>
    </row>
    <row r="99" spans="2:25">
      <c r="E99" s="181">
        <v>42614</v>
      </c>
      <c r="F99" s="181" t="s">
        <v>183</v>
      </c>
      <c r="G99" s="182" t="s">
        <v>68</v>
      </c>
      <c r="H99" s="196">
        <f t="shared" si="38"/>
        <v>9.1666666666666665E-4</v>
      </c>
      <c r="I99" s="197">
        <f>(SUM('1.  LRAMVA Summary'!D$55:D$69)+SUM('1.  LRAMVA Summary'!D$70:D$71)*(MONTH($E99)-1)/12)*$H99</f>
        <v>0</v>
      </c>
      <c r="J99" s="197">
        <f>(SUM('1.  LRAMVA Summary'!E$55:E$69)+SUM('1.  LRAMVA Summary'!E$70:E$71)*(MONTH($E99)-1)/12)*$H99</f>
        <v>0</v>
      </c>
      <c r="K99" s="197">
        <f>(SUM('1.  LRAMVA Summary'!F$55:F$69)+SUM('1.  LRAMVA Summary'!F$70:F$71)*(MONTH($E99)-1)/12)*$H99</f>
        <v>0</v>
      </c>
      <c r="L99" s="197">
        <f>(SUM('1.  LRAMVA Summary'!G$55:G$69)+SUM('1.  LRAMVA Summary'!G$70:G$71)*(MONTH($E99)-1)/12)*$H99</f>
        <v>0</v>
      </c>
      <c r="M99" s="197">
        <f>(SUM('1.  LRAMVA Summary'!H$55:H$69)+SUM('1.  LRAMVA Summary'!H$70:H$71)*(MONTH($E99)-1)/12)*$H99</f>
        <v>0</v>
      </c>
      <c r="N99" s="197">
        <f>(SUM('1.  LRAMVA Summary'!I$55:I$69)+SUM('1.  LRAMVA Summary'!I$70:I$71)*(MONTH($E99)-1)/12)*$H99</f>
        <v>0</v>
      </c>
      <c r="O99" s="197">
        <f>(SUM('1.  LRAMVA Summary'!J$55:J$69)+SUM('1.  LRAMVA Summary'!J$70:J$71)*(MONTH($E99)-1)/12)*$H99</f>
        <v>0</v>
      </c>
      <c r="P99" s="197">
        <f>(SUM('1.  LRAMVA Summary'!K$55:K$69)+SUM('1.  LRAMVA Summary'!K$70:K$71)*(MONTH($E99)-1)/12)*$H99</f>
        <v>0</v>
      </c>
      <c r="Q99" s="197">
        <f>(SUM('1.  LRAMVA Summary'!L$55:L$69)+SUM('1.  LRAMVA Summary'!L$70:L$71)*(MONTH($E99)-1)/12)*$H99</f>
        <v>0</v>
      </c>
      <c r="R99" s="197">
        <f>(SUM('1.  LRAMVA Summary'!M$55:M$69)+SUM('1.  LRAMVA Summary'!M$70:M$71)*(MONTH($E99)-1)/12)*$H99</f>
        <v>0</v>
      </c>
      <c r="S99" s="197">
        <f>(SUM('1.  LRAMVA Summary'!N$55:N$69)+SUM('1.  LRAMVA Summary'!N$70:N$71)*(MONTH($E99)-1)/12)*$H99</f>
        <v>0</v>
      </c>
      <c r="T99" s="197">
        <f>(SUM('1.  LRAMVA Summary'!O$55:O$69)+SUM('1.  LRAMVA Summary'!O$70:O$71)*(MONTH($E99)-1)/12)*$H99</f>
        <v>0</v>
      </c>
      <c r="U99" s="197">
        <f>(SUM('1.  LRAMVA Summary'!P$55:P$69)+SUM('1.  LRAMVA Summary'!P$70:P$71)*(MONTH($E99)-1)/12)*$H99</f>
        <v>0</v>
      </c>
      <c r="V99" s="197">
        <f>(SUM('1.  LRAMVA Summary'!Q$55:Q$69)+SUM('1.  LRAMVA Summary'!Q$70:Q$71)*(MONTH($E99)-1)/12)*$H99</f>
        <v>0</v>
      </c>
      <c r="W99" s="198">
        <f t="shared" si="36"/>
        <v>0</v>
      </c>
    </row>
    <row r="100" spans="2:25">
      <c r="E100" s="181">
        <v>42644</v>
      </c>
      <c r="F100" s="181" t="s">
        <v>183</v>
      </c>
      <c r="G100" s="182" t="s">
        <v>69</v>
      </c>
      <c r="H100" s="177">
        <f>$C$39/12</f>
        <v>9.1666666666666665E-4</v>
      </c>
      <c r="I100" s="197">
        <f>(SUM('1.  LRAMVA Summary'!D$55:D$69)+SUM('1.  LRAMVA Summary'!D$70:D$71)*(MONTH($E100)-1)/12)*$H100</f>
        <v>0</v>
      </c>
      <c r="J100" s="197">
        <f>(SUM('1.  LRAMVA Summary'!E$55:E$69)+SUM('1.  LRAMVA Summary'!E$70:E$71)*(MONTH($E100)-1)/12)*$H100</f>
        <v>0</v>
      </c>
      <c r="K100" s="197">
        <f>(SUM('1.  LRAMVA Summary'!F$55:F$69)+SUM('1.  LRAMVA Summary'!F$70:F$71)*(MONTH($E100)-1)/12)*$H100</f>
        <v>0</v>
      </c>
      <c r="L100" s="197">
        <f>(SUM('1.  LRAMVA Summary'!G$55:G$69)+SUM('1.  LRAMVA Summary'!G$70:G$71)*(MONTH($E100)-1)/12)*$H100</f>
        <v>0</v>
      </c>
      <c r="M100" s="197">
        <f>(SUM('1.  LRAMVA Summary'!H$55:H$69)+SUM('1.  LRAMVA Summary'!H$70:H$71)*(MONTH($E100)-1)/12)*$H100</f>
        <v>0</v>
      </c>
      <c r="N100" s="197">
        <f>(SUM('1.  LRAMVA Summary'!I$55:I$69)+SUM('1.  LRAMVA Summary'!I$70:I$71)*(MONTH($E100)-1)/12)*$H100</f>
        <v>0</v>
      </c>
      <c r="O100" s="197">
        <f>(SUM('1.  LRAMVA Summary'!J$55:J$69)+SUM('1.  LRAMVA Summary'!J$70:J$71)*(MONTH($E100)-1)/12)*$H100</f>
        <v>0</v>
      </c>
      <c r="P100" s="197">
        <f>(SUM('1.  LRAMVA Summary'!K$55:K$69)+SUM('1.  LRAMVA Summary'!K$70:K$71)*(MONTH($E100)-1)/12)*$H100</f>
        <v>0</v>
      </c>
      <c r="Q100" s="197">
        <f>(SUM('1.  LRAMVA Summary'!L$55:L$69)+SUM('1.  LRAMVA Summary'!L$70:L$71)*(MONTH($E100)-1)/12)*$H100</f>
        <v>0</v>
      </c>
      <c r="R100" s="197">
        <f>(SUM('1.  LRAMVA Summary'!M$55:M$69)+SUM('1.  LRAMVA Summary'!M$70:M$71)*(MONTH($E100)-1)/12)*$H100</f>
        <v>0</v>
      </c>
      <c r="S100" s="197">
        <f>(SUM('1.  LRAMVA Summary'!N$55:N$69)+SUM('1.  LRAMVA Summary'!N$70:N$71)*(MONTH($E100)-1)/12)*$H100</f>
        <v>0</v>
      </c>
      <c r="T100" s="197">
        <f>(SUM('1.  LRAMVA Summary'!O$55:O$69)+SUM('1.  LRAMVA Summary'!O$70:O$71)*(MONTH($E100)-1)/12)*$H100</f>
        <v>0</v>
      </c>
      <c r="U100" s="197">
        <f>(SUM('1.  LRAMVA Summary'!P$55:P$69)+SUM('1.  LRAMVA Summary'!P$70:P$71)*(MONTH($E100)-1)/12)*$H100</f>
        <v>0</v>
      </c>
      <c r="V100" s="197">
        <f>(SUM('1.  LRAMVA Summary'!Q$55:Q$69)+SUM('1.  LRAMVA Summary'!Q$70:Q$71)*(MONTH($E100)-1)/12)*$H100</f>
        <v>0</v>
      </c>
      <c r="W100" s="198">
        <f t="shared" si="36"/>
        <v>0</v>
      </c>
      <c r="Y100" s="8"/>
    </row>
    <row r="101" spans="2:25">
      <c r="E101" s="181">
        <v>42675</v>
      </c>
      <c r="F101" s="181" t="s">
        <v>183</v>
      </c>
      <c r="G101" s="182" t="s">
        <v>69</v>
      </c>
      <c r="H101" s="177">
        <f t="shared" ref="H101:H102" si="39">$C$39/12</f>
        <v>9.1666666666666665E-4</v>
      </c>
      <c r="I101" s="197">
        <f>(SUM('1.  LRAMVA Summary'!D$55:D$69)+SUM('1.  LRAMVA Summary'!D$70:D$71)*(MONTH($E101)-1)/12)*$H101</f>
        <v>0</v>
      </c>
      <c r="J101" s="197">
        <f>(SUM('1.  LRAMVA Summary'!E$55:E$69)+SUM('1.  LRAMVA Summary'!E$70:E$71)*(MONTH($E101)-1)/12)*$H101</f>
        <v>0</v>
      </c>
      <c r="K101" s="197">
        <f>(SUM('1.  LRAMVA Summary'!F$55:F$69)+SUM('1.  LRAMVA Summary'!F$70:F$71)*(MONTH($E101)-1)/12)*$H101</f>
        <v>0</v>
      </c>
      <c r="L101" s="197">
        <f>(SUM('1.  LRAMVA Summary'!G$55:G$69)+SUM('1.  LRAMVA Summary'!G$70:G$71)*(MONTH($E101)-1)/12)*$H101</f>
        <v>0</v>
      </c>
      <c r="M101" s="197">
        <f>(SUM('1.  LRAMVA Summary'!H$55:H$69)+SUM('1.  LRAMVA Summary'!H$70:H$71)*(MONTH($E101)-1)/12)*$H101</f>
        <v>0</v>
      </c>
      <c r="N101" s="197">
        <f>(SUM('1.  LRAMVA Summary'!I$55:I$69)+SUM('1.  LRAMVA Summary'!I$70:I$71)*(MONTH($E101)-1)/12)*$H101</f>
        <v>0</v>
      </c>
      <c r="O101" s="197">
        <f>(SUM('1.  LRAMVA Summary'!J$55:J$69)+SUM('1.  LRAMVA Summary'!J$70:J$71)*(MONTH($E101)-1)/12)*$H101</f>
        <v>0</v>
      </c>
      <c r="P101" s="197">
        <f>(SUM('1.  LRAMVA Summary'!K$55:K$69)+SUM('1.  LRAMVA Summary'!K$70:K$71)*(MONTH($E101)-1)/12)*$H101</f>
        <v>0</v>
      </c>
      <c r="Q101" s="197">
        <f>(SUM('1.  LRAMVA Summary'!L$55:L$69)+SUM('1.  LRAMVA Summary'!L$70:L$71)*(MONTH($E101)-1)/12)*$H101</f>
        <v>0</v>
      </c>
      <c r="R101" s="197">
        <f>(SUM('1.  LRAMVA Summary'!M$55:M$69)+SUM('1.  LRAMVA Summary'!M$70:M$71)*(MONTH($E101)-1)/12)*$H101</f>
        <v>0</v>
      </c>
      <c r="S101" s="197">
        <f>(SUM('1.  LRAMVA Summary'!N$55:N$69)+SUM('1.  LRAMVA Summary'!N$70:N$71)*(MONTH($E101)-1)/12)*$H101</f>
        <v>0</v>
      </c>
      <c r="T101" s="197">
        <f>(SUM('1.  LRAMVA Summary'!O$55:O$69)+SUM('1.  LRAMVA Summary'!O$70:O$71)*(MONTH($E101)-1)/12)*$H101</f>
        <v>0</v>
      </c>
      <c r="U101" s="197">
        <f>(SUM('1.  LRAMVA Summary'!P$55:P$69)+SUM('1.  LRAMVA Summary'!P$70:P$71)*(MONTH($E101)-1)/12)*$H101</f>
        <v>0</v>
      </c>
      <c r="V101" s="197">
        <f>(SUM('1.  LRAMVA Summary'!Q$55:Q$69)+SUM('1.  LRAMVA Summary'!Q$70:Q$71)*(MONTH($E101)-1)/12)*$H101</f>
        <v>0</v>
      </c>
      <c r="W101" s="198">
        <f t="shared" si="36"/>
        <v>0</v>
      </c>
    </row>
    <row r="102" spans="2:25">
      <c r="E102" s="181">
        <v>42705</v>
      </c>
      <c r="F102" s="181" t="s">
        <v>183</v>
      </c>
      <c r="G102" s="182" t="s">
        <v>69</v>
      </c>
      <c r="H102" s="177">
        <f t="shared" si="39"/>
        <v>9.1666666666666665E-4</v>
      </c>
      <c r="I102" s="197">
        <f>(SUM('1.  LRAMVA Summary'!D$55:D$69)+SUM('1.  LRAMVA Summary'!D$70:D$71)*(MONTH($E102)-1)/12)*$H102</f>
        <v>0</v>
      </c>
      <c r="J102" s="197">
        <f>(SUM('1.  LRAMVA Summary'!E$55:E$69)+SUM('1.  LRAMVA Summary'!E$70:E$71)*(MONTH($E102)-1)/12)*$H102</f>
        <v>0</v>
      </c>
      <c r="K102" s="197">
        <f>(SUM('1.  LRAMVA Summary'!F$55:F$69)+SUM('1.  LRAMVA Summary'!F$70:F$71)*(MONTH($E102)-1)/12)*$H102</f>
        <v>0</v>
      </c>
      <c r="L102" s="197">
        <f>(SUM('1.  LRAMVA Summary'!G$55:G$69)+SUM('1.  LRAMVA Summary'!G$70:G$71)*(MONTH($E102)-1)/12)*$H102</f>
        <v>0</v>
      </c>
      <c r="M102" s="197">
        <f>(SUM('1.  LRAMVA Summary'!H$55:H$69)+SUM('1.  LRAMVA Summary'!H$70:H$71)*(MONTH($E102)-1)/12)*$H102</f>
        <v>0</v>
      </c>
      <c r="N102" s="197">
        <f>(SUM('1.  LRAMVA Summary'!I$55:I$69)+SUM('1.  LRAMVA Summary'!I$70:I$71)*(MONTH($E102)-1)/12)*$H102</f>
        <v>0</v>
      </c>
      <c r="O102" s="197">
        <f>(SUM('1.  LRAMVA Summary'!J$55:J$69)+SUM('1.  LRAMVA Summary'!J$70:J$71)*(MONTH($E102)-1)/12)*$H102</f>
        <v>0</v>
      </c>
      <c r="P102" s="197">
        <f>(SUM('1.  LRAMVA Summary'!K$55:K$69)+SUM('1.  LRAMVA Summary'!K$70:K$71)*(MONTH($E102)-1)/12)*$H102</f>
        <v>0</v>
      </c>
      <c r="Q102" s="197">
        <f>(SUM('1.  LRAMVA Summary'!L$55:L$69)+SUM('1.  LRAMVA Summary'!L$70:L$71)*(MONTH($E102)-1)/12)*$H102</f>
        <v>0</v>
      </c>
      <c r="R102" s="197">
        <f>(SUM('1.  LRAMVA Summary'!M$55:M$69)+SUM('1.  LRAMVA Summary'!M$70:M$71)*(MONTH($E102)-1)/12)*$H102</f>
        <v>0</v>
      </c>
      <c r="S102" s="197">
        <f>(SUM('1.  LRAMVA Summary'!N$55:N$69)+SUM('1.  LRAMVA Summary'!N$70:N$71)*(MONTH($E102)-1)/12)*$H102</f>
        <v>0</v>
      </c>
      <c r="T102" s="197">
        <f>(SUM('1.  LRAMVA Summary'!O$55:O$69)+SUM('1.  LRAMVA Summary'!O$70:O$71)*(MONTH($E102)-1)/12)*$H102</f>
        <v>0</v>
      </c>
      <c r="U102" s="197">
        <f>(SUM('1.  LRAMVA Summary'!P$55:P$69)+SUM('1.  LRAMVA Summary'!P$70:P$71)*(MONTH($E102)-1)/12)*$H102</f>
        <v>0</v>
      </c>
      <c r="V102" s="197">
        <f>(SUM('1.  LRAMVA Summary'!Q$55:Q$69)+SUM('1.  LRAMVA Summary'!Q$70:Q$71)*(MONTH($E102)-1)/12)*$H102</f>
        <v>0</v>
      </c>
      <c r="W102" s="198">
        <f t="shared" si="36"/>
        <v>0</v>
      </c>
      <c r="Y102" s="203"/>
    </row>
    <row r="103" spans="2:25" ht="15.75" thickBot="1">
      <c r="E103" s="183" t="s">
        <v>463</v>
      </c>
      <c r="F103" s="183"/>
      <c r="G103" s="184"/>
      <c r="H103" s="185"/>
      <c r="I103" s="186">
        <f>SUM(I90:I102)</f>
        <v>0</v>
      </c>
      <c r="J103" s="186">
        <f>SUM(J90:J102)</f>
        <v>0</v>
      </c>
      <c r="K103" s="186">
        <f t="shared" ref="K103:O103" si="40">SUM(K90:K102)</f>
        <v>0</v>
      </c>
      <c r="L103" s="186">
        <f t="shared" si="40"/>
        <v>0</v>
      </c>
      <c r="M103" s="186">
        <f t="shared" si="40"/>
        <v>0</v>
      </c>
      <c r="N103" s="186">
        <f t="shared" si="40"/>
        <v>0</v>
      </c>
      <c r="O103" s="186">
        <f t="shared" si="40"/>
        <v>0</v>
      </c>
      <c r="P103" s="186">
        <f t="shared" ref="P103:V103" si="41">SUM(P90:P102)</f>
        <v>0</v>
      </c>
      <c r="Q103" s="186">
        <f t="shared" si="41"/>
        <v>0</v>
      </c>
      <c r="R103" s="186">
        <f t="shared" si="41"/>
        <v>0</v>
      </c>
      <c r="S103" s="186">
        <f t="shared" si="41"/>
        <v>0</v>
      </c>
      <c r="T103" s="186">
        <f t="shared" si="41"/>
        <v>0</v>
      </c>
      <c r="U103" s="186">
        <f t="shared" si="41"/>
        <v>0</v>
      </c>
      <c r="V103" s="186">
        <f t="shared" si="41"/>
        <v>0</v>
      </c>
      <c r="W103" s="186">
        <f>SUM(W90:W102)</f>
        <v>0</v>
      </c>
    </row>
    <row r="104" spans="2:25" ht="15.75" thickTop="1">
      <c r="B104" s="1"/>
      <c r="E104" s="187" t="s">
        <v>67</v>
      </c>
      <c r="F104" s="187"/>
      <c r="G104" s="188"/>
      <c r="H104" s="189"/>
      <c r="I104" s="190"/>
      <c r="J104" s="190"/>
      <c r="K104" s="190"/>
      <c r="L104" s="190"/>
      <c r="M104" s="190"/>
      <c r="N104" s="190"/>
      <c r="O104" s="190"/>
      <c r="P104" s="190"/>
      <c r="Q104" s="190"/>
      <c r="R104" s="190"/>
      <c r="S104" s="190"/>
      <c r="T104" s="190"/>
      <c r="U104" s="190"/>
      <c r="V104" s="190"/>
      <c r="W104" s="191"/>
    </row>
    <row r="105" spans="2:25">
      <c r="C105" s="8"/>
      <c r="E105" s="192" t="s">
        <v>429</v>
      </c>
      <c r="F105" s="192"/>
      <c r="G105" s="193"/>
      <c r="H105" s="194"/>
      <c r="I105" s="195">
        <f>I103+I104</f>
        <v>0</v>
      </c>
      <c r="J105" s="195">
        <f t="shared" ref="J105" si="42">J103+J104</f>
        <v>0</v>
      </c>
      <c r="K105" s="195">
        <f t="shared" ref="K105" si="43">K103+K104</f>
        <v>0</v>
      </c>
      <c r="L105" s="195">
        <f t="shared" ref="L105" si="44">L103+L104</f>
        <v>0</v>
      </c>
      <c r="M105" s="195">
        <f t="shared" ref="M105" si="45">M103+M104</f>
        <v>0</v>
      </c>
      <c r="N105" s="195">
        <f t="shared" ref="N105" si="46">N103+N104</f>
        <v>0</v>
      </c>
      <c r="O105" s="195">
        <f t="shared" ref="O105:V105" si="47">O103+O104</f>
        <v>0</v>
      </c>
      <c r="P105" s="195">
        <f t="shared" si="47"/>
        <v>0</v>
      </c>
      <c r="Q105" s="195">
        <f t="shared" si="47"/>
        <v>0</v>
      </c>
      <c r="R105" s="195">
        <f t="shared" si="47"/>
        <v>0</v>
      </c>
      <c r="S105" s="195">
        <f t="shared" si="47"/>
        <v>0</v>
      </c>
      <c r="T105" s="195">
        <f t="shared" si="47"/>
        <v>0</v>
      </c>
      <c r="U105" s="195">
        <f t="shared" si="47"/>
        <v>0</v>
      </c>
      <c r="V105" s="195">
        <f t="shared" si="47"/>
        <v>0</v>
      </c>
      <c r="W105" s="195">
        <f t="shared" ref="W105" si="48">W103+W104</f>
        <v>0</v>
      </c>
    </row>
    <row r="106" spans="2:25">
      <c r="E106" s="181">
        <v>42736</v>
      </c>
      <c r="F106" s="181" t="s">
        <v>184</v>
      </c>
      <c r="G106" s="182" t="s">
        <v>65</v>
      </c>
      <c r="H106" s="205">
        <f>$C$40/12</f>
        <v>9.1666666666666665E-4</v>
      </c>
      <c r="I106" s="197">
        <f>(SUM('1.  LRAMVA Summary'!D$55:D$72)+SUM('1.  LRAMVA Summary'!D$73:D$74)*(MONTH($E106)-1)/12)*$H106</f>
        <v>0</v>
      </c>
      <c r="J106" s="197">
        <f>(SUM('1.  LRAMVA Summary'!E$55:E$72)+SUM('1.  LRAMVA Summary'!E$73:E$74)*(MONTH($E106)-1)/12)*$H106</f>
        <v>0</v>
      </c>
      <c r="K106" s="197">
        <f>(SUM('1.  LRAMVA Summary'!F$55:F$72)+SUM('1.  LRAMVA Summary'!F$73:F$74)*(MONTH($E106)-1)/12)*$H106</f>
        <v>0</v>
      </c>
      <c r="L106" s="197">
        <f>(SUM('1.  LRAMVA Summary'!G$55:G$72)+SUM('1.  LRAMVA Summary'!G$73:G$74)*(MONTH($E106)-1)/12)*$H106</f>
        <v>0</v>
      </c>
      <c r="M106" s="197">
        <f>(SUM('1.  LRAMVA Summary'!H$55:H$72)+SUM('1.  LRAMVA Summary'!H$73:H$74)*(MONTH($E106)-1)/12)*$H106</f>
        <v>0</v>
      </c>
      <c r="N106" s="197">
        <f>(SUM('1.  LRAMVA Summary'!I$55:I$72)+SUM('1.  LRAMVA Summary'!I$73:I$74)*(MONTH($E106)-1)/12)*$H106</f>
        <v>0</v>
      </c>
      <c r="O106" s="197">
        <f>(SUM('1.  LRAMVA Summary'!J$55:J$72)+SUM('1.  LRAMVA Summary'!J$73:J$74)*(MONTH($E106)-1)/12)*$H106</f>
        <v>0</v>
      </c>
      <c r="P106" s="197">
        <f>(SUM('1.  LRAMVA Summary'!K$55:K$72)+SUM('1.  LRAMVA Summary'!K$73:K$74)*(MONTH($E106)-1)/12)*$H106</f>
        <v>0</v>
      </c>
      <c r="Q106" s="197">
        <f>(SUM('1.  LRAMVA Summary'!L$55:L$72)+SUM('1.  LRAMVA Summary'!L$73:L$74)*(MONTH($E106)-1)/12)*$H106</f>
        <v>0</v>
      </c>
      <c r="R106" s="197">
        <f>(SUM('1.  LRAMVA Summary'!M$55:M$72)+SUM('1.  LRAMVA Summary'!M$73:M$74)*(MONTH($E106)-1)/12)*$H106</f>
        <v>0</v>
      </c>
      <c r="S106" s="197">
        <f>(SUM('1.  LRAMVA Summary'!N$55:N$72)+SUM('1.  LRAMVA Summary'!N$73:N$74)*(MONTH($E106)-1)/12)*$H106</f>
        <v>0</v>
      </c>
      <c r="T106" s="197">
        <f>(SUM('1.  LRAMVA Summary'!O$55:O$72)+SUM('1.  LRAMVA Summary'!O$73:O$74)*(MONTH($E106)-1)/12)*$H106</f>
        <v>0</v>
      </c>
      <c r="U106" s="197">
        <f>(SUM('1.  LRAMVA Summary'!P$55:P$72)+SUM('1.  LRAMVA Summary'!P$73:P$74)*(MONTH($E106)-1)/12)*$H106</f>
        <v>0</v>
      </c>
      <c r="V106" s="197">
        <f>(SUM('1.  LRAMVA Summary'!Q$55:Q$72)+SUM('1.  LRAMVA Summary'!Q$73:Q$74)*(MONTH($E106)-1)/12)*$H106</f>
        <v>0</v>
      </c>
      <c r="W106" s="198">
        <f>SUM(I106:V106)</f>
        <v>0</v>
      </c>
    </row>
    <row r="107" spans="2:25">
      <c r="C107" s="203"/>
      <c r="E107" s="181">
        <v>42767</v>
      </c>
      <c r="F107" s="181" t="s">
        <v>184</v>
      </c>
      <c r="G107" s="182" t="s">
        <v>65</v>
      </c>
      <c r="H107" s="205">
        <f t="shared" ref="H107:H108" si="49">$C$40/12</f>
        <v>9.1666666666666665E-4</v>
      </c>
      <c r="I107" s="197">
        <f>(SUM('1.  LRAMVA Summary'!D$55:D$72)+SUM('1.  LRAMVA Summary'!D$73:D$74)*(MONTH($E107)-1)/12)*$H107</f>
        <v>0</v>
      </c>
      <c r="J107" s="197">
        <f>(SUM('1.  LRAMVA Summary'!E$55:E$72)+SUM('1.  LRAMVA Summary'!E$73:E$74)*(MONTH($E107)-1)/12)*$H107</f>
        <v>0</v>
      </c>
      <c r="K107" s="197">
        <f>(SUM('1.  LRAMVA Summary'!F$55:F$72)+SUM('1.  LRAMVA Summary'!F$73:F$74)*(MONTH($E107)-1)/12)*$H107</f>
        <v>0</v>
      </c>
      <c r="L107" s="197">
        <f>(SUM('1.  LRAMVA Summary'!G$55:G$72)+SUM('1.  LRAMVA Summary'!G$73:G$74)*(MONTH($E107)-1)/12)*$H107</f>
        <v>0</v>
      </c>
      <c r="M107" s="197">
        <f>(SUM('1.  LRAMVA Summary'!H$55:H$72)+SUM('1.  LRAMVA Summary'!H$73:H$74)*(MONTH($E107)-1)/12)*$H107</f>
        <v>0</v>
      </c>
      <c r="N107" s="197">
        <f>(SUM('1.  LRAMVA Summary'!I$55:I$72)+SUM('1.  LRAMVA Summary'!I$73:I$74)*(MONTH($E107)-1)/12)*$H107</f>
        <v>0</v>
      </c>
      <c r="O107" s="197">
        <f>(SUM('1.  LRAMVA Summary'!J$55:J$72)+SUM('1.  LRAMVA Summary'!J$73:J$74)*(MONTH($E107)-1)/12)*$H107</f>
        <v>0</v>
      </c>
      <c r="P107" s="197">
        <f>(SUM('1.  LRAMVA Summary'!K$55:K$72)+SUM('1.  LRAMVA Summary'!K$73:K$74)*(MONTH($E107)-1)/12)*$H107</f>
        <v>0</v>
      </c>
      <c r="Q107" s="197">
        <f>(SUM('1.  LRAMVA Summary'!L$55:L$72)+SUM('1.  LRAMVA Summary'!L$73:L$74)*(MONTH($E107)-1)/12)*$H107</f>
        <v>0</v>
      </c>
      <c r="R107" s="197">
        <f>(SUM('1.  LRAMVA Summary'!M$55:M$72)+SUM('1.  LRAMVA Summary'!M$73:M$74)*(MONTH($E107)-1)/12)*$H107</f>
        <v>0</v>
      </c>
      <c r="S107" s="197">
        <f>(SUM('1.  LRAMVA Summary'!N$55:N$72)+SUM('1.  LRAMVA Summary'!N$73:N$74)*(MONTH($E107)-1)/12)*$H107</f>
        <v>0</v>
      </c>
      <c r="T107" s="197">
        <f>(SUM('1.  LRAMVA Summary'!O$55:O$72)+SUM('1.  LRAMVA Summary'!O$73:O$74)*(MONTH($E107)-1)/12)*$H107</f>
        <v>0</v>
      </c>
      <c r="U107" s="197">
        <f>(SUM('1.  LRAMVA Summary'!P$55:P$72)+SUM('1.  LRAMVA Summary'!P$73:P$74)*(MONTH($E107)-1)/12)*$H107</f>
        <v>0</v>
      </c>
      <c r="V107" s="197">
        <f>(SUM('1.  LRAMVA Summary'!Q$55:Q$72)+SUM('1.  LRAMVA Summary'!Q$73:Q$74)*(MONTH($E107)-1)/12)*$H107</f>
        <v>0</v>
      </c>
      <c r="W107" s="198">
        <f t="shared" ref="W107:W117" si="50">SUM(I107:V107)</f>
        <v>0</v>
      </c>
    </row>
    <row r="108" spans="2:25">
      <c r="E108" s="181">
        <v>42795</v>
      </c>
      <c r="F108" s="181" t="s">
        <v>184</v>
      </c>
      <c r="G108" s="182" t="s">
        <v>65</v>
      </c>
      <c r="H108" s="205">
        <f t="shared" si="49"/>
        <v>9.1666666666666665E-4</v>
      </c>
      <c r="I108" s="197">
        <f>(SUM('1.  LRAMVA Summary'!D$55:D$72)+SUM('1.  LRAMVA Summary'!D$73:D$74)*(MONTH($E108)-1)/12)*$H108</f>
        <v>0</v>
      </c>
      <c r="J108" s="197">
        <f>(SUM('1.  LRAMVA Summary'!E$55:E$72)+SUM('1.  LRAMVA Summary'!E$73:E$74)*(MONTH($E108)-1)/12)*$H108</f>
        <v>0</v>
      </c>
      <c r="K108" s="197">
        <f>(SUM('1.  LRAMVA Summary'!F$55:F$72)+SUM('1.  LRAMVA Summary'!F$73:F$74)*(MONTH($E108)-1)/12)*$H108</f>
        <v>0</v>
      </c>
      <c r="L108" s="197">
        <f>(SUM('1.  LRAMVA Summary'!G$55:G$72)+SUM('1.  LRAMVA Summary'!G$73:G$74)*(MONTH($E108)-1)/12)*$H108</f>
        <v>0</v>
      </c>
      <c r="M108" s="197">
        <f>(SUM('1.  LRAMVA Summary'!H$55:H$72)+SUM('1.  LRAMVA Summary'!H$73:H$74)*(MONTH($E108)-1)/12)*$H108</f>
        <v>0</v>
      </c>
      <c r="N108" s="197">
        <f>(SUM('1.  LRAMVA Summary'!I$55:I$72)+SUM('1.  LRAMVA Summary'!I$73:I$74)*(MONTH($E108)-1)/12)*$H108</f>
        <v>0</v>
      </c>
      <c r="O108" s="197">
        <f>(SUM('1.  LRAMVA Summary'!J$55:J$72)+SUM('1.  LRAMVA Summary'!J$73:J$74)*(MONTH($E108)-1)/12)*$H108</f>
        <v>0</v>
      </c>
      <c r="P108" s="197">
        <f>(SUM('1.  LRAMVA Summary'!K$55:K$72)+SUM('1.  LRAMVA Summary'!K$73:K$74)*(MONTH($E108)-1)/12)*$H108</f>
        <v>0</v>
      </c>
      <c r="Q108" s="197">
        <f>(SUM('1.  LRAMVA Summary'!L$55:L$72)+SUM('1.  LRAMVA Summary'!L$73:L$74)*(MONTH($E108)-1)/12)*$H108</f>
        <v>0</v>
      </c>
      <c r="R108" s="197">
        <f>(SUM('1.  LRAMVA Summary'!M$55:M$72)+SUM('1.  LRAMVA Summary'!M$73:M$74)*(MONTH($E108)-1)/12)*$H108</f>
        <v>0</v>
      </c>
      <c r="S108" s="197">
        <f>(SUM('1.  LRAMVA Summary'!N$55:N$72)+SUM('1.  LRAMVA Summary'!N$73:N$74)*(MONTH($E108)-1)/12)*$H108</f>
        <v>0</v>
      </c>
      <c r="T108" s="197">
        <f>(SUM('1.  LRAMVA Summary'!O$55:O$72)+SUM('1.  LRAMVA Summary'!O$73:O$74)*(MONTH($E108)-1)/12)*$H108</f>
        <v>0</v>
      </c>
      <c r="U108" s="197">
        <f>(SUM('1.  LRAMVA Summary'!P$55:P$72)+SUM('1.  LRAMVA Summary'!P$73:P$74)*(MONTH($E108)-1)/12)*$H108</f>
        <v>0</v>
      </c>
      <c r="V108" s="197">
        <f>(SUM('1.  LRAMVA Summary'!Q$55:Q$72)+SUM('1.  LRAMVA Summary'!Q$73:Q$74)*(MONTH($E108)-1)/12)*$H108</f>
        <v>0</v>
      </c>
      <c r="W108" s="198">
        <f t="shared" si="50"/>
        <v>0</v>
      </c>
    </row>
    <row r="109" spans="2:25" s="8" customFormat="1">
      <c r="B109" s="204"/>
      <c r="C109" s="1"/>
      <c r="E109" s="181">
        <v>42826</v>
      </c>
      <c r="F109" s="181" t="s">
        <v>184</v>
      </c>
      <c r="G109" s="182" t="s">
        <v>66</v>
      </c>
      <c r="H109" s="205">
        <f>$C$41/12</f>
        <v>9.1666666666666665E-4</v>
      </c>
      <c r="I109" s="197">
        <f>(SUM('1.  LRAMVA Summary'!D$55:D$72)+SUM('1.  LRAMVA Summary'!D$73:D$74)*(MONTH($E109)-1)/12)*$H109</f>
        <v>0</v>
      </c>
      <c r="J109" s="197">
        <f>(SUM('1.  LRAMVA Summary'!E$55:E$72)+SUM('1.  LRAMVA Summary'!E$73:E$74)*(MONTH($E109)-1)/12)*$H109</f>
        <v>0</v>
      </c>
      <c r="K109" s="197">
        <f>(SUM('1.  LRAMVA Summary'!F$55:F$72)+SUM('1.  LRAMVA Summary'!F$73:F$74)*(MONTH($E109)-1)/12)*$H109</f>
        <v>0</v>
      </c>
      <c r="L109" s="197">
        <f>(SUM('1.  LRAMVA Summary'!G$55:G$72)+SUM('1.  LRAMVA Summary'!G$73:G$74)*(MONTH($E109)-1)/12)*$H109</f>
        <v>0</v>
      </c>
      <c r="M109" s="197">
        <f>(SUM('1.  LRAMVA Summary'!H$55:H$72)+SUM('1.  LRAMVA Summary'!H$73:H$74)*(MONTH($E109)-1)/12)*$H109</f>
        <v>0</v>
      </c>
      <c r="N109" s="197">
        <f>(SUM('1.  LRAMVA Summary'!I$55:I$72)+SUM('1.  LRAMVA Summary'!I$73:I$74)*(MONTH($E109)-1)/12)*$H109</f>
        <v>0</v>
      </c>
      <c r="O109" s="197">
        <f>(SUM('1.  LRAMVA Summary'!J$55:J$72)+SUM('1.  LRAMVA Summary'!J$73:J$74)*(MONTH($E109)-1)/12)*$H109</f>
        <v>0</v>
      </c>
      <c r="P109" s="197">
        <f>(SUM('1.  LRAMVA Summary'!K$55:K$72)+SUM('1.  LRAMVA Summary'!K$73:K$74)*(MONTH($E109)-1)/12)*$H109</f>
        <v>0</v>
      </c>
      <c r="Q109" s="197">
        <f>(SUM('1.  LRAMVA Summary'!L$55:L$72)+SUM('1.  LRAMVA Summary'!L$73:L$74)*(MONTH($E109)-1)/12)*$H109</f>
        <v>0</v>
      </c>
      <c r="R109" s="197">
        <f>(SUM('1.  LRAMVA Summary'!M$55:M$72)+SUM('1.  LRAMVA Summary'!M$73:M$74)*(MONTH($E109)-1)/12)*$H109</f>
        <v>0</v>
      </c>
      <c r="S109" s="197">
        <f>(SUM('1.  LRAMVA Summary'!N$55:N$72)+SUM('1.  LRAMVA Summary'!N$73:N$74)*(MONTH($E109)-1)/12)*$H109</f>
        <v>0</v>
      </c>
      <c r="T109" s="197">
        <f>(SUM('1.  LRAMVA Summary'!O$55:O$72)+SUM('1.  LRAMVA Summary'!O$73:O$74)*(MONTH($E109)-1)/12)*$H109</f>
        <v>0</v>
      </c>
      <c r="U109" s="197">
        <f>(SUM('1.  LRAMVA Summary'!P$55:P$72)+SUM('1.  LRAMVA Summary'!P$73:P$74)*(MONTH($E109)-1)/12)*$H109</f>
        <v>0</v>
      </c>
      <c r="V109" s="197">
        <f>(SUM('1.  LRAMVA Summary'!Q$55:Q$72)+SUM('1.  LRAMVA Summary'!Q$73:Q$74)*(MONTH($E109)-1)/12)*$H109</f>
        <v>0</v>
      </c>
      <c r="W109" s="198">
        <f t="shared" si="50"/>
        <v>0</v>
      </c>
      <c r="Y109" s="1"/>
    </row>
    <row r="110" spans="2:25">
      <c r="E110" s="181">
        <v>42856</v>
      </c>
      <c r="F110" s="181" t="s">
        <v>184</v>
      </c>
      <c r="G110" s="182" t="s">
        <v>66</v>
      </c>
      <c r="H110" s="205">
        <f t="shared" ref="H110:H111" si="51">$C$41/12</f>
        <v>9.1666666666666665E-4</v>
      </c>
      <c r="I110" s="197">
        <f>(SUM('1.  LRAMVA Summary'!D$55:D$72)+SUM('1.  LRAMVA Summary'!D$73:D$74)*(MONTH($E110)-1)/12)*$H110</f>
        <v>0</v>
      </c>
      <c r="J110" s="197">
        <f>(SUM('1.  LRAMVA Summary'!E$55:E$72)+SUM('1.  LRAMVA Summary'!E$73:E$74)*(MONTH($E110)-1)/12)*$H110</f>
        <v>0</v>
      </c>
      <c r="K110" s="197">
        <f>(SUM('1.  LRAMVA Summary'!F$55:F$72)+SUM('1.  LRAMVA Summary'!F$73:F$74)*(MONTH($E110)-1)/12)*$H110</f>
        <v>0</v>
      </c>
      <c r="L110" s="197">
        <f>(SUM('1.  LRAMVA Summary'!G$55:G$72)+SUM('1.  LRAMVA Summary'!G$73:G$74)*(MONTH($E110)-1)/12)*$H110</f>
        <v>0</v>
      </c>
      <c r="M110" s="197">
        <f>(SUM('1.  LRAMVA Summary'!H$55:H$72)+SUM('1.  LRAMVA Summary'!H$73:H$74)*(MONTH($E110)-1)/12)*$H110</f>
        <v>0</v>
      </c>
      <c r="N110" s="197">
        <f>(SUM('1.  LRAMVA Summary'!I$55:I$72)+SUM('1.  LRAMVA Summary'!I$73:I$74)*(MONTH($E110)-1)/12)*$H110</f>
        <v>0</v>
      </c>
      <c r="O110" s="197">
        <f>(SUM('1.  LRAMVA Summary'!J$55:J$72)+SUM('1.  LRAMVA Summary'!J$73:J$74)*(MONTH($E110)-1)/12)*$H110</f>
        <v>0</v>
      </c>
      <c r="P110" s="197">
        <f>(SUM('1.  LRAMVA Summary'!K$55:K$72)+SUM('1.  LRAMVA Summary'!K$73:K$74)*(MONTH($E110)-1)/12)*$H110</f>
        <v>0</v>
      </c>
      <c r="Q110" s="197">
        <f>(SUM('1.  LRAMVA Summary'!L$55:L$72)+SUM('1.  LRAMVA Summary'!L$73:L$74)*(MONTH($E110)-1)/12)*$H110</f>
        <v>0</v>
      </c>
      <c r="R110" s="197">
        <f>(SUM('1.  LRAMVA Summary'!M$55:M$72)+SUM('1.  LRAMVA Summary'!M$73:M$74)*(MONTH($E110)-1)/12)*$H110</f>
        <v>0</v>
      </c>
      <c r="S110" s="197">
        <f>(SUM('1.  LRAMVA Summary'!N$55:N$72)+SUM('1.  LRAMVA Summary'!N$73:N$74)*(MONTH($E110)-1)/12)*$H110</f>
        <v>0</v>
      </c>
      <c r="T110" s="197">
        <f>(SUM('1.  LRAMVA Summary'!O$55:O$72)+SUM('1.  LRAMVA Summary'!O$73:O$74)*(MONTH($E110)-1)/12)*$H110</f>
        <v>0</v>
      </c>
      <c r="U110" s="197">
        <f>(SUM('1.  LRAMVA Summary'!P$55:P$72)+SUM('1.  LRAMVA Summary'!P$73:P$74)*(MONTH($E110)-1)/12)*$H110</f>
        <v>0</v>
      </c>
      <c r="V110" s="197">
        <f>(SUM('1.  LRAMVA Summary'!Q$55:Q$72)+SUM('1.  LRAMVA Summary'!Q$73:Q$74)*(MONTH($E110)-1)/12)*$H110</f>
        <v>0</v>
      </c>
      <c r="W110" s="198">
        <f t="shared" si="50"/>
        <v>0</v>
      </c>
    </row>
    <row r="111" spans="2:25" s="203" customFormat="1">
      <c r="B111" s="202"/>
      <c r="C111" s="1"/>
      <c r="E111" s="181">
        <v>42887</v>
      </c>
      <c r="F111" s="181" t="s">
        <v>184</v>
      </c>
      <c r="G111" s="182" t="s">
        <v>66</v>
      </c>
      <c r="H111" s="205">
        <f t="shared" si="51"/>
        <v>9.1666666666666665E-4</v>
      </c>
      <c r="I111" s="197">
        <f>(SUM('1.  LRAMVA Summary'!D$55:D$72)+SUM('1.  LRAMVA Summary'!D$73:D$74)*(MONTH($E111)-1)/12)*$H111</f>
        <v>0</v>
      </c>
      <c r="J111" s="197">
        <f>(SUM('1.  LRAMVA Summary'!E$55:E$72)+SUM('1.  LRAMVA Summary'!E$73:E$74)*(MONTH($E111)-1)/12)*$H111</f>
        <v>0</v>
      </c>
      <c r="K111" s="197">
        <f>(SUM('1.  LRAMVA Summary'!F$55:F$72)+SUM('1.  LRAMVA Summary'!F$73:F$74)*(MONTH($E111)-1)/12)*$H111</f>
        <v>0</v>
      </c>
      <c r="L111" s="197">
        <f>(SUM('1.  LRAMVA Summary'!G$55:G$72)+SUM('1.  LRAMVA Summary'!G$73:G$74)*(MONTH($E111)-1)/12)*$H111</f>
        <v>0</v>
      </c>
      <c r="M111" s="197">
        <f>(SUM('1.  LRAMVA Summary'!H$55:H$72)+SUM('1.  LRAMVA Summary'!H$73:H$74)*(MONTH($E111)-1)/12)*$H111</f>
        <v>0</v>
      </c>
      <c r="N111" s="197">
        <f>(SUM('1.  LRAMVA Summary'!I$55:I$72)+SUM('1.  LRAMVA Summary'!I$73:I$74)*(MONTH($E111)-1)/12)*$H111</f>
        <v>0</v>
      </c>
      <c r="O111" s="197">
        <f>(SUM('1.  LRAMVA Summary'!J$55:J$72)+SUM('1.  LRAMVA Summary'!J$73:J$74)*(MONTH($E111)-1)/12)*$H111</f>
        <v>0</v>
      </c>
      <c r="P111" s="197">
        <f>(SUM('1.  LRAMVA Summary'!K$55:K$72)+SUM('1.  LRAMVA Summary'!K$73:K$74)*(MONTH($E111)-1)/12)*$H111</f>
        <v>0</v>
      </c>
      <c r="Q111" s="197">
        <f>(SUM('1.  LRAMVA Summary'!L$55:L$72)+SUM('1.  LRAMVA Summary'!L$73:L$74)*(MONTH($E111)-1)/12)*$H111</f>
        <v>0</v>
      </c>
      <c r="R111" s="197">
        <f>(SUM('1.  LRAMVA Summary'!M$55:M$72)+SUM('1.  LRAMVA Summary'!M$73:M$74)*(MONTH($E111)-1)/12)*$H111</f>
        <v>0</v>
      </c>
      <c r="S111" s="197">
        <f>(SUM('1.  LRAMVA Summary'!N$55:N$72)+SUM('1.  LRAMVA Summary'!N$73:N$74)*(MONTH($E111)-1)/12)*$H111</f>
        <v>0</v>
      </c>
      <c r="T111" s="197">
        <f>(SUM('1.  LRAMVA Summary'!O$55:O$72)+SUM('1.  LRAMVA Summary'!O$73:O$74)*(MONTH($E111)-1)/12)*$H111</f>
        <v>0</v>
      </c>
      <c r="U111" s="197">
        <f>(SUM('1.  LRAMVA Summary'!P$55:P$72)+SUM('1.  LRAMVA Summary'!P$73:P$74)*(MONTH($E111)-1)/12)*$H111</f>
        <v>0</v>
      </c>
      <c r="V111" s="197">
        <f>(SUM('1.  LRAMVA Summary'!Q$55:Q$72)+SUM('1.  LRAMVA Summary'!Q$73:Q$74)*(MONTH($E111)-1)/12)*$H111</f>
        <v>0</v>
      </c>
      <c r="W111" s="198">
        <f t="shared" si="50"/>
        <v>0</v>
      </c>
      <c r="Y111" s="1"/>
    </row>
    <row r="112" spans="2:25">
      <c r="E112" s="181">
        <v>42917</v>
      </c>
      <c r="F112" s="181" t="s">
        <v>184</v>
      </c>
      <c r="G112" s="182" t="s">
        <v>68</v>
      </c>
      <c r="H112" s="205">
        <f>$C$42/12</f>
        <v>9.1666666666666665E-4</v>
      </c>
      <c r="I112" s="197">
        <f>(SUM('1.  LRAMVA Summary'!D$55:D$72)+SUM('1.  LRAMVA Summary'!D$73:D$74)*(MONTH($E112)-1)/12)*$H112</f>
        <v>0</v>
      </c>
      <c r="J112" s="197">
        <f>(SUM('1.  LRAMVA Summary'!E$55:E$72)+SUM('1.  LRAMVA Summary'!E$73:E$74)*(MONTH($E112)-1)/12)*$H112</f>
        <v>0</v>
      </c>
      <c r="K112" s="197">
        <f>(SUM('1.  LRAMVA Summary'!F$55:F$72)+SUM('1.  LRAMVA Summary'!F$73:F$74)*(MONTH($E112)-1)/12)*$H112</f>
        <v>0</v>
      </c>
      <c r="L112" s="197">
        <f>(SUM('1.  LRAMVA Summary'!G$55:G$72)+SUM('1.  LRAMVA Summary'!G$73:G$74)*(MONTH($E112)-1)/12)*$H112</f>
        <v>0</v>
      </c>
      <c r="M112" s="197">
        <f>(SUM('1.  LRAMVA Summary'!H$55:H$72)+SUM('1.  LRAMVA Summary'!H$73:H$74)*(MONTH($E112)-1)/12)*$H112</f>
        <v>0</v>
      </c>
      <c r="N112" s="197">
        <f>(SUM('1.  LRAMVA Summary'!I$55:I$72)+SUM('1.  LRAMVA Summary'!I$73:I$74)*(MONTH($E112)-1)/12)*$H112</f>
        <v>0</v>
      </c>
      <c r="O112" s="197">
        <f>(SUM('1.  LRAMVA Summary'!J$55:J$72)+SUM('1.  LRAMVA Summary'!J$73:J$74)*(MONTH($E112)-1)/12)*$H112</f>
        <v>0</v>
      </c>
      <c r="P112" s="197">
        <f>(SUM('1.  LRAMVA Summary'!K$55:K$72)+SUM('1.  LRAMVA Summary'!K$73:K$74)*(MONTH($E112)-1)/12)*$H112</f>
        <v>0</v>
      </c>
      <c r="Q112" s="197">
        <f>(SUM('1.  LRAMVA Summary'!L$55:L$72)+SUM('1.  LRAMVA Summary'!L$73:L$74)*(MONTH($E112)-1)/12)*$H112</f>
        <v>0</v>
      </c>
      <c r="R112" s="197">
        <f>(SUM('1.  LRAMVA Summary'!M$55:M$72)+SUM('1.  LRAMVA Summary'!M$73:M$74)*(MONTH($E112)-1)/12)*$H112</f>
        <v>0</v>
      </c>
      <c r="S112" s="197">
        <f>(SUM('1.  LRAMVA Summary'!N$55:N$72)+SUM('1.  LRAMVA Summary'!N$73:N$74)*(MONTH($E112)-1)/12)*$H112</f>
        <v>0</v>
      </c>
      <c r="T112" s="197">
        <f>(SUM('1.  LRAMVA Summary'!O$55:O$72)+SUM('1.  LRAMVA Summary'!O$73:O$74)*(MONTH($E112)-1)/12)*$H112</f>
        <v>0</v>
      </c>
      <c r="U112" s="197">
        <f>(SUM('1.  LRAMVA Summary'!P$55:P$72)+SUM('1.  LRAMVA Summary'!P$73:P$74)*(MONTH($E112)-1)/12)*$H112</f>
        <v>0</v>
      </c>
      <c r="V112" s="197">
        <f>(SUM('1.  LRAMVA Summary'!Q$55:Q$72)+SUM('1.  LRAMVA Summary'!Q$73:Q$74)*(MONTH($E112)-1)/12)*$H112</f>
        <v>0</v>
      </c>
      <c r="W112" s="198">
        <f t="shared" si="50"/>
        <v>0</v>
      </c>
    </row>
    <row r="113" spans="2:25">
      <c r="E113" s="181">
        <v>42948</v>
      </c>
      <c r="F113" s="181" t="s">
        <v>184</v>
      </c>
      <c r="G113" s="182" t="s">
        <v>68</v>
      </c>
      <c r="H113" s="205">
        <f t="shared" ref="H113:H114" si="52">$C$42/12</f>
        <v>9.1666666666666665E-4</v>
      </c>
      <c r="I113" s="197">
        <f>(SUM('1.  LRAMVA Summary'!D$55:D$72)+SUM('1.  LRAMVA Summary'!D$73:D$74)*(MONTH($E113)-1)/12)*$H113</f>
        <v>0</v>
      </c>
      <c r="J113" s="197">
        <f>(SUM('1.  LRAMVA Summary'!E$55:E$72)+SUM('1.  LRAMVA Summary'!E$73:E$74)*(MONTH($E113)-1)/12)*$H113</f>
        <v>0</v>
      </c>
      <c r="K113" s="197">
        <f>(SUM('1.  LRAMVA Summary'!F$55:F$72)+SUM('1.  LRAMVA Summary'!F$73:F$74)*(MONTH($E113)-1)/12)*$H113</f>
        <v>0</v>
      </c>
      <c r="L113" s="197">
        <f>(SUM('1.  LRAMVA Summary'!G$55:G$72)+SUM('1.  LRAMVA Summary'!G$73:G$74)*(MONTH($E113)-1)/12)*$H113</f>
        <v>0</v>
      </c>
      <c r="M113" s="197">
        <f>(SUM('1.  LRAMVA Summary'!H$55:H$72)+SUM('1.  LRAMVA Summary'!H$73:H$74)*(MONTH($E113)-1)/12)*$H113</f>
        <v>0</v>
      </c>
      <c r="N113" s="197">
        <f>(SUM('1.  LRAMVA Summary'!I$55:I$72)+SUM('1.  LRAMVA Summary'!I$73:I$74)*(MONTH($E113)-1)/12)*$H113</f>
        <v>0</v>
      </c>
      <c r="O113" s="197">
        <f>(SUM('1.  LRAMVA Summary'!J$55:J$72)+SUM('1.  LRAMVA Summary'!J$73:J$74)*(MONTH($E113)-1)/12)*$H113</f>
        <v>0</v>
      </c>
      <c r="P113" s="197">
        <f>(SUM('1.  LRAMVA Summary'!K$55:K$72)+SUM('1.  LRAMVA Summary'!K$73:K$74)*(MONTH($E113)-1)/12)*$H113</f>
        <v>0</v>
      </c>
      <c r="Q113" s="197">
        <f>(SUM('1.  LRAMVA Summary'!L$55:L$72)+SUM('1.  LRAMVA Summary'!L$73:L$74)*(MONTH($E113)-1)/12)*$H113</f>
        <v>0</v>
      </c>
      <c r="R113" s="197">
        <f>(SUM('1.  LRAMVA Summary'!M$55:M$72)+SUM('1.  LRAMVA Summary'!M$73:M$74)*(MONTH($E113)-1)/12)*$H113</f>
        <v>0</v>
      </c>
      <c r="S113" s="197">
        <f>(SUM('1.  LRAMVA Summary'!N$55:N$72)+SUM('1.  LRAMVA Summary'!N$73:N$74)*(MONTH($E113)-1)/12)*$H113</f>
        <v>0</v>
      </c>
      <c r="T113" s="197">
        <f>(SUM('1.  LRAMVA Summary'!O$55:O$72)+SUM('1.  LRAMVA Summary'!O$73:O$74)*(MONTH($E113)-1)/12)*$H113</f>
        <v>0</v>
      </c>
      <c r="U113" s="197">
        <f>(SUM('1.  LRAMVA Summary'!P$55:P$72)+SUM('1.  LRAMVA Summary'!P$73:P$74)*(MONTH($E113)-1)/12)*$H113</f>
        <v>0</v>
      </c>
      <c r="V113" s="197">
        <f>(SUM('1.  LRAMVA Summary'!Q$55:Q$72)+SUM('1.  LRAMVA Summary'!Q$73:Q$74)*(MONTH($E113)-1)/12)*$H113</f>
        <v>0</v>
      </c>
      <c r="W113" s="198">
        <f t="shared" si="50"/>
        <v>0</v>
      </c>
    </row>
    <row r="114" spans="2:25">
      <c r="E114" s="181">
        <v>42979</v>
      </c>
      <c r="F114" s="181" t="s">
        <v>184</v>
      </c>
      <c r="G114" s="182" t="s">
        <v>68</v>
      </c>
      <c r="H114" s="205">
        <f t="shared" si="52"/>
        <v>9.1666666666666665E-4</v>
      </c>
      <c r="I114" s="197">
        <f>(SUM('1.  LRAMVA Summary'!D$55:D$72)+SUM('1.  LRAMVA Summary'!D$73:D$74)*(MONTH($E114)-1)/12)*$H114</f>
        <v>0</v>
      </c>
      <c r="J114" s="197">
        <f>(SUM('1.  LRAMVA Summary'!E$55:E$72)+SUM('1.  LRAMVA Summary'!E$73:E$74)*(MONTH($E114)-1)/12)*$H114</f>
        <v>0</v>
      </c>
      <c r="K114" s="197">
        <f>(SUM('1.  LRAMVA Summary'!F$55:F$72)+SUM('1.  LRAMVA Summary'!F$73:F$74)*(MONTH($E114)-1)/12)*$H114</f>
        <v>0</v>
      </c>
      <c r="L114" s="197">
        <f>(SUM('1.  LRAMVA Summary'!G$55:G$72)+SUM('1.  LRAMVA Summary'!G$73:G$74)*(MONTH($E114)-1)/12)*$H114</f>
        <v>0</v>
      </c>
      <c r="M114" s="197">
        <f>(SUM('1.  LRAMVA Summary'!H$55:H$72)+SUM('1.  LRAMVA Summary'!H$73:H$74)*(MONTH($E114)-1)/12)*$H114</f>
        <v>0</v>
      </c>
      <c r="N114" s="197">
        <f>(SUM('1.  LRAMVA Summary'!I$55:I$72)+SUM('1.  LRAMVA Summary'!I$73:I$74)*(MONTH($E114)-1)/12)*$H114</f>
        <v>0</v>
      </c>
      <c r="O114" s="197">
        <f>(SUM('1.  LRAMVA Summary'!J$55:J$72)+SUM('1.  LRAMVA Summary'!J$73:J$74)*(MONTH($E114)-1)/12)*$H114</f>
        <v>0</v>
      </c>
      <c r="P114" s="197">
        <f>(SUM('1.  LRAMVA Summary'!K$55:K$72)+SUM('1.  LRAMVA Summary'!K$73:K$74)*(MONTH($E114)-1)/12)*$H114</f>
        <v>0</v>
      </c>
      <c r="Q114" s="197">
        <f>(SUM('1.  LRAMVA Summary'!L$55:L$72)+SUM('1.  LRAMVA Summary'!L$73:L$74)*(MONTH($E114)-1)/12)*$H114</f>
        <v>0</v>
      </c>
      <c r="R114" s="197">
        <f>(SUM('1.  LRAMVA Summary'!M$55:M$72)+SUM('1.  LRAMVA Summary'!M$73:M$74)*(MONTH($E114)-1)/12)*$H114</f>
        <v>0</v>
      </c>
      <c r="S114" s="197">
        <f>(SUM('1.  LRAMVA Summary'!N$55:N$72)+SUM('1.  LRAMVA Summary'!N$73:N$74)*(MONTH($E114)-1)/12)*$H114</f>
        <v>0</v>
      </c>
      <c r="T114" s="197">
        <f>(SUM('1.  LRAMVA Summary'!O$55:O$72)+SUM('1.  LRAMVA Summary'!O$73:O$74)*(MONTH($E114)-1)/12)*$H114</f>
        <v>0</v>
      </c>
      <c r="U114" s="197">
        <f>(SUM('1.  LRAMVA Summary'!P$55:P$72)+SUM('1.  LRAMVA Summary'!P$73:P$74)*(MONTH($E114)-1)/12)*$H114</f>
        <v>0</v>
      </c>
      <c r="V114" s="197">
        <f>(SUM('1.  LRAMVA Summary'!Q$55:Q$72)+SUM('1.  LRAMVA Summary'!Q$73:Q$74)*(MONTH($E114)-1)/12)*$H114</f>
        <v>0</v>
      </c>
      <c r="W114" s="198">
        <f t="shared" si="50"/>
        <v>0</v>
      </c>
    </row>
    <row r="115" spans="2:25">
      <c r="E115" s="181">
        <v>43009</v>
      </c>
      <c r="F115" s="181" t="s">
        <v>184</v>
      </c>
      <c r="G115" s="182" t="s">
        <v>69</v>
      </c>
      <c r="H115" s="205">
        <f>$C$43/12</f>
        <v>1.25E-3</v>
      </c>
      <c r="I115" s="197">
        <f>(SUM('1.  LRAMVA Summary'!D$55:D$72)+SUM('1.  LRAMVA Summary'!D$73:D$74)*(MONTH($E115)-1)/12)*$H115</f>
        <v>0</v>
      </c>
      <c r="J115" s="197">
        <f>(SUM('1.  LRAMVA Summary'!E$55:E$72)+SUM('1.  LRAMVA Summary'!E$73:E$74)*(MONTH($E115)-1)/12)*$H115</f>
        <v>0</v>
      </c>
      <c r="K115" s="197">
        <f>(SUM('1.  LRAMVA Summary'!F$55:F$72)+SUM('1.  LRAMVA Summary'!F$73:F$74)*(MONTH($E115)-1)/12)*$H115</f>
        <v>0</v>
      </c>
      <c r="L115" s="197">
        <f>(SUM('1.  LRAMVA Summary'!G$55:G$72)+SUM('1.  LRAMVA Summary'!G$73:G$74)*(MONTH($E115)-1)/12)*$H115</f>
        <v>0</v>
      </c>
      <c r="M115" s="197">
        <f>(SUM('1.  LRAMVA Summary'!H$55:H$72)+SUM('1.  LRAMVA Summary'!H$73:H$74)*(MONTH($E115)-1)/12)*$H115</f>
        <v>0</v>
      </c>
      <c r="N115" s="197">
        <f>(SUM('1.  LRAMVA Summary'!I$55:I$72)+SUM('1.  LRAMVA Summary'!I$73:I$74)*(MONTH($E115)-1)/12)*$H115</f>
        <v>0</v>
      </c>
      <c r="O115" s="197">
        <f>(SUM('1.  LRAMVA Summary'!J$55:J$72)+SUM('1.  LRAMVA Summary'!J$73:J$74)*(MONTH($E115)-1)/12)*$H115</f>
        <v>0</v>
      </c>
      <c r="P115" s="197">
        <f>(SUM('1.  LRAMVA Summary'!K$55:K$72)+SUM('1.  LRAMVA Summary'!K$73:K$74)*(MONTH($E115)-1)/12)*$H115</f>
        <v>0</v>
      </c>
      <c r="Q115" s="197">
        <f>(SUM('1.  LRAMVA Summary'!L$55:L$72)+SUM('1.  LRAMVA Summary'!L$73:L$74)*(MONTH($E115)-1)/12)*$H115</f>
        <v>0</v>
      </c>
      <c r="R115" s="197">
        <f>(SUM('1.  LRAMVA Summary'!M$55:M$72)+SUM('1.  LRAMVA Summary'!M$73:M$74)*(MONTH($E115)-1)/12)*$H115</f>
        <v>0</v>
      </c>
      <c r="S115" s="197">
        <f>(SUM('1.  LRAMVA Summary'!N$55:N$72)+SUM('1.  LRAMVA Summary'!N$73:N$74)*(MONTH($E115)-1)/12)*$H115</f>
        <v>0</v>
      </c>
      <c r="T115" s="197">
        <f>(SUM('1.  LRAMVA Summary'!O$55:O$72)+SUM('1.  LRAMVA Summary'!O$73:O$74)*(MONTH($E115)-1)/12)*$H115</f>
        <v>0</v>
      </c>
      <c r="U115" s="197">
        <f>(SUM('1.  LRAMVA Summary'!P$55:P$72)+SUM('1.  LRAMVA Summary'!P$73:P$74)*(MONTH($E115)-1)/12)*$H115</f>
        <v>0</v>
      </c>
      <c r="V115" s="197">
        <f>(SUM('1.  LRAMVA Summary'!Q$55:Q$72)+SUM('1.  LRAMVA Summary'!Q$73:Q$74)*(MONTH($E115)-1)/12)*$H115</f>
        <v>0</v>
      </c>
      <c r="W115" s="198">
        <f t="shared" si="50"/>
        <v>0</v>
      </c>
      <c r="Y115" s="8"/>
    </row>
    <row r="116" spans="2:25">
      <c r="E116" s="181">
        <v>43040</v>
      </c>
      <c r="F116" s="181" t="s">
        <v>184</v>
      </c>
      <c r="G116" s="182" t="s">
        <v>69</v>
      </c>
      <c r="H116" s="205">
        <f t="shared" ref="H116:H117" si="53">$C$43/12</f>
        <v>1.25E-3</v>
      </c>
      <c r="I116" s="197">
        <f>(SUM('1.  LRAMVA Summary'!D$55:D$72)+SUM('1.  LRAMVA Summary'!D$73:D$74)*(MONTH($E116)-1)/12)*$H116</f>
        <v>0</v>
      </c>
      <c r="J116" s="197">
        <f>(SUM('1.  LRAMVA Summary'!E$55:E$72)+SUM('1.  LRAMVA Summary'!E$73:E$74)*(MONTH($E116)-1)/12)*$H116</f>
        <v>0</v>
      </c>
      <c r="K116" s="197">
        <f>(SUM('1.  LRAMVA Summary'!F$55:F$72)+SUM('1.  LRAMVA Summary'!F$73:F$74)*(MONTH($E116)-1)/12)*$H116</f>
        <v>0</v>
      </c>
      <c r="L116" s="197">
        <f>(SUM('1.  LRAMVA Summary'!G$55:G$72)+SUM('1.  LRAMVA Summary'!G$73:G$74)*(MONTH($E116)-1)/12)*$H116</f>
        <v>0</v>
      </c>
      <c r="M116" s="197">
        <f>(SUM('1.  LRAMVA Summary'!H$55:H$72)+SUM('1.  LRAMVA Summary'!H$73:H$74)*(MONTH($E116)-1)/12)*$H116</f>
        <v>0</v>
      </c>
      <c r="N116" s="197">
        <f>(SUM('1.  LRAMVA Summary'!I$55:I$72)+SUM('1.  LRAMVA Summary'!I$73:I$74)*(MONTH($E116)-1)/12)*$H116</f>
        <v>0</v>
      </c>
      <c r="O116" s="197">
        <f>(SUM('1.  LRAMVA Summary'!J$55:J$72)+SUM('1.  LRAMVA Summary'!J$73:J$74)*(MONTH($E116)-1)/12)*$H116</f>
        <v>0</v>
      </c>
      <c r="P116" s="197">
        <f>(SUM('1.  LRAMVA Summary'!K$55:K$72)+SUM('1.  LRAMVA Summary'!K$73:K$74)*(MONTH($E116)-1)/12)*$H116</f>
        <v>0</v>
      </c>
      <c r="Q116" s="197">
        <f>(SUM('1.  LRAMVA Summary'!L$55:L$72)+SUM('1.  LRAMVA Summary'!L$73:L$74)*(MONTH($E116)-1)/12)*$H116</f>
        <v>0</v>
      </c>
      <c r="R116" s="197">
        <f>(SUM('1.  LRAMVA Summary'!M$55:M$72)+SUM('1.  LRAMVA Summary'!M$73:M$74)*(MONTH($E116)-1)/12)*$H116</f>
        <v>0</v>
      </c>
      <c r="S116" s="197">
        <f>(SUM('1.  LRAMVA Summary'!N$55:N$72)+SUM('1.  LRAMVA Summary'!N$73:N$74)*(MONTH($E116)-1)/12)*$H116</f>
        <v>0</v>
      </c>
      <c r="T116" s="197">
        <f>(SUM('1.  LRAMVA Summary'!O$55:O$72)+SUM('1.  LRAMVA Summary'!O$73:O$74)*(MONTH($E116)-1)/12)*$H116</f>
        <v>0</v>
      </c>
      <c r="U116" s="197">
        <f>(SUM('1.  LRAMVA Summary'!P$55:P$72)+SUM('1.  LRAMVA Summary'!P$73:P$74)*(MONTH($E116)-1)/12)*$H116</f>
        <v>0</v>
      </c>
      <c r="V116" s="197">
        <f>(SUM('1.  LRAMVA Summary'!Q$55:Q$72)+SUM('1.  LRAMVA Summary'!Q$73:Q$74)*(MONTH($E116)-1)/12)*$H116</f>
        <v>0</v>
      </c>
      <c r="W116" s="198">
        <f t="shared" si="50"/>
        <v>0</v>
      </c>
    </row>
    <row r="117" spans="2:25">
      <c r="E117" s="181">
        <v>43070</v>
      </c>
      <c r="F117" s="181" t="s">
        <v>184</v>
      </c>
      <c r="G117" s="182" t="s">
        <v>69</v>
      </c>
      <c r="H117" s="205">
        <f t="shared" si="53"/>
        <v>1.25E-3</v>
      </c>
      <c r="I117" s="197">
        <f>(SUM('1.  LRAMVA Summary'!D$55:D$72)+SUM('1.  LRAMVA Summary'!D$73:D$74)*(MONTH($E117)-1)/12)*$H117</f>
        <v>0</v>
      </c>
      <c r="J117" s="197">
        <f>(SUM('1.  LRAMVA Summary'!E$55:E$72)+SUM('1.  LRAMVA Summary'!E$73:E$74)*(MONTH($E117)-1)/12)*$H117</f>
        <v>0</v>
      </c>
      <c r="K117" s="197">
        <f>(SUM('1.  LRAMVA Summary'!F$55:F$72)+SUM('1.  LRAMVA Summary'!F$73:F$74)*(MONTH($E117)-1)/12)*$H117</f>
        <v>0</v>
      </c>
      <c r="L117" s="197">
        <f>(SUM('1.  LRAMVA Summary'!G$55:G$72)+SUM('1.  LRAMVA Summary'!G$73:G$74)*(MONTH($E117)-1)/12)*$H117</f>
        <v>0</v>
      </c>
      <c r="M117" s="197">
        <f>(SUM('1.  LRAMVA Summary'!H$55:H$72)+SUM('1.  LRAMVA Summary'!H$73:H$74)*(MONTH($E117)-1)/12)*$H117</f>
        <v>0</v>
      </c>
      <c r="N117" s="197">
        <f>(SUM('1.  LRAMVA Summary'!I$55:I$72)+SUM('1.  LRAMVA Summary'!I$73:I$74)*(MONTH($E117)-1)/12)*$H117</f>
        <v>0</v>
      </c>
      <c r="O117" s="197">
        <f>(SUM('1.  LRAMVA Summary'!J$55:J$72)+SUM('1.  LRAMVA Summary'!J$73:J$74)*(MONTH($E117)-1)/12)*$H117</f>
        <v>0</v>
      </c>
      <c r="P117" s="197">
        <f>(SUM('1.  LRAMVA Summary'!K$55:K$72)+SUM('1.  LRAMVA Summary'!K$73:K$74)*(MONTH($E117)-1)/12)*$H117</f>
        <v>0</v>
      </c>
      <c r="Q117" s="197">
        <f>(SUM('1.  LRAMVA Summary'!L$55:L$72)+SUM('1.  LRAMVA Summary'!L$73:L$74)*(MONTH($E117)-1)/12)*$H117</f>
        <v>0</v>
      </c>
      <c r="R117" s="197">
        <f>(SUM('1.  LRAMVA Summary'!M$55:M$72)+SUM('1.  LRAMVA Summary'!M$73:M$74)*(MONTH($E117)-1)/12)*$H117</f>
        <v>0</v>
      </c>
      <c r="S117" s="197">
        <f>(SUM('1.  LRAMVA Summary'!N$55:N$72)+SUM('1.  LRAMVA Summary'!N$73:N$74)*(MONTH($E117)-1)/12)*$H117</f>
        <v>0</v>
      </c>
      <c r="T117" s="197">
        <f>(SUM('1.  LRAMVA Summary'!O$55:O$72)+SUM('1.  LRAMVA Summary'!O$73:O$74)*(MONTH($E117)-1)/12)*$H117</f>
        <v>0</v>
      </c>
      <c r="U117" s="197">
        <f>(SUM('1.  LRAMVA Summary'!P$55:P$72)+SUM('1.  LRAMVA Summary'!P$73:P$74)*(MONTH($E117)-1)/12)*$H117</f>
        <v>0</v>
      </c>
      <c r="V117" s="197">
        <f>(SUM('1.  LRAMVA Summary'!Q$55:Q$72)+SUM('1.  LRAMVA Summary'!Q$73:Q$74)*(MONTH($E117)-1)/12)*$H117</f>
        <v>0</v>
      </c>
      <c r="W117" s="198">
        <f t="shared" si="50"/>
        <v>0</v>
      </c>
      <c r="Y117" s="203"/>
    </row>
    <row r="118" spans="2:25" ht="15.75" thickBot="1">
      <c r="E118" s="183" t="s">
        <v>464</v>
      </c>
      <c r="F118" s="183"/>
      <c r="G118" s="184"/>
      <c r="H118" s="185"/>
      <c r="I118" s="186">
        <f>SUM(I105:I117)</f>
        <v>0</v>
      </c>
      <c r="J118" s="186">
        <f>SUM(J105:J117)</f>
        <v>0</v>
      </c>
      <c r="K118" s="186">
        <f t="shared" ref="K118:O118" si="54">SUM(K105:K117)</f>
        <v>0</v>
      </c>
      <c r="L118" s="186">
        <f t="shared" si="54"/>
        <v>0</v>
      </c>
      <c r="M118" s="186">
        <f t="shared" si="54"/>
        <v>0</v>
      </c>
      <c r="N118" s="186">
        <f t="shared" si="54"/>
        <v>0</v>
      </c>
      <c r="O118" s="186">
        <f t="shared" si="54"/>
        <v>0</v>
      </c>
      <c r="P118" s="186">
        <f t="shared" ref="P118:V118" si="55">SUM(P105:P117)</f>
        <v>0</v>
      </c>
      <c r="Q118" s="186">
        <f t="shared" si="55"/>
        <v>0</v>
      </c>
      <c r="R118" s="186">
        <f t="shared" si="55"/>
        <v>0</v>
      </c>
      <c r="S118" s="186">
        <f t="shared" si="55"/>
        <v>0</v>
      </c>
      <c r="T118" s="186">
        <f t="shared" si="55"/>
        <v>0</v>
      </c>
      <c r="U118" s="186">
        <f t="shared" si="55"/>
        <v>0</v>
      </c>
      <c r="V118" s="186">
        <f t="shared" si="55"/>
        <v>0</v>
      </c>
      <c r="W118" s="186">
        <f>SUM(W105:W117)</f>
        <v>0</v>
      </c>
    </row>
    <row r="119" spans="2:25" ht="15.75" thickTop="1">
      <c r="E119" s="187" t="s">
        <v>67</v>
      </c>
      <c r="F119" s="187"/>
      <c r="G119" s="188"/>
      <c r="H119" s="189"/>
      <c r="I119" s="190"/>
      <c r="J119" s="190"/>
      <c r="K119" s="190"/>
      <c r="L119" s="190"/>
      <c r="M119" s="190"/>
      <c r="N119" s="190"/>
      <c r="O119" s="190"/>
      <c r="P119" s="190"/>
      <c r="Q119" s="190"/>
      <c r="R119" s="190"/>
      <c r="S119" s="190"/>
      <c r="T119" s="190"/>
      <c r="U119" s="190"/>
      <c r="V119" s="190"/>
      <c r="W119" s="191"/>
    </row>
    <row r="120" spans="2:25">
      <c r="C120" s="8"/>
      <c r="E120" s="192" t="s">
        <v>430</v>
      </c>
      <c r="F120" s="192"/>
      <c r="G120" s="193"/>
      <c r="H120" s="194"/>
      <c r="I120" s="195">
        <f>I118+I119</f>
        <v>0</v>
      </c>
      <c r="J120" s="195">
        <f t="shared" ref="J120" si="56">J118+J119</f>
        <v>0</v>
      </c>
      <c r="K120" s="195">
        <f t="shared" ref="K120" si="57">K118+K119</f>
        <v>0</v>
      </c>
      <c r="L120" s="195">
        <f t="shared" ref="L120" si="58">L118+L119</f>
        <v>0</v>
      </c>
      <c r="M120" s="195">
        <f t="shared" ref="M120" si="59">M118+M119</f>
        <v>0</v>
      </c>
      <c r="N120" s="195">
        <f t="shared" ref="N120" si="60">N118+N119</f>
        <v>0</v>
      </c>
      <c r="O120" s="195">
        <f t="shared" ref="O120:V120" si="61">O118+O119</f>
        <v>0</v>
      </c>
      <c r="P120" s="195">
        <f t="shared" si="61"/>
        <v>0</v>
      </c>
      <c r="Q120" s="195">
        <f t="shared" si="61"/>
        <v>0</v>
      </c>
      <c r="R120" s="195">
        <f t="shared" si="61"/>
        <v>0</v>
      </c>
      <c r="S120" s="195">
        <f t="shared" si="61"/>
        <v>0</v>
      </c>
      <c r="T120" s="195">
        <f t="shared" si="61"/>
        <v>0</v>
      </c>
      <c r="U120" s="195">
        <f t="shared" si="61"/>
        <v>0</v>
      </c>
      <c r="V120" s="195">
        <f t="shared" si="61"/>
        <v>0</v>
      </c>
      <c r="W120" s="195">
        <f t="shared" ref="W120" si="62">W118+W119</f>
        <v>0</v>
      </c>
    </row>
    <row r="121" spans="2:25">
      <c r="E121" s="181">
        <v>43101</v>
      </c>
      <c r="F121" s="181" t="s">
        <v>185</v>
      </c>
      <c r="G121" s="182" t="s">
        <v>65</v>
      </c>
      <c r="H121" s="205">
        <f>$C$44/12</f>
        <v>1.25E-3</v>
      </c>
      <c r="I121" s="197">
        <f>(SUM('1.  LRAMVA Summary'!D$55:D$75)+SUM('1.  LRAMVA Summary'!D$76:D$77)*(MONTH($E121)-1)/12)*$H121</f>
        <v>0</v>
      </c>
      <c r="J121" s="197">
        <f>(SUM('1.  LRAMVA Summary'!E$55:E$75)+SUM('1.  LRAMVA Summary'!E$76:E$77)*(MONTH($E121)-1)/12)*$H121</f>
        <v>0</v>
      </c>
      <c r="K121" s="197">
        <f>(SUM('1.  LRAMVA Summary'!F$55:F$75)+SUM('1.  LRAMVA Summary'!F$76:F$77)*(MONTH($E121)-1)/12)*$H121</f>
        <v>0</v>
      </c>
      <c r="L121" s="197">
        <f>(SUM('1.  LRAMVA Summary'!G$55:G$75)+SUM('1.  LRAMVA Summary'!G$76:G$77)*(MONTH($E121)-1)/12)*$H121</f>
        <v>0</v>
      </c>
      <c r="M121" s="197">
        <f>(SUM('1.  LRAMVA Summary'!H$55:H$75)+SUM('1.  LRAMVA Summary'!H$76:H$77)*(MONTH($E121)-1)/12)*$H121</f>
        <v>0</v>
      </c>
      <c r="N121" s="197">
        <f>(SUM('1.  LRAMVA Summary'!I$55:I$75)+SUM('1.  LRAMVA Summary'!I$76:I$77)*(MONTH($E121)-1)/12)*$H121</f>
        <v>0</v>
      </c>
      <c r="O121" s="197">
        <f>(SUM('1.  LRAMVA Summary'!J$55:J$75)+SUM('1.  LRAMVA Summary'!J$76:J$77)*(MONTH($E121)-1)/12)*$H121</f>
        <v>0</v>
      </c>
      <c r="P121" s="197">
        <f>(SUM('1.  LRAMVA Summary'!K$55:K$75)+SUM('1.  LRAMVA Summary'!K$76:K$77)*(MONTH($E121)-1)/12)*$H121</f>
        <v>0</v>
      </c>
      <c r="Q121" s="197">
        <f>(SUM('1.  LRAMVA Summary'!L$55:L$75)+SUM('1.  LRAMVA Summary'!L$76:L$77)*(MONTH($E121)-1)/12)*$H121</f>
        <v>0</v>
      </c>
      <c r="R121" s="197">
        <f>(SUM('1.  LRAMVA Summary'!M$55:M$75)+SUM('1.  LRAMVA Summary'!M$76:M$77)*(MONTH($E121)-1)/12)*$H121</f>
        <v>0</v>
      </c>
      <c r="S121" s="197">
        <f>(SUM('1.  LRAMVA Summary'!N$55:N$75)+SUM('1.  LRAMVA Summary'!N$76:N$77)*(MONTH($E121)-1)/12)*$H121</f>
        <v>0</v>
      </c>
      <c r="T121" s="197">
        <f>(SUM('1.  LRAMVA Summary'!O$55:O$75)+SUM('1.  LRAMVA Summary'!O$76:O$77)*(MONTH($E121)-1)/12)*$H121</f>
        <v>0</v>
      </c>
      <c r="U121" s="197">
        <f>(SUM('1.  LRAMVA Summary'!P$55:P$75)+SUM('1.  LRAMVA Summary'!P$76:P$77)*(MONTH($E121)-1)/12)*$H121</f>
        <v>0</v>
      </c>
      <c r="V121" s="197">
        <f>(SUM('1.  LRAMVA Summary'!Q$55:Q$75)+SUM('1.  LRAMVA Summary'!Q$76:Q$77)*(MONTH($E121)-1)/12)*$H121</f>
        <v>0</v>
      </c>
      <c r="W121" s="198">
        <f>SUM(I121:V121)</f>
        <v>0</v>
      </c>
    </row>
    <row r="122" spans="2:25">
      <c r="C122" s="203"/>
      <c r="E122" s="181">
        <v>43132</v>
      </c>
      <c r="F122" s="181" t="s">
        <v>185</v>
      </c>
      <c r="G122" s="182" t="s">
        <v>65</v>
      </c>
      <c r="H122" s="205">
        <f t="shared" ref="H122:H123" si="63">$C$44/12</f>
        <v>1.25E-3</v>
      </c>
      <c r="I122" s="197">
        <f>(SUM('1.  LRAMVA Summary'!D$55:D$75)+SUM('1.  LRAMVA Summary'!D$76:D$77)*(MONTH($E122)-1)/12)*$H122</f>
        <v>0</v>
      </c>
      <c r="J122" s="197">
        <f>(SUM('1.  LRAMVA Summary'!E$55:E$75)+SUM('1.  LRAMVA Summary'!E$76:E$77)*(MONTH($E122)-1)/12)*$H122</f>
        <v>0</v>
      </c>
      <c r="K122" s="197">
        <f>(SUM('1.  LRAMVA Summary'!F$55:F$75)+SUM('1.  LRAMVA Summary'!F$76:F$77)*(MONTH($E122)-1)/12)*$H122</f>
        <v>0</v>
      </c>
      <c r="L122" s="197">
        <f>(SUM('1.  LRAMVA Summary'!G$55:G$75)+SUM('1.  LRAMVA Summary'!G$76:G$77)*(MONTH($E122)-1)/12)*$H122</f>
        <v>0</v>
      </c>
      <c r="M122" s="197">
        <f>(SUM('1.  LRAMVA Summary'!H$55:H$75)+SUM('1.  LRAMVA Summary'!H$76:H$77)*(MONTH($E122)-1)/12)*$H122</f>
        <v>0</v>
      </c>
      <c r="N122" s="197">
        <f>(SUM('1.  LRAMVA Summary'!I$55:I$75)+SUM('1.  LRAMVA Summary'!I$76:I$77)*(MONTH($E122)-1)/12)*$H122</f>
        <v>0</v>
      </c>
      <c r="O122" s="197">
        <f>(SUM('1.  LRAMVA Summary'!J$55:J$75)+SUM('1.  LRAMVA Summary'!J$76:J$77)*(MONTH($E122)-1)/12)*$H122</f>
        <v>0</v>
      </c>
      <c r="P122" s="197">
        <f>(SUM('1.  LRAMVA Summary'!K$55:K$75)+SUM('1.  LRAMVA Summary'!K$76:K$77)*(MONTH($E122)-1)/12)*$H122</f>
        <v>0</v>
      </c>
      <c r="Q122" s="197">
        <f>(SUM('1.  LRAMVA Summary'!L$55:L$75)+SUM('1.  LRAMVA Summary'!L$76:L$77)*(MONTH($E122)-1)/12)*$H122</f>
        <v>0</v>
      </c>
      <c r="R122" s="197">
        <f>(SUM('1.  LRAMVA Summary'!M$55:M$75)+SUM('1.  LRAMVA Summary'!M$76:M$77)*(MONTH($E122)-1)/12)*$H122</f>
        <v>0</v>
      </c>
      <c r="S122" s="197">
        <f>(SUM('1.  LRAMVA Summary'!N$55:N$75)+SUM('1.  LRAMVA Summary'!N$76:N$77)*(MONTH($E122)-1)/12)*$H122</f>
        <v>0</v>
      </c>
      <c r="T122" s="197">
        <f>(SUM('1.  LRAMVA Summary'!O$55:O$75)+SUM('1.  LRAMVA Summary'!O$76:O$77)*(MONTH($E122)-1)/12)*$H122</f>
        <v>0</v>
      </c>
      <c r="U122" s="197">
        <f>(SUM('1.  LRAMVA Summary'!P$55:P$75)+SUM('1.  LRAMVA Summary'!P$76:P$77)*(MONTH($E122)-1)/12)*$H122</f>
        <v>0</v>
      </c>
      <c r="V122" s="197">
        <f>(SUM('1.  LRAMVA Summary'!Q$55:Q$75)+SUM('1.  LRAMVA Summary'!Q$76:Q$77)*(MONTH($E122)-1)/12)*$H122</f>
        <v>0</v>
      </c>
      <c r="W122" s="198">
        <f t="shared" ref="W122:W132" si="64">SUM(I122:V122)</f>
        <v>0</v>
      </c>
    </row>
    <row r="123" spans="2:25">
      <c r="E123" s="181">
        <v>43160</v>
      </c>
      <c r="F123" s="181" t="s">
        <v>185</v>
      </c>
      <c r="G123" s="182" t="s">
        <v>65</v>
      </c>
      <c r="H123" s="205">
        <f t="shared" si="63"/>
        <v>1.25E-3</v>
      </c>
      <c r="I123" s="197">
        <f>(SUM('1.  LRAMVA Summary'!D$55:D$75)+SUM('1.  LRAMVA Summary'!D$76:D$77)*(MONTH($E123)-1)/12)*$H123</f>
        <v>0</v>
      </c>
      <c r="J123" s="197">
        <f>(SUM('1.  LRAMVA Summary'!E$55:E$75)+SUM('1.  LRAMVA Summary'!E$76:E$77)*(MONTH($E123)-1)/12)*$H123</f>
        <v>0</v>
      </c>
      <c r="K123" s="197">
        <f>(SUM('1.  LRAMVA Summary'!F$55:F$75)+SUM('1.  LRAMVA Summary'!F$76:F$77)*(MONTH($E123)-1)/12)*$H123</f>
        <v>0</v>
      </c>
      <c r="L123" s="197">
        <f>(SUM('1.  LRAMVA Summary'!G$55:G$75)+SUM('1.  LRAMVA Summary'!G$76:G$77)*(MONTH($E123)-1)/12)*$H123</f>
        <v>0</v>
      </c>
      <c r="M123" s="197">
        <f>(SUM('1.  LRAMVA Summary'!H$55:H$75)+SUM('1.  LRAMVA Summary'!H$76:H$77)*(MONTH($E123)-1)/12)*$H123</f>
        <v>0</v>
      </c>
      <c r="N123" s="197">
        <f>(SUM('1.  LRAMVA Summary'!I$55:I$75)+SUM('1.  LRAMVA Summary'!I$76:I$77)*(MONTH($E123)-1)/12)*$H123</f>
        <v>0</v>
      </c>
      <c r="O123" s="197">
        <f>(SUM('1.  LRAMVA Summary'!J$55:J$75)+SUM('1.  LRAMVA Summary'!J$76:J$77)*(MONTH($E123)-1)/12)*$H123</f>
        <v>0</v>
      </c>
      <c r="P123" s="197">
        <f>(SUM('1.  LRAMVA Summary'!K$55:K$75)+SUM('1.  LRAMVA Summary'!K$76:K$77)*(MONTH($E123)-1)/12)*$H123</f>
        <v>0</v>
      </c>
      <c r="Q123" s="197">
        <f>(SUM('1.  LRAMVA Summary'!L$55:L$75)+SUM('1.  LRAMVA Summary'!L$76:L$77)*(MONTH($E123)-1)/12)*$H123</f>
        <v>0</v>
      </c>
      <c r="R123" s="197">
        <f>(SUM('1.  LRAMVA Summary'!M$55:M$75)+SUM('1.  LRAMVA Summary'!M$76:M$77)*(MONTH($E123)-1)/12)*$H123</f>
        <v>0</v>
      </c>
      <c r="S123" s="197">
        <f>(SUM('1.  LRAMVA Summary'!N$55:N$75)+SUM('1.  LRAMVA Summary'!N$76:N$77)*(MONTH($E123)-1)/12)*$H123</f>
        <v>0</v>
      </c>
      <c r="T123" s="197">
        <f>(SUM('1.  LRAMVA Summary'!O$55:O$75)+SUM('1.  LRAMVA Summary'!O$76:O$77)*(MONTH($E123)-1)/12)*$H123</f>
        <v>0</v>
      </c>
      <c r="U123" s="197">
        <f>(SUM('1.  LRAMVA Summary'!P$55:P$75)+SUM('1.  LRAMVA Summary'!P$76:P$77)*(MONTH($E123)-1)/12)*$H123</f>
        <v>0</v>
      </c>
      <c r="V123" s="197">
        <f>(SUM('1.  LRAMVA Summary'!Q$55:Q$75)+SUM('1.  LRAMVA Summary'!Q$76:Q$77)*(MONTH($E123)-1)/12)*$H123</f>
        <v>0</v>
      </c>
      <c r="W123" s="198">
        <f t="shared" si="64"/>
        <v>0</v>
      </c>
    </row>
    <row r="124" spans="2:25" s="8" customFormat="1">
      <c r="B124" s="204"/>
      <c r="C124" s="1"/>
      <c r="E124" s="181">
        <v>43191</v>
      </c>
      <c r="F124" s="181" t="s">
        <v>185</v>
      </c>
      <c r="G124" s="182" t="s">
        <v>66</v>
      </c>
      <c r="H124" s="205">
        <f>$C$45/12</f>
        <v>1.575E-3</v>
      </c>
      <c r="I124" s="197">
        <f>(SUM('1.  LRAMVA Summary'!D$55:D$75)+SUM('1.  LRAMVA Summary'!D$76:D$77)*(MONTH($E124)-1)/12)*$H124</f>
        <v>0</v>
      </c>
      <c r="J124" s="197">
        <f>(SUM('1.  LRAMVA Summary'!E$55:E$75)+SUM('1.  LRAMVA Summary'!E$76:E$77)*(MONTH($E124)-1)/12)*$H124</f>
        <v>0</v>
      </c>
      <c r="K124" s="197">
        <f>(SUM('1.  LRAMVA Summary'!F$55:F$75)+SUM('1.  LRAMVA Summary'!F$76:F$77)*(MONTH($E124)-1)/12)*$H124</f>
        <v>0</v>
      </c>
      <c r="L124" s="197">
        <f>(SUM('1.  LRAMVA Summary'!G$55:G$75)+SUM('1.  LRAMVA Summary'!G$76:G$77)*(MONTH($E124)-1)/12)*$H124</f>
        <v>0</v>
      </c>
      <c r="M124" s="197">
        <f>(SUM('1.  LRAMVA Summary'!H$55:H$75)+SUM('1.  LRAMVA Summary'!H$76:H$77)*(MONTH($E124)-1)/12)*$H124</f>
        <v>0</v>
      </c>
      <c r="N124" s="197">
        <f>(SUM('1.  LRAMVA Summary'!I$55:I$75)+SUM('1.  LRAMVA Summary'!I$76:I$77)*(MONTH($E124)-1)/12)*$H124</f>
        <v>0</v>
      </c>
      <c r="O124" s="197">
        <f>(SUM('1.  LRAMVA Summary'!J$55:J$75)+SUM('1.  LRAMVA Summary'!J$76:J$77)*(MONTH($E124)-1)/12)*$H124</f>
        <v>0</v>
      </c>
      <c r="P124" s="197">
        <f>(SUM('1.  LRAMVA Summary'!K$55:K$75)+SUM('1.  LRAMVA Summary'!K$76:K$77)*(MONTH($E124)-1)/12)*$H124</f>
        <v>0</v>
      </c>
      <c r="Q124" s="197">
        <f>(SUM('1.  LRAMVA Summary'!L$55:L$75)+SUM('1.  LRAMVA Summary'!L$76:L$77)*(MONTH($E124)-1)/12)*$H124</f>
        <v>0</v>
      </c>
      <c r="R124" s="197">
        <f>(SUM('1.  LRAMVA Summary'!M$55:M$75)+SUM('1.  LRAMVA Summary'!M$76:M$77)*(MONTH($E124)-1)/12)*$H124</f>
        <v>0</v>
      </c>
      <c r="S124" s="197">
        <f>(SUM('1.  LRAMVA Summary'!N$55:N$75)+SUM('1.  LRAMVA Summary'!N$76:N$77)*(MONTH($E124)-1)/12)*$H124</f>
        <v>0</v>
      </c>
      <c r="T124" s="197">
        <f>(SUM('1.  LRAMVA Summary'!O$55:O$75)+SUM('1.  LRAMVA Summary'!O$76:O$77)*(MONTH($E124)-1)/12)*$H124</f>
        <v>0</v>
      </c>
      <c r="U124" s="197">
        <f>(SUM('1.  LRAMVA Summary'!P$55:P$75)+SUM('1.  LRAMVA Summary'!P$76:P$77)*(MONTH($E124)-1)/12)*$H124</f>
        <v>0</v>
      </c>
      <c r="V124" s="197">
        <f>(SUM('1.  LRAMVA Summary'!Q$55:Q$75)+SUM('1.  LRAMVA Summary'!Q$76:Q$77)*(MONTH($E124)-1)/12)*$H124</f>
        <v>0</v>
      </c>
      <c r="W124" s="198">
        <f t="shared" si="64"/>
        <v>0</v>
      </c>
      <c r="Y124" s="1"/>
    </row>
    <row r="125" spans="2:25">
      <c r="E125" s="181">
        <v>43221</v>
      </c>
      <c r="F125" s="181" t="s">
        <v>185</v>
      </c>
      <c r="G125" s="182" t="s">
        <v>66</v>
      </c>
      <c r="H125" s="205">
        <f t="shared" ref="H125:H126" si="65">$C$45/12</f>
        <v>1.575E-3</v>
      </c>
      <c r="I125" s="197">
        <f>(SUM('1.  LRAMVA Summary'!D$55:D$75)+SUM('1.  LRAMVA Summary'!D$76:D$77)*(MONTH($E125)-1)/12)*$H125</f>
        <v>0</v>
      </c>
      <c r="J125" s="197">
        <f>(SUM('1.  LRAMVA Summary'!E$55:E$75)+SUM('1.  LRAMVA Summary'!E$76:E$77)*(MONTH($E125)-1)/12)*$H125</f>
        <v>0</v>
      </c>
      <c r="K125" s="197">
        <f>(SUM('1.  LRAMVA Summary'!F$55:F$75)+SUM('1.  LRAMVA Summary'!F$76:F$77)*(MONTH($E125)-1)/12)*$H125</f>
        <v>0</v>
      </c>
      <c r="L125" s="197">
        <f>(SUM('1.  LRAMVA Summary'!G$55:G$75)+SUM('1.  LRAMVA Summary'!G$76:G$77)*(MONTH($E125)-1)/12)*$H125</f>
        <v>0</v>
      </c>
      <c r="M125" s="197">
        <f>(SUM('1.  LRAMVA Summary'!H$55:H$75)+SUM('1.  LRAMVA Summary'!H$76:H$77)*(MONTH($E125)-1)/12)*$H125</f>
        <v>0</v>
      </c>
      <c r="N125" s="197">
        <f>(SUM('1.  LRAMVA Summary'!I$55:I$75)+SUM('1.  LRAMVA Summary'!I$76:I$77)*(MONTH($E125)-1)/12)*$H125</f>
        <v>0</v>
      </c>
      <c r="O125" s="197">
        <f>(SUM('1.  LRAMVA Summary'!J$55:J$75)+SUM('1.  LRAMVA Summary'!J$76:J$77)*(MONTH($E125)-1)/12)*$H125</f>
        <v>0</v>
      </c>
      <c r="P125" s="197">
        <f>(SUM('1.  LRAMVA Summary'!K$55:K$75)+SUM('1.  LRAMVA Summary'!K$76:K$77)*(MONTH($E125)-1)/12)*$H125</f>
        <v>0</v>
      </c>
      <c r="Q125" s="197">
        <f>(SUM('1.  LRAMVA Summary'!L$55:L$75)+SUM('1.  LRAMVA Summary'!L$76:L$77)*(MONTH($E125)-1)/12)*$H125</f>
        <v>0</v>
      </c>
      <c r="R125" s="197">
        <f>(SUM('1.  LRAMVA Summary'!M$55:M$75)+SUM('1.  LRAMVA Summary'!M$76:M$77)*(MONTH($E125)-1)/12)*$H125</f>
        <v>0</v>
      </c>
      <c r="S125" s="197">
        <f>(SUM('1.  LRAMVA Summary'!N$55:N$75)+SUM('1.  LRAMVA Summary'!N$76:N$77)*(MONTH($E125)-1)/12)*$H125</f>
        <v>0</v>
      </c>
      <c r="T125" s="197">
        <f>(SUM('1.  LRAMVA Summary'!O$55:O$75)+SUM('1.  LRAMVA Summary'!O$76:O$77)*(MONTH($E125)-1)/12)*$H125</f>
        <v>0</v>
      </c>
      <c r="U125" s="197">
        <f>(SUM('1.  LRAMVA Summary'!P$55:P$75)+SUM('1.  LRAMVA Summary'!P$76:P$77)*(MONTH($E125)-1)/12)*$H125</f>
        <v>0</v>
      </c>
      <c r="V125" s="197">
        <f>(SUM('1.  LRAMVA Summary'!Q$55:Q$75)+SUM('1.  LRAMVA Summary'!Q$76:Q$77)*(MONTH($E125)-1)/12)*$H125</f>
        <v>0</v>
      </c>
      <c r="W125" s="198">
        <f t="shared" si="64"/>
        <v>0</v>
      </c>
    </row>
    <row r="126" spans="2:25" s="203" customFormat="1">
      <c r="B126" s="202"/>
      <c r="C126" s="1"/>
      <c r="E126" s="181">
        <v>43252</v>
      </c>
      <c r="F126" s="181" t="s">
        <v>185</v>
      </c>
      <c r="G126" s="182" t="s">
        <v>66</v>
      </c>
      <c r="H126" s="205">
        <f t="shared" si="65"/>
        <v>1.575E-3</v>
      </c>
      <c r="I126" s="197">
        <f>(SUM('1.  LRAMVA Summary'!D$55:D$75)+SUM('1.  LRAMVA Summary'!D$76:D$77)*(MONTH($E126)-1)/12)*$H126</f>
        <v>0</v>
      </c>
      <c r="J126" s="197">
        <f>(SUM('1.  LRAMVA Summary'!E$55:E$75)+SUM('1.  LRAMVA Summary'!E$76:E$77)*(MONTH($E126)-1)/12)*$H126</f>
        <v>0</v>
      </c>
      <c r="K126" s="197">
        <f>(SUM('1.  LRAMVA Summary'!F$55:F$75)+SUM('1.  LRAMVA Summary'!F$76:F$77)*(MONTH($E126)-1)/12)*$H126</f>
        <v>0</v>
      </c>
      <c r="L126" s="197">
        <f>(SUM('1.  LRAMVA Summary'!G$55:G$75)+SUM('1.  LRAMVA Summary'!G$76:G$77)*(MONTH($E126)-1)/12)*$H126</f>
        <v>0</v>
      </c>
      <c r="M126" s="197">
        <f>(SUM('1.  LRAMVA Summary'!H$55:H$75)+SUM('1.  LRAMVA Summary'!H$76:H$77)*(MONTH($E126)-1)/12)*$H126</f>
        <v>0</v>
      </c>
      <c r="N126" s="197">
        <f>(SUM('1.  LRAMVA Summary'!I$55:I$75)+SUM('1.  LRAMVA Summary'!I$76:I$77)*(MONTH($E126)-1)/12)*$H126</f>
        <v>0</v>
      </c>
      <c r="O126" s="197">
        <f>(SUM('1.  LRAMVA Summary'!J$55:J$75)+SUM('1.  LRAMVA Summary'!J$76:J$77)*(MONTH($E126)-1)/12)*$H126</f>
        <v>0</v>
      </c>
      <c r="P126" s="197">
        <f>(SUM('1.  LRAMVA Summary'!K$55:K$75)+SUM('1.  LRAMVA Summary'!K$76:K$77)*(MONTH($E126)-1)/12)*$H126</f>
        <v>0</v>
      </c>
      <c r="Q126" s="197">
        <f>(SUM('1.  LRAMVA Summary'!L$55:L$75)+SUM('1.  LRAMVA Summary'!L$76:L$77)*(MONTH($E126)-1)/12)*$H126</f>
        <v>0</v>
      </c>
      <c r="R126" s="197">
        <f>(SUM('1.  LRAMVA Summary'!M$55:M$75)+SUM('1.  LRAMVA Summary'!M$76:M$77)*(MONTH($E126)-1)/12)*$H126</f>
        <v>0</v>
      </c>
      <c r="S126" s="197">
        <f>(SUM('1.  LRAMVA Summary'!N$55:N$75)+SUM('1.  LRAMVA Summary'!N$76:N$77)*(MONTH($E126)-1)/12)*$H126</f>
        <v>0</v>
      </c>
      <c r="T126" s="197">
        <f>(SUM('1.  LRAMVA Summary'!O$55:O$75)+SUM('1.  LRAMVA Summary'!O$76:O$77)*(MONTH($E126)-1)/12)*$H126</f>
        <v>0</v>
      </c>
      <c r="U126" s="197">
        <f>(SUM('1.  LRAMVA Summary'!P$55:P$75)+SUM('1.  LRAMVA Summary'!P$76:P$77)*(MONTH($E126)-1)/12)*$H126</f>
        <v>0</v>
      </c>
      <c r="V126" s="197">
        <f>(SUM('1.  LRAMVA Summary'!Q$55:Q$75)+SUM('1.  LRAMVA Summary'!Q$76:Q$77)*(MONTH($E126)-1)/12)*$H126</f>
        <v>0</v>
      </c>
      <c r="W126" s="198">
        <f t="shared" si="64"/>
        <v>0</v>
      </c>
      <c r="Y126" s="1"/>
    </row>
    <row r="127" spans="2:25">
      <c r="E127" s="181">
        <v>43282</v>
      </c>
      <c r="F127" s="181" t="s">
        <v>185</v>
      </c>
      <c r="G127" s="182" t="s">
        <v>68</v>
      </c>
      <c r="H127" s="205">
        <f>$C$46/12</f>
        <v>1.575E-3</v>
      </c>
      <c r="I127" s="197">
        <f>(SUM('1.  LRAMVA Summary'!D$55:D$75)+SUM('1.  LRAMVA Summary'!D$76:D$77)*(MONTH($E127)-1)/12)*$H127</f>
        <v>0</v>
      </c>
      <c r="J127" s="197">
        <f>(SUM('1.  LRAMVA Summary'!E$55:E$75)+SUM('1.  LRAMVA Summary'!E$76:E$77)*(MONTH($E127)-1)/12)*$H127</f>
        <v>0</v>
      </c>
      <c r="K127" s="197">
        <f>(SUM('1.  LRAMVA Summary'!F$55:F$75)+SUM('1.  LRAMVA Summary'!F$76:F$77)*(MONTH($E127)-1)/12)*$H127</f>
        <v>0</v>
      </c>
      <c r="L127" s="197">
        <f>(SUM('1.  LRAMVA Summary'!G$55:G$75)+SUM('1.  LRAMVA Summary'!G$76:G$77)*(MONTH($E127)-1)/12)*$H127</f>
        <v>0</v>
      </c>
      <c r="M127" s="197">
        <f>(SUM('1.  LRAMVA Summary'!H$55:H$75)+SUM('1.  LRAMVA Summary'!H$76:H$77)*(MONTH($E127)-1)/12)*$H127</f>
        <v>0</v>
      </c>
      <c r="N127" s="197">
        <f>(SUM('1.  LRAMVA Summary'!I$55:I$75)+SUM('1.  LRAMVA Summary'!I$76:I$77)*(MONTH($E127)-1)/12)*$H127</f>
        <v>0</v>
      </c>
      <c r="O127" s="197">
        <f>(SUM('1.  LRAMVA Summary'!J$55:J$75)+SUM('1.  LRAMVA Summary'!J$76:J$77)*(MONTH($E127)-1)/12)*$H127</f>
        <v>0</v>
      </c>
      <c r="P127" s="197">
        <f>(SUM('1.  LRAMVA Summary'!K$55:K$75)+SUM('1.  LRAMVA Summary'!K$76:K$77)*(MONTH($E127)-1)/12)*$H127</f>
        <v>0</v>
      </c>
      <c r="Q127" s="197">
        <f>(SUM('1.  LRAMVA Summary'!L$55:L$75)+SUM('1.  LRAMVA Summary'!L$76:L$77)*(MONTH($E127)-1)/12)*$H127</f>
        <v>0</v>
      </c>
      <c r="R127" s="197">
        <f>(SUM('1.  LRAMVA Summary'!M$55:M$75)+SUM('1.  LRAMVA Summary'!M$76:M$77)*(MONTH($E127)-1)/12)*$H127</f>
        <v>0</v>
      </c>
      <c r="S127" s="197">
        <f>(SUM('1.  LRAMVA Summary'!N$55:N$75)+SUM('1.  LRAMVA Summary'!N$76:N$77)*(MONTH($E127)-1)/12)*$H127</f>
        <v>0</v>
      </c>
      <c r="T127" s="197">
        <f>(SUM('1.  LRAMVA Summary'!O$55:O$75)+SUM('1.  LRAMVA Summary'!O$76:O$77)*(MONTH($E127)-1)/12)*$H127</f>
        <v>0</v>
      </c>
      <c r="U127" s="197">
        <f>(SUM('1.  LRAMVA Summary'!P$55:P$75)+SUM('1.  LRAMVA Summary'!P$76:P$77)*(MONTH($E127)-1)/12)*$H127</f>
        <v>0</v>
      </c>
      <c r="V127" s="197">
        <f>(SUM('1.  LRAMVA Summary'!Q$55:Q$75)+SUM('1.  LRAMVA Summary'!Q$76:Q$77)*(MONTH($E127)-1)/12)*$H127</f>
        <v>0</v>
      </c>
      <c r="W127" s="198">
        <f t="shared" si="64"/>
        <v>0</v>
      </c>
    </row>
    <row r="128" spans="2:25">
      <c r="E128" s="181">
        <v>43313</v>
      </c>
      <c r="F128" s="181" t="s">
        <v>185</v>
      </c>
      <c r="G128" s="182" t="s">
        <v>68</v>
      </c>
      <c r="H128" s="205">
        <f t="shared" ref="H128:H129" si="66">$C$46/12</f>
        <v>1.575E-3</v>
      </c>
      <c r="I128" s="197">
        <f>(SUM('1.  LRAMVA Summary'!D$55:D$75)+SUM('1.  LRAMVA Summary'!D$76:D$77)*(MONTH($E128)-1)/12)*$H128</f>
        <v>0</v>
      </c>
      <c r="J128" s="197">
        <f>(SUM('1.  LRAMVA Summary'!E$55:E$75)+SUM('1.  LRAMVA Summary'!E$76:E$77)*(MONTH($E128)-1)/12)*$H128</f>
        <v>0</v>
      </c>
      <c r="K128" s="197">
        <f>(SUM('1.  LRAMVA Summary'!F$55:F$75)+SUM('1.  LRAMVA Summary'!F$76:F$77)*(MONTH($E128)-1)/12)*$H128</f>
        <v>0</v>
      </c>
      <c r="L128" s="197">
        <f>(SUM('1.  LRAMVA Summary'!G$55:G$75)+SUM('1.  LRAMVA Summary'!G$76:G$77)*(MONTH($E128)-1)/12)*$H128</f>
        <v>0</v>
      </c>
      <c r="M128" s="197">
        <f>(SUM('1.  LRAMVA Summary'!H$55:H$75)+SUM('1.  LRAMVA Summary'!H$76:H$77)*(MONTH($E128)-1)/12)*$H128</f>
        <v>0</v>
      </c>
      <c r="N128" s="197">
        <f>(SUM('1.  LRAMVA Summary'!I$55:I$75)+SUM('1.  LRAMVA Summary'!I$76:I$77)*(MONTH($E128)-1)/12)*$H128</f>
        <v>0</v>
      </c>
      <c r="O128" s="197">
        <f>(SUM('1.  LRAMVA Summary'!J$55:J$75)+SUM('1.  LRAMVA Summary'!J$76:J$77)*(MONTH($E128)-1)/12)*$H128</f>
        <v>0</v>
      </c>
      <c r="P128" s="197">
        <f>(SUM('1.  LRAMVA Summary'!K$55:K$75)+SUM('1.  LRAMVA Summary'!K$76:K$77)*(MONTH($E128)-1)/12)*$H128</f>
        <v>0</v>
      </c>
      <c r="Q128" s="197">
        <f>(SUM('1.  LRAMVA Summary'!L$55:L$75)+SUM('1.  LRAMVA Summary'!L$76:L$77)*(MONTH($E128)-1)/12)*$H128</f>
        <v>0</v>
      </c>
      <c r="R128" s="197">
        <f>(SUM('1.  LRAMVA Summary'!M$55:M$75)+SUM('1.  LRAMVA Summary'!M$76:M$77)*(MONTH($E128)-1)/12)*$H128</f>
        <v>0</v>
      </c>
      <c r="S128" s="197">
        <f>(SUM('1.  LRAMVA Summary'!N$55:N$75)+SUM('1.  LRAMVA Summary'!N$76:N$77)*(MONTH($E128)-1)/12)*$H128</f>
        <v>0</v>
      </c>
      <c r="T128" s="197">
        <f>(SUM('1.  LRAMVA Summary'!O$55:O$75)+SUM('1.  LRAMVA Summary'!O$76:O$77)*(MONTH($E128)-1)/12)*$H128</f>
        <v>0</v>
      </c>
      <c r="U128" s="197">
        <f>(SUM('1.  LRAMVA Summary'!P$55:P$75)+SUM('1.  LRAMVA Summary'!P$76:P$77)*(MONTH($E128)-1)/12)*$H128</f>
        <v>0</v>
      </c>
      <c r="V128" s="197">
        <f>(SUM('1.  LRAMVA Summary'!Q$55:Q$75)+SUM('1.  LRAMVA Summary'!Q$76:Q$77)*(MONTH($E128)-1)/12)*$H128</f>
        <v>0</v>
      </c>
      <c r="W128" s="198">
        <f t="shared" si="64"/>
        <v>0</v>
      </c>
    </row>
    <row r="129" spans="2:25">
      <c r="E129" s="181">
        <v>43344</v>
      </c>
      <c r="F129" s="181" t="s">
        <v>185</v>
      </c>
      <c r="G129" s="182" t="s">
        <v>68</v>
      </c>
      <c r="H129" s="205">
        <f t="shared" si="66"/>
        <v>1.575E-3</v>
      </c>
      <c r="I129" s="197">
        <f>(SUM('1.  LRAMVA Summary'!D$55:D$75)+SUM('1.  LRAMVA Summary'!D$76:D$77)*(MONTH($E129)-1)/12)*$H129</f>
        <v>0</v>
      </c>
      <c r="J129" s="197">
        <f>(SUM('1.  LRAMVA Summary'!E$55:E$75)+SUM('1.  LRAMVA Summary'!E$76:E$77)*(MONTH($E129)-1)/12)*$H129</f>
        <v>0</v>
      </c>
      <c r="K129" s="197">
        <f>(SUM('1.  LRAMVA Summary'!F$55:F$75)+SUM('1.  LRAMVA Summary'!F$76:F$77)*(MONTH($E129)-1)/12)*$H129</f>
        <v>0</v>
      </c>
      <c r="L129" s="197">
        <f>(SUM('1.  LRAMVA Summary'!G$55:G$75)+SUM('1.  LRAMVA Summary'!G$76:G$77)*(MONTH($E129)-1)/12)*$H129</f>
        <v>0</v>
      </c>
      <c r="M129" s="197">
        <f>(SUM('1.  LRAMVA Summary'!H$55:H$75)+SUM('1.  LRAMVA Summary'!H$76:H$77)*(MONTH($E129)-1)/12)*$H129</f>
        <v>0</v>
      </c>
      <c r="N129" s="197">
        <f>(SUM('1.  LRAMVA Summary'!I$55:I$75)+SUM('1.  LRAMVA Summary'!I$76:I$77)*(MONTH($E129)-1)/12)*$H129</f>
        <v>0</v>
      </c>
      <c r="O129" s="197">
        <f>(SUM('1.  LRAMVA Summary'!J$55:J$75)+SUM('1.  LRAMVA Summary'!J$76:J$77)*(MONTH($E129)-1)/12)*$H129</f>
        <v>0</v>
      </c>
      <c r="P129" s="197">
        <f>(SUM('1.  LRAMVA Summary'!K$55:K$75)+SUM('1.  LRAMVA Summary'!K$76:K$77)*(MONTH($E129)-1)/12)*$H129</f>
        <v>0</v>
      </c>
      <c r="Q129" s="197">
        <f>(SUM('1.  LRAMVA Summary'!L$55:L$75)+SUM('1.  LRAMVA Summary'!L$76:L$77)*(MONTH($E129)-1)/12)*$H129</f>
        <v>0</v>
      </c>
      <c r="R129" s="197">
        <f>(SUM('1.  LRAMVA Summary'!M$55:M$75)+SUM('1.  LRAMVA Summary'!M$76:M$77)*(MONTH($E129)-1)/12)*$H129</f>
        <v>0</v>
      </c>
      <c r="S129" s="197">
        <f>(SUM('1.  LRAMVA Summary'!N$55:N$75)+SUM('1.  LRAMVA Summary'!N$76:N$77)*(MONTH($E129)-1)/12)*$H129</f>
        <v>0</v>
      </c>
      <c r="T129" s="197">
        <f>(SUM('1.  LRAMVA Summary'!O$55:O$75)+SUM('1.  LRAMVA Summary'!O$76:O$77)*(MONTH($E129)-1)/12)*$H129</f>
        <v>0</v>
      </c>
      <c r="U129" s="197">
        <f>(SUM('1.  LRAMVA Summary'!P$55:P$75)+SUM('1.  LRAMVA Summary'!P$76:P$77)*(MONTH($E129)-1)/12)*$H129</f>
        <v>0</v>
      </c>
      <c r="V129" s="197">
        <f>(SUM('1.  LRAMVA Summary'!Q$55:Q$75)+SUM('1.  LRAMVA Summary'!Q$76:Q$77)*(MONTH($E129)-1)/12)*$H129</f>
        <v>0</v>
      </c>
      <c r="W129" s="198">
        <f t="shared" si="64"/>
        <v>0</v>
      </c>
    </row>
    <row r="130" spans="2:25">
      <c r="E130" s="181">
        <v>43374</v>
      </c>
      <c r="F130" s="181" t="s">
        <v>185</v>
      </c>
      <c r="G130" s="182" t="s">
        <v>69</v>
      </c>
      <c r="H130" s="205">
        <f>$C$47/12</f>
        <v>1.8083333333333335E-3</v>
      </c>
      <c r="I130" s="197">
        <f>(SUM('1.  LRAMVA Summary'!D$55:D$75)+SUM('1.  LRAMVA Summary'!D$76:D$77)*(MONTH($E130)-1)/12)*$H130</f>
        <v>0</v>
      </c>
      <c r="J130" s="197">
        <f>(SUM('1.  LRAMVA Summary'!E$55:E$75)+SUM('1.  LRAMVA Summary'!E$76:E$77)*(MONTH($E130)-1)/12)*$H130</f>
        <v>0</v>
      </c>
      <c r="K130" s="197">
        <f>(SUM('1.  LRAMVA Summary'!F$55:F$75)+SUM('1.  LRAMVA Summary'!F$76:F$77)*(MONTH($E130)-1)/12)*$H130</f>
        <v>0</v>
      </c>
      <c r="L130" s="197">
        <f>(SUM('1.  LRAMVA Summary'!G$55:G$75)+SUM('1.  LRAMVA Summary'!G$76:G$77)*(MONTH($E130)-1)/12)*$H130</f>
        <v>0</v>
      </c>
      <c r="M130" s="197">
        <f>(SUM('1.  LRAMVA Summary'!H$55:H$75)+SUM('1.  LRAMVA Summary'!H$76:H$77)*(MONTH($E130)-1)/12)*$H130</f>
        <v>0</v>
      </c>
      <c r="N130" s="197">
        <f>(SUM('1.  LRAMVA Summary'!I$55:I$75)+SUM('1.  LRAMVA Summary'!I$76:I$77)*(MONTH($E130)-1)/12)*$H130</f>
        <v>0</v>
      </c>
      <c r="O130" s="197">
        <f>(SUM('1.  LRAMVA Summary'!J$55:J$75)+SUM('1.  LRAMVA Summary'!J$76:J$77)*(MONTH($E130)-1)/12)*$H130</f>
        <v>0</v>
      </c>
      <c r="P130" s="197">
        <f>(SUM('1.  LRAMVA Summary'!K$55:K$75)+SUM('1.  LRAMVA Summary'!K$76:K$77)*(MONTH($E130)-1)/12)*$H130</f>
        <v>0</v>
      </c>
      <c r="Q130" s="197">
        <f>(SUM('1.  LRAMVA Summary'!L$55:L$75)+SUM('1.  LRAMVA Summary'!L$76:L$77)*(MONTH($E130)-1)/12)*$H130</f>
        <v>0</v>
      </c>
      <c r="R130" s="197">
        <f>(SUM('1.  LRAMVA Summary'!M$55:M$75)+SUM('1.  LRAMVA Summary'!M$76:M$77)*(MONTH($E130)-1)/12)*$H130</f>
        <v>0</v>
      </c>
      <c r="S130" s="197">
        <f>(SUM('1.  LRAMVA Summary'!N$55:N$75)+SUM('1.  LRAMVA Summary'!N$76:N$77)*(MONTH($E130)-1)/12)*$H130</f>
        <v>0</v>
      </c>
      <c r="T130" s="197">
        <f>(SUM('1.  LRAMVA Summary'!O$55:O$75)+SUM('1.  LRAMVA Summary'!O$76:O$77)*(MONTH($E130)-1)/12)*$H130</f>
        <v>0</v>
      </c>
      <c r="U130" s="197">
        <f>(SUM('1.  LRAMVA Summary'!P$55:P$75)+SUM('1.  LRAMVA Summary'!P$76:P$77)*(MONTH($E130)-1)/12)*$H130</f>
        <v>0</v>
      </c>
      <c r="V130" s="197">
        <f>(SUM('1.  LRAMVA Summary'!Q$55:Q$75)+SUM('1.  LRAMVA Summary'!Q$76:Q$77)*(MONTH($E130)-1)/12)*$H130</f>
        <v>0</v>
      </c>
      <c r="W130" s="198">
        <f t="shared" si="64"/>
        <v>0</v>
      </c>
      <c r="Y130" s="8"/>
    </row>
    <row r="131" spans="2:25">
      <c r="E131" s="181">
        <v>43405</v>
      </c>
      <c r="F131" s="181" t="s">
        <v>185</v>
      </c>
      <c r="G131" s="182" t="s">
        <v>69</v>
      </c>
      <c r="H131" s="205">
        <f t="shared" ref="H131:H132" si="67">$C$47/12</f>
        <v>1.8083333333333335E-3</v>
      </c>
      <c r="I131" s="197">
        <f>(SUM('1.  LRAMVA Summary'!D$55:D$75)+SUM('1.  LRAMVA Summary'!D$76:D$77)*(MONTH($E131)-1)/12)*$H131</f>
        <v>0</v>
      </c>
      <c r="J131" s="197">
        <f>(SUM('1.  LRAMVA Summary'!E$55:E$75)+SUM('1.  LRAMVA Summary'!E$76:E$77)*(MONTH($E131)-1)/12)*$H131</f>
        <v>0</v>
      </c>
      <c r="K131" s="197">
        <f>(SUM('1.  LRAMVA Summary'!F$55:F$75)+SUM('1.  LRAMVA Summary'!F$76:F$77)*(MONTH($E131)-1)/12)*$H131</f>
        <v>0</v>
      </c>
      <c r="L131" s="197">
        <f>(SUM('1.  LRAMVA Summary'!G$55:G$75)+SUM('1.  LRAMVA Summary'!G$76:G$77)*(MONTH($E131)-1)/12)*$H131</f>
        <v>0</v>
      </c>
      <c r="M131" s="197">
        <f>(SUM('1.  LRAMVA Summary'!H$55:H$75)+SUM('1.  LRAMVA Summary'!H$76:H$77)*(MONTH($E131)-1)/12)*$H131</f>
        <v>0</v>
      </c>
      <c r="N131" s="197">
        <f>(SUM('1.  LRAMVA Summary'!I$55:I$75)+SUM('1.  LRAMVA Summary'!I$76:I$77)*(MONTH($E131)-1)/12)*$H131</f>
        <v>0</v>
      </c>
      <c r="O131" s="197">
        <f>(SUM('1.  LRAMVA Summary'!J$55:J$75)+SUM('1.  LRAMVA Summary'!J$76:J$77)*(MONTH($E131)-1)/12)*$H131</f>
        <v>0</v>
      </c>
      <c r="P131" s="197">
        <f>(SUM('1.  LRAMVA Summary'!K$55:K$75)+SUM('1.  LRAMVA Summary'!K$76:K$77)*(MONTH($E131)-1)/12)*$H131</f>
        <v>0</v>
      </c>
      <c r="Q131" s="197">
        <f>(SUM('1.  LRAMVA Summary'!L$55:L$75)+SUM('1.  LRAMVA Summary'!L$76:L$77)*(MONTH($E131)-1)/12)*$H131</f>
        <v>0</v>
      </c>
      <c r="R131" s="197">
        <f>(SUM('1.  LRAMVA Summary'!M$55:M$75)+SUM('1.  LRAMVA Summary'!M$76:M$77)*(MONTH($E131)-1)/12)*$H131</f>
        <v>0</v>
      </c>
      <c r="S131" s="197">
        <f>(SUM('1.  LRAMVA Summary'!N$55:N$75)+SUM('1.  LRAMVA Summary'!N$76:N$77)*(MONTH($E131)-1)/12)*$H131</f>
        <v>0</v>
      </c>
      <c r="T131" s="197">
        <f>(SUM('1.  LRAMVA Summary'!O$55:O$75)+SUM('1.  LRAMVA Summary'!O$76:O$77)*(MONTH($E131)-1)/12)*$H131</f>
        <v>0</v>
      </c>
      <c r="U131" s="197">
        <f>(SUM('1.  LRAMVA Summary'!P$55:P$75)+SUM('1.  LRAMVA Summary'!P$76:P$77)*(MONTH($E131)-1)/12)*$H131</f>
        <v>0</v>
      </c>
      <c r="V131" s="197">
        <f>(SUM('1.  LRAMVA Summary'!Q$55:Q$75)+SUM('1.  LRAMVA Summary'!Q$76:Q$77)*(MONTH($E131)-1)/12)*$H131</f>
        <v>0</v>
      </c>
      <c r="W131" s="198">
        <f t="shared" si="64"/>
        <v>0</v>
      </c>
    </row>
    <row r="132" spans="2:25">
      <c r="E132" s="181">
        <v>43435</v>
      </c>
      <c r="F132" s="181" t="s">
        <v>185</v>
      </c>
      <c r="G132" s="182" t="s">
        <v>69</v>
      </c>
      <c r="H132" s="205">
        <f t="shared" si="67"/>
        <v>1.8083333333333335E-3</v>
      </c>
      <c r="I132" s="197">
        <f>(SUM('1.  LRAMVA Summary'!D$55:D$75)+SUM('1.  LRAMVA Summary'!D$76:D$77)*(MONTH($E132)-1)/12)*$H132</f>
        <v>0</v>
      </c>
      <c r="J132" s="197">
        <f>(SUM('1.  LRAMVA Summary'!E$55:E$75)+SUM('1.  LRAMVA Summary'!E$76:E$77)*(MONTH($E132)-1)/12)*$H132</f>
        <v>0</v>
      </c>
      <c r="K132" s="197">
        <f>(SUM('1.  LRAMVA Summary'!F$55:F$75)+SUM('1.  LRAMVA Summary'!F$76:F$77)*(MONTH($E132)-1)/12)*$H132</f>
        <v>0</v>
      </c>
      <c r="L132" s="197">
        <f>(SUM('1.  LRAMVA Summary'!G$55:G$75)+SUM('1.  LRAMVA Summary'!G$76:G$77)*(MONTH($E132)-1)/12)*$H132</f>
        <v>0</v>
      </c>
      <c r="M132" s="197">
        <f>(SUM('1.  LRAMVA Summary'!H$55:H$75)+SUM('1.  LRAMVA Summary'!H$76:H$77)*(MONTH($E132)-1)/12)*$H132</f>
        <v>0</v>
      </c>
      <c r="N132" s="197">
        <f>(SUM('1.  LRAMVA Summary'!I$55:I$75)+SUM('1.  LRAMVA Summary'!I$76:I$77)*(MONTH($E132)-1)/12)*$H132</f>
        <v>0</v>
      </c>
      <c r="O132" s="197">
        <f>(SUM('1.  LRAMVA Summary'!J$55:J$75)+SUM('1.  LRAMVA Summary'!J$76:J$77)*(MONTH($E132)-1)/12)*$H132</f>
        <v>0</v>
      </c>
      <c r="P132" s="197">
        <f>(SUM('1.  LRAMVA Summary'!K$55:K$75)+SUM('1.  LRAMVA Summary'!K$76:K$77)*(MONTH($E132)-1)/12)*$H132</f>
        <v>0</v>
      </c>
      <c r="Q132" s="197">
        <f>(SUM('1.  LRAMVA Summary'!L$55:L$75)+SUM('1.  LRAMVA Summary'!L$76:L$77)*(MONTH($E132)-1)/12)*$H132</f>
        <v>0</v>
      </c>
      <c r="R132" s="197">
        <f>(SUM('1.  LRAMVA Summary'!M$55:M$75)+SUM('1.  LRAMVA Summary'!M$76:M$77)*(MONTH($E132)-1)/12)*$H132</f>
        <v>0</v>
      </c>
      <c r="S132" s="197">
        <f>(SUM('1.  LRAMVA Summary'!N$55:N$75)+SUM('1.  LRAMVA Summary'!N$76:N$77)*(MONTH($E132)-1)/12)*$H132</f>
        <v>0</v>
      </c>
      <c r="T132" s="197">
        <f>(SUM('1.  LRAMVA Summary'!O$55:O$75)+SUM('1.  LRAMVA Summary'!O$76:O$77)*(MONTH($E132)-1)/12)*$H132</f>
        <v>0</v>
      </c>
      <c r="U132" s="197">
        <f>(SUM('1.  LRAMVA Summary'!P$55:P$75)+SUM('1.  LRAMVA Summary'!P$76:P$77)*(MONTH($E132)-1)/12)*$H132</f>
        <v>0</v>
      </c>
      <c r="V132" s="197">
        <f>(SUM('1.  LRAMVA Summary'!Q$55:Q$75)+SUM('1.  LRAMVA Summary'!Q$76:Q$77)*(MONTH($E132)-1)/12)*$H132</f>
        <v>0</v>
      </c>
      <c r="W132" s="198">
        <f t="shared" si="64"/>
        <v>0</v>
      </c>
      <c r="Y132" s="203"/>
    </row>
    <row r="133" spans="2:25" ht="15.75" thickBot="1">
      <c r="E133" s="183" t="s">
        <v>465</v>
      </c>
      <c r="F133" s="183"/>
      <c r="G133" s="184"/>
      <c r="H133" s="185"/>
      <c r="I133" s="186">
        <f>SUM(I120:I132)</f>
        <v>0</v>
      </c>
      <c r="J133" s="186">
        <f>SUM(J120:J132)</f>
        <v>0</v>
      </c>
      <c r="K133" s="186">
        <f t="shared" ref="K133:O133" si="68">SUM(K120:K132)</f>
        <v>0</v>
      </c>
      <c r="L133" s="186">
        <f t="shared" si="68"/>
        <v>0</v>
      </c>
      <c r="M133" s="186">
        <f t="shared" si="68"/>
        <v>0</v>
      </c>
      <c r="N133" s="186">
        <f t="shared" si="68"/>
        <v>0</v>
      </c>
      <c r="O133" s="186">
        <f t="shared" si="68"/>
        <v>0</v>
      </c>
      <c r="P133" s="186">
        <f t="shared" ref="P133:V133" si="69">SUM(P120:P132)</f>
        <v>0</v>
      </c>
      <c r="Q133" s="186">
        <f t="shared" si="69"/>
        <v>0</v>
      </c>
      <c r="R133" s="186">
        <f t="shared" si="69"/>
        <v>0</v>
      </c>
      <c r="S133" s="186">
        <f t="shared" si="69"/>
        <v>0</v>
      </c>
      <c r="T133" s="186">
        <f t="shared" si="69"/>
        <v>0</v>
      </c>
      <c r="U133" s="186">
        <f t="shared" si="69"/>
        <v>0</v>
      </c>
      <c r="V133" s="186">
        <f t="shared" si="69"/>
        <v>0</v>
      </c>
      <c r="W133" s="186">
        <f>SUM(W120:W132)</f>
        <v>0</v>
      </c>
    </row>
    <row r="134" spans="2:25" ht="15.75" thickTop="1">
      <c r="E134" s="187" t="s">
        <v>67</v>
      </c>
      <c r="F134" s="187"/>
      <c r="G134" s="188"/>
      <c r="H134" s="189"/>
      <c r="I134" s="190"/>
      <c r="J134" s="190"/>
      <c r="K134" s="190"/>
      <c r="L134" s="190"/>
      <c r="M134" s="190"/>
      <c r="N134" s="190"/>
      <c r="O134" s="190"/>
      <c r="P134" s="190"/>
      <c r="Q134" s="190"/>
      <c r="R134" s="190"/>
      <c r="S134" s="190"/>
      <c r="T134" s="190"/>
      <c r="U134" s="190"/>
      <c r="V134" s="190"/>
      <c r="W134" s="191"/>
    </row>
    <row r="135" spans="2:25">
      <c r="C135" s="8"/>
      <c r="E135" s="192" t="s">
        <v>431</v>
      </c>
      <c r="F135" s="192"/>
      <c r="G135" s="193"/>
      <c r="H135" s="194"/>
      <c r="I135" s="195">
        <f>I133+I134</f>
        <v>0</v>
      </c>
      <c r="J135" s="195">
        <f t="shared" ref="J135" si="70">J133+J134</f>
        <v>0</v>
      </c>
      <c r="K135" s="195">
        <f t="shared" ref="K135" si="71">K133+K134</f>
        <v>0</v>
      </c>
      <c r="L135" s="195">
        <f t="shared" ref="L135" si="72">L133+L134</f>
        <v>0</v>
      </c>
      <c r="M135" s="195">
        <f t="shared" ref="M135" si="73">M133+M134</f>
        <v>0</v>
      </c>
      <c r="N135" s="195">
        <f t="shared" ref="N135" si="74">N133+N134</f>
        <v>0</v>
      </c>
      <c r="O135" s="195">
        <f t="shared" ref="O135:V135" si="75">O133+O134</f>
        <v>0</v>
      </c>
      <c r="P135" s="195">
        <f t="shared" si="75"/>
        <v>0</v>
      </c>
      <c r="Q135" s="195">
        <f t="shared" si="75"/>
        <v>0</v>
      </c>
      <c r="R135" s="195">
        <f t="shared" si="75"/>
        <v>0</v>
      </c>
      <c r="S135" s="195">
        <f t="shared" si="75"/>
        <v>0</v>
      </c>
      <c r="T135" s="195">
        <f t="shared" si="75"/>
        <v>0</v>
      </c>
      <c r="U135" s="195">
        <f t="shared" si="75"/>
        <v>0</v>
      </c>
      <c r="V135" s="195">
        <f t="shared" si="75"/>
        <v>0</v>
      </c>
      <c r="W135" s="195">
        <f>W133+W134</f>
        <v>0</v>
      </c>
    </row>
    <row r="136" spans="2:25">
      <c r="E136" s="181">
        <v>43466</v>
      </c>
      <c r="F136" s="181" t="s">
        <v>186</v>
      </c>
      <c r="G136" s="182" t="s">
        <v>65</v>
      </c>
      <c r="H136" s="205">
        <f>$C$48/12</f>
        <v>2.0416666666666669E-3</v>
      </c>
      <c r="I136" s="197">
        <f>(SUM('1.  LRAMVA Summary'!D$55:D$78)+SUM('1.  LRAMVA Summary'!D$79:D$80)*(MONTH($E136)-1)/12)*$H136</f>
        <v>0</v>
      </c>
      <c r="J136" s="197">
        <f>(SUM('1.  LRAMVA Summary'!E$55:E$78)+SUM('1.  LRAMVA Summary'!E$79:E$80)*(MONTH($E136)-1)/12)*$H136</f>
        <v>0</v>
      </c>
      <c r="K136" s="197">
        <f>(SUM('1.  LRAMVA Summary'!F$55:F$78)+SUM('1.  LRAMVA Summary'!F$79:F$80)*(MONTH($E136)-1)/12)*$H136</f>
        <v>0</v>
      </c>
      <c r="L136" s="197">
        <f>(SUM('1.  LRAMVA Summary'!G$55:G$78)+SUM('1.  LRAMVA Summary'!G$79:G$80)*(MONTH($E136)-1)/12)*$H136</f>
        <v>0</v>
      </c>
      <c r="M136" s="197">
        <f>(SUM('1.  LRAMVA Summary'!H$55:H$78)+SUM('1.  LRAMVA Summary'!H$79:H$80)*(MONTH($E136)-1)/12)*$H136</f>
        <v>0</v>
      </c>
      <c r="N136" s="197">
        <f>(SUM('1.  LRAMVA Summary'!I$55:I$78)+SUM('1.  LRAMVA Summary'!I$79:I$80)*(MONTH($E136)-1)/12)*$H136</f>
        <v>0</v>
      </c>
      <c r="O136" s="197">
        <f>(SUM('1.  LRAMVA Summary'!J$55:J$78)+SUM('1.  LRAMVA Summary'!J$79:J$80)*(MONTH($E136)-1)/12)*$H136</f>
        <v>0</v>
      </c>
      <c r="P136" s="197">
        <f>(SUM('1.  LRAMVA Summary'!K$55:K$78)+SUM('1.  LRAMVA Summary'!K$79:K$80)*(MONTH($E136)-1)/12)*$H136</f>
        <v>0</v>
      </c>
      <c r="Q136" s="197">
        <f>(SUM('1.  LRAMVA Summary'!L$55:L$78)+SUM('1.  LRAMVA Summary'!L$79:L$80)*(MONTH($E136)-1)/12)*$H136</f>
        <v>0</v>
      </c>
      <c r="R136" s="197">
        <f>(SUM('1.  LRAMVA Summary'!M$55:M$78)+SUM('1.  LRAMVA Summary'!M$79:M$80)*(MONTH($E136)-1)/12)*$H136</f>
        <v>0</v>
      </c>
      <c r="S136" s="197">
        <f>(SUM('1.  LRAMVA Summary'!N$55:N$78)+SUM('1.  LRAMVA Summary'!N$79:N$80)*(MONTH($E136)-1)/12)*$H136</f>
        <v>0</v>
      </c>
      <c r="T136" s="197">
        <f>(SUM('1.  LRAMVA Summary'!O$55:O$78)+SUM('1.  LRAMVA Summary'!O$79:O$80)*(MONTH($E136)-1)/12)*$H136</f>
        <v>0</v>
      </c>
      <c r="U136" s="197">
        <f>(SUM('1.  LRAMVA Summary'!P$55:P$78)+SUM('1.  LRAMVA Summary'!P$79:P$80)*(MONTH($E136)-1)/12)*$H136</f>
        <v>0</v>
      </c>
      <c r="V136" s="197">
        <f>(SUM('1.  LRAMVA Summary'!Q$55:Q$78)+SUM('1.  LRAMVA Summary'!Q$79:Q$80)*(MONTH($E136)-1)/12)*$H136</f>
        <v>0</v>
      </c>
      <c r="W136" s="198">
        <f>SUM(I136:V136)</f>
        <v>0</v>
      </c>
    </row>
    <row r="137" spans="2:25">
      <c r="C137" s="203"/>
      <c r="E137" s="181">
        <v>43497</v>
      </c>
      <c r="F137" s="181" t="s">
        <v>186</v>
      </c>
      <c r="G137" s="182" t="s">
        <v>65</v>
      </c>
      <c r="H137" s="205">
        <f t="shared" ref="H137:H138" si="76">$C$48/12</f>
        <v>2.0416666666666669E-3</v>
      </c>
      <c r="I137" s="197">
        <f>(SUM('1.  LRAMVA Summary'!D$55:D$78)+SUM('1.  LRAMVA Summary'!D$79:D$80)*(MONTH($E137)-1)/12)*$H137</f>
        <v>0</v>
      </c>
      <c r="J137" s="197">
        <f>(SUM('1.  LRAMVA Summary'!E$55:E$78)+SUM('1.  LRAMVA Summary'!E$79:E$80)*(MONTH($E137)-1)/12)*$H137</f>
        <v>0</v>
      </c>
      <c r="K137" s="197">
        <f>(SUM('1.  LRAMVA Summary'!F$55:F$78)+SUM('1.  LRAMVA Summary'!F$79:F$80)*(MONTH($E137)-1)/12)*$H137</f>
        <v>0</v>
      </c>
      <c r="L137" s="197">
        <f>(SUM('1.  LRAMVA Summary'!G$55:G$78)+SUM('1.  LRAMVA Summary'!G$79:G$80)*(MONTH($E137)-1)/12)*$H137</f>
        <v>0</v>
      </c>
      <c r="M137" s="197">
        <f>(SUM('1.  LRAMVA Summary'!H$55:H$78)+SUM('1.  LRAMVA Summary'!H$79:H$80)*(MONTH($E137)-1)/12)*$H137</f>
        <v>0</v>
      </c>
      <c r="N137" s="197">
        <f>(SUM('1.  LRAMVA Summary'!I$55:I$78)+SUM('1.  LRAMVA Summary'!I$79:I$80)*(MONTH($E137)-1)/12)*$H137</f>
        <v>0</v>
      </c>
      <c r="O137" s="197">
        <f>(SUM('1.  LRAMVA Summary'!J$55:J$78)+SUM('1.  LRAMVA Summary'!J$79:J$80)*(MONTH($E137)-1)/12)*$H137</f>
        <v>0</v>
      </c>
      <c r="P137" s="197">
        <f>(SUM('1.  LRAMVA Summary'!K$55:K$78)+SUM('1.  LRAMVA Summary'!K$79:K$80)*(MONTH($E137)-1)/12)*$H137</f>
        <v>0</v>
      </c>
      <c r="Q137" s="197">
        <f>(SUM('1.  LRAMVA Summary'!L$55:L$78)+SUM('1.  LRAMVA Summary'!L$79:L$80)*(MONTH($E137)-1)/12)*$H137</f>
        <v>0</v>
      </c>
      <c r="R137" s="197">
        <f>(SUM('1.  LRAMVA Summary'!M$55:M$78)+SUM('1.  LRAMVA Summary'!M$79:M$80)*(MONTH($E137)-1)/12)*$H137</f>
        <v>0</v>
      </c>
      <c r="S137" s="197">
        <f>(SUM('1.  LRAMVA Summary'!N$55:N$78)+SUM('1.  LRAMVA Summary'!N$79:N$80)*(MONTH($E137)-1)/12)*$H137</f>
        <v>0</v>
      </c>
      <c r="T137" s="197">
        <f>(SUM('1.  LRAMVA Summary'!O$55:O$78)+SUM('1.  LRAMVA Summary'!O$79:O$80)*(MONTH($E137)-1)/12)*$H137</f>
        <v>0</v>
      </c>
      <c r="U137" s="197">
        <f>(SUM('1.  LRAMVA Summary'!P$55:P$78)+SUM('1.  LRAMVA Summary'!P$79:P$80)*(MONTH($E137)-1)/12)*$H137</f>
        <v>0</v>
      </c>
      <c r="V137" s="197">
        <f>(SUM('1.  LRAMVA Summary'!Q$55:Q$78)+SUM('1.  LRAMVA Summary'!Q$79:Q$80)*(MONTH($E137)-1)/12)*$H137</f>
        <v>0</v>
      </c>
      <c r="W137" s="198">
        <f t="shared" ref="W137:W147" si="77">SUM(I137:V137)</f>
        <v>0</v>
      </c>
    </row>
    <row r="138" spans="2:25">
      <c r="E138" s="181">
        <v>43525</v>
      </c>
      <c r="F138" s="181" t="s">
        <v>186</v>
      </c>
      <c r="G138" s="182" t="s">
        <v>65</v>
      </c>
      <c r="H138" s="205">
        <f t="shared" si="76"/>
        <v>2.0416666666666669E-3</v>
      </c>
      <c r="I138" s="197">
        <f>(SUM('1.  LRAMVA Summary'!D$55:D$78)+SUM('1.  LRAMVA Summary'!D$79:D$80)*(MONTH($E138)-1)/12)*$H138</f>
        <v>0</v>
      </c>
      <c r="J138" s="197">
        <f>(SUM('1.  LRAMVA Summary'!E$55:E$78)+SUM('1.  LRAMVA Summary'!E$79:E$80)*(MONTH($E138)-1)/12)*$H138</f>
        <v>0</v>
      </c>
      <c r="K138" s="197">
        <f>(SUM('1.  LRAMVA Summary'!F$55:F$78)+SUM('1.  LRAMVA Summary'!F$79:F$80)*(MONTH($E138)-1)/12)*$H138</f>
        <v>0</v>
      </c>
      <c r="L138" s="197">
        <f>(SUM('1.  LRAMVA Summary'!G$55:G$78)+SUM('1.  LRAMVA Summary'!G$79:G$80)*(MONTH($E138)-1)/12)*$H138</f>
        <v>0</v>
      </c>
      <c r="M138" s="197">
        <f>(SUM('1.  LRAMVA Summary'!H$55:H$78)+SUM('1.  LRAMVA Summary'!H$79:H$80)*(MONTH($E138)-1)/12)*$H138</f>
        <v>0</v>
      </c>
      <c r="N138" s="197">
        <f>(SUM('1.  LRAMVA Summary'!I$55:I$78)+SUM('1.  LRAMVA Summary'!I$79:I$80)*(MONTH($E138)-1)/12)*$H138</f>
        <v>0</v>
      </c>
      <c r="O138" s="197">
        <f>(SUM('1.  LRAMVA Summary'!J$55:J$78)+SUM('1.  LRAMVA Summary'!J$79:J$80)*(MONTH($E138)-1)/12)*$H138</f>
        <v>0</v>
      </c>
      <c r="P138" s="197">
        <f>(SUM('1.  LRAMVA Summary'!K$55:K$78)+SUM('1.  LRAMVA Summary'!K$79:K$80)*(MONTH($E138)-1)/12)*$H138</f>
        <v>0</v>
      </c>
      <c r="Q138" s="197">
        <f>(SUM('1.  LRAMVA Summary'!L$55:L$78)+SUM('1.  LRAMVA Summary'!L$79:L$80)*(MONTH($E138)-1)/12)*$H138</f>
        <v>0</v>
      </c>
      <c r="R138" s="197">
        <f>(SUM('1.  LRAMVA Summary'!M$55:M$78)+SUM('1.  LRAMVA Summary'!M$79:M$80)*(MONTH($E138)-1)/12)*$H138</f>
        <v>0</v>
      </c>
      <c r="S138" s="197">
        <f>(SUM('1.  LRAMVA Summary'!N$55:N$78)+SUM('1.  LRAMVA Summary'!N$79:N$80)*(MONTH($E138)-1)/12)*$H138</f>
        <v>0</v>
      </c>
      <c r="T138" s="197">
        <f>(SUM('1.  LRAMVA Summary'!O$55:O$78)+SUM('1.  LRAMVA Summary'!O$79:O$80)*(MONTH($E138)-1)/12)*$H138</f>
        <v>0</v>
      </c>
      <c r="U138" s="197">
        <f>(SUM('1.  LRAMVA Summary'!P$55:P$78)+SUM('1.  LRAMVA Summary'!P$79:P$80)*(MONTH($E138)-1)/12)*$H138</f>
        <v>0</v>
      </c>
      <c r="V138" s="197">
        <f>(SUM('1.  LRAMVA Summary'!Q$55:Q$78)+SUM('1.  LRAMVA Summary'!Q$79:Q$80)*(MONTH($E138)-1)/12)*$H138</f>
        <v>0</v>
      </c>
      <c r="W138" s="198">
        <f t="shared" si="77"/>
        <v>0</v>
      </c>
    </row>
    <row r="139" spans="2:25" s="8" customFormat="1">
      <c r="B139" s="204"/>
      <c r="C139" s="1"/>
      <c r="E139" s="181">
        <v>43556</v>
      </c>
      <c r="F139" s="181" t="s">
        <v>186</v>
      </c>
      <c r="G139" s="182" t="s">
        <v>66</v>
      </c>
      <c r="H139" s="205">
        <f>$C$49/12</f>
        <v>1.8166666666666667E-3</v>
      </c>
      <c r="I139" s="197">
        <f>(SUM('1.  LRAMVA Summary'!D$55:D$78)+SUM('1.  LRAMVA Summary'!D$79:D$80)*(MONTH($E139)-1)/12)*$H139</f>
        <v>0</v>
      </c>
      <c r="J139" s="197">
        <f>(SUM('1.  LRAMVA Summary'!E$55:E$78)+SUM('1.  LRAMVA Summary'!E$79:E$80)*(MONTH($E139)-1)/12)*$H139</f>
        <v>0</v>
      </c>
      <c r="K139" s="197">
        <f>(SUM('1.  LRAMVA Summary'!F$55:F$78)+SUM('1.  LRAMVA Summary'!F$79:F$80)*(MONTH($E139)-1)/12)*$H139</f>
        <v>0</v>
      </c>
      <c r="L139" s="197">
        <f>(SUM('1.  LRAMVA Summary'!G$55:G$78)+SUM('1.  LRAMVA Summary'!G$79:G$80)*(MONTH($E139)-1)/12)*$H139</f>
        <v>0</v>
      </c>
      <c r="M139" s="197">
        <f>(SUM('1.  LRAMVA Summary'!H$55:H$78)+SUM('1.  LRAMVA Summary'!H$79:H$80)*(MONTH($E139)-1)/12)*$H139</f>
        <v>0</v>
      </c>
      <c r="N139" s="197">
        <f>(SUM('1.  LRAMVA Summary'!I$55:I$78)+SUM('1.  LRAMVA Summary'!I$79:I$80)*(MONTH($E139)-1)/12)*$H139</f>
        <v>0</v>
      </c>
      <c r="O139" s="197">
        <f>(SUM('1.  LRAMVA Summary'!J$55:J$78)+SUM('1.  LRAMVA Summary'!J$79:J$80)*(MONTH($E139)-1)/12)*$H139</f>
        <v>0</v>
      </c>
      <c r="P139" s="197">
        <f>(SUM('1.  LRAMVA Summary'!K$55:K$78)+SUM('1.  LRAMVA Summary'!K$79:K$80)*(MONTH($E139)-1)/12)*$H139</f>
        <v>0</v>
      </c>
      <c r="Q139" s="197">
        <f>(SUM('1.  LRAMVA Summary'!L$55:L$78)+SUM('1.  LRAMVA Summary'!L$79:L$80)*(MONTH($E139)-1)/12)*$H139</f>
        <v>0</v>
      </c>
      <c r="R139" s="197">
        <f>(SUM('1.  LRAMVA Summary'!M$55:M$78)+SUM('1.  LRAMVA Summary'!M$79:M$80)*(MONTH($E139)-1)/12)*$H139</f>
        <v>0</v>
      </c>
      <c r="S139" s="197">
        <f>(SUM('1.  LRAMVA Summary'!N$55:N$78)+SUM('1.  LRAMVA Summary'!N$79:N$80)*(MONTH($E139)-1)/12)*$H139</f>
        <v>0</v>
      </c>
      <c r="T139" s="197">
        <f>(SUM('1.  LRAMVA Summary'!O$55:O$78)+SUM('1.  LRAMVA Summary'!O$79:O$80)*(MONTH($E139)-1)/12)*$H139</f>
        <v>0</v>
      </c>
      <c r="U139" s="197">
        <f>(SUM('1.  LRAMVA Summary'!P$55:P$78)+SUM('1.  LRAMVA Summary'!P$79:P$80)*(MONTH($E139)-1)/12)*$H139</f>
        <v>0</v>
      </c>
      <c r="V139" s="197">
        <f>(SUM('1.  LRAMVA Summary'!Q$55:Q$78)+SUM('1.  LRAMVA Summary'!Q$79:Q$80)*(MONTH($E139)-1)/12)*$H139</f>
        <v>0</v>
      </c>
      <c r="W139" s="198">
        <f t="shared" si="77"/>
        <v>0</v>
      </c>
      <c r="Y139" s="1"/>
    </row>
    <row r="140" spans="2:25">
      <c r="E140" s="181">
        <v>43586</v>
      </c>
      <c r="F140" s="181" t="s">
        <v>186</v>
      </c>
      <c r="G140" s="182" t="s">
        <v>66</v>
      </c>
      <c r="H140" s="205">
        <f>$C$49/12</f>
        <v>1.8166666666666667E-3</v>
      </c>
      <c r="I140" s="197">
        <f>(SUM('1.  LRAMVA Summary'!D$55:D$78)+SUM('1.  LRAMVA Summary'!D$79:D$80)*(MONTH($E140)-1)/12)*$H140</f>
        <v>0</v>
      </c>
      <c r="J140" s="197">
        <f>(SUM('1.  LRAMVA Summary'!E$55:E$78)+SUM('1.  LRAMVA Summary'!E$79:E$80)*(MONTH($E140)-1)/12)*$H140</f>
        <v>0</v>
      </c>
      <c r="K140" s="197">
        <f>(SUM('1.  LRAMVA Summary'!F$55:F$78)+SUM('1.  LRAMVA Summary'!F$79:F$80)*(MONTH($E140)-1)/12)*$H140</f>
        <v>0</v>
      </c>
      <c r="L140" s="197">
        <f>(SUM('1.  LRAMVA Summary'!G$55:G$78)+SUM('1.  LRAMVA Summary'!G$79:G$80)*(MONTH($E140)-1)/12)*$H140</f>
        <v>0</v>
      </c>
      <c r="M140" s="197">
        <f>(SUM('1.  LRAMVA Summary'!H$55:H$78)+SUM('1.  LRAMVA Summary'!H$79:H$80)*(MONTH($E140)-1)/12)*$H140</f>
        <v>0</v>
      </c>
      <c r="N140" s="197">
        <f>(SUM('1.  LRAMVA Summary'!I$55:I$78)+SUM('1.  LRAMVA Summary'!I$79:I$80)*(MONTH($E140)-1)/12)*$H140</f>
        <v>0</v>
      </c>
      <c r="O140" s="197">
        <f>(SUM('1.  LRAMVA Summary'!J$55:J$78)+SUM('1.  LRAMVA Summary'!J$79:J$80)*(MONTH($E140)-1)/12)*$H140</f>
        <v>0</v>
      </c>
      <c r="P140" s="197">
        <f>(SUM('1.  LRAMVA Summary'!K$55:K$78)+SUM('1.  LRAMVA Summary'!K$79:K$80)*(MONTH($E140)-1)/12)*$H140</f>
        <v>0</v>
      </c>
      <c r="Q140" s="197">
        <f>(SUM('1.  LRAMVA Summary'!L$55:L$78)+SUM('1.  LRAMVA Summary'!L$79:L$80)*(MONTH($E140)-1)/12)*$H140</f>
        <v>0</v>
      </c>
      <c r="R140" s="197">
        <f>(SUM('1.  LRAMVA Summary'!M$55:M$78)+SUM('1.  LRAMVA Summary'!M$79:M$80)*(MONTH($E140)-1)/12)*$H140</f>
        <v>0</v>
      </c>
      <c r="S140" s="197">
        <f>(SUM('1.  LRAMVA Summary'!N$55:N$78)+SUM('1.  LRAMVA Summary'!N$79:N$80)*(MONTH($E140)-1)/12)*$H140</f>
        <v>0</v>
      </c>
      <c r="T140" s="197">
        <f>(SUM('1.  LRAMVA Summary'!O$55:O$78)+SUM('1.  LRAMVA Summary'!O$79:O$80)*(MONTH($E140)-1)/12)*$H140</f>
        <v>0</v>
      </c>
      <c r="U140" s="197">
        <f>(SUM('1.  LRAMVA Summary'!P$55:P$78)+SUM('1.  LRAMVA Summary'!P$79:P$80)*(MONTH($E140)-1)/12)*$H140</f>
        <v>0</v>
      </c>
      <c r="V140" s="197">
        <f>(SUM('1.  LRAMVA Summary'!Q$55:Q$78)+SUM('1.  LRAMVA Summary'!Q$79:Q$80)*(MONTH($E140)-1)/12)*$H140</f>
        <v>0</v>
      </c>
      <c r="W140" s="198">
        <f t="shared" si="77"/>
        <v>0</v>
      </c>
    </row>
    <row r="141" spans="2:25">
      <c r="B141" s="202"/>
      <c r="E141" s="181">
        <v>43617</v>
      </c>
      <c r="F141" s="181" t="s">
        <v>186</v>
      </c>
      <c r="G141" s="182" t="s">
        <v>66</v>
      </c>
      <c r="H141" s="205">
        <f t="shared" ref="H141" si="78">$C$49/12</f>
        <v>1.8166666666666667E-3</v>
      </c>
      <c r="I141" s="197">
        <f>(SUM('1.  LRAMVA Summary'!D$55:D$78)+SUM('1.  LRAMVA Summary'!D$79:D$80)*(MONTH($E141)-1)/12)*$H141</f>
        <v>0</v>
      </c>
      <c r="J141" s="197">
        <f>(SUM('1.  LRAMVA Summary'!E$55:E$78)+SUM('1.  LRAMVA Summary'!E$79:E$80)*(MONTH($E141)-1)/12)*$H141</f>
        <v>0</v>
      </c>
      <c r="K141" s="197">
        <f>(SUM('1.  LRAMVA Summary'!F$55:F$78)+SUM('1.  LRAMVA Summary'!F$79:F$80)*(MONTH($E141)-1)/12)*$H141</f>
        <v>0</v>
      </c>
      <c r="L141" s="197">
        <f>(SUM('1.  LRAMVA Summary'!G$55:G$78)+SUM('1.  LRAMVA Summary'!G$79:G$80)*(MONTH($E141)-1)/12)*$H141</f>
        <v>0</v>
      </c>
      <c r="M141" s="197">
        <f>(SUM('1.  LRAMVA Summary'!H$55:H$78)+SUM('1.  LRAMVA Summary'!H$79:H$80)*(MONTH($E141)-1)/12)*$H141</f>
        <v>0</v>
      </c>
      <c r="N141" s="197">
        <f>(SUM('1.  LRAMVA Summary'!I$55:I$78)+SUM('1.  LRAMVA Summary'!I$79:I$80)*(MONTH($E141)-1)/12)*$H141</f>
        <v>0</v>
      </c>
      <c r="O141" s="197">
        <f>(SUM('1.  LRAMVA Summary'!J$55:J$78)+SUM('1.  LRAMVA Summary'!J$79:J$80)*(MONTH($E141)-1)/12)*$H141</f>
        <v>0</v>
      </c>
      <c r="P141" s="197">
        <f>(SUM('1.  LRAMVA Summary'!K$55:K$78)+SUM('1.  LRAMVA Summary'!K$79:K$80)*(MONTH($E141)-1)/12)*$H141</f>
        <v>0</v>
      </c>
      <c r="Q141" s="197">
        <f>(SUM('1.  LRAMVA Summary'!L$55:L$78)+SUM('1.  LRAMVA Summary'!L$79:L$80)*(MONTH($E141)-1)/12)*$H141</f>
        <v>0</v>
      </c>
      <c r="R141" s="197">
        <f>(SUM('1.  LRAMVA Summary'!M$55:M$78)+SUM('1.  LRAMVA Summary'!M$79:M$80)*(MONTH($E141)-1)/12)*$H141</f>
        <v>0</v>
      </c>
      <c r="S141" s="197">
        <f>(SUM('1.  LRAMVA Summary'!N$55:N$78)+SUM('1.  LRAMVA Summary'!N$79:N$80)*(MONTH($E141)-1)/12)*$H141</f>
        <v>0</v>
      </c>
      <c r="T141" s="197">
        <f>(SUM('1.  LRAMVA Summary'!O$55:O$78)+SUM('1.  LRAMVA Summary'!O$79:O$80)*(MONTH($E141)-1)/12)*$H141</f>
        <v>0</v>
      </c>
      <c r="U141" s="197">
        <f>(SUM('1.  LRAMVA Summary'!P$55:P$78)+SUM('1.  LRAMVA Summary'!P$79:P$80)*(MONTH($E141)-1)/12)*$H141</f>
        <v>0</v>
      </c>
      <c r="V141" s="197">
        <f>(SUM('1.  LRAMVA Summary'!Q$55:Q$78)+SUM('1.  LRAMVA Summary'!Q$79:Q$80)*(MONTH($E141)-1)/12)*$H141</f>
        <v>0</v>
      </c>
      <c r="W141" s="198">
        <f t="shared" si="77"/>
        <v>0</v>
      </c>
    </row>
    <row r="142" spans="2:25">
      <c r="E142" s="181">
        <v>43647</v>
      </c>
      <c r="F142" s="181" t="s">
        <v>186</v>
      </c>
      <c r="G142" s="182" t="s">
        <v>68</v>
      </c>
      <c r="H142" s="205">
        <f>$C$50/12</f>
        <v>1.8166666666666667E-3</v>
      </c>
      <c r="I142" s="197">
        <f>(SUM('1.  LRAMVA Summary'!D$55:D$78)+SUM('1.  LRAMVA Summary'!D$79:D$80)*(MONTH($E142)-1)/12)*$H142</f>
        <v>0</v>
      </c>
      <c r="J142" s="197">
        <f>(SUM('1.  LRAMVA Summary'!E$55:E$78)+SUM('1.  LRAMVA Summary'!E$79:E$80)*(MONTH($E142)-1)/12)*$H142</f>
        <v>0</v>
      </c>
      <c r="K142" s="197">
        <f>(SUM('1.  LRAMVA Summary'!F$55:F$78)+SUM('1.  LRAMVA Summary'!F$79:F$80)*(MONTH($E142)-1)/12)*$H142</f>
        <v>0</v>
      </c>
      <c r="L142" s="197">
        <f>(SUM('1.  LRAMVA Summary'!G$55:G$78)+SUM('1.  LRAMVA Summary'!G$79:G$80)*(MONTH($E142)-1)/12)*$H142</f>
        <v>0</v>
      </c>
      <c r="M142" s="197">
        <f>(SUM('1.  LRAMVA Summary'!H$55:H$78)+SUM('1.  LRAMVA Summary'!H$79:H$80)*(MONTH($E142)-1)/12)*$H142</f>
        <v>0</v>
      </c>
      <c r="N142" s="197">
        <f>(SUM('1.  LRAMVA Summary'!I$55:I$78)+SUM('1.  LRAMVA Summary'!I$79:I$80)*(MONTH($E142)-1)/12)*$H142</f>
        <v>0</v>
      </c>
      <c r="O142" s="197">
        <f>(SUM('1.  LRAMVA Summary'!J$55:J$78)+SUM('1.  LRAMVA Summary'!J$79:J$80)*(MONTH($E142)-1)/12)*$H142</f>
        <v>0</v>
      </c>
      <c r="P142" s="197">
        <f>(SUM('1.  LRAMVA Summary'!K$55:K$78)+SUM('1.  LRAMVA Summary'!K$79:K$80)*(MONTH($E142)-1)/12)*$H142</f>
        <v>0</v>
      </c>
      <c r="Q142" s="197">
        <f>(SUM('1.  LRAMVA Summary'!L$55:L$78)+SUM('1.  LRAMVA Summary'!L$79:L$80)*(MONTH($E142)-1)/12)*$H142</f>
        <v>0</v>
      </c>
      <c r="R142" s="197">
        <f>(SUM('1.  LRAMVA Summary'!M$55:M$78)+SUM('1.  LRAMVA Summary'!M$79:M$80)*(MONTH($E142)-1)/12)*$H142</f>
        <v>0</v>
      </c>
      <c r="S142" s="197">
        <f>(SUM('1.  LRAMVA Summary'!N$55:N$78)+SUM('1.  LRAMVA Summary'!N$79:N$80)*(MONTH($E142)-1)/12)*$H142</f>
        <v>0</v>
      </c>
      <c r="T142" s="197">
        <f>(SUM('1.  LRAMVA Summary'!O$55:O$78)+SUM('1.  LRAMVA Summary'!O$79:O$80)*(MONTH($E142)-1)/12)*$H142</f>
        <v>0</v>
      </c>
      <c r="U142" s="197">
        <f>(SUM('1.  LRAMVA Summary'!P$55:P$78)+SUM('1.  LRAMVA Summary'!P$79:P$80)*(MONTH($E142)-1)/12)*$H142</f>
        <v>0</v>
      </c>
      <c r="V142" s="197">
        <f>(SUM('1.  LRAMVA Summary'!Q$55:Q$78)+SUM('1.  LRAMVA Summary'!Q$79:Q$80)*(MONTH($E142)-1)/12)*$H142</f>
        <v>0</v>
      </c>
      <c r="W142" s="198">
        <f t="shared" si="77"/>
        <v>0</v>
      </c>
    </row>
    <row r="143" spans="2:25">
      <c r="E143" s="181">
        <v>43678</v>
      </c>
      <c r="F143" s="181" t="s">
        <v>186</v>
      </c>
      <c r="G143" s="182" t="s">
        <v>68</v>
      </c>
      <c r="H143" s="205">
        <f t="shared" ref="H143" si="79">$C$50/12</f>
        <v>1.8166666666666667E-3</v>
      </c>
      <c r="I143" s="197">
        <f>(SUM('1.  LRAMVA Summary'!D$55:D$78)+SUM('1.  LRAMVA Summary'!D$79:D$80)*(MONTH($E143)-1)/12)*$H143</f>
        <v>0</v>
      </c>
      <c r="J143" s="197">
        <f>(SUM('1.  LRAMVA Summary'!E$55:E$78)+SUM('1.  LRAMVA Summary'!E$79:E$80)*(MONTH($E143)-1)/12)*$H143</f>
        <v>0</v>
      </c>
      <c r="K143" s="197">
        <f>(SUM('1.  LRAMVA Summary'!F$55:F$78)+SUM('1.  LRAMVA Summary'!F$79:F$80)*(MONTH($E143)-1)/12)*$H143</f>
        <v>0</v>
      </c>
      <c r="L143" s="197">
        <f>(SUM('1.  LRAMVA Summary'!G$55:G$78)+SUM('1.  LRAMVA Summary'!G$79:G$80)*(MONTH($E143)-1)/12)*$H143</f>
        <v>0</v>
      </c>
      <c r="M143" s="197">
        <f>(SUM('1.  LRAMVA Summary'!H$55:H$78)+SUM('1.  LRAMVA Summary'!H$79:H$80)*(MONTH($E143)-1)/12)*$H143</f>
        <v>0</v>
      </c>
      <c r="N143" s="197">
        <f>(SUM('1.  LRAMVA Summary'!I$55:I$78)+SUM('1.  LRAMVA Summary'!I$79:I$80)*(MONTH($E143)-1)/12)*$H143</f>
        <v>0</v>
      </c>
      <c r="O143" s="197">
        <f>(SUM('1.  LRAMVA Summary'!J$55:J$78)+SUM('1.  LRAMVA Summary'!J$79:J$80)*(MONTH($E143)-1)/12)*$H143</f>
        <v>0</v>
      </c>
      <c r="P143" s="197">
        <f>(SUM('1.  LRAMVA Summary'!K$55:K$78)+SUM('1.  LRAMVA Summary'!K$79:K$80)*(MONTH($E143)-1)/12)*$H143</f>
        <v>0</v>
      </c>
      <c r="Q143" s="197">
        <f>(SUM('1.  LRAMVA Summary'!L$55:L$78)+SUM('1.  LRAMVA Summary'!L$79:L$80)*(MONTH($E143)-1)/12)*$H143</f>
        <v>0</v>
      </c>
      <c r="R143" s="197">
        <f>(SUM('1.  LRAMVA Summary'!M$55:M$78)+SUM('1.  LRAMVA Summary'!M$79:M$80)*(MONTH($E143)-1)/12)*$H143</f>
        <v>0</v>
      </c>
      <c r="S143" s="197">
        <f>(SUM('1.  LRAMVA Summary'!N$55:N$78)+SUM('1.  LRAMVA Summary'!N$79:N$80)*(MONTH($E143)-1)/12)*$H143</f>
        <v>0</v>
      </c>
      <c r="T143" s="197">
        <f>(SUM('1.  LRAMVA Summary'!O$55:O$78)+SUM('1.  LRAMVA Summary'!O$79:O$80)*(MONTH($E143)-1)/12)*$H143</f>
        <v>0</v>
      </c>
      <c r="U143" s="197">
        <f>(SUM('1.  LRAMVA Summary'!P$55:P$78)+SUM('1.  LRAMVA Summary'!P$79:P$80)*(MONTH($E143)-1)/12)*$H143</f>
        <v>0</v>
      </c>
      <c r="V143" s="197">
        <f>(SUM('1.  LRAMVA Summary'!Q$55:Q$78)+SUM('1.  LRAMVA Summary'!Q$79:Q$80)*(MONTH($E143)-1)/12)*$H143</f>
        <v>0</v>
      </c>
      <c r="W143" s="198">
        <f t="shared" si="77"/>
        <v>0</v>
      </c>
    </row>
    <row r="144" spans="2:25">
      <c r="E144" s="181">
        <v>43709</v>
      </c>
      <c r="F144" s="181" t="s">
        <v>186</v>
      </c>
      <c r="G144" s="182" t="s">
        <v>68</v>
      </c>
      <c r="H144" s="205">
        <f>$C$50/12</f>
        <v>1.8166666666666667E-3</v>
      </c>
      <c r="I144" s="197">
        <f>(SUM('1.  LRAMVA Summary'!D$55:D$78)+SUM('1.  LRAMVA Summary'!D$79:D$80)*(MONTH($E144)-1)/12)*$H144</f>
        <v>0</v>
      </c>
      <c r="J144" s="197">
        <f>(SUM('1.  LRAMVA Summary'!E$55:E$78)+SUM('1.  LRAMVA Summary'!E$79:E$80)*(MONTH($E144)-1)/12)*$H144</f>
        <v>0</v>
      </c>
      <c r="K144" s="197">
        <f>(SUM('1.  LRAMVA Summary'!F$55:F$78)+SUM('1.  LRAMVA Summary'!F$79:F$80)*(MONTH($E144)-1)/12)*$H144</f>
        <v>0</v>
      </c>
      <c r="L144" s="197">
        <f>(SUM('1.  LRAMVA Summary'!G$55:G$78)+SUM('1.  LRAMVA Summary'!G$79:G$80)*(MONTH($E144)-1)/12)*$H144</f>
        <v>0</v>
      </c>
      <c r="M144" s="197">
        <f>(SUM('1.  LRAMVA Summary'!H$55:H$78)+SUM('1.  LRAMVA Summary'!H$79:H$80)*(MONTH($E144)-1)/12)*$H144</f>
        <v>0</v>
      </c>
      <c r="N144" s="197">
        <f>(SUM('1.  LRAMVA Summary'!I$55:I$78)+SUM('1.  LRAMVA Summary'!I$79:I$80)*(MONTH($E144)-1)/12)*$H144</f>
        <v>0</v>
      </c>
      <c r="O144" s="197">
        <f>(SUM('1.  LRAMVA Summary'!J$55:J$78)+SUM('1.  LRAMVA Summary'!J$79:J$80)*(MONTH($E144)-1)/12)*$H144</f>
        <v>0</v>
      </c>
      <c r="P144" s="197">
        <f>(SUM('1.  LRAMVA Summary'!K$55:K$78)+SUM('1.  LRAMVA Summary'!K$79:K$80)*(MONTH($E144)-1)/12)*$H144</f>
        <v>0</v>
      </c>
      <c r="Q144" s="197">
        <f>(SUM('1.  LRAMVA Summary'!L$55:L$78)+SUM('1.  LRAMVA Summary'!L$79:L$80)*(MONTH($E144)-1)/12)*$H144</f>
        <v>0</v>
      </c>
      <c r="R144" s="197">
        <f>(SUM('1.  LRAMVA Summary'!M$55:M$78)+SUM('1.  LRAMVA Summary'!M$79:M$80)*(MONTH($E144)-1)/12)*$H144</f>
        <v>0</v>
      </c>
      <c r="S144" s="197">
        <f>(SUM('1.  LRAMVA Summary'!N$55:N$78)+SUM('1.  LRAMVA Summary'!N$79:N$80)*(MONTH($E144)-1)/12)*$H144</f>
        <v>0</v>
      </c>
      <c r="T144" s="197">
        <f>(SUM('1.  LRAMVA Summary'!O$55:O$78)+SUM('1.  LRAMVA Summary'!O$79:O$80)*(MONTH($E144)-1)/12)*$H144</f>
        <v>0</v>
      </c>
      <c r="U144" s="197">
        <f>(SUM('1.  LRAMVA Summary'!P$55:P$78)+SUM('1.  LRAMVA Summary'!P$79:P$80)*(MONTH($E144)-1)/12)*$H144</f>
        <v>0</v>
      </c>
      <c r="V144" s="197">
        <f>(SUM('1.  LRAMVA Summary'!Q$55:Q$78)+SUM('1.  LRAMVA Summary'!Q$79:Q$80)*(MONTH($E144)-1)/12)*$H144</f>
        <v>0</v>
      </c>
      <c r="W144" s="198">
        <f t="shared" si="77"/>
        <v>0</v>
      </c>
    </row>
    <row r="145" spans="2:25">
      <c r="E145" s="181">
        <v>43739</v>
      </c>
      <c r="F145" s="181" t="s">
        <v>186</v>
      </c>
      <c r="G145" s="182" t="s">
        <v>69</v>
      </c>
      <c r="H145" s="205">
        <f>$C$51/12</f>
        <v>1.8166666666666667E-3</v>
      </c>
      <c r="I145" s="197">
        <f>(SUM('1.  LRAMVA Summary'!D$55:D$78)+SUM('1.  LRAMVA Summary'!D$79:D$80)*(MONTH($E145)-1)/12)*$H145</f>
        <v>0</v>
      </c>
      <c r="J145" s="197">
        <f>(SUM('1.  LRAMVA Summary'!E$55:E$78)+SUM('1.  LRAMVA Summary'!E$79:E$80)*(MONTH($E145)-1)/12)*$H145</f>
        <v>0</v>
      </c>
      <c r="K145" s="197">
        <f>(SUM('1.  LRAMVA Summary'!F$55:F$78)+SUM('1.  LRAMVA Summary'!F$79:F$80)*(MONTH($E145)-1)/12)*$H145</f>
        <v>0</v>
      </c>
      <c r="L145" s="197">
        <f>(SUM('1.  LRAMVA Summary'!G$55:G$78)+SUM('1.  LRAMVA Summary'!G$79:G$80)*(MONTH($E145)-1)/12)*$H145</f>
        <v>0</v>
      </c>
      <c r="M145" s="197">
        <f>(SUM('1.  LRAMVA Summary'!H$55:H$78)+SUM('1.  LRAMVA Summary'!H$79:H$80)*(MONTH($E145)-1)/12)*$H145</f>
        <v>0</v>
      </c>
      <c r="N145" s="197">
        <f>(SUM('1.  LRAMVA Summary'!I$55:I$78)+SUM('1.  LRAMVA Summary'!I$79:I$80)*(MONTH($E145)-1)/12)*$H145</f>
        <v>0</v>
      </c>
      <c r="O145" s="197">
        <f>(SUM('1.  LRAMVA Summary'!J$55:J$78)+SUM('1.  LRAMVA Summary'!J$79:J$80)*(MONTH($E145)-1)/12)*$H145</f>
        <v>0</v>
      </c>
      <c r="P145" s="197">
        <f>(SUM('1.  LRAMVA Summary'!K$55:K$78)+SUM('1.  LRAMVA Summary'!K$79:K$80)*(MONTH($E145)-1)/12)*$H145</f>
        <v>0</v>
      </c>
      <c r="Q145" s="197">
        <f>(SUM('1.  LRAMVA Summary'!L$55:L$78)+SUM('1.  LRAMVA Summary'!L$79:L$80)*(MONTH($E145)-1)/12)*$H145</f>
        <v>0</v>
      </c>
      <c r="R145" s="197">
        <f>(SUM('1.  LRAMVA Summary'!M$55:M$78)+SUM('1.  LRAMVA Summary'!M$79:M$80)*(MONTH($E145)-1)/12)*$H145</f>
        <v>0</v>
      </c>
      <c r="S145" s="197">
        <f>(SUM('1.  LRAMVA Summary'!N$55:N$78)+SUM('1.  LRAMVA Summary'!N$79:N$80)*(MONTH($E145)-1)/12)*$H145</f>
        <v>0</v>
      </c>
      <c r="T145" s="197">
        <f>(SUM('1.  LRAMVA Summary'!O$55:O$78)+SUM('1.  LRAMVA Summary'!O$79:O$80)*(MONTH($E145)-1)/12)*$H145</f>
        <v>0</v>
      </c>
      <c r="U145" s="197">
        <f>(SUM('1.  LRAMVA Summary'!P$55:P$78)+SUM('1.  LRAMVA Summary'!P$79:P$80)*(MONTH($E145)-1)/12)*$H145</f>
        <v>0</v>
      </c>
      <c r="V145" s="197">
        <f>(SUM('1.  LRAMVA Summary'!Q$55:Q$78)+SUM('1.  LRAMVA Summary'!Q$79:Q$80)*(MONTH($E145)-1)/12)*$H145</f>
        <v>0</v>
      </c>
      <c r="W145" s="198">
        <f t="shared" si="77"/>
        <v>0</v>
      </c>
      <c r="Y145" s="8"/>
    </row>
    <row r="146" spans="2:25">
      <c r="E146" s="181">
        <v>43770</v>
      </c>
      <c r="F146" s="181" t="s">
        <v>186</v>
      </c>
      <c r="G146" s="182" t="s">
        <v>69</v>
      </c>
      <c r="H146" s="205">
        <f t="shared" ref="H146:H147" si="80">$C$51/12</f>
        <v>1.8166666666666667E-3</v>
      </c>
      <c r="I146" s="197">
        <f>(SUM('1.  LRAMVA Summary'!D$55:D$78)+SUM('1.  LRAMVA Summary'!D$79:D$80)*(MONTH($E146)-1)/12)*$H146</f>
        <v>0</v>
      </c>
      <c r="J146" s="197">
        <f>(SUM('1.  LRAMVA Summary'!E$55:E$78)+SUM('1.  LRAMVA Summary'!E$79:E$80)*(MONTH($E146)-1)/12)*$H146</f>
        <v>0</v>
      </c>
      <c r="K146" s="197">
        <f>(SUM('1.  LRAMVA Summary'!F$55:F$78)+SUM('1.  LRAMVA Summary'!F$79:F$80)*(MONTH($E146)-1)/12)*$H146</f>
        <v>0</v>
      </c>
      <c r="L146" s="197">
        <f>(SUM('1.  LRAMVA Summary'!G$55:G$78)+SUM('1.  LRAMVA Summary'!G$79:G$80)*(MONTH($E146)-1)/12)*$H146</f>
        <v>0</v>
      </c>
      <c r="M146" s="197">
        <f>(SUM('1.  LRAMVA Summary'!H$55:H$78)+SUM('1.  LRAMVA Summary'!H$79:H$80)*(MONTH($E146)-1)/12)*$H146</f>
        <v>0</v>
      </c>
      <c r="N146" s="197">
        <f>(SUM('1.  LRAMVA Summary'!I$55:I$78)+SUM('1.  LRAMVA Summary'!I$79:I$80)*(MONTH($E146)-1)/12)*$H146</f>
        <v>0</v>
      </c>
      <c r="O146" s="197">
        <f>(SUM('1.  LRAMVA Summary'!J$55:J$78)+SUM('1.  LRAMVA Summary'!J$79:J$80)*(MONTH($E146)-1)/12)*$H146</f>
        <v>0</v>
      </c>
      <c r="P146" s="197">
        <f>(SUM('1.  LRAMVA Summary'!K$55:K$78)+SUM('1.  LRAMVA Summary'!K$79:K$80)*(MONTH($E146)-1)/12)*$H146</f>
        <v>0</v>
      </c>
      <c r="Q146" s="197">
        <f>(SUM('1.  LRAMVA Summary'!L$55:L$78)+SUM('1.  LRAMVA Summary'!L$79:L$80)*(MONTH($E146)-1)/12)*$H146</f>
        <v>0</v>
      </c>
      <c r="R146" s="197">
        <f>(SUM('1.  LRAMVA Summary'!M$55:M$78)+SUM('1.  LRAMVA Summary'!M$79:M$80)*(MONTH($E146)-1)/12)*$H146</f>
        <v>0</v>
      </c>
      <c r="S146" s="197">
        <f>(SUM('1.  LRAMVA Summary'!N$55:N$78)+SUM('1.  LRAMVA Summary'!N$79:N$80)*(MONTH($E146)-1)/12)*$H146</f>
        <v>0</v>
      </c>
      <c r="T146" s="197">
        <f>(SUM('1.  LRAMVA Summary'!O$55:O$78)+SUM('1.  LRAMVA Summary'!O$79:O$80)*(MONTH($E146)-1)/12)*$H146</f>
        <v>0</v>
      </c>
      <c r="U146" s="197">
        <f>(SUM('1.  LRAMVA Summary'!P$55:P$78)+SUM('1.  LRAMVA Summary'!P$79:P$80)*(MONTH($E146)-1)/12)*$H146</f>
        <v>0</v>
      </c>
      <c r="V146" s="197">
        <f>(SUM('1.  LRAMVA Summary'!Q$55:Q$78)+SUM('1.  LRAMVA Summary'!Q$79:Q$80)*(MONTH($E146)-1)/12)*$H146</f>
        <v>0</v>
      </c>
      <c r="W146" s="198">
        <f t="shared" si="77"/>
        <v>0</v>
      </c>
    </row>
    <row r="147" spans="2:25">
      <c r="E147" s="181">
        <v>43800</v>
      </c>
      <c r="F147" s="181" t="s">
        <v>186</v>
      </c>
      <c r="G147" s="182" t="s">
        <v>69</v>
      </c>
      <c r="H147" s="205">
        <f t="shared" si="80"/>
        <v>1.8166666666666667E-3</v>
      </c>
      <c r="I147" s="197">
        <f>(SUM('1.  LRAMVA Summary'!D$55:D$78)+SUM('1.  LRAMVA Summary'!D$79:D$80)*(MONTH($E147)-1)/12)*$H147</f>
        <v>0</v>
      </c>
      <c r="J147" s="197">
        <f>(SUM('1.  LRAMVA Summary'!E$55:E$78)+SUM('1.  LRAMVA Summary'!E$79:E$80)*(MONTH($E147)-1)/12)*$H147</f>
        <v>0</v>
      </c>
      <c r="K147" s="197">
        <f>(SUM('1.  LRAMVA Summary'!F$55:F$78)+SUM('1.  LRAMVA Summary'!F$79:F$80)*(MONTH($E147)-1)/12)*$H147</f>
        <v>0</v>
      </c>
      <c r="L147" s="197">
        <f>(SUM('1.  LRAMVA Summary'!G$55:G$78)+SUM('1.  LRAMVA Summary'!G$79:G$80)*(MONTH($E147)-1)/12)*$H147</f>
        <v>0</v>
      </c>
      <c r="M147" s="197">
        <f>(SUM('1.  LRAMVA Summary'!H$55:H$78)+SUM('1.  LRAMVA Summary'!H$79:H$80)*(MONTH($E147)-1)/12)*$H147</f>
        <v>0</v>
      </c>
      <c r="N147" s="197">
        <f>(SUM('1.  LRAMVA Summary'!I$55:I$78)+SUM('1.  LRAMVA Summary'!I$79:I$80)*(MONTH($E147)-1)/12)*$H147</f>
        <v>0</v>
      </c>
      <c r="O147" s="197">
        <f>(SUM('1.  LRAMVA Summary'!J$55:J$78)+SUM('1.  LRAMVA Summary'!J$79:J$80)*(MONTH($E147)-1)/12)*$H147</f>
        <v>0</v>
      </c>
      <c r="P147" s="197">
        <f>(SUM('1.  LRAMVA Summary'!K$55:K$78)+SUM('1.  LRAMVA Summary'!K$79:K$80)*(MONTH($E147)-1)/12)*$H147</f>
        <v>0</v>
      </c>
      <c r="Q147" s="197">
        <f>(SUM('1.  LRAMVA Summary'!L$55:L$78)+SUM('1.  LRAMVA Summary'!L$79:L$80)*(MONTH($E147)-1)/12)*$H147</f>
        <v>0</v>
      </c>
      <c r="R147" s="197">
        <f>(SUM('1.  LRAMVA Summary'!M$55:M$78)+SUM('1.  LRAMVA Summary'!M$79:M$80)*(MONTH($E147)-1)/12)*$H147</f>
        <v>0</v>
      </c>
      <c r="S147" s="197">
        <f>(SUM('1.  LRAMVA Summary'!N$55:N$78)+SUM('1.  LRAMVA Summary'!N$79:N$80)*(MONTH($E147)-1)/12)*$H147</f>
        <v>0</v>
      </c>
      <c r="T147" s="197">
        <f>(SUM('1.  LRAMVA Summary'!O$55:O$78)+SUM('1.  LRAMVA Summary'!O$79:O$80)*(MONTH($E147)-1)/12)*$H147</f>
        <v>0</v>
      </c>
      <c r="U147" s="197">
        <f>(SUM('1.  LRAMVA Summary'!P$55:P$78)+SUM('1.  LRAMVA Summary'!P$79:P$80)*(MONTH($E147)-1)/12)*$H147</f>
        <v>0</v>
      </c>
      <c r="V147" s="197">
        <f>(SUM('1.  LRAMVA Summary'!Q$55:Q$78)+SUM('1.  LRAMVA Summary'!Q$79:Q$80)*(MONTH($E147)-1)/12)*$H147</f>
        <v>0</v>
      </c>
      <c r="W147" s="198">
        <f t="shared" si="77"/>
        <v>0</v>
      </c>
    </row>
    <row r="148" spans="2:25" ht="15.75" thickBot="1">
      <c r="E148" s="183" t="s">
        <v>466</v>
      </c>
      <c r="F148" s="183"/>
      <c r="G148" s="184"/>
      <c r="H148" s="185"/>
      <c r="I148" s="186">
        <f>SUM(I135:I147)</f>
        <v>0</v>
      </c>
      <c r="J148" s="186">
        <f>SUM(J135:J147)</f>
        <v>0</v>
      </c>
      <c r="K148" s="186">
        <f t="shared" ref="K148:O148" si="81">SUM(K135:K147)</f>
        <v>0</v>
      </c>
      <c r="L148" s="186">
        <f t="shared" si="81"/>
        <v>0</v>
      </c>
      <c r="M148" s="186">
        <f t="shared" si="81"/>
        <v>0</v>
      </c>
      <c r="N148" s="186">
        <f t="shared" si="81"/>
        <v>0</v>
      </c>
      <c r="O148" s="186">
        <f t="shared" si="81"/>
        <v>0</v>
      </c>
      <c r="P148" s="186">
        <f t="shared" ref="P148:V148" si="82">SUM(P135:P147)</f>
        <v>0</v>
      </c>
      <c r="Q148" s="186">
        <f t="shared" si="82"/>
        <v>0</v>
      </c>
      <c r="R148" s="186">
        <f t="shared" si="82"/>
        <v>0</v>
      </c>
      <c r="S148" s="186">
        <f t="shared" si="82"/>
        <v>0</v>
      </c>
      <c r="T148" s="186">
        <f t="shared" si="82"/>
        <v>0</v>
      </c>
      <c r="U148" s="186">
        <f t="shared" si="82"/>
        <v>0</v>
      </c>
      <c r="V148" s="186">
        <f t="shared" si="82"/>
        <v>0</v>
      </c>
      <c r="W148" s="186">
        <f>SUM(W135:W147)</f>
        <v>0</v>
      </c>
    </row>
    <row r="149" spans="2:25" ht="15.75" thickTop="1">
      <c r="E149" s="187" t="s">
        <v>67</v>
      </c>
      <c r="F149" s="187"/>
      <c r="G149" s="188"/>
      <c r="H149" s="189"/>
      <c r="I149" s="190"/>
      <c r="J149" s="190"/>
      <c r="K149" s="190"/>
      <c r="L149" s="190"/>
      <c r="M149" s="190"/>
      <c r="N149" s="190"/>
      <c r="O149" s="190"/>
      <c r="P149" s="190"/>
      <c r="Q149" s="190"/>
      <c r="R149" s="190"/>
      <c r="S149" s="190"/>
      <c r="T149" s="190"/>
      <c r="U149" s="190"/>
      <c r="V149" s="190"/>
      <c r="W149" s="191"/>
    </row>
    <row r="150" spans="2:25">
      <c r="C150" s="8"/>
      <c r="E150" s="192" t="s">
        <v>432</v>
      </c>
      <c r="F150" s="192"/>
      <c r="G150" s="193"/>
      <c r="H150" s="194"/>
      <c r="I150" s="195">
        <f>I148+I149</f>
        <v>0</v>
      </c>
      <c r="J150" s="195">
        <f t="shared" ref="J150" si="83">J148+J149</f>
        <v>0</v>
      </c>
      <c r="K150" s="195">
        <f t="shared" ref="K150" si="84">K148+K149</f>
        <v>0</v>
      </c>
      <c r="L150" s="195">
        <f t="shared" ref="L150" si="85">L148+L149</f>
        <v>0</v>
      </c>
      <c r="M150" s="195">
        <f t="shared" ref="M150" si="86">M148+M149</f>
        <v>0</v>
      </c>
      <c r="N150" s="195">
        <f t="shared" ref="N150" si="87">N148+N149</f>
        <v>0</v>
      </c>
      <c r="O150" s="195">
        <f t="shared" ref="O150:V150" si="88">O148+O149</f>
        <v>0</v>
      </c>
      <c r="P150" s="195">
        <f t="shared" si="88"/>
        <v>0</v>
      </c>
      <c r="Q150" s="195">
        <f t="shared" si="88"/>
        <v>0</v>
      </c>
      <c r="R150" s="195">
        <f t="shared" si="88"/>
        <v>0</v>
      </c>
      <c r="S150" s="195">
        <f t="shared" si="88"/>
        <v>0</v>
      </c>
      <c r="T150" s="195">
        <f t="shared" si="88"/>
        <v>0</v>
      </c>
      <c r="U150" s="195">
        <f t="shared" si="88"/>
        <v>0</v>
      </c>
      <c r="V150" s="195">
        <f t="shared" si="88"/>
        <v>0</v>
      </c>
      <c r="W150" s="195">
        <f>W148+W149</f>
        <v>0</v>
      </c>
    </row>
    <row r="151" spans="2:25">
      <c r="E151" s="181">
        <v>43831</v>
      </c>
      <c r="F151" s="181" t="s">
        <v>187</v>
      </c>
      <c r="G151" s="182" t="s">
        <v>65</v>
      </c>
      <c r="H151" s="205">
        <f>$C$52/12</f>
        <v>1.8166666666666667E-3</v>
      </c>
      <c r="I151" s="197">
        <f>(SUM('1.  LRAMVA Summary'!D$55:D$81)+SUM('1.  LRAMVA Summary'!D$82:D$83)*(MONTH($E151)-1)/12)*$H151</f>
        <v>0</v>
      </c>
      <c r="J151" s="197">
        <f>(SUM('1.  LRAMVA Summary'!E$55:E$81)+SUM('1.  LRAMVA Summary'!E$82:E$83)*(MONTH($E151)-1)/12)*$H151</f>
        <v>0</v>
      </c>
      <c r="K151" s="197">
        <f>(SUM('1.  LRAMVA Summary'!F$55:F$81)+SUM('1.  LRAMVA Summary'!F$82:F$83)*(MONTH($E151)-1)/12)*$H151</f>
        <v>0</v>
      </c>
      <c r="L151" s="197">
        <f>(SUM('1.  LRAMVA Summary'!G$55:G$81)+SUM('1.  LRAMVA Summary'!G$82:G$83)*(MONTH($E151)-1)/12)*$H151</f>
        <v>0</v>
      </c>
      <c r="M151" s="197">
        <f>(SUM('1.  LRAMVA Summary'!H$55:H$81)+SUM('1.  LRAMVA Summary'!H$82:H$83)*(MONTH($E151)-1)/12)*$H151</f>
        <v>0</v>
      </c>
      <c r="N151" s="197">
        <f>(SUM('1.  LRAMVA Summary'!I$55:I$81)+SUM('1.  LRAMVA Summary'!I$82:I$83)*(MONTH($E151)-1)/12)*$H151</f>
        <v>0</v>
      </c>
      <c r="O151" s="197">
        <f>(SUM('1.  LRAMVA Summary'!J$55:J$81)+SUM('1.  LRAMVA Summary'!J$82:J$83)*(MONTH($E151)-1)/12)*$H151</f>
        <v>0</v>
      </c>
      <c r="P151" s="197">
        <f>(SUM('1.  LRAMVA Summary'!K$55:K$81)+SUM('1.  LRAMVA Summary'!K$82:K$83)*(MONTH($E151)-1)/12)*$H151</f>
        <v>0</v>
      </c>
      <c r="Q151" s="197">
        <f>(SUM('1.  LRAMVA Summary'!L$55:L$81)+SUM('1.  LRAMVA Summary'!L$82:L$83)*(MONTH($E151)-1)/12)*$H151</f>
        <v>0</v>
      </c>
      <c r="R151" s="197">
        <f>(SUM('1.  LRAMVA Summary'!M$55:M$81)+SUM('1.  LRAMVA Summary'!M$82:M$83)*(MONTH($E151)-1)/12)*$H151</f>
        <v>0</v>
      </c>
      <c r="S151" s="197">
        <f>(SUM('1.  LRAMVA Summary'!N$55:N$81)+SUM('1.  LRAMVA Summary'!N$82:N$83)*(MONTH($E151)-1)/12)*$H151</f>
        <v>0</v>
      </c>
      <c r="T151" s="197">
        <f>(SUM('1.  LRAMVA Summary'!O$55:O$81)+SUM('1.  LRAMVA Summary'!O$82:O$83)*(MONTH($E151)-1)/12)*$H151</f>
        <v>0</v>
      </c>
      <c r="U151" s="197">
        <f>(SUM('1.  LRAMVA Summary'!P$55:P$81)+SUM('1.  LRAMVA Summary'!P$82:P$83)*(MONTH($E151)-1)/12)*$H151</f>
        <v>0</v>
      </c>
      <c r="V151" s="197">
        <f>(SUM('1.  LRAMVA Summary'!Q$55:Q$81)+SUM('1.  LRAMVA Summary'!Q$82:Q$83)*(MONTH($E151)-1)/12)*$H151</f>
        <v>0</v>
      </c>
      <c r="W151" s="198">
        <f>SUM(I151:V151)</f>
        <v>0</v>
      </c>
    </row>
    <row r="152" spans="2:25">
      <c r="E152" s="181">
        <v>43862</v>
      </c>
      <c r="F152" s="181" t="s">
        <v>187</v>
      </c>
      <c r="G152" s="182" t="s">
        <v>65</v>
      </c>
      <c r="H152" s="205">
        <f t="shared" ref="H152:H153" si="89">$C$52/12</f>
        <v>1.8166666666666667E-3</v>
      </c>
      <c r="I152" s="197">
        <f>(SUM('1.  LRAMVA Summary'!D$55:D$81)+SUM('1.  LRAMVA Summary'!D$82:D$83)*(MONTH($E152)-1)/12)*$H152</f>
        <v>-7.0299588766914596</v>
      </c>
      <c r="J152" s="197">
        <f>(SUM('1.  LRAMVA Summary'!E$55:E$81)+SUM('1.  LRAMVA Summary'!E$82:E$83)*(MONTH($E152)-1)/12)*$H152</f>
        <v>-0.66493723342443722</v>
      </c>
      <c r="K152" s="197">
        <f>(SUM('1.  LRAMVA Summary'!F$55:F$81)+SUM('1.  LRAMVA Summary'!F$82:F$83)*(MONTH($E152)-1)/12)*$H152</f>
        <v>-54.529618623439085</v>
      </c>
      <c r="L152" s="197">
        <f>(SUM('1.  LRAMVA Summary'!G$55:G$81)+SUM('1.  LRAMVA Summary'!G$82:G$83)*(MONTH($E152)-1)/12)*$H152</f>
        <v>111.60367525684951</v>
      </c>
      <c r="M152" s="197">
        <f>(SUM('1.  LRAMVA Summary'!H$55:H$81)+SUM('1.  LRAMVA Summary'!H$82:H$83)*(MONTH($E152)-1)/12)*$H152</f>
        <v>35.449402981637967</v>
      </c>
      <c r="N152" s="197">
        <f>(SUM('1.  LRAMVA Summary'!I$55:I$81)+SUM('1.  LRAMVA Summary'!I$82:I$83)*(MONTH($E152)-1)/12)*$H152</f>
        <v>-36.384808113027042</v>
      </c>
      <c r="O152" s="197">
        <f>(SUM('1.  LRAMVA Summary'!J$55:J$81)+SUM('1.  LRAMVA Summary'!J$82:J$83)*(MONTH($E152)-1)/12)*$H152</f>
        <v>0</v>
      </c>
      <c r="P152" s="197">
        <f>(SUM('1.  LRAMVA Summary'!K$55:K$81)+SUM('1.  LRAMVA Summary'!K$82:K$83)*(MONTH($E152)-1)/12)*$H152</f>
        <v>0</v>
      </c>
      <c r="Q152" s="197">
        <f>(SUM('1.  LRAMVA Summary'!L$55:L$81)+SUM('1.  LRAMVA Summary'!L$82:L$83)*(MONTH($E152)-1)/12)*$H152</f>
        <v>0</v>
      </c>
      <c r="R152" s="197">
        <f>(SUM('1.  LRAMVA Summary'!M$55:M$81)+SUM('1.  LRAMVA Summary'!M$82:M$83)*(MONTH($E152)-1)/12)*$H152</f>
        <v>0</v>
      </c>
      <c r="S152" s="197">
        <f>(SUM('1.  LRAMVA Summary'!N$55:N$81)+SUM('1.  LRAMVA Summary'!N$82:N$83)*(MONTH($E152)-1)/12)*$H152</f>
        <v>0</v>
      </c>
      <c r="T152" s="197">
        <f>(SUM('1.  LRAMVA Summary'!O$55:O$81)+SUM('1.  LRAMVA Summary'!O$82:O$83)*(MONTH($E152)-1)/12)*$H152</f>
        <v>0</v>
      </c>
      <c r="U152" s="197">
        <f>(SUM('1.  LRAMVA Summary'!P$55:P$81)+SUM('1.  LRAMVA Summary'!P$82:P$83)*(MONTH($E152)-1)/12)*$H152</f>
        <v>0</v>
      </c>
      <c r="V152" s="197">
        <f>(SUM('1.  LRAMVA Summary'!Q$55:Q$81)+SUM('1.  LRAMVA Summary'!Q$82:Q$83)*(MONTH($E152)-1)/12)*$H152</f>
        <v>0</v>
      </c>
      <c r="W152" s="198">
        <f t="shared" ref="W152:W161" si="90">SUM(I152:V152)</f>
        <v>48.443755391905462</v>
      </c>
    </row>
    <row r="153" spans="2:25">
      <c r="E153" s="181">
        <v>43891</v>
      </c>
      <c r="F153" s="181" t="s">
        <v>187</v>
      </c>
      <c r="G153" s="182" t="s">
        <v>65</v>
      </c>
      <c r="H153" s="205">
        <f t="shared" si="89"/>
        <v>1.8166666666666667E-3</v>
      </c>
      <c r="I153" s="197">
        <f>(SUM('1.  LRAMVA Summary'!D$55:D$81)+SUM('1.  LRAMVA Summary'!D$82:D$83)*(MONTH($E153)-1)/12)*$H153</f>
        <v>-14.059917753382919</v>
      </c>
      <c r="J153" s="197">
        <f>(SUM('1.  LRAMVA Summary'!E$55:E$81)+SUM('1.  LRAMVA Summary'!E$82:E$83)*(MONTH($E153)-1)/12)*$H153</f>
        <v>-1.3298744668488744</v>
      </c>
      <c r="K153" s="197">
        <f>(SUM('1.  LRAMVA Summary'!F$55:F$81)+SUM('1.  LRAMVA Summary'!F$82:F$83)*(MONTH($E153)-1)/12)*$H153</f>
        <v>-109.05923724687817</v>
      </c>
      <c r="L153" s="197">
        <f>(SUM('1.  LRAMVA Summary'!G$55:G$81)+SUM('1.  LRAMVA Summary'!G$82:G$83)*(MONTH($E153)-1)/12)*$H153</f>
        <v>223.20735051369903</v>
      </c>
      <c r="M153" s="197">
        <f>(SUM('1.  LRAMVA Summary'!H$55:H$81)+SUM('1.  LRAMVA Summary'!H$82:H$83)*(MONTH($E153)-1)/12)*$H153</f>
        <v>70.898805963275933</v>
      </c>
      <c r="N153" s="197">
        <f>(SUM('1.  LRAMVA Summary'!I$55:I$81)+SUM('1.  LRAMVA Summary'!I$82:I$83)*(MONTH($E153)-1)/12)*$H153</f>
        <v>-72.769616226054083</v>
      </c>
      <c r="O153" s="197">
        <f>(SUM('1.  LRAMVA Summary'!J$55:J$81)+SUM('1.  LRAMVA Summary'!J$82:J$83)*(MONTH($E153)-1)/12)*$H153</f>
        <v>0</v>
      </c>
      <c r="P153" s="197">
        <f>(SUM('1.  LRAMVA Summary'!K$55:K$81)+SUM('1.  LRAMVA Summary'!K$82:K$83)*(MONTH($E153)-1)/12)*$H153</f>
        <v>0</v>
      </c>
      <c r="Q153" s="197">
        <f>(SUM('1.  LRAMVA Summary'!L$55:L$81)+SUM('1.  LRAMVA Summary'!L$82:L$83)*(MONTH($E153)-1)/12)*$H153</f>
        <v>0</v>
      </c>
      <c r="R153" s="197">
        <f>(SUM('1.  LRAMVA Summary'!M$55:M$81)+SUM('1.  LRAMVA Summary'!M$82:M$83)*(MONTH($E153)-1)/12)*$H153</f>
        <v>0</v>
      </c>
      <c r="S153" s="197">
        <f>(SUM('1.  LRAMVA Summary'!N$55:N$81)+SUM('1.  LRAMVA Summary'!N$82:N$83)*(MONTH($E153)-1)/12)*$H153</f>
        <v>0</v>
      </c>
      <c r="T153" s="197">
        <f>(SUM('1.  LRAMVA Summary'!O$55:O$81)+SUM('1.  LRAMVA Summary'!O$82:O$83)*(MONTH($E153)-1)/12)*$H153</f>
        <v>0</v>
      </c>
      <c r="U153" s="197">
        <f>(SUM('1.  LRAMVA Summary'!P$55:P$81)+SUM('1.  LRAMVA Summary'!P$82:P$83)*(MONTH($E153)-1)/12)*$H153</f>
        <v>0</v>
      </c>
      <c r="V153" s="197">
        <f>(SUM('1.  LRAMVA Summary'!Q$55:Q$81)+SUM('1.  LRAMVA Summary'!Q$82:Q$83)*(MONTH($E153)-1)/12)*$H153</f>
        <v>0</v>
      </c>
      <c r="W153" s="198">
        <f t="shared" si="90"/>
        <v>96.887510783810924</v>
      </c>
    </row>
    <row r="154" spans="2:25">
      <c r="B154" s="204"/>
      <c r="E154" s="181">
        <v>43922</v>
      </c>
      <c r="F154" s="181" t="s">
        <v>187</v>
      </c>
      <c r="G154" s="182" t="s">
        <v>66</v>
      </c>
      <c r="H154" s="205">
        <f>$C$53/12</f>
        <v>1.8166666666666667E-3</v>
      </c>
      <c r="I154" s="197">
        <f>(SUM('1.  LRAMVA Summary'!D$55:D$81)+SUM('1.  LRAMVA Summary'!D$82:D$83)*(MONTH($E154)-1)/12)*$H154</f>
        <v>-21.089876630074379</v>
      </c>
      <c r="J154" s="197">
        <f>(SUM('1.  LRAMVA Summary'!E$55:E$81)+SUM('1.  LRAMVA Summary'!E$82:E$83)*(MONTH($E154)-1)/12)*$H154</f>
        <v>-1.9948117002733117</v>
      </c>
      <c r="K154" s="197">
        <f>(SUM('1.  LRAMVA Summary'!F$55:F$81)+SUM('1.  LRAMVA Summary'!F$82:F$83)*(MONTH($E154)-1)/12)*$H154</f>
        <v>-163.58885587031727</v>
      </c>
      <c r="L154" s="197">
        <f>(SUM('1.  LRAMVA Summary'!G$55:G$81)+SUM('1.  LRAMVA Summary'!G$82:G$83)*(MONTH($E154)-1)/12)*$H154</f>
        <v>334.81102577054855</v>
      </c>
      <c r="M154" s="197">
        <f>(SUM('1.  LRAMVA Summary'!H$55:H$81)+SUM('1.  LRAMVA Summary'!H$82:H$83)*(MONTH($E154)-1)/12)*$H154</f>
        <v>106.34820894491392</v>
      </c>
      <c r="N154" s="197">
        <f>(SUM('1.  LRAMVA Summary'!I$55:I$81)+SUM('1.  LRAMVA Summary'!I$82:I$83)*(MONTH($E154)-1)/12)*$H154</f>
        <v>-109.15442433908113</v>
      </c>
      <c r="O154" s="197">
        <f>(SUM('1.  LRAMVA Summary'!J$55:J$81)+SUM('1.  LRAMVA Summary'!J$82:J$83)*(MONTH($E154)-1)/12)*$H154</f>
        <v>0</v>
      </c>
      <c r="P154" s="197">
        <f>(SUM('1.  LRAMVA Summary'!K$55:K$81)+SUM('1.  LRAMVA Summary'!K$82:K$83)*(MONTH($E154)-1)/12)*$H154</f>
        <v>0</v>
      </c>
      <c r="Q154" s="197">
        <f>(SUM('1.  LRAMVA Summary'!L$55:L$81)+SUM('1.  LRAMVA Summary'!L$82:L$83)*(MONTH($E154)-1)/12)*$H154</f>
        <v>0</v>
      </c>
      <c r="R154" s="197">
        <f>(SUM('1.  LRAMVA Summary'!M$55:M$81)+SUM('1.  LRAMVA Summary'!M$82:M$83)*(MONTH($E154)-1)/12)*$H154</f>
        <v>0</v>
      </c>
      <c r="S154" s="197">
        <f>(SUM('1.  LRAMVA Summary'!N$55:N$81)+SUM('1.  LRAMVA Summary'!N$82:N$83)*(MONTH($E154)-1)/12)*$H154</f>
        <v>0</v>
      </c>
      <c r="T154" s="197">
        <f>(SUM('1.  LRAMVA Summary'!O$55:O$81)+SUM('1.  LRAMVA Summary'!O$82:O$83)*(MONTH($E154)-1)/12)*$H154</f>
        <v>0</v>
      </c>
      <c r="U154" s="197">
        <f>(SUM('1.  LRAMVA Summary'!P$55:P$81)+SUM('1.  LRAMVA Summary'!P$82:P$83)*(MONTH($E154)-1)/12)*$H154</f>
        <v>0</v>
      </c>
      <c r="V154" s="197">
        <f>(SUM('1.  LRAMVA Summary'!Q$55:Q$81)+SUM('1.  LRAMVA Summary'!Q$82:Q$83)*(MONTH($E154)-1)/12)*$H154</f>
        <v>0</v>
      </c>
      <c r="W154" s="198">
        <f t="shared" si="90"/>
        <v>145.33126617571639</v>
      </c>
    </row>
    <row r="155" spans="2:25">
      <c r="E155" s="181">
        <v>43952</v>
      </c>
      <c r="F155" s="181" t="s">
        <v>187</v>
      </c>
      <c r="G155" s="182" t="s">
        <v>66</v>
      </c>
      <c r="H155" s="205">
        <f>$C$53/12</f>
        <v>1.8166666666666667E-3</v>
      </c>
      <c r="I155" s="197">
        <f>(SUM('1.  LRAMVA Summary'!D$55:D$81)+SUM('1.  LRAMVA Summary'!D$82:D$83)*(MONTH($E155)-1)/12)*$H155</f>
        <v>-28.119835506765838</v>
      </c>
      <c r="J155" s="197">
        <f>(SUM('1.  LRAMVA Summary'!E$55:E$81)+SUM('1.  LRAMVA Summary'!E$82:E$83)*(MONTH($E155)-1)/12)*$H155</f>
        <v>-2.6597489336977489</v>
      </c>
      <c r="K155" s="197">
        <f>(SUM('1.  LRAMVA Summary'!F$55:F$81)+SUM('1.  LRAMVA Summary'!F$82:F$83)*(MONTH($E155)-1)/12)*$H155</f>
        <v>-218.11847449375634</v>
      </c>
      <c r="L155" s="197">
        <f>(SUM('1.  LRAMVA Summary'!G$55:G$81)+SUM('1.  LRAMVA Summary'!G$82:G$83)*(MONTH($E155)-1)/12)*$H155</f>
        <v>446.41470102739805</v>
      </c>
      <c r="M155" s="197">
        <f>(SUM('1.  LRAMVA Summary'!H$55:H$81)+SUM('1.  LRAMVA Summary'!H$82:H$83)*(MONTH($E155)-1)/12)*$H155</f>
        <v>141.79761192655187</v>
      </c>
      <c r="N155" s="197">
        <f>(SUM('1.  LRAMVA Summary'!I$55:I$81)+SUM('1.  LRAMVA Summary'!I$82:I$83)*(MONTH($E155)-1)/12)*$H155</f>
        <v>-145.53923245210817</v>
      </c>
      <c r="O155" s="197">
        <f>(SUM('1.  LRAMVA Summary'!J$55:J$81)+SUM('1.  LRAMVA Summary'!J$82:J$83)*(MONTH($E155)-1)/12)*$H155</f>
        <v>0</v>
      </c>
      <c r="P155" s="197">
        <f>(SUM('1.  LRAMVA Summary'!K$55:K$81)+SUM('1.  LRAMVA Summary'!K$82:K$83)*(MONTH($E155)-1)/12)*$H155</f>
        <v>0</v>
      </c>
      <c r="Q155" s="197">
        <f>(SUM('1.  LRAMVA Summary'!L$55:L$81)+SUM('1.  LRAMVA Summary'!L$82:L$83)*(MONTH($E155)-1)/12)*$H155</f>
        <v>0</v>
      </c>
      <c r="R155" s="197">
        <f>(SUM('1.  LRAMVA Summary'!M$55:M$81)+SUM('1.  LRAMVA Summary'!M$82:M$83)*(MONTH($E155)-1)/12)*$H155</f>
        <v>0</v>
      </c>
      <c r="S155" s="197">
        <f>(SUM('1.  LRAMVA Summary'!N$55:N$81)+SUM('1.  LRAMVA Summary'!N$82:N$83)*(MONTH($E155)-1)/12)*$H155</f>
        <v>0</v>
      </c>
      <c r="T155" s="197">
        <f>(SUM('1.  LRAMVA Summary'!O$55:O$81)+SUM('1.  LRAMVA Summary'!O$82:O$83)*(MONTH($E155)-1)/12)*$H155</f>
        <v>0</v>
      </c>
      <c r="U155" s="197">
        <f>(SUM('1.  LRAMVA Summary'!P$55:P$81)+SUM('1.  LRAMVA Summary'!P$82:P$83)*(MONTH($E155)-1)/12)*$H155</f>
        <v>0</v>
      </c>
      <c r="V155" s="197">
        <f>(SUM('1.  LRAMVA Summary'!Q$55:Q$81)+SUM('1.  LRAMVA Summary'!Q$82:Q$83)*(MONTH($E155)-1)/12)*$H155</f>
        <v>0</v>
      </c>
      <c r="W155" s="198">
        <f t="shared" si="90"/>
        <v>193.77502156762185</v>
      </c>
    </row>
    <row r="156" spans="2:25">
      <c r="E156" s="181">
        <v>43983</v>
      </c>
      <c r="F156" s="181" t="s">
        <v>187</v>
      </c>
      <c r="G156" s="182" t="s">
        <v>66</v>
      </c>
      <c r="H156" s="205">
        <f>$C$53/12</f>
        <v>1.8166666666666667E-3</v>
      </c>
      <c r="I156" s="197">
        <f>(SUM('1.  LRAMVA Summary'!D$55:D$81)+SUM('1.  LRAMVA Summary'!D$82:D$83)*(MONTH($E156)-1)/12)*$H156</f>
        <v>-35.149794383457298</v>
      </c>
      <c r="J156" s="197">
        <f>(SUM('1.  LRAMVA Summary'!E$55:E$81)+SUM('1.  LRAMVA Summary'!E$82:E$83)*(MONTH($E156)-1)/12)*$H156</f>
        <v>-3.3246861671221861</v>
      </c>
      <c r="K156" s="197">
        <f>(SUM('1.  LRAMVA Summary'!F$55:F$81)+SUM('1.  LRAMVA Summary'!F$82:F$83)*(MONTH($E156)-1)/12)*$H156</f>
        <v>-272.64809311719546</v>
      </c>
      <c r="L156" s="197">
        <f>(SUM('1.  LRAMVA Summary'!G$55:G$81)+SUM('1.  LRAMVA Summary'!G$82:G$83)*(MONTH($E156)-1)/12)*$H156</f>
        <v>558.01837628424755</v>
      </c>
      <c r="M156" s="197">
        <f>(SUM('1.  LRAMVA Summary'!H$55:H$81)+SUM('1.  LRAMVA Summary'!H$82:H$83)*(MONTH($E156)-1)/12)*$H156</f>
        <v>177.24701490818987</v>
      </c>
      <c r="N156" s="197">
        <f>(SUM('1.  LRAMVA Summary'!I$55:I$81)+SUM('1.  LRAMVA Summary'!I$82:I$83)*(MONTH($E156)-1)/12)*$H156</f>
        <v>-181.92404056513521</v>
      </c>
      <c r="O156" s="197">
        <f>(SUM('1.  LRAMVA Summary'!J$55:J$81)+SUM('1.  LRAMVA Summary'!J$82:J$83)*(MONTH($E156)-1)/12)*$H156</f>
        <v>0</v>
      </c>
      <c r="P156" s="197">
        <f>(SUM('1.  LRAMVA Summary'!K$55:K$81)+SUM('1.  LRAMVA Summary'!K$82:K$83)*(MONTH($E156)-1)/12)*$H156</f>
        <v>0</v>
      </c>
      <c r="Q156" s="197">
        <f>(SUM('1.  LRAMVA Summary'!L$55:L$81)+SUM('1.  LRAMVA Summary'!L$82:L$83)*(MONTH($E156)-1)/12)*$H156</f>
        <v>0</v>
      </c>
      <c r="R156" s="197">
        <f>(SUM('1.  LRAMVA Summary'!M$55:M$81)+SUM('1.  LRAMVA Summary'!M$82:M$83)*(MONTH($E156)-1)/12)*$H156</f>
        <v>0</v>
      </c>
      <c r="S156" s="197">
        <f>(SUM('1.  LRAMVA Summary'!N$55:N$81)+SUM('1.  LRAMVA Summary'!N$82:N$83)*(MONTH($E156)-1)/12)*$H156</f>
        <v>0</v>
      </c>
      <c r="T156" s="197">
        <f>(SUM('1.  LRAMVA Summary'!O$55:O$81)+SUM('1.  LRAMVA Summary'!O$82:O$83)*(MONTH($E156)-1)/12)*$H156</f>
        <v>0</v>
      </c>
      <c r="U156" s="197">
        <f>(SUM('1.  LRAMVA Summary'!P$55:P$81)+SUM('1.  LRAMVA Summary'!P$82:P$83)*(MONTH($E156)-1)/12)*$H156</f>
        <v>0</v>
      </c>
      <c r="V156" s="197">
        <f>(SUM('1.  LRAMVA Summary'!Q$55:Q$81)+SUM('1.  LRAMVA Summary'!Q$82:Q$83)*(MONTH($E156)-1)/12)*$H156</f>
        <v>0</v>
      </c>
      <c r="W156" s="198">
        <f t="shared" si="90"/>
        <v>242.2187769595273</v>
      </c>
    </row>
    <row r="157" spans="2:25">
      <c r="E157" s="181">
        <v>44013</v>
      </c>
      <c r="F157" s="181" t="s">
        <v>187</v>
      </c>
      <c r="G157" s="182" t="s">
        <v>68</v>
      </c>
      <c r="H157" s="205">
        <f>$C$54/12</f>
        <v>4.75E-4</v>
      </c>
      <c r="I157" s="197">
        <f>(SUM('1.  LRAMVA Summary'!D$55:D$81)+SUM('1.  LRAMVA Summary'!D$82:D$83)*(MONTH($E157)-1)/12)*$H157</f>
        <v>-11.028651081782014</v>
      </c>
      <c r="J157" s="197">
        <f>(SUM('1.  LRAMVA Summary'!E$55:E$81)+SUM('1.  LRAMVA Summary'!E$82:E$83)*(MONTH($E157)-1)/12)*$H157</f>
        <v>-1.0431584120695299</v>
      </c>
      <c r="K157" s="197">
        <f>(SUM('1.  LRAMVA Summary'!F$55:F$81)+SUM('1.  LRAMVA Summary'!F$82:F$83)*(MONTH($E157)-1)/12)*$H157</f>
        <v>-85.546465913835632</v>
      </c>
      <c r="L157" s="197">
        <f>(SUM('1.  LRAMVA Summary'!G$55:G$81)+SUM('1.  LRAMVA Summary'!G$82:G$83)*(MONTH($E157)-1)/12)*$H157</f>
        <v>175.08466485248869</v>
      </c>
      <c r="M157" s="197">
        <f>(SUM('1.  LRAMVA Summary'!H$55:H$81)+SUM('1.  LRAMVA Summary'!H$82:H$83)*(MONTH($E157)-1)/12)*$H157</f>
        <v>55.613283576698102</v>
      </c>
      <c r="N157" s="197">
        <f>(SUM('1.  LRAMVA Summary'!I$55:I$81)+SUM('1.  LRAMVA Summary'!I$82:I$83)*(MONTH($E157)-1)/12)*$H157</f>
        <v>-57.080754012180037</v>
      </c>
      <c r="O157" s="197">
        <f>(SUM('1.  LRAMVA Summary'!J$55:J$81)+SUM('1.  LRAMVA Summary'!J$82:J$83)*(MONTH($E157)-1)/12)*$H157</f>
        <v>0</v>
      </c>
      <c r="P157" s="197">
        <f>(SUM('1.  LRAMVA Summary'!K$55:K$81)+SUM('1.  LRAMVA Summary'!K$82:K$83)*(MONTH($E157)-1)/12)*$H157</f>
        <v>0</v>
      </c>
      <c r="Q157" s="197">
        <f>(SUM('1.  LRAMVA Summary'!L$55:L$81)+SUM('1.  LRAMVA Summary'!L$82:L$83)*(MONTH($E157)-1)/12)*$H157</f>
        <v>0</v>
      </c>
      <c r="R157" s="197">
        <f>(SUM('1.  LRAMVA Summary'!M$55:M$81)+SUM('1.  LRAMVA Summary'!M$82:M$83)*(MONTH($E157)-1)/12)*$H157</f>
        <v>0</v>
      </c>
      <c r="S157" s="197">
        <f>(SUM('1.  LRAMVA Summary'!N$55:N$81)+SUM('1.  LRAMVA Summary'!N$82:N$83)*(MONTH($E157)-1)/12)*$H157</f>
        <v>0</v>
      </c>
      <c r="T157" s="197">
        <f>(SUM('1.  LRAMVA Summary'!O$55:O$81)+SUM('1.  LRAMVA Summary'!O$82:O$83)*(MONTH($E157)-1)/12)*$H157</f>
        <v>0</v>
      </c>
      <c r="U157" s="197">
        <f>(SUM('1.  LRAMVA Summary'!P$55:P$81)+SUM('1.  LRAMVA Summary'!P$82:P$83)*(MONTH($E157)-1)/12)*$H157</f>
        <v>0</v>
      </c>
      <c r="V157" s="197">
        <f>(SUM('1.  LRAMVA Summary'!Q$55:Q$81)+SUM('1.  LRAMVA Summary'!Q$82:Q$83)*(MONTH($E157)-1)/12)*$H157</f>
        <v>0</v>
      </c>
      <c r="W157" s="198">
        <f t="shared" si="90"/>
        <v>75.998919009319579</v>
      </c>
    </row>
    <row r="158" spans="2:25">
      <c r="E158" s="181">
        <v>44044</v>
      </c>
      <c r="F158" s="181" t="s">
        <v>187</v>
      </c>
      <c r="G158" s="182" t="s">
        <v>68</v>
      </c>
      <c r="H158" s="205">
        <f t="shared" ref="H158:H159" si="91">$C$54/12</f>
        <v>4.75E-4</v>
      </c>
      <c r="I158" s="197">
        <f>(SUM('1.  LRAMVA Summary'!D$55:D$81)+SUM('1.  LRAMVA Summary'!D$82:D$83)*(MONTH($E158)-1)/12)*$H158</f>
        <v>-12.866759595412351</v>
      </c>
      <c r="J158" s="197">
        <f>(SUM('1.  LRAMVA Summary'!E$55:E$81)+SUM('1.  LRAMVA Summary'!E$82:E$83)*(MONTH($E158)-1)/12)*$H158</f>
        <v>-1.2170181474144517</v>
      </c>
      <c r="K158" s="197">
        <f>(SUM('1.  LRAMVA Summary'!F$55:F$81)+SUM('1.  LRAMVA Summary'!F$82:F$83)*(MONTH($E158)-1)/12)*$H158</f>
        <v>-99.804210232808245</v>
      </c>
      <c r="L158" s="197">
        <f>(SUM('1.  LRAMVA Summary'!G$55:G$81)+SUM('1.  LRAMVA Summary'!G$82:G$83)*(MONTH($E158)-1)/12)*$H158</f>
        <v>204.26544232790346</v>
      </c>
      <c r="M158" s="197">
        <f>(SUM('1.  LRAMVA Summary'!H$55:H$81)+SUM('1.  LRAMVA Summary'!H$82:H$83)*(MONTH($E158)-1)/12)*$H158</f>
        <v>64.882164172814456</v>
      </c>
      <c r="N158" s="197">
        <f>(SUM('1.  LRAMVA Summary'!I$55:I$81)+SUM('1.  LRAMVA Summary'!I$82:I$83)*(MONTH($E158)-1)/12)*$H158</f>
        <v>-66.594213014210041</v>
      </c>
      <c r="O158" s="197">
        <f>(SUM('1.  LRAMVA Summary'!J$55:J$81)+SUM('1.  LRAMVA Summary'!J$82:J$83)*(MONTH($E158)-1)/12)*$H158</f>
        <v>0</v>
      </c>
      <c r="P158" s="197">
        <f>(SUM('1.  LRAMVA Summary'!K$55:K$81)+SUM('1.  LRAMVA Summary'!K$82:K$83)*(MONTH($E158)-1)/12)*$H158</f>
        <v>0</v>
      </c>
      <c r="Q158" s="197">
        <f>(SUM('1.  LRAMVA Summary'!L$55:L$81)+SUM('1.  LRAMVA Summary'!L$82:L$83)*(MONTH($E158)-1)/12)*$H158</f>
        <v>0</v>
      </c>
      <c r="R158" s="197">
        <f>(SUM('1.  LRAMVA Summary'!M$55:M$81)+SUM('1.  LRAMVA Summary'!M$82:M$83)*(MONTH($E158)-1)/12)*$H158</f>
        <v>0</v>
      </c>
      <c r="S158" s="197">
        <f>(SUM('1.  LRAMVA Summary'!N$55:N$81)+SUM('1.  LRAMVA Summary'!N$82:N$83)*(MONTH($E158)-1)/12)*$H158</f>
        <v>0</v>
      </c>
      <c r="T158" s="197">
        <f>(SUM('1.  LRAMVA Summary'!O$55:O$81)+SUM('1.  LRAMVA Summary'!O$82:O$83)*(MONTH($E158)-1)/12)*$H158</f>
        <v>0</v>
      </c>
      <c r="U158" s="197">
        <f>(SUM('1.  LRAMVA Summary'!P$55:P$81)+SUM('1.  LRAMVA Summary'!P$82:P$83)*(MONTH($E158)-1)/12)*$H158</f>
        <v>0</v>
      </c>
      <c r="V158" s="197">
        <f>(SUM('1.  LRAMVA Summary'!Q$55:Q$81)+SUM('1.  LRAMVA Summary'!Q$82:Q$83)*(MONTH($E158)-1)/12)*$H158</f>
        <v>0</v>
      </c>
      <c r="W158" s="198">
        <f t="shared" si="90"/>
        <v>88.665405510872844</v>
      </c>
    </row>
    <row r="159" spans="2:25">
      <c r="E159" s="181">
        <v>44075</v>
      </c>
      <c r="F159" s="181" t="s">
        <v>187</v>
      </c>
      <c r="G159" s="182" t="s">
        <v>68</v>
      </c>
      <c r="H159" s="205">
        <f t="shared" si="91"/>
        <v>4.75E-4</v>
      </c>
      <c r="I159" s="197">
        <f>(SUM('1.  LRAMVA Summary'!D$55:D$81)+SUM('1.  LRAMVA Summary'!D$82:D$83)*(MONTH($E159)-1)/12)*$H159</f>
        <v>-14.704868109042685</v>
      </c>
      <c r="J159" s="197">
        <f>(SUM('1.  LRAMVA Summary'!E$55:E$81)+SUM('1.  LRAMVA Summary'!E$82:E$83)*(MONTH($E159)-1)/12)*$H159</f>
        <v>-1.3908778827593733</v>
      </c>
      <c r="K159" s="197">
        <f>(SUM('1.  LRAMVA Summary'!F$55:F$81)+SUM('1.  LRAMVA Summary'!F$82:F$83)*(MONTH($E159)-1)/12)*$H159</f>
        <v>-114.06195455178084</v>
      </c>
      <c r="L159" s="197">
        <f>(SUM('1.  LRAMVA Summary'!G$55:G$81)+SUM('1.  LRAMVA Summary'!G$82:G$83)*(MONTH($E159)-1)/12)*$H159</f>
        <v>233.44621980331823</v>
      </c>
      <c r="M159" s="197">
        <f>(SUM('1.  LRAMVA Summary'!H$55:H$81)+SUM('1.  LRAMVA Summary'!H$82:H$83)*(MONTH($E159)-1)/12)*$H159</f>
        <v>74.151044768930802</v>
      </c>
      <c r="N159" s="197">
        <f>(SUM('1.  LRAMVA Summary'!I$55:I$81)+SUM('1.  LRAMVA Summary'!I$82:I$83)*(MONTH($E159)-1)/12)*$H159</f>
        <v>-76.107672016240045</v>
      </c>
      <c r="O159" s="197">
        <f>(SUM('1.  LRAMVA Summary'!J$55:J$81)+SUM('1.  LRAMVA Summary'!J$82:J$83)*(MONTH($E159)-1)/12)*$H159</f>
        <v>0</v>
      </c>
      <c r="P159" s="197">
        <f>(SUM('1.  LRAMVA Summary'!K$55:K$81)+SUM('1.  LRAMVA Summary'!K$82:K$83)*(MONTH($E159)-1)/12)*$H159</f>
        <v>0</v>
      </c>
      <c r="Q159" s="197">
        <f>(SUM('1.  LRAMVA Summary'!L$55:L$81)+SUM('1.  LRAMVA Summary'!L$82:L$83)*(MONTH($E159)-1)/12)*$H159</f>
        <v>0</v>
      </c>
      <c r="R159" s="197">
        <f>(SUM('1.  LRAMVA Summary'!M$55:M$81)+SUM('1.  LRAMVA Summary'!M$82:M$83)*(MONTH($E159)-1)/12)*$H159</f>
        <v>0</v>
      </c>
      <c r="S159" s="197">
        <f>(SUM('1.  LRAMVA Summary'!N$55:N$81)+SUM('1.  LRAMVA Summary'!N$82:N$83)*(MONTH($E159)-1)/12)*$H159</f>
        <v>0</v>
      </c>
      <c r="T159" s="197">
        <f>(SUM('1.  LRAMVA Summary'!O$55:O$81)+SUM('1.  LRAMVA Summary'!O$82:O$83)*(MONTH($E159)-1)/12)*$H159</f>
        <v>0</v>
      </c>
      <c r="U159" s="197">
        <f>(SUM('1.  LRAMVA Summary'!P$55:P$81)+SUM('1.  LRAMVA Summary'!P$82:P$83)*(MONTH($E159)-1)/12)*$H159</f>
        <v>0</v>
      </c>
      <c r="V159" s="197">
        <f>(SUM('1.  LRAMVA Summary'!Q$55:Q$81)+SUM('1.  LRAMVA Summary'!Q$82:Q$83)*(MONTH($E159)-1)/12)*$H159</f>
        <v>0</v>
      </c>
      <c r="W159" s="198">
        <f t="shared" si="90"/>
        <v>101.33189201242608</v>
      </c>
    </row>
    <row r="160" spans="2:25">
      <c r="E160" s="181">
        <v>44105</v>
      </c>
      <c r="F160" s="181" t="s">
        <v>187</v>
      </c>
      <c r="G160" s="182" t="s">
        <v>69</v>
      </c>
      <c r="H160" s="205">
        <f>$C$55/12</f>
        <v>4.75E-4</v>
      </c>
      <c r="I160" s="197">
        <f>(SUM('1.  LRAMVA Summary'!D$55:D$81)+SUM('1.  LRAMVA Summary'!D$82:D$83)*(MONTH($E160)-1)/12)*$H160</f>
        <v>-16.54297662267302</v>
      </c>
      <c r="J160" s="197">
        <f>(SUM('1.  LRAMVA Summary'!E$55:E$81)+SUM('1.  LRAMVA Summary'!E$82:E$83)*(MONTH($E160)-1)/12)*$H160</f>
        <v>-1.5647376181042949</v>
      </c>
      <c r="K160" s="197">
        <f>(SUM('1.  LRAMVA Summary'!F$55:F$81)+SUM('1.  LRAMVA Summary'!F$82:F$83)*(MONTH($E160)-1)/12)*$H160</f>
        <v>-128.31969887075346</v>
      </c>
      <c r="L160" s="197">
        <f>(SUM('1.  LRAMVA Summary'!G$55:G$81)+SUM('1.  LRAMVA Summary'!G$82:G$83)*(MONTH($E160)-1)/12)*$H160</f>
        <v>262.62699727873303</v>
      </c>
      <c r="M160" s="197">
        <f>(SUM('1.  LRAMVA Summary'!H$55:H$81)+SUM('1.  LRAMVA Summary'!H$82:H$83)*(MONTH($E160)-1)/12)*$H160</f>
        <v>83.419925365047149</v>
      </c>
      <c r="N160" s="197">
        <f>(SUM('1.  LRAMVA Summary'!I$55:I$81)+SUM('1.  LRAMVA Summary'!I$82:I$83)*(MONTH($E160)-1)/12)*$H160</f>
        <v>-85.621131018270063</v>
      </c>
      <c r="O160" s="197">
        <f>(SUM('1.  LRAMVA Summary'!J$55:J$81)+SUM('1.  LRAMVA Summary'!J$82:J$83)*(MONTH($E160)-1)/12)*$H160</f>
        <v>0</v>
      </c>
      <c r="P160" s="197">
        <f>(SUM('1.  LRAMVA Summary'!K$55:K$81)+SUM('1.  LRAMVA Summary'!K$82:K$83)*(MONTH($E160)-1)/12)*$H160</f>
        <v>0</v>
      </c>
      <c r="Q160" s="197">
        <f>(SUM('1.  LRAMVA Summary'!L$55:L$81)+SUM('1.  LRAMVA Summary'!L$82:L$83)*(MONTH($E160)-1)/12)*$H160</f>
        <v>0</v>
      </c>
      <c r="R160" s="197">
        <f>(SUM('1.  LRAMVA Summary'!M$55:M$81)+SUM('1.  LRAMVA Summary'!M$82:M$83)*(MONTH($E160)-1)/12)*$H160</f>
        <v>0</v>
      </c>
      <c r="S160" s="197">
        <f>(SUM('1.  LRAMVA Summary'!N$55:N$81)+SUM('1.  LRAMVA Summary'!N$82:N$83)*(MONTH($E160)-1)/12)*$H160</f>
        <v>0</v>
      </c>
      <c r="T160" s="197">
        <f>(SUM('1.  LRAMVA Summary'!O$55:O$81)+SUM('1.  LRAMVA Summary'!O$82:O$83)*(MONTH($E160)-1)/12)*$H160</f>
        <v>0</v>
      </c>
      <c r="U160" s="197">
        <f>(SUM('1.  LRAMVA Summary'!P$55:P$81)+SUM('1.  LRAMVA Summary'!P$82:P$83)*(MONTH($E160)-1)/12)*$H160</f>
        <v>0</v>
      </c>
      <c r="V160" s="197">
        <f>(SUM('1.  LRAMVA Summary'!Q$55:Q$81)+SUM('1.  LRAMVA Summary'!Q$82:Q$83)*(MONTH($E160)-1)/12)*$H160</f>
        <v>0</v>
      </c>
      <c r="W160" s="198">
        <f t="shared" si="90"/>
        <v>113.99837851397936</v>
      </c>
    </row>
    <row r="161" spans="5:23">
      <c r="E161" s="181">
        <v>44136</v>
      </c>
      <c r="F161" s="181" t="s">
        <v>187</v>
      </c>
      <c r="G161" s="182" t="s">
        <v>69</v>
      </c>
      <c r="H161" s="205">
        <f>$C$55/12</f>
        <v>4.75E-4</v>
      </c>
      <c r="I161" s="197">
        <f>(SUM('1.  LRAMVA Summary'!D$55:D$81)+SUM('1.  LRAMVA Summary'!D$82:D$83)*(MONTH($E161)-1)/12)*$H161</f>
        <v>-18.381085136303355</v>
      </c>
      <c r="J161" s="197">
        <f>(SUM('1.  LRAMVA Summary'!E$55:E$81)+SUM('1.  LRAMVA Summary'!E$82:E$83)*(MONTH($E161)-1)/12)*$H161</f>
        <v>-1.7385973534492165</v>
      </c>
      <c r="K161" s="197">
        <f>(SUM('1.  LRAMVA Summary'!F$55:F$81)+SUM('1.  LRAMVA Summary'!F$82:F$83)*(MONTH($E161)-1)/12)*$H161</f>
        <v>-142.57744318972604</v>
      </c>
      <c r="L161" s="197">
        <f>(SUM('1.  LRAMVA Summary'!G$55:G$81)+SUM('1.  LRAMVA Summary'!G$82:G$83)*(MONTH($E161)-1)/12)*$H161</f>
        <v>291.80777475414783</v>
      </c>
      <c r="M161" s="197">
        <f>(SUM('1.  LRAMVA Summary'!H$55:H$81)+SUM('1.  LRAMVA Summary'!H$82:H$83)*(MONTH($E161)-1)/12)*$H161</f>
        <v>92.68880596116351</v>
      </c>
      <c r="N161" s="197">
        <f>(SUM('1.  LRAMVA Summary'!I$55:I$81)+SUM('1.  LRAMVA Summary'!I$82:I$83)*(MONTH($E161)-1)/12)*$H161</f>
        <v>-95.134590020300067</v>
      </c>
      <c r="O161" s="197">
        <f>(SUM('1.  LRAMVA Summary'!J$55:J$81)+SUM('1.  LRAMVA Summary'!J$82:J$83)*(MONTH($E161)-1)/12)*$H161</f>
        <v>0</v>
      </c>
      <c r="P161" s="197">
        <f>(SUM('1.  LRAMVA Summary'!K$55:K$81)+SUM('1.  LRAMVA Summary'!K$82:K$83)*(MONTH($E161)-1)/12)*$H161</f>
        <v>0</v>
      </c>
      <c r="Q161" s="197">
        <f>(SUM('1.  LRAMVA Summary'!L$55:L$81)+SUM('1.  LRAMVA Summary'!L$82:L$83)*(MONTH($E161)-1)/12)*$H161</f>
        <v>0</v>
      </c>
      <c r="R161" s="197">
        <f>(SUM('1.  LRAMVA Summary'!M$55:M$81)+SUM('1.  LRAMVA Summary'!M$82:M$83)*(MONTH($E161)-1)/12)*$H161</f>
        <v>0</v>
      </c>
      <c r="S161" s="197">
        <f>(SUM('1.  LRAMVA Summary'!N$55:N$81)+SUM('1.  LRAMVA Summary'!N$82:N$83)*(MONTH($E161)-1)/12)*$H161</f>
        <v>0</v>
      </c>
      <c r="T161" s="197">
        <f>(SUM('1.  LRAMVA Summary'!O$55:O$81)+SUM('1.  LRAMVA Summary'!O$82:O$83)*(MONTH($E161)-1)/12)*$H161</f>
        <v>0</v>
      </c>
      <c r="U161" s="197">
        <f>(SUM('1.  LRAMVA Summary'!P$55:P$81)+SUM('1.  LRAMVA Summary'!P$82:P$83)*(MONTH($E161)-1)/12)*$H161</f>
        <v>0</v>
      </c>
      <c r="V161" s="197">
        <f>(SUM('1.  LRAMVA Summary'!Q$55:Q$81)+SUM('1.  LRAMVA Summary'!Q$82:Q$83)*(MONTH($E161)-1)/12)*$H161</f>
        <v>0</v>
      </c>
      <c r="W161" s="198">
        <f t="shared" si="90"/>
        <v>126.66486501553268</v>
      </c>
    </row>
    <row r="162" spans="5:23">
      <c r="E162" s="181">
        <v>44166</v>
      </c>
      <c r="F162" s="181" t="s">
        <v>187</v>
      </c>
      <c r="G162" s="182" t="s">
        <v>69</v>
      </c>
      <c r="H162" s="205">
        <f>$C$55/12</f>
        <v>4.75E-4</v>
      </c>
      <c r="I162" s="197">
        <f>(SUM('1.  LRAMVA Summary'!D$55:D$81)+SUM('1.  LRAMVA Summary'!D$82:D$83)*(MONTH($E162)-1)/12)*$H162</f>
        <v>-20.219193649933693</v>
      </c>
      <c r="J162" s="197">
        <f>(SUM('1.  LRAMVA Summary'!E$55:E$81)+SUM('1.  LRAMVA Summary'!E$82:E$83)*(MONTH($E162)-1)/12)*$H162</f>
        <v>-1.9124570887941381</v>
      </c>
      <c r="K162" s="197">
        <f>(SUM('1.  LRAMVA Summary'!F$55:F$81)+SUM('1.  LRAMVA Summary'!F$82:F$83)*(MONTH($E162)-1)/12)*$H162</f>
        <v>-156.83518750869868</v>
      </c>
      <c r="L162" s="197">
        <f>(SUM('1.  LRAMVA Summary'!G$55:G$81)+SUM('1.  LRAMVA Summary'!G$82:G$83)*(MONTH($E162)-1)/12)*$H162</f>
        <v>320.98855222956257</v>
      </c>
      <c r="M162" s="197">
        <f>(SUM('1.  LRAMVA Summary'!H$55:H$81)+SUM('1.  LRAMVA Summary'!H$82:H$83)*(MONTH($E162)-1)/12)*$H162</f>
        <v>101.95768655727984</v>
      </c>
      <c r="N162" s="197">
        <f>(SUM('1.  LRAMVA Summary'!I$55:I$81)+SUM('1.  LRAMVA Summary'!I$82:I$83)*(MONTH($E162)-1)/12)*$H162</f>
        <v>-104.64804902233007</v>
      </c>
      <c r="O162" s="197">
        <f>(SUM('1.  LRAMVA Summary'!J$55:J$81)+SUM('1.  LRAMVA Summary'!J$82:J$83)*(MONTH($E162)-1)/12)*$H162</f>
        <v>0</v>
      </c>
      <c r="P162" s="197">
        <f>(SUM('1.  LRAMVA Summary'!K$55:K$81)+SUM('1.  LRAMVA Summary'!K$82:K$83)*(MONTH($E162)-1)/12)*$H162</f>
        <v>0</v>
      </c>
      <c r="Q162" s="197">
        <f>(SUM('1.  LRAMVA Summary'!L$55:L$81)+SUM('1.  LRAMVA Summary'!L$82:L$83)*(MONTH($E162)-1)/12)*$H162</f>
        <v>0</v>
      </c>
      <c r="R162" s="197">
        <f>(SUM('1.  LRAMVA Summary'!M$55:M$81)+SUM('1.  LRAMVA Summary'!M$82:M$83)*(MONTH($E162)-1)/12)*$H162</f>
        <v>0</v>
      </c>
      <c r="S162" s="197">
        <f>(SUM('1.  LRAMVA Summary'!N$55:N$81)+SUM('1.  LRAMVA Summary'!N$82:N$83)*(MONTH($E162)-1)/12)*$H162</f>
        <v>0</v>
      </c>
      <c r="T162" s="197">
        <f>(SUM('1.  LRAMVA Summary'!O$55:O$81)+SUM('1.  LRAMVA Summary'!O$82:O$83)*(MONTH($E162)-1)/12)*$H162</f>
        <v>0</v>
      </c>
      <c r="U162" s="197">
        <f>(SUM('1.  LRAMVA Summary'!P$55:P$81)+SUM('1.  LRAMVA Summary'!P$82:P$83)*(MONTH($E162)-1)/12)*$H162</f>
        <v>0</v>
      </c>
      <c r="V162" s="197">
        <f>(SUM('1.  LRAMVA Summary'!Q$55:Q$81)+SUM('1.  LRAMVA Summary'!Q$82:Q$83)*(MONTH($E162)-1)/12)*$H162</f>
        <v>0</v>
      </c>
      <c r="W162" s="198">
        <f>SUM(I162:V162)</f>
        <v>139.33135151708584</v>
      </c>
    </row>
    <row r="163" spans="5:23" ht="15.75" thickBot="1">
      <c r="E163" s="183" t="s">
        <v>467</v>
      </c>
      <c r="F163" s="183"/>
      <c r="G163" s="184"/>
      <c r="H163" s="185"/>
      <c r="I163" s="186">
        <f>SUM(I150:I162)</f>
        <v>-199.19291734551899</v>
      </c>
      <c r="J163" s="186">
        <f>SUM(J150:J162)</f>
        <v>-18.840905003957563</v>
      </c>
      <c r="K163" s="186">
        <f t="shared" ref="K163:O163" si="92">SUM(K150:K162)</f>
        <v>-1545.0892396191891</v>
      </c>
      <c r="L163" s="186">
        <f t="shared" si="92"/>
        <v>3162.2747800988968</v>
      </c>
      <c r="M163" s="186">
        <f t="shared" si="92"/>
        <v>1004.4539551265034</v>
      </c>
      <c r="N163" s="186">
        <f t="shared" si="92"/>
        <v>-1030.958530798936</v>
      </c>
      <c r="O163" s="186">
        <f t="shared" si="92"/>
        <v>0</v>
      </c>
      <c r="P163" s="186">
        <f t="shared" ref="P163:V163" si="93">SUM(P150:P162)</f>
        <v>0</v>
      </c>
      <c r="Q163" s="186">
        <f t="shared" si="93"/>
        <v>0</v>
      </c>
      <c r="R163" s="186">
        <f t="shared" si="93"/>
        <v>0</v>
      </c>
      <c r="S163" s="186">
        <f t="shared" si="93"/>
        <v>0</v>
      </c>
      <c r="T163" s="186">
        <f t="shared" si="93"/>
        <v>0</v>
      </c>
      <c r="U163" s="186">
        <f t="shared" si="93"/>
        <v>0</v>
      </c>
      <c r="V163" s="186">
        <f t="shared" si="93"/>
        <v>0</v>
      </c>
      <c r="W163" s="186">
        <f>SUM(W150:W162)</f>
        <v>1372.6471424577983</v>
      </c>
    </row>
    <row r="164" spans="5:23" ht="15.75" thickTop="1">
      <c r="E164" s="187" t="s">
        <v>67</v>
      </c>
      <c r="F164" s="187"/>
      <c r="G164" s="188"/>
      <c r="H164" s="189"/>
      <c r="I164" s="190"/>
      <c r="J164" s="190"/>
      <c r="K164" s="190"/>
      <c r="L164" s="190"/>
      <c r="M164" s="190"/>
      <c r="N164" s="190"/>
      <c r="O164" s="190"/>
      <c r="P164" s="190"/>
      <c r="Q164" s="190"/>
      <c r="R164" s="190"/>
      <c r="S164" s="190"/>
      <c r="T164" s="190"/>
      <c r="U164" s="190"/>
      <c r="V164" s="190"/>
      <c r="W164" s="191"/>
    </row>
    <row r="165" spans="5:23">
      <c r="E165" s="192" t="s">
        <v>709</v>
      </c>
      <c r="F165" s="192"/>
      <c r="G165" s="193"/>
      <c r="H165" s="194"/>
      <c r="I165" s="195">
        <f>I163+I164</f>
        <v>-199.19291734551899</v>
      </c>
      <c r="J165" s="195">
        <f t="shared" ref="J165:U165" si="94">J163+J164</f>
        <v>-18.840905003957563</v>
      </c>
      <c r="K165" s="195">
        <f t="shared" si="94"/>
        <v>-1545.0892396191891</v>
      </c>
      <c r="L165" s="195">
        <f t="shared" si="94"/>
        <v>3162.2747800988968</v>
      </c>
      <c r="M165" s="195">
        <f t="shared" si="94"/>
        <v>1004.4539551265034</v>
      </c>
      <c r="N165" s="195">
        <f t="shared" si="94"/>
        <v>-1030.958530798936</v>
      </c>
      <c r="O165" s="195">
        <f t="shared" si="94"/>
        <v>0</v>
      </c>
      <c r="P165" s="195">
        <f t="shared" si="94"/>
        <v>0</v>
      </c>
      <c r="Q165" s="195">
        <f t="shared" si="94"/>
        <v>0</v>
      </c>
      <c r="R165" s="195">
        <f t="shared" si="94"/>
        <v>0</v>
      </c>
      <c r="S165" s="195">
        <f t="shared" si="94"/>
        <v>0</v>
      </c>
      <c r="T165" s="195">
        <f t="shared" si="94"/>
        <v>0</v>
      </c>
      <c r="U165" s="195">
        <f t="shared" si="94"/>
        <v>0</v>
      </c>
      <c r="V165" s="195">
        <f>V163+V164</f>
        <v>0</v>
      </c>
      <c r="W165" s="195">
        <f>W163+W164</f>
        <v>1372.6471424577983</v>
      </c>
    </row>
    <row r="166" spans="5:23">
      <c r="E166" s="181">
        <v>44197</v>
      </c>
      <c r="F166" s="181" t="s">
        <v>713</v>
      </c>
      <c r="G166" s="182" t="s">
        <v>65</v>
      </c>
      <c r="H166" s="205">
        <f>$C$56/12</f>
        <v>4.75E-4</v>
      </c>
      <c r="I166" s="197">
        <f>(SUM('1.  LRAMVA Summary'!D$55:D$84)+SUM('1.  LRAMVA Summary'!D$85:D$86)*(MONTH($E166)-1)/12)*$H166</f>
        <v>-22.057302163564028</v>
      </c>
      <c r="J166" s="197">
        <f>(SUM('1.  LRAMVA Summary'!E$55:E$84)+SUM('1.  LRAMVA Summary'!E$85:E$86)*(MONTH($E166)-1)/12)*$H166</f>
        <v>-2.0863168241390597</v>
      </c>
      <c r="K166" s="197">
        <f>(SUM('1.  LRAMVA Summary'!F$55:F$84)+SUM('1.  LRAMVA Summary'!F$85:F$86)*(MONTH($E166)-1)/12)*$H166</f>
        <v>-171.09293182767126</v>
      </c>
      <c r="L166" s="197">
        <f>(SUM('1.  LRAMVA Summary'!G$55:G$84)+SUM('1.  LRAMVA Summary'!G$85:G$86)*(MONTH($E166)-1)/12)*$H166</f>
        <v>350.16932970497737</v>
      </c>
      <c r="M166" s="197">
        <f>(SUM('1.  LRAMVA Summary'!H$55:H$84)+SUM('1.  LRAMVA Summary'!H$85:H$86)*(MONTH($E166)-1)/12)*$H166</f>
        <v>111.2265671533962</v>
      </c>
      <c r="N166" s="197">
        <f>(SUM('1.  LRAMVA Summary'!I$55:I$84)+SUM('1.  LRAMVA Summary'!I$85:I$86)*(MONTH($E166)-1)/12)*$H166</f>
        <v>-114.16150802436007</v>
      </c>
      <c r="O166" s="197">
        <f>(SUM('1.  LRAMVA Summary'!J$55:J$84)+SUM('1.  LRAMVA Summary'!J$85:J$86)*(MONTH($E166)-1)/12)*$H166</f>
        <v>0</v>
      </c>
      <c r="P166" s="197">
        <f>(SUM('1.  LRAMVA Summary'!K$55:K$84)+SUM('1.  LRAMVA Summary'!K$85:K$86)*(MONTH($E166)-1)/12)*$H166</f>
        <v>0</v>
      </c>
      <c r="Q166" s="197">
        <f>(SUM('1.  LRAMVA Summary'!L$55:L$84)+SUM('1.  LRAMVA Summary'!L$85:L$86)*(MONTH($E166)-1)/12)*$H166</f>
        <v>0</v>
      </c>
      <c r="R166" s="197">
        <f>(SUM('1.  LRAMVA Summary'!M$55:M$84)+SUM('1.  LRAMVA Summary'!M$85:M$86)*(MONTH($E166)-1)/12)*$H166</f>
        <v>0</v>
      </c>
      <c r="S166" s="197">
        <f>(SUM('1.  LRAMVA Summary'!N$55:N$84)+SUM('1.  LRAMVA Summary'!N$85:N$86)*(MONTH($E166)-1)/12)*$H166</f>
        <v>0</v>
      </c>
      <c r="T166" s="197">
        <f>(SUM('1.  LRAMVA Summary'!O$55:O$84)+SUM('1.  LRAMVA Summary'!O$85:O$86)*(MONTH($E166)-1)/12)*$H166</f>
        <v>0</v>
      </c>
      <c r="U166" s="197">
        <f>(SUM('1.  LRAMVA Summary'!P$55:P$84)+SUM('1.  LRAMVA Summary'!P$85:P$86)*(MONTH($E166)-1)/12)*$H166</f>
        <v>0</v>
      </c>
      <c r="V166" s="197">
        <f>(SUM('1.  LRAMVA Summary'!Q$55:Q$84)+SUM('1.  LRAMVA Summary'!Q$85:Q$86)*(MONTH($E166)-1)/12)*$H166</f>
        <v>0</v>
      </c>
      <c r="W166" s="198">
        <f t="shared" ref="W166:W176" si="95">SUM(I166:V166)</f>
        <v>151.99783801863916</v>
      </c>
    </row>
    <row r="167" spans="5:23">
      <c r="E167" s="181">
        <v>44228</v>
      </c>
      <c r="F167" s="181" t="s">
        <v>713</v>
      </c>
      <c r="G167" s="182" t="s">
        <v>65</v>
      </c>
      <c r="H167" s="205">
        <f t="shared" ref="H167:H168" si="96">$C$56/12</f>
        <v>4.75E-4</v>
      </c>
      <c r="I167" s="197">
        <f>(SUM('1.  LRAMVA Summary'!D$55:D$84)+SUM('1.  LRAMVA Summary'!D$85:D$86)*(MONTH($E167)-1)/12)*$H167</f>
        <v>-22.057302163564028</v>
      </c>
      <c r="J167" s="197">
        <f>(SUM('1.  LRAMVA Summary'!E$55:E$84)+SUM('1.  LRAMVA Summary'!E$85:E$86)*(MONTH($E167)-1)/12)*$H167</f>
        <v>-2.0863168241390597</v>
      </c>
      <c r="K167" s="197">
        <f>(SUM('1.  LRAMVA Summary'!F$55:F$84)+SUM('1.  LRAMVA Summary'!F$85:F$86)*(MONTH($E167)-1)/12)*$H167</f>
        <v>-186.33245263420261</v>
      </c>
      <c r="L167" s="197">
        <f>(SUM('1.  LRAMVA Summary'!G$55:G$84)+SUM('1.  LRAMVA Summary'!G$85:G$86)*(MONTH($E167)-1)/12)*$H167</f>
        <v>394.47954976848717</v>
      </c>
      <c r="M167" s="197">
        <f>(SUM('1.  LRAMVA Summary'!H$55:H$84)+SUM('1.  LRAMVA Summary'!H$85:H$86)*(MONTH($E167)-1)/12)*$H167</f>
        <v>121.8271255604234</v>
      </c>
      <c r="N167" s="197">
        <f>(SUM('1.  LRAMVA Summary'!I$55:I$84)+SUM('1.  LRAMVA Summary'!I$85:I$86)*(MONTH($E167)-1)/12)*$H167</f>
        <v>-61.61054614715006</v>
      </c>
      <c r="O167" s="197">
        <f>(SUM('1.  LRAMVA Summary'!J$55:J$84)+SUM('1.  LRAMVA Summary'!J$85:J$86)*(MONTH($E167)-1)/12)*$H167</f>
        <v>0</v>
      </c>
      <c r="P167" s="197">
        <f>(SUM('1.  LRAMVA Summary'!K$55:K$84)+SUM('1.  LRAMVA Summary'!K$85:K$86)*(MONTH($E167)-1)/12)*$H167</f>
        <v>0</v>
      </c>
      <c r="Q167" s="197">
        <f>(SUM('1.  LRAMVA Summary'!L$55:L$84)+SUM('1.  LRAMVA Summary'!L$85:L$86)*(MONTH($E167)-1)/12)*$H167</f>
        <v>0</v>
      </c>
      <c r="R167" s="197">
        <f>(SUM('1.  LRAMVA Summary'!M$55:M$84)+SUM('1.  LRAMVA Summary'!M$85:M$86)*(MONTH($E167)-1)/12)*$H167</f>
        <v>0</v>
      </c>
      <c r="S167" s="197">
        <f>(SUM('1.  LRAMVA Summary'!N$55:N$84)+SUM('1.  LRAMVA Summary'!N$85:N$86)*(MONTH($E167)-1)/12)*$H167</f>
        <v>0</v>
      </c>
      <c r="T167" s="197">
        <f>(SUM('1.  LRAMVA Summary'!O$55:O$84)+SUM('1.  LRAMVA Summary'!O$85:O$86)*(MONTH($E167)-1)/12)*$H167</f>
        <v>0</v>
      </c>
      <c r="U167" s="197">
        <f>(SUM('1.  LRAMVA Summary'!P$55:P$84)+SUM('1.  LRAMVA Summary'!P$85:P$86)*(MONTH($E167)-1)/12)*$H167</f>
        <v>0</v>
      </c>
      <c r="V167" s="197">
        <f>(SUM('1.  LRAMVA Summary'!Q$55:Q$84)+SUM('1.  LRAMVA Summary'!Q$85:Q$86)*(MONTH($E167)-1)/12)*$H167</f>
        <v>0</v>
      </c>
      <c r="W167" s="198">
        <f t="shared" si="95"/>
        <v>244.22005755985481</v>
      </c>
    </row>
    <row r="168" spans="5:23">
      <c r="E168" s="181">
        <v>44256</v>
      </c>
      <c r="F168" s="181" t="s">
        <v>713</v>
      </c>
      <c r="G168" s="182" t="s">
        <v>65</v>
      </c>
      <c r="H168" s="205">
        <f t="shared" si="96"/>
        <v>4.75E-4</v>
      </c>
      <c r="I168" s="197">
        <f>(SUM('1.  LRAMVA Summary'!D$55:D$84)+SUM('1.  LRAMVA Summary'!D$85:D$86)*(MONTH($E168)-1)/12)*$H168</f>
        <v>-22.057302163564028</v>
      </c>
      <c r="J168" s="197">
        <f>(SUM('1.  LRAMVA Summary'!E$55:E$84)+SUM('1.  LRAMVA Summary'!E$85:E$86)*(MONTH($E168)-1)/12)*$H168</f>
        <v>-2.0863168241390597</v>
      </c>
      <c r="K168" s="197">
        <f>(SUM('1.  LRAMVA Summary'!F$55:F$84)+SUM('1.  LRAMVA Summary'!F$85:F$86)*(MONTH($E168)-1)/12)*$H168</f>
        <v>-201.57197344073398</v>
      </c>
      <c r="L168" s="197">
        <f>(SUM('1.  LRAMVA Summary'!G$55:G$84)+SUM('1.  LRAMVA Summary'!G$85:G$86)*(MONTH($E168)-1)/12)*$H168</f>
        <v>438.78976983199692</v>
      </c>
      <c r="M168" s="197">
        <f>(SUM('1.  LRAMVA Summary'!H$55:H$84)+SUM('1.  LRAMVA Summary'!H$85:H$86)*(MONTH($E168)-1)/12)*$H168</f>
        <v>132.4276839674506</v>
      </c>
      <c r="N168" s="197">
        <f>(SUM('1.  LRAMVA Summary'!I$55:I$84)+SUM('1.  LRAMVA Summary'!I$85:I$86)*(MONTH($E168)-1)/12)*$H168</f>
        <v>-9.0595842699400411</v>
      </c>
      <c r="O168" s="197">
        <f>(SUM('1.  LRAMVA Summary'!J$55:J$84)+SUM('1.  LRAMVA Summary'!J$85:J$86)*(MONTH($E168)-1)/12)*$H168</f>
        <v>0</v>
      </c>
      <c r="P168" s="197">
        <f>(SUM('1.  LRAMVA Summary'!K$55:K$84)+SUM('1.  LRAMVA Summary'!K$85:K$86)*(MONTH($E168)-1)/12)*$H168</f>
        <v>0</v>
      </c>
      <c r="Q168" s="197">
        <f>(SUM('1.  LRAMVA Summary'!L$55:L$84)+SUM('1.  LRAMVA Summary'!L$85:L$86)*(MONTH($E168)-1)/12)*$H168</f>
        <v>0</v>
      </c>
      <c r="R168" s="197">
        <f>(SUM('1.  LRAMVA Summary'!M$55:M$84)+SUM('1.  LRAMVA Summary'!M$85:M$86)*(MONTH($E168)-1)/12)*$H168</f>
        <v>0</v>
      </c>
      <c r="S168" s="197">
        <f>(SUM('1.  LRAMVA Summary'!N$55:N$84)+SUM('1.  LRAMVA Summary'!N$85:N$86)*(MONTH($E168)-1)/12)*$H168</f>
        <v>0</v>
      </c>
      <c r="T168" s="197">
        <f>(SUM('1.  LRAMVA Summary'!O$55:O$84)+SUM('1.  LRAMVA Summary'!O$85:O$86)*(MONTH($E168)-1)/12)*$H168</f>
        <v>0</v>
      </c>
      <c r="U168" s="197">
        <f>(SUM('1.  LRAMVA Summary'!P$55:P$84)+SUM('1.  LRAMVA Summary'!P$85:P$86)*(MONTH($E168)-1)/12)*$H168</f>
        <v>0</v>
      </c>
      <c r="V168" s="197">
        <f>(SUM('1.  LRAMVA Summary'!Q$55:Q$84)+SUM('1.  LRAMVA Summary'!Q$85:Q$86)*(MONTH($E168)-1)/12)*$H168</f>
        <v>0</v>
      </c>
      <c r="W168" s="198">
        <f t="shared" si="95"/>
        <v>336.44227710107043</v>
      </c>
    </row>
    <row r="169" spans="5:23">
      <c r="E169" s="181">
        <v>44287</v>
      </c>
      <c r="F169" s="181" t="s">
        <v>713</v>
      </c>
      <c r="G169" s="182" t="s">
        <v>66</v>
      </c>
      <c r="H169" s="205">
        <f>$C$57/12</f>
        <v>4.75E-4</v>
      </c>
      <c r="I169" s="197">
        <f>(SUM('1.  LRAMVA Summary'!D$55:D$84)+SUM('1.  LRAMVA Summary'!D$85:D$86)*(MONTH($E169)-1)/12)*$H169</f>
        <v>-22.057302163564028</v>
      </c>
      <c r="J169" s="197">
        <f>(SUM('1.  LRAMVA Summary'!E$55:E$84)+SUM('1.  LRAMVA Summary'!E$85:E$86)*(MONTH($E169)-1)/12)*$H169</f>
        <v>-2.0863168241390597</v>
      </c>
      <c r="K169" s="197">
        <f>(SUM('1.  LRAMVA Summary'!F$55:F$84)+SUM('1.  LRAMVA Summary'!F$85:F$86)*(MONTH($E169)-1)/12)*$H169</f>
        <v>-216.81149424726533</v>
      </c>
      <c r="L169" s="197">
        <f>(SUM('1.  LRAMVA Summary'!G$55:G$84)+SUM('1.  LRAMVA Summary'!G$85:G$86)*(MONTH($E169)-1)/12)*$H169</f>
        <v>483.09998989550672</v>
      </c>
      <c r="M169" s="197">
        <f>(SUM('1.  LRAMVA Summary'!H$55:H$84)+SUM('1.  LRAMVA Summary'!H$85:H$86)*(MONTH($E169)-1)/12)*$H169</f>
        <v>143.02824237447783</v>
      </c>
      <c r="N169" s="197">
        <f>(SUM('1.  LRAMVA Summary'!I$55:I$84)+SUM('1.  LRAMVA Summary'!I$85:I$86)*(MONTH($E169)-1)/12)*$H169</f>
        <v>43.491377607269968</v>
      </c>
      <c r="O169" s="197">
        <f>(SUM('1.  LRAMVA Summary'!J$55:J$84)+SUM('1.  LRAMVA Summary'!J$85:J$86)*(MONTH($E169)-1)/12)*$H169</f>
        <v>0</v>
      </c>
      <c r="P169" s="197">
        <f>(SUM('1.  LRAMVA Summary'!K$55:K$84)+SUM('1.  LRAMVA Summary'!K$85:K$86)*(MONTH($E169)-1)/12)*$H169</f>
        <v>0</v>
      </c>
      <c r="Q169" s="197">
        <f>(SUM('1.  LRAMVA Summary'!L$55:L$84)+SUM('1.  LRAMVA Summary'!L$85:L$86)*(MONTH($E169)-1)/12)*$H169</f>
        <v>0</v>
      </c>
      <c r="R169" s="197">
        <f>(SUM('1.  LRAMVA Summary'!M$55:M$84)+SUM('1.  LRAMVA Summary'!M$85:M$86)*(MONTH($E169)-1)/12)*$H169</f>
        <v>0</v>
      </c>
      <c r="S169" s="197">
        <f>(SUM('1.  LRAMVA Summary'!N$55:N$84)+SUM('1.  LRAMVA Summary'!N$85:N$86)*(MONTH($E169)-1)/12)*$H169</f>
        <v>0</v>
      </c>
      <c r="T169" s="197">
        <f>(SUM('1.  LRAMVA Summary'!O$55:O$84)+SUM('1.  LRAMVA Summary'!O$85:O$86)*(MONTH($E169)-1)/12)*$H169</f>
        <v>0</v>
      </c>
      <c r="U169" s="197">
        <f>(SUM('1.  LRAMVA Summary'!P$55:P$84)+SUM('1.  LRAMVA Summary'!P$85:P$86)*(MONTH($E169)-1)/12)*$H169</f>
        <v>0</v>
      </c>
      <c r="V169" s="197">
        <f>(SUM('1.  LRAMVA Summary'!Q$55:Q$84)+SUM('1.  LRAMVA Summary'!Q$85:Q$86)*(MONTH($E169)-1)/12)*$H169</f>
        <v>0</v>
      </c>
      <c r="W169" s="198">
        <f t="shared" si="95"/>
        <v>428.66449664228611</v>
      </c>
    </row>
    <row r="170" spans="5:23">
      <c r="E170" s="181">
        <v>44317</v>
      </c>
      <c r="F170" s="181" t="s">
        <v>713</v>
      </c>
      <c r="G170" s="182" t="s">
        <v>66</v>
      </c>
      <c r="H170" s="205">
        <f t="shared" ref="H170:H171" si="97">$C$57/12</f>
        <v>4.75E-4</v>
      </c>
      <c r="I170" s="197">
        <f>(SUM('1.  LRAMVA Summary'!D$55:D$84)+SUM('1.  LRAMVA Summary'!D$85:D$86)*(MONTH($E170)-1)/12)*$H170</f>
        <v>-22.057302163564028</v>
      </c>
      <c r="J170" s="197">
        <f>(SUM('1.  LRAMVA Summary'!E$55:E$84)+SUM('1.  LRAMVA Summary'!E$85:E$86)*(MONTH($E170)-1)/12)*$H170</f>
        <v>-2.0863168241390597</v>
      </c>
      <c r="K170" s="197">
        <f>(SUM('1.  LRAMVA Summary'!F$55:F$84)+SUM('1.  LRAMVA Summary'!F$85:F$86)*(MONTH($E170)-1)/12)*$H170</f>
        <v>-232.05101505379668</v>
      </c>
      <c r="L170" s="197">
        <f>(SUM('1.  LRAMVA Summary'!G$55:G$84)+SUM('1.  LRAMVA Summary'!G$85:G$86)*(MONTH($E170)-1)/12)*$H170</f>
        <v>527.41020995901647</v>
      </c>
      <c r="M170" s="197">
        <f>(SUM('1.  LRAMVA Summary'!H$55:H$84)+SUM('1.  LRAMVA Summary'!H$85:H$86)*(MONTH($E170)-1)/12)*$H170</f>
        <v>153.62880078150502</v>
      </c>
      <c r="N170" s="197">
        <f>(SUM('1.  LRAMVA Summary'!I$55:I$84)+SUM('1.  LRAMVA Summary'!I$85:I$86)*(MONTH($E170)-1)/12)*$H170</f>
        <v>96.042339484479996</v>
      </c>
      <c r="O170" s="197">
        <f>(SUM('1.  LRAMVA Summary'!J$55:J$84)+SUM('1.  LRAMVA Summary'!J$85:J$86)*(MONTH($E170)-1)/12)*$H170</f>
        <v>0</v>
      </c>
      <c r="P170" s="197">
        <f>(SUM('1.  LRAMVA Summary'!K$55:K$84)+SUM('1.  LRAMVA Summary'!K$85:K$86)*(MONTH($E170)-1)/12)*$H170</f>
        <v>0</v>
      </c>
      <c r="Q170" s="197">
        <f>(SUM('1.  LRAMVA Summary'!L$55:L$84)+SUM('1.  LRAMVA Summary'!L$85:L$86)*(MONTH($E170)-1)/12)*$H170</f>
        <v>0</v>
      </c>
      <c r="R170" s="197">
        <f>(SUM('1.  LRAMVA Summary'!M$55:M$84)+SUM('1.  LRAMVA Summary'!M$85:M$86)*(MONTH($E170)-1)/12)*$H170</f>
        <v>0</v>
      </c>
      <c r="S170" s="197">
        <f>(SUM('1.  LRAMVA Summary'!N$55:N$84)+SUM('1.  LRAMVA Summary'!N$85:N$86)*(MONTH($E170)-1)/12)*$H170</f>
        <v>0</v>
      </c>
      <c r="T170" s="197">
        <f>(SUM('1.  LRAMVA Summary'!O$55:O$84)+SUM('1.  LRAMVA Summary'!O$85:O$86)*(MONTH($E170)-1)/12)*$H170</f>
        <v>0</v>
      </c>
      <c r="U170" s="197">
        <f>(SUM('1.  LRAMVA Summary'!P$55:P$84)+SUM('1.  LRAMVA Summary'!P$85:P$86)*(MONTH($E170)-1)/12)*$H170</f>
        <v>0</v>
      </c>
      <c r="V170" s="197">
        <f>(SUM('1.  LRAMVA Summary'!Q$55:Q$84)+SUM('1.  LRAMVA Summary'!Q$85:Q$86)*(MONTH($E170)-1)/12)*$H170</f>
        <v>0</v>
      </c>
      <c r="W170" s="198">
        <f t="shared" si="95"/>
        <v>520.88671618350168</v>
      </c>
    </row>
    <row r="171" spans="5:23">
      <c r="E171" s="181">
        <v>44348</v>
      </c>
      <c r="F171" s="181" t="s">
        <v>713</v>
      </c>
      <c r="G171" s="182" t="s">
        <v>66</v>
      </c>
      <c r="H171" s="205">
        <f t="shared" si="97"/>
        <v>4.75E-4</v>
      </c>
      <c r="I171" s="197">
        <f>(SUM('1.  LRAMVA Summary'!D$55:D$84)+SUM('1.  LRAMVA Summary'!D$85:D$86)*(MONTH($E171)-1)/12)*$H171</f>
        <v>-22.057302163564028</v>
      </c>
      <c r="J171" s="197">
        <f>(SUM('1.  LRAMVA Summary'!E$55:E$84)+SUM('1.  LRAMVA Summary'!E$85:E$86)*(MONTH($E171)-1)/12)*$H171</f>
        <v>-2.0863168241390597</v>
      </c>
      <c r="K171" s="197">
        <f>(SUM('1.  LRAMVA Summary'!F$55:F$84)+SUM('1.  LRAMVA Summary'!F$85:F$86)*(MONTH($E171)-1)/12)*$H171</f>
        <v>-247.29053586032805</v>
      </c>
      <c r="L171" s="197">
        <f>(SUM('1.  LRAMVA Summary'!G$55:G$84)+SUM('1.  LRAMVA Summary'!G$85:G$86)*(MONTH($E171)-1)/12)*$H171</f>
        <v>571.72043002252622</v>
      </c>
      <c r="M171" s="197">
        <f>(SUM('1.  LRAMVA Summary'!H$55:H$84)+SUM('1.  LRAMVA Summary'!H$85:H$86)*(MONTH($E171)-1)/12)*$H171</f>
        <v>164.22935918853224</v>
      </c>
      <c r="N171" s="197">
        <f>(SUM('1.  LRAMVA Summary'!I$55:I$84)+SUM('1.  LRAMVA Summary'!I$85:I$86)*(MONTH($E171)-1)/12)*$H171</f>
        <v>148.59330136168998</v>
      </c>
      <c r="O171" s="197">
        <f>(SUM('1.  LRAMVA Summary'!J$55:J$84)+SUM('1.  LRAMVA Summary'!J$85:J$86)*(MONTH($E171)-1)/12)*$H171</f>
        <v>0</v>
      </c>
      <c r="P171" s="197">
        <f>(SUM('1.  LRAMVA Summary'!K$55:K$84)+SUM('1.  LRAMVA Summary'!K$85:K$86)*(MONTH($E171)-1)/12)*$H171</f>
        <v>0</v>
      </c>
      <c r="Q171" s="197">
        <f>(SUM('1.  LRAMVA Summary'!L$55:L$84)+SUM('1.  LRAMVA Summary'!L$85:L$86)*(MONTH($E171)-1)/12)*$H171</f>
        <v>0</v>
      </c>
      <c r="R171" s="197">
        <f>(SUM('1.  LRAMVA Summary'!M$55:M$84)+SUM('1.  LRAMVA Summary'!M$85:M$86)*(MONTH($E171)-1)/12)*$H171</f>
        <v>0</v>
      </c>
      <c r="S171" s="197">
        <f>(SUM('1.  LRAMVA Summary'!N$55:N$84)+SUM('1.  LRAMVA Summary'!N$85:N$86)*(MONTH($E171)-1)/12)*$H171</f>
        <v>0</v>
      </c>
      <c r="T171" s="197">
        <f>(SUM('1.  LRAMVA Summary'!O$55:O$84)+SUM('1.  LRAMVA Summary'!O$85:O$86)*(MONTH($E171)-1)/12)*$H171</f>
        <v>0</v>
      </c>
      <c r="U171" s="197">
        <f>(SUM('1.  LRAMVA Summary'!P$55:P$84)+SUM('1.  LRAMVA Summary'!P$85:P$86)*(MONTH($E171)-1)/12)*$H171</f>
        <v>0</v>
      </c>
      <c r="V171" s="197">
        <f>(SUM('1.  LRAMVA Summary'!Q$55:Q$84)+SUM('1.  LRAMVA Summary'!Q$85:Q$86)*(MONTH($E171)-1)/12)*$H171</f>
        <v>0</v>
      </c>
      <c r="W171" s="198">
        <f t="shared" si="95"/>
        <v>613.1089357247173</v>
      </c>
    </row>
    <row r="172" spans="5:23">
      <c r="E172" s="181">
        <v>44378</v>
      </c>
      <c r="F172" s="181" t="s">
        <v>713</v>
      </c>
      <c r="G172" s="182" t="s">
        <v>68</v>
      </c>
      <c r="H172" s="205">
        <f>$C$58/12</f>
        <v>4.75E-4</v>
      </c>
      <c r="I172" s="197">
        <f>(SUM('1.  LRAMVA Summary'!D$55:D$84)+SUM('1.  LRAMVA Summary'!D$85:D$86)*(MONTH($E172)-1)/12)*$H172</f>
        <v>-22.057302163564028</v>
      </c>
      <c r="J172" s="197">
        <f>(SUM('1.  LRAMVA Summary'!E$55:E$84)+SUM('1.  LRAMVA Summary'!E$85:E$86)*(MONTH($E172)-1)/12)*$H172</f>
        <v>-2.0863168241390597</v>
      </c>
      <c r="K172" s="197">
        <f>(SUM('1.  LRAMVA Summary'!F$55:F$84)+SUM('1.  LRAMVA Summary'!F$85:F$86)*(MONTH($E172)-1)/12)*$H172</f>
        <v>-262.53005666685942</v>
      </c>
      <c r="L172" s="197">
        <f>(SUM('1.  LRAMVA Summary'!G$55:G$84)+SUM('1.  LRAMVA Summary'!G$85:G$86)*(MONTH($E172)-1)/12)*$H172</f>
        <v>616.03065008603608</v>
      </c>
      <c r="M172" s="197">
        <f>(SUM('1.  LRAMVA Summary'!H$55:H$84)+SUM('1.  LRAMVA Summary'!H$85:H$86)*(MONTH($E172)-1)/12)*$H172</f>
        <v>174.82991759555944</v>
      </c>
      <c r="N172" s="197">
        <f>(SUM('1.  LRAMVA Summary'!I$55:I$84)+SUM('1.  LRAMVA Summary'!I$85:I$86)*(MONTH($E172)-1)/12)*$H172</f>
        <v>201.14426323890001</v>
      </c>
      <c r="O172" s="197">
        <f>(SUM('1.  LRAMVA Summary'!J$55:J$84)+SUM('1.  LRAMVA Summary'!J$85:J$86)*(MONTH($E172)-1)/12)*$H172</f>
        <v>0</v>
      </c>
      <c r="P172" s="197">
        <f>(SUM('1.  LRAMVA Summary'!K$55:K$84)+SUM('1.  LRAMVA Summary'!K$85:K$86)*(MONTH($E172)-1)/12)*$H172</f>
        <v>0</v>
      </c>
      <c r="Q172" s="197">
        <f>(SUM('1.  LRAMVA Summary'!L$55:L$84)+SUM('1.  LRAMVA Summary'!L$85:L$86)*(MONTH($E172)-1)/12)*$H172</f>
        <v>0</v>
      </c>
      <c r="R172" s="197">
        <f>(SUM('1.  LRAMVA Summary'!M$55:M$84)+SUM('1.  LRAMVA Summary'!M$85:M$86)*(MONTH($E172)-1)/12)*$H172</f>
        <v>0</v>
      </c>
      <c r="S172" s="197">
        <f>(SUM('1.  LRAMVA Summary'!N$55:N$84)+SUM('1.  LRAMVA Summary'!N$85:N$86)*(MONTH($E172)-1)/12)*$H172</f>
        <v>0</v>
      </c>
      <c r="T172" s="197">
        <f>(SUM('1.  LRAMVA Summary'!O$55:O$84)+SUM('1.  LRAMVA Summary'!O$85:O$86)*(MONTH($E172)-1)/12)*$H172</f>
        <v>0</v>
      </c>
      <c r="U172" s="197">
        <f>(SUM('1.  LRAMVA Summary'!P$55:P$84)+SUM('1.  LRAMVA Summary'!P$85:P$86)*(MONTH($E172)-1)/12)*$H172</f>
        <v>0</v>
      </c>
      <c r="V172" s="197">
        <f>(SUM('1.  LRAMVA Summary'!Q$55:Q$84)+SUM('1.  LRAMVA Summary'!Q$85:Q$86)*(MONTH($E172)-1)/12)*$H172</f>
        <v>0</v>
      </c>
      <c r="W172" s="198">
        <f t="shared" si="95"/>
        <v>705.33115526593303</v>
      </c>
    </row>
    <row r="173" spans="5:23">
      <c r="E173" s="181">
        <v>44409</v>
      </c>
      <c r="F173" s="181" t="s">
        <v>713</v>
      </c>
      <c r="G173" s="182" t="s">
        <v>68</v>
      </c>
      <c r="H173" s="205">
        <f t="shared" ref="H173:H174" si="98">$C$58/12</f>
        <v>4.75E-4</v>
      </c>
      <c r="I173" s="197">
        <f>(SUM('1.  LRAMVA Summary'!D$55:D$84)+SUM('1.  LRAMVA Summary'!D$85:D$86)*(MONTH($E173)-1)/12)*$H173</f>
        <v>-22.057302163564028</v>
      </c>
      <c r="J173" s="197">
        <f>(SUM('1.  LRAMVA Summary'!E$55:E$84)+SUM('1.  LRAMVA Summary'!E$85:E$86)*(MONTH($E173)-1)/12)*$H173</f>
        <v>-2.0863168241390597</v>
      </c>
      <c r="K173" s="197">
        <f>(SUM('1.  LRAMVA Summary'!F$55:F$84)+SUM('1.  LRAMVA Summary'!F$85:F$86)*(MONTH($E173)-1)/12)*$H173</f>
        <v>-277.76957747339077</v>
      </c>
      <c r="L173" s="197">
        <f>(SUM('1.  LRAMVA Summary'!G$55:G$84)+SUM('1.  LRAMVA Summary'!G$85:G$86)*(MONTH($E173)-1)/12)*$H173</f>
        <v>660.34087014954571</v>
      </c>
      <c r="M173" s="197">
        <f>(SUM('1.  LRAMVA Summary'!H$55:H$84)+SUM('1.  LRAMVA Summary'!H$85:H$86)*(MONTH($E173)-1)/12)*$H173</f>
        <v>185.43047600258663</v>
      </c>
      <c r="N173" s="197">
        <f>(SUM('1.  LRAMVA Summary'!I$55:I$84)+SUM('1.  LRAMVA Summary'!I$85:I$86)*(MONTH($E173)-1)/12)*$H173</f>
        <v>253.69522511611004</v>
      </c>
      <c r="O173" s="197">
        <f>(SUM('1.  LRAMVA Summary'!J$55:J$84)+SUM('1.  LRAMVA Summary'!J$85:J$86)*(MONTH($E173)-1)/12)*$H173</f>
        <v>0</v>
      </c>
      <c r="P173" s="197">
        <f>(SUM('1.  LRAMVA Summary'!K$55:K$84)+SUM('1.  LRAMVA Summary'!K$85:K$86)*(MONTH($E173)-1)/12)*$H173</f>
        <v>0</v>
      </c>
      <c r="Q173" s="197">
        <f>(SUM('1.  LRAMVA Summary'!L$55:L$84)+SUM('1.  LRAMVA Summary'!L$85:L$86)*(MONTH($E173)-1)/12)*$H173</f>
        <v>0</v>
      </c>
      <c r="R173" s="197">
        <f>(SUM('1.  LRAMVA Summary'!M$55:M$84)+SUM('1.  LRAMVA Summary'!M$85:M$86)*(MONTH($E173)-1)/12)*$H173</f>
        <v>0</v>
      </c>
      <c r="S173" s="197">
        <f>(SUM('1.  LRAMVA Summary'!N$55:N$84)+SUM('1.  LRAMVA Summary'!N$85:N$86)*(MONTH($E173)-1)/12)*$H173</f>
        <v>0</v>
      </c>
      <c r="T173" s="197">
        <f>(SUM('1.  LRAMVA Summary'!O$55:O$84)+SUM('1.  LRAMVA Summary'!O$85:O$86)*(MONTH($E173)-1)/12)*$H173</f>
        <v>0</v>
      </c>
      <c r="U173" s="197">
        <f>(SUM('1.  LRAMVA Summary'!P$55:P$84)+SUM('1.  LRAMVA Summary'!P$85:P$86)*(MONTH($E173)-1)/12)*$H173</f>
        <v>0</v>
      </c>
      <c r="V173" s="197">
        <f>(SUM('1.  LRAMVA Summary'!Q$55:Q$84)+SUM('1.  LRAMVA Summary'!Q$85:Q$86)*(MONTH($E173)-1)/12)*$H173</f>
        <v>0</v>
      </c>
      <c r="W173" s="198">
        <f t="shared" si="95"/>
        <v>797.55337480714854</v>
      </c>
    </row>
    <row r="174" spans="5:23">
      <c r="E174" s="181">
        <v>44440</v>
      </c>
      <c r="F174" s="181" t="s">
        <v>713</v>
      </c>
      <c r="G174" s="182" t="s">
        <v>68</v>
      </c>
      <c r="H174" s="205">
        <f t="shared" si="98"/>
        <v>4.75E-4</v>
      </c>
      <c r="I174" s="197">
        <f>(SUM('1.  LRAMVA Summary'!D$55:D$84)+SUM('1.  LRAMVA Summary'!D$85:D$86)*(MONTH($E174)-1)/12)*$H174</f>
        <v>-22.057302163564028</v>
      </c>
      <c r="J174" s="197">
        <f>(SUM('1.  LRAMVA Summary'!E$55:E$84)+SUM('1.  LRAMVA Summary'!E$85:E$86)*(MONTH($E174)-1)/12)*$H174</f>
        <v>-2.0863168241390597</v>
      </c>
      <c r="K174" s="197">
        <f>(SUM('1.  LRAMVA Summary'!F$55:F$84)+SUM('1.  LRAMVA Summary'!F$85:F$86)*(MONTH($E174)-1)/12)*$H174</f>
        <v>-293.00909827992211</v>
      </c>
      <c r="L174" s="197">
        <f>(SUM('1.  LRAMVA Summary'!G$55:G$84)+SUM('1.  LRAMVA Summary'!G$85:G$86)*(MONTH($E174)-1)/12)*$H174</f>
        <v>704.65109021305557</v>
      </c>
      <c r="M174" s="197">
        <f>(SUM('1.  LRAMVA Summary'!H$55:H$84)+SUM('1.  LRAMVA Summary'!H$85:H$86)*(MONTH($E174)-1)/12)*$H174</f>
        <v>196.03103440961385</v>
      </c>
      <c r="N174" s="197">
        <f>(SUM('1.  LRAMVA Summary'!I$55:I$84)+SUM('1.  LRAMVA Summary'!I$85:I$86)*(MONTH($E174)-1)/12)*$H174</f>
        <v>306.24618699332007</v>
      </c>
      <c r="O174" s="197">
        <f>(SUM('1.  LRAMVA Summary'!J$55:J$84)+SUM('1.  LRAMVA Summary'!J$85:J$86)*(MONTH($E174)-1)/12)*$H174</f>
        <v>0</v>
      </c>
      <c r="P174" s="197">
        <f>(SUM('1.  LRAMVA Summary'!K$55:K$84)+SUM('1.  LRAMVA Summary'!K$85:K$86)*(MONTH($E174)-1)/12)*$H174</f>
        <v>0</v>
      </c>
      <c r="Q174" s="197">
        <f>(SUM('1.  LRAMVA Summary'!L$55:L$84)+SUM('1.  LRAMVA Summary'!L$85:L$86)*(MONTH($E174)-1)/12)*$H174</f>
        <v>0</v>
      </c>
      <c r="R174" s="197">
        <f>(SUM('1.  LRAMVA Summary'!M$55:M$84)+SUM('1.  LRAMVA Summary'!M$85:M$86)*(MONTH($E174)-1)/12)*$H174</f>
        <v>0</v>
      </c>
      <c r="S174" s="197">
        <f>(SUM('1.  LRAMVA Summary'!N$55:N$84)+SUM('1.  LRAMVA Summary'!N$85:N$86)*(MONTH($E174)-1)/12)*$H174</f>
        <v>0</v>
      </c>
      <c r="T174" s="197">
        <f>(SUM('1.  LRAMVA Summary'!O$55:O$84)+SUM('1.  LRAMVA Summary'!O$85:O$86)*(MONTH($E174)-1)/12)*$H174</f>
        <v>0</v>
      </c>
      <c r="U174" s="197">
        <f>(SUM('1.  LRAMVA Summary'!P$55:P$84)+SUM('1.  LRAMVA Summary'!P$85:P$86)*(MONTH($E174)-1)/12)*$H174</f>
        <v>0</v>
      </c>
      <c r="V174" s="197">
        <f>(SUM('1.  LRAMVA Summary'!Q$55:Q$84)+SUM('1.  LRAMVA Summary'!Q$85:Q$86)*(MONTH($E174)-1)/12)*$H174</f>
        <v>0</v>
      </c>
      <c r="W174" s="198">
        <f t="shared" si="95"/>
        <v>889.77559434836428</v>
      </c>
    </row>
    <row r="175" spans="5:23">
      <c r="E175" s="181">
        <v>44470</v>
      </c>
      <c r="F175" s="181" t="s">
        <v>713</v>
      </c>
      <c r="G175" s="182" t="s">
        <v>69</v>
      </c>
      <c r="H175" s="205">
        <f>$C$59/12</f>
        <v>4.75E-4</v>
      </c>
      <c r="I175" s="197">
        <f>(SUM('1.  LRAMVA Summary'!D$55:D$84)+SUM('1.  LRAMVA Summary'!D$85:D$86)*(MONTH($E175)-1)/12)*$H175</f>
        <v>-22.057302163564028</v>
      </c>
      <c r="J175" s="197">
        <f>(SUM('1.  LRAMVA Summary'!E$55:E$84)+SUM('1.  LRAMVA Summary'!E$85:E$86)*(MONTH($E175)-1)/12)*$H175</f>
        <v>-2.0863168241390597</v>
      </c>
      <c r="K175" s="197">
        <f>(SUM('1.  LRAMVA Summary'!F$55:F$84)+SUM('1.  LRAMVA Summary'!F$85:F$86)*(MONTH($E175)-1)/12)*$H175</f>
        <v>-308.24861908645352</v>
      </c>
      <c r="L175" s="197">
        <f>(SUM('1.  LRAMVA Summary'!G$55:G$84)+SUM('1.  LRAMVA Summary'!G$85:G$86)*(MONTH($E175)-1)/12)*$H175</f>
        <v>748.96131027656531</v>
      </c>
      <c r="M175" s="197">
        <f>(SUM('1.  LRAMVA Summary'!H$55:H$84)+SUM('1.  LRAMVA Summary'!H$85:H$86)*(MONTH($E175)-1)/12)*$H175</f>
        <v>206.63159281664102</v>
      </c>
      <c r="N175" s="197">
        <f>(SUM('1.  LRAMVA Summary'!I$55:I$84)+SUM('1.  LRAMVA Summary'!I$85:I$86)*(MONTH($E175)-1)/12)*$H175</f>
        <v>358.79714887053001</v>
      </c>
      <c r="O175" s="197">
        <f>(SUM('1.  LRAMVA Summary'!J$55:J$84)+SUM('1.  LRAMVA Summary'!J$85:J$86)*(MONTH($E175)-1)/12)*$H175</f>
        <v>0</v>
      </c>
      <c r="P175" s="197">
        <f>(SUM('1.  LRAMVA Summary'!K$55:K$84)+SUM('1.  LRAMVA Summary'!K$85:K$86)*(MONTH($E175)-1)/12)*$H175</f>
        <v>0</v>
      </c>
      <c r="Q175" s="197">
        <f>(SUM('1.  LRAMVA Summary'!L$55:L$84)+SUM('1.  LRAMVA Summary'!L$85:L$86)*(MONTH($E175)-1)/12)*$H175</f>
        <v>0</v>
      </c>
      <c r="R175" s="197">
        <f>(SUM('1.  LRAMVA Summary'!M$55:M$84)+SUM('1.  LRAMVA Summary'!M$85:M$86)*(MONTH($E175)-1)/12)*$H175</f>
        <v>0</v>
      </c>
      <c r="S175" s="197">
        <f>(SUM('1.  LRAMVA Summary'!N$55:N$84)+SUM('1.  LRAMVA Summary'!N$85:N$86)*(MONTH($E175)-1)/12)*$H175</f>
        <v>0</v>
      </c>
      <c r="T175" s="197">
        <f>(SUM('1.  LRAMVA Summary'!O$55:O$84)+SUM('1.  LRAMVA Summary'!O$85:O$86)*(MONTH($E175)-1)/12)*$H175</f>
        <v>0</v>
      </c>
      <c r="U175" s="197">
        <f>(SUM('1.  LRAMVA Summary'!P$55:P$84)+SUM('1.  LRAMVA Summary'!P$85:P$86)*(MONTH($E175)-1)/12)*$H175</f>
        <v>0</v>
      </c>
      <c r="V175" s="197">
        <f>(SUM('1.  LRAMVA Summary'!Q$55:Q$84)+SUM('1.  LRAMVA Summary'!Q$85:Q$86)*(MONTH($E175)-1)/12)*$H175</f>
        <v>0</v>
      </c>
      <c r="W175" s="198">
        <f t="shared" si="95"/>
        <v>981.99781388957979</v>
      </c>
    </row>
    <row r="176" spans="5:23">
      <c r="E176" s="181">
        <v>44501</v>
      </c>
      <c r="F176" s="181" t="s">
        <v>713</v>
      </c>
      <c r="G176" s="182" t="s">
        <v>69</v>
      </c>
      <c r="H176" s="205">
        <f t="shared" ref="H176:H177" si="99">$C$59/12</f>
        <v>4.75E-4</v>
      </c>
      <c r="I176" s="197">
        <f>(SUM('1.  LRAMVA Summary'!D$55:D$84)+SUM('1.  LRAMVA Summary'!D$85:D$86)*(MONTH($E176)-1)/12)*$H176</f>
        <v>-22.057302163564028</v>
      </c>
      <c r="J176" s="197">
        <f>(SUM('1.  LRAMVA Summary'!E$55:E$84)+SUM('1.  LRAMVA Summary'!E$85:E$86)*(MONTH($E176)-1)/12)*$H176</f>
        <v>-2.0863168241390597</v>
      </c>
      <c r="K176" s="197">
        <f>(SUM('1.  LRAMVA Summary'!F$55:F$84)+SUM('1.  LRAMVA Summary'!F$85:F$86)*(MONTH($E176)-1)/12)*$H176</f>
        <v>-323.48813989298486</v>
      </c>
      <c r="L176" s="197">
        <f>(SUM('1.  LRAMVA Summary'!G$55:G$84)+SUM('1.  LRAMVA Summary'!G$85:G$86)*(MONTH($E176)-1)/12)*$H176</f>
        <v>793.27153034007517</v>
      </c>
      <c r="M176" s="197">
        <f>(SUM('1.  LRAMVA Summary'!H$55:H$84)+SUM('1.  LRAMVA Summary'!H$85:H$86)*(MONTH($E176)-1)/12)*$H176</f>
        <v>217.23215122366827</v>
      </c>
      <c r="N176" s="197">
        <f>(SUM('1.  LRAMVA Summary'!I$55:I$84)+SUM('1.  LRAMVA Summary'!I$85:I$86)*(MONTH($E176)-1)/12)*$H176</f>
        <v>411.34811074774007</v>
      </c>
      <c r="O176" s="197">
        <f>(SUM('1.  LRAMVA Summary'!J$55:J$84)+SUM('1.  LRAMVA Summary'!J$85:J$86)*(MONTH($E176)-1)/12)*$H176</f>
        <v>0</v>
      </c>
      <c r="P176" s="197">
        <f>(SUM('1.  LRAMVA Summary'!K$55:K$84)+SUM('1.  LRAMVA Summary'!K$85:K$86)*(MONTH($E176)-1)/12)*$H176</f>
        <v>0</v>
      </c>
      <c r="Q176" s="197">
        <f>(SUM('1.  LRAMVA Summary'!L$55:L$84)+SUM('1.  LRAMVA Summary'!L$85:L$86)*(MONTH($E176)-1)/12)*$H176</f>
        <v>0</v>
      </c>
      <c r="R176" s="197">
        <f>(SUM('1.  LRAMVA Summary'!M$55:M$84)+SUM('1.  LRAMVA Summary'!M$85:M$86)*(MONTH($E176)-1)/12)*$H176</f>
        <v>0</v>
      </c>
      <c r="S176" s="197">
        <f>(SUM('1.  LRAMVA Summary'!N$55:N$84)+SUM('1.  LRAMVA Summary'!N$85:N$86)*(MONTH($E176)-1)/12)*$H176</f>
        <v>0</v>
      </c>
      <c r="T176" s="197">
        <f>(SUM('1.  LRAMVA Summary'!O$55:O$84)+SUM('1.  LRAMVA Summary'!O$85:O$86)*(MONTH($E176)-1)/12)*$H176</f>
        <v>0</v>
      </c>
      <c r="U176" s="197">
        <f>(SUM('1.  LRAMVA Summary'!P$55:P$84)+SUM('1.  LRAMVA Summary'!P$85:P$86)*(MONTH($E176)-1)/12)*$H176</f>
        <v>0</v>
      </c>
      <c r="V176" s="197">
        <f>(SUM('1.  LRAMVA Summary'!Q$55:Q$84)+SUM('1.  LRAMVA Summary'!Q$85:Q$86)*(MONTH($E176)-1)/12)*$H176</f>
        <v>0</v>
      </c>
      <c r="W176" s="198">
        <f t="shared" si="95"/>
        <v>1074.2200334307956</v>
      </c>
    </row>
    <row r="177" spans="5:23">
      <c r="E177" s="181">
        <v>44531</v>
      </c>
      <c r="F177" s="181" t="s">
        <v>713</v>
      </c>
      <c r="G177" s="182" t="s">
        <v>69</v>
      </c>
      <c r="H177" s="205">
        <f t="shared" si="99"/>
        <v>4.75E-4</v>
      </c>
      <c r="I177" s="197">
        <f>(SUM('1.  LRAMVA Summary'!D$55:D$84)+SUM('1.  LRAMVA Summary'!D$85:D$86)*(MONTH($E177)-1)/12)*$H177</f>
        <v>-22.057302163564028</v>
      </c>
      <c r="J177" s="197">
        <f>(SUM('1.  LRAMVA Summary'!E$55:E$84)+SUM('1.  LRAMVA Summary'!E$85:E$86)*(MONTH($E177)-1)/12)*$H177</f>
        <v>-2.0863168241390597</v>
      </c>
      <c r="K177" s="197">
        <f>(SUM('1.  LRAMVA Summary'!F$55:F$84)+SUM('1.  LRAMVA Summary'!F$85:F$86)*(MONTH($E177)-1)/12)*$H177</f>
        <v>-338.72766069951621</v>
      </c>
      <c r="L177" s="197">
        <f>(SUM('1.  LRAMVA Summary'!G$55:G$84)+SUM('1.  LRAMVA Summary'!G$85:G$86)*(MONTH($E177)-1)/12)*$H177</f>
        <v>837.58175040358492</v>
      </c>
      <c r="M177" s="197">
        <f>(SUM('1.  LRAMVA Summary'!H$55:H$84)+SUM('1.  LRAMVA Summary'!H$85:H$86)*(MONTH($E177)-1)/12)*$H177</f>
        <v>227.83270963069543</v>
      </c>
      <c r="N177" s="197">
        <f>(SUM('1.  LRAMVA Summary'!I$55:I$84)+SUM('1.  LRAMVA Summary'!I$85:I$86)*(MONTH($E177)-1)/12)*$H177</f>
        <v>463.89907262495007</v>
      </c>
      <c r="O177" s="197">
        <f>(SUM('1.  LRAMVA Summary'!J$55:J$84)+SUM('1.  LRAMVA Summary'!J$85:J$86)*(MONTH($E177)-1)/12)*$H177</f>
        <v>0</v>
      </c>
      <c r="P177" s="197">
        <f>(SUM('1.  LRAMVA Summary'!K$55:K$84)+SUM('1.  LRAMVA Summary'!K$85:K$86)*(MONTH($E177)-1)/12)*$H177</f>
        <v>0</v>
      </c>
      <c r="Q177" s="197">
        <f>(SUM('1.  LRAMVA Summary'!L$55:L$84)+SUM('1.  LRAMVA Summary'!L$85:L$86)*(MONTH($E177)-1)/12)*$H177</f>
        <v>0</v>
      </c>
      <c r="R177" s="197">
        <f>(SUM('1.  LRAMVA Summary'!M$55:M$84)+SUM('1.  LRAMVA Summary'!M$85:M$86)*(MONTH($E177)-1)/12)*$H177</f>
        <v>0</v>
      </c>
      <c r="S177" s="197">
        <f>(SUM('1.  LRAMVA Summary'!N$55:N$84)+SUM('1.  LRAMVA Summary'!N$85:N$86)*(MONTH($E177)-1)/12)*$H177</f>
        <v>0</v>
      </c>
      <c r="T177" s="197">
        <f>(SUM('1.  LRAMVA Summary'!O$55:O$84)+SUM('1.  LRAMVA Summary'!O$85:O$86)*(MONTH($E177)-1)/12)*$H177</f>
        <v>0</v>
      </c>
      <c r="U177" s="197">
        <f>(SUM('1.  LRAMVA Summary'!P$55:P$84)+SUM('1.  LRAMVA Summary'!P$85:P$86)*(MONTH($E177)-1)/12)*$H177</f>
        <v>0</v>
      </c>
      <c r="V177" s="197">
        <f>(SUM('1.  LRAMVA Summary'!Q$55:Q$84)+SUM('1.  LRAMVA Summary'!Q$85:Q$86)*(MONTH($E177)-1)/12)*$H177</f>
        <v>0</v>
      </c>
      <c r="W177" s="198">
        <f>SUM(I177:V177)</f>
        <v>1166.4422529720111</v>
      </c>
    </row>
    <row r="178" spans="5:23" ht="15.75" thickBot="1">
      <c r="E178" s="183" t="s">
        <v>710</v>
      </c>
      <c r="F178" s="183"/>
      <c r="G178" s="184"/>
      <c r="H178" s="185"/>
      <c r="I178" s="186">
        <f>SUM(I165:I177)</f>
        <v>-463.88054330828737</v>
      </c>
      <c r="J178" s="186">
        <f>SUM(J165:J177)</f>
        <v>-43.876706893626292</v>
      </c>
      <c r="K178" s="186">
        <f t="shared" ref="K178:V178" si="100">SUM(K165:K177)</f>
        <v>-4604.0127947823139</v>
      </c>
      <c r="L178" s="186">
        <f t="shared" si="100"/>
        <v>10288.781260750271</v>
      </c>
      <c r="M178" s="186">
        <f t="shared" si="100"/>
        <v>3038.8096158310527</v>
      </c>
      <c r="N178" s="186">
        <f t="shared" si="100"/>
        <v>1067.4668568046043</v>
      </c>
      <c r="O178" s="186">
        <f t="shared" si="100"/>
        <v>0</v>
      </c>
      <c r="P178" s="186">
        <f t="shared" si="100"/>
        <v>0</v>
      </c>
      <c r="Q178" s="186">
        <f t="shared" si="100"/>
        <v>0</v>
      </c>
      <c r="R178" s="186">
        <f t="shared" si="100"/>
        <v>0</v>
      </c>
      <c r="S178" s="186">
        <f t="shared" si="100"/>
        <v>0</v>
      </c>
      <c r="T178" s="186">
        <f t="shared" si="100"/>
        <v>0</v>
      </c>
      <c r="U178" s="186">
        <f t="shared" si="100"/>
        <v>0</v>
      </c>
      <c r="V178" s="186">
        <f t="shared" si="100"/>
        <v>0</v>
      </c>
      <c r="W178" s="186">
        <f>SUM(W165:W177)</f>
        <v>9283.2876884017005</v>
      </c>
    </row>
    <row r="179" spans="5:23" ht="15.75" thickTop="1">
      <c r="E179" s="187" t="s">
        <v>67</v>
      </c>
      <c r="F179" s="187"/>
      <c r="G179" s="188"/>
      <c r="H179" s="189"/>
      <c r="I179" s="190"/>
      <c r="J179" s="190"/>
      <c r="K179" s="190"/>
      <c r="L179" s="190"/>
      <c r="M179" s="190"/>
      <c r="N179" s="190"/>
      <c r="O179" s="190"/>
      <c r="P179" s="190"/>
      <c r="Q179" s="190"/>
      <c r="R179" s="190"/>
      <c r="S179" s="190"/>
      <c r="T179" s="190"/>
      <c r="U179" s="190"/>
      <c r="V179" s="190"/>
      <c r="W179" s="191"/>
    </row>
    <row r="180" spans="5:23">
      <c r="E180" s="192" t="s">
        <v>711</v>
      </c>
      <c r="F180" s="192"/>
      <c r="G180" s="193"/>
      <c r="H180" s="194"/>
      <c r="I180" s="195">
        <f>I178+I179</f>
        <v>-463.88054330828737</v>
      </c>
      <c r="J180" s="195">
        <f t="shared" ref="J180:U180" si="101">J178+J179</f>
        <v>-43.876706893626292</v>
      </c>
      <c r="K180" s="195">
        <f t="shared" si="101"/>
        <v>-4604.0127947823139</v>
      </c>
      <c r="L180" s="195">
        <f t="shared" si="101"/>
        <v>10288.781260750271</v>
      </c>
      <c r="M180" s="195">
        <f t="shared" si="101"/>
        <v>3038.8096158310527</v>
      </c>
      <c r="N180" s="195">
        <f t="shared" si="101"/>
        <v>1067.4668568046043</v>
      </c>
      <c r="O180" s="195">
        <f t="shared" si="101"/>
        <v>0</v>
      </c>
      <c r="P180" s="195">
        <f t="shared" si="101"/>
        <v>0</v>
      </c>
      <c r="Q180" s="195">
        <f t="shared" si="101"/>
        <v>0</v>
      </c>
      <c r="R180" s="195">
        <f t="shared" si="101"/>
        <v>0</v>
      </c>
      <c r="S180" s="195">
        <f t="shared" si="101"/>
        <v>0</v>
      </c>
      <c r="T180" s="195">
        <f t="shared" si="101"/>
        <v>0</v>
      </c>
      <c r="U180" s="195">
        <f t="shared" si="101"/>
        <v>0</v>
      </c>
      <c r="V180" s="195">
        <f>V178+V179</f>
        <v>0</v>
      </c>
      <c r="W180" s="195">
        <f>W178+W179</f>
        <v>9283.2876884017005</v>
      </c>
    </row>
    <row r="181" spans="5:23">
      <c r="E181" s="181">
        <v>44562</v>
      </c>
      <c r="F181" s="181" t="s">
        <v>714</v>
      </c>
      <c r="G181" s="182" t="s">
        <v>65</v>
      </c>
      <c r="H181" s="205">
        <f>$C$60/12</f>
        <v>4.75E-4</v>
      </c>
      <c r="I181" s="197">
        <f>(SUM('1.  LRAMVA Summary'!D$55:D$87)+SUM('1.  LRAMVA Summary'!D$88:D$89)*(MONTH($E181)-1)/12)*$H181</f>
        <v>-22.057302163564028</v>
      </c>
      <c r="J181" s="197">
        <f>(SUM('1.  LRAMVA Summary'!E$55:E$87)+SUM('1.  LRAMVA Summary'!E$88:E$89)*(MONTH($E181)-1)/12)*$H181</f>
        <v>-2.0863168241390597</v>
      </c>
      <c r="K181" s="197">
        <f>(SUM('1.  LRAMVA Summary'!F$55:F$87)+SUM('1.  LRAMVA Summary'!F$88:F$89)*(MONTH($E181)-1)/12)*$H181</f>
        <v>-353.96718150604755</v>
      </c>
      <c r="L181" s="197">
        <f>(SUM('1.  LRAMVA Summary'!G$55:G$87)+SUM('1.  LRAMVA Summary'!G$88:G$89)*(MONTH($E181)-1)/12)*$H181</f>
        <v>881.89197046709501</v>
      </c>
      <c r="M181" s="197">
        <f>(SUM('1.  LRAMVA Summary'!H$55:H$87)+SUM('1.  LRAMVA Summary'!H$88:H$89)*(MONTH($E181)-1)/12)*$H181</f>
        <v>238.43326803772266</v>
      </c>
      <c r="N181" s="197">
        <f>(SUM('1.  LRAMVA Summary'!I$55:I$87)+SUM('1.  LRAMVA Summary'!I$88:I$89)*(MONTH($E181)-1)/12)*$H181</f>
        <v>516.45003450216007</v>
      </c>
      <c r="O181" s="197">
        <f>(SUM('1.  LRAMVA Summary'!J$55:J$87)+SUM('1.  LRAMVA Summary'!J$88:J$89)*(MONTH($E181)-1)/12)*$H181</f>
        <v>0</v>
      </c>
      <c r="P181" s="197">
        <f>(SUM('1.  LRAMVA Summary'!K$55:K$87)+SUM('1.  LRAMVA Summary'!K$88:K$89)*(MONTH($E181)-1)/12)*$H181</f>
        <v>0</v>
      </c>
      <c r="Q181" s="197">
        <f>(SUM('1.  LRAMVA Summary'!L$55:L$87)+SUM('1.  LRAMVA Summary'!L$88:L$89)*(MONTH($E181)-1)/12)*$H181</f>
        <v>0</v>
      </c>
      <c r="R181" s="197">
        <f>(SUM('1.  LRAMVA Summary'!M$55:M$87)+SUM('1.  LRAMVA Summary'!M$88:M$89)*(MONTH($E181)-1)/12)*$H181</f>
        <v>0</v>
      </c>
      <c r="S181" s="197">
        <f>(SUM('1.  LRAMVA Summary'!N$55:N$87)+SUM('1.  LRAMVA Summary'!N$88:N$89)*(MONTH($E181)-1)/12)*$H181</f>
        <v>0</v>
      </c>
      <c r="T181" s="197">
        <f>(SUM('1.  LRAMVA Summary'!O$55:O$87)+SUM('1.  LRAMVA Summary'!O$88:O$89)*(MONTH($E181)-1)/12)*$H181</f>
        <v>0</v>
      </c>
      <c r="U181" s="197">
        <f>(SUM('1.  LRAMVA Summary'!P$55:P$87)+SUM('1.  LRAMVA Summary'!P$88:P$89)*(MONTH($E181)-1)/12)*$H181</f>
        <v>0</v>
      </c>
      <c r="V181" s="197">
        <f>(SUM('1.  LRAMVA Summary'!Q$55:Q$87)+SUM('1.  LRAMVA Summary'!Q$88:Q$89)*(MONTH($E181)-1)/12)*$H181</f>
        <v>0</v>
      </c>
      <c r="W181" s="198">
        <f>SUM(I181:V181)</f>
        <v>1258.6644725132271</v>
      </c>
    </row>
    <row r="182" spans="5:23">
      <c r="E182" s="181">
        <v>44593</v>
      </c>
      <c r="F182" s="181" t="s">
        <v>714</v>
      </c>
      <c r="G182" s="182" t="s">
        <v>65</v>
      </c>
      <c r="H182" s="205">
        <f t="shared" ref="H182:H183" si="102">$C$60/12</f>
        <v>4.75E-4</v>
      </c>
      <c r="I182" s="197">
        <f>(SUM('1.  LRAMVA Summary'!D$55:D$87)+SUM('1.  LRAMVA Summary'!D$88:D$89)*(MONTH($E182)-1)/12)*$H182</f>
        <v>-22.057302163564028</v>
      </c>
      <c r="J182" s="197">
        <f>(SUM('1.  LRAMVA Summary'!E$55:E$87)+SUM('1.  LRAMVA Summary'!E$88:E$89)*(MONTH($E182)-1)/12)*$H182</f>
        <v>-2.0863168241390597</v>
      </c>
      <c r="K182" s="197">
        <f>(SUM('1.  LRAMVA Summary'!F$55:F$87)+SUM('1.  LRAMVA Summary'!F$88:F$89)*(MONTH($E182)-1)/12)*$H182</f>
        <v>-371.8534021578821</v>
      </c>
      <c r="L182" s="197">
        <f>(SUM('1.  LRAMVA Summary'!G$55:G$87)+SUM('1.  LRAMVA Summary'!G$88:G$89)*(MONTH($E182)-1)/12)*$H182</f>
        <v>928.10015557572501</v>
      </c>
      <c r="M182" s="197">
        <f>(SUM('1.  LRAMVA Summary'!H$55:H$87)+SUM('1.  LRAMVA Summary'!H$88:H$89)*(MONTH($E182)-1)/12)*$H182</f>
        <v>249.44131772414201</v>
      </c>
      <c r="N182" s="197">
        <f>(SUM('1.  LRAMVA Summary'!I$55:I$87)+SUM('1.  LRAMVA Summary'!I$88:I$89)*(MONTH($E182)-1)/12)*$H182</f>
        <v>570.66929635208044</v>
      </c>
      <c r="O182" s="197">
        <f>(SUM('1.  LRAMVA Summary'!J$55:J$87)+SUM('1.  LRAMVA Summary'!J$88:J$89)*(MONTH($E182)-1)/12)*$H182</f>
        <v>0</v>
      </c>
      <c r="P182" s="197">
        <f>(SUM('1.  LRAMVA Summary'!K$55:K$87)+SUM('1.  LRAMVA Summary'!K$88:K$89)*(MONTH($E182)-1)/12)*$H182</f>
        <v>0</v>
      </c>
      <c r="Q182" s="197">
        <f>(SUM('1.  LRAMVA Summary'!L$55:L$87)+SUM('1.  LRAMVA Summary'!L$88:L$89)*(MONTH($E182)-1)/12)*$H182</f>
        <v>0</v>
      </c>
      <c r="R182" s="197">
        <f>(SUM('1.  LRAMVA Summary'!M$55:M$87)+SUM('1.  LRAMVA Summary'!M$88:M$89)*(MONTH($E182)-1)/12)*$H182</f>
        <v>0</v>
      </c>
      <c r="S182" s="197">
        <f>(SUM('1.  LRAMVA Summary'!N$55:N$87)+SUM('1.  LRAMVA Summary'!N$88:N$89)*(MONTH($E182)-1)/12)*$H182</f>
        <v>0</v>
      </c>
      <c r="T182" s="197">
        <f>(SUM('1.  LRAMVA Summary'!O$55:O$87)+SUM('1.  LRAMVA Summary'!O$88:O$89)*(MONTH($E182)-1)/12)*$H182</f>
        <v>0</v>
      </c>
      <c r="U182" s="197">
        <f>(SUM('1.  LRAMVA Summary'!P$55:P$87)+SUM('1.  LRAMVA Summary'!P$88:P$89)*(MONTH($E182)-1)/12)*$H182</f>
        <v>0</v>
      </c>
      <c r="V182" s="197">
        <f>(SUM('1.  LRAMVA Summary'!Q$55:Q$87)+SUM('1.  LRAMVA Summary'!Q$88:Q$89)*(MONTH($E182)-1)/12)*$H182</f>
        <v>0</v>
      </c>
      <c r="W182" s="198">
        <f t="shared" ref="W182:W191" si="103">SUM(I182:V182)</f>
        <v>1352.2137485063622</v>
      </c>
    </row>
    <row r="183" spans="5:23">
      <c r="E183" s="181">
        <v>44621</v>
      </c>
      <c r="F183" s="181" t="s">
        <v>714</v>
      </c>
      <c r="G183" s="182" t="s">
        <v>65</v>
      </c>
      <c r="H183" s="205">
        <f t="shared" si="102"/>
        <v>4.75E-4</v>
      </c>
      <c r="I183" s="197">
        <f>(SUM('1.  LRAMVA Summary'!D$55:D$87)+SUM('1.  LRAMVA Summary'!D$88:D$89)*(MONTH($E183)-1)/12)*$H183</f>
        <v>-22.057302163564028</v>
      </c>
      <c r="J183" s="197">
        <f>(SUM('1.  LRAMVA Summary'!E$55:E$87)+SUM('1.  LRAMVA Summary'!E$88:E$89)*(MONTH($E183)-1)/12)*$H183</f>
        <v>-2.0863168241390597</v>
      </c>
      <c r="K183" s="197">
        <f>(SUM('1.  LRAMVA Summary'!F$55:F$87)+SUM('1.  LRAMVA Summary'!F$88:F$89)*(MONTH($E183)-1)/12)*$H183</f>
        <v>-389.73962280971659</v>
      </c>
      <c r="L183" s="197">
        <f>(SUM('1.  LRAMVA Summary'!G$55:G$87)+SUM('1.  LRAMVA Summary'!G$88:G$89)*(MONTH($E183)-1)/12)*$H183</f>
        <v>974.30834068435513</v>
      </c>
      <c r="M183" s="197">
        <f>(SUM('1.  LRAMVA Summary'!H$55:H$87)+SUM('1.  LRAMVA Summary'!H$88:H$89)*(MONTH($E183)-1)/12)*$H183</f>
        <v>260.44936741056136</v>
      </c>
      <c r="N183" s="197">
        <f>(SUM('1.  LRAMVA Summary'!I$55:I$87)+SUM('1.  LRAMVA Summary'!I$88:I$89)*(MONTH($E183)-1)/12)*$H183</f>
        <v>624.88855820200092</v>
      </c>
      <c r="O183" s="197">
        <f>(SUM('1.  LRAMVA Summary'!J$55:J$87)+SUM('1.  LRAMVA Summary'!J$88:J$89)*(MONTH($E183)-1)/12)*$H183</f>
        <v>0</v>
      </c>
      <c r="P183" s="197">
        <f>(SUM('1.  LRAMVA Summary'!K$55:K$87)+SUM('1.  LRAMVA Summary'!K$88:K$89)*(MONTH($E183)-1)/12)*$H183</f>
        <v>0</v>
      </c>
      <c r="Q183" s="197">
        <f>(SUM('1.  LRAMVA Summary'!L$55:L$87)+SUM('1.  LRAMVA Summary'!L$88:L$89)*(MONTH($E183)-1)/12)*$H183</f>
        <v>0</v>
      </c>
      <c r="R183" s="197">
        <f>(SUM('1.  LRAMVA Summary'!M$55:M$87)+SUM('1.  LRAMVA Summary'!M$88:M$89)*(MONTH($E183)-1)/12)*$H183</f>
        <v>0</v>
      </c>
      <c r="S183" s="197">
        <f>(SUM('1.  LRAMVA Summary'!N$55:N$87)+SUM('1.  LRAMVA Summary'!N$88:N$89)*(MONTH($E183)-1)/12)*$H183</f>
        <v>0</v>
      </c>
      <c r="T183" s="197">
        <f>(SUM('1.  LRAMVA Summary'!O$55:O$87)+SUM('1.  LRAMVA Summary'!O$88:O$89)*(MONTH($E183)-1)/12)*$H183</f>
        <v>0</v>
      </c>
      <c r="U183" s="197">
        <f>(SUM('1.  LRAMVA Summary'!P$55:P$87)+SUM('1.  LRAMVA Summary'!P$88:P$89)*(MONTH($E183)-1)/12)*$H183</f>
        <v>0</v>
      </c>
      <c r="V183" s="197">
        <f>(SUM('1.  LRAMVA Summary'!Q$55:Q$87)+SUM('1.  LRAMVA Summary'!Q$88:Q$89)*(MONTH($E183)-1)/12)*$H183</f>
        <v>0</v>
      </c>
      <c r="W183" s="198">
        <f t="shared" si="103"/>
        <v>1445.7630244994978</v>
      </c>
    </row>
    <row r="184" spans="5:23">
      <c r="E184" s="181">
        <v>44652</v>
      </c>
      <c r="F184" s="181" t="s">
        <v>714</v>
      </c>
      <c r="G184" s="182" t="s">
        <v>66</v>
      </c>
      <c r="H184" s="205">
        <f>$C$61/12</f>
        <v>8.5000000000000006E-4</v>
      </c>
      <c r="I184" s="197">
        <f>(SUM('1.  LRAMVA Summary'!D$55:D$87)+SUM('1.  LRAMVA Summary'!D$88:D$89)*(MONTH($E184)-1)/12)*$H184</f>
        <v>-39.470961766377741</v>
      </c>
      <c r="J184" s="197">
        <f>(SUM('1.  LRAMVA Summary'!E$55:E$87)+SUM('1.  LRAMVA Summary'!E$88:E$89)*(MONTH($E184)-1)/12)*$H184</f>
        <v>-3.7334090537225286</v>
      </c>
      <c r="K184" s="197">
        <f>(SUM('1.  LRAMVA Summary'!F$55:F$87)+SUM('1.  LRAMVA Summary'!F$88:F$89)*(MONTH($E184)-1)/12)*$H184</f>
        <v>-729.43571987856512</v>
      </c>
      <c r="L184" s="197">
        <f>(SUM('1.  LRAMVA Summary'!G$55:G$87)+SUM('1.  LRAMVA Summary'!G$88:G$89)*(MONTH($E184)-1)/12)*$H184</f>
        <v>1826.1874672085</v>
      </c>
      <c r="M184" s="197">
        <f>(SUM('1.  LRAMVA Summary'!H$55:H$87)+SUM('1.  LRAMVA Summary'!H$88:H$89)*(MONTH($E184)-1)/12)*$H184</f>
        <v>485.76590427880768</v>
      </c>
      <c r="N184" s="197">
        <f>(SUM('1.  LRAMVA Summary'!I$55:I$87)+SUM('1.  LRAMVA Summary'!I$88:I$89)*(MONTH($E184)-1)/12)*$H184</f>
        <v>1215.2455727244908</v>
      </c>
      <c r="O184" s="197">
        <f>(SUM('1.  LRAMVA Summary'!J$55:J$87)+SUM('1.  LRAMVA Summary'!J$88:J$89)*(MONTH($E184)-1)/12)*$H184</f>
        <v>0</v>
      </c>
      <c r="P184" s="197">
        <f>(SUM('1.  LRAMVA Summary'!K$55:K$87)+SUM('1.  LRAMVA Summary'!K$88:K$89)*(MONTH($E184)-1)/12)*$H184</f>
        <v>0</v>
      </c>
      <c r="Q184" s="197">
        <f>(SUM('1.  LRAMVA Summary'!L$55:L$87)+SUM('1.  LRAMVA Summary'!L$88:L$89)*(MONTH($E184)-1)/12)*$H184</f>
        <v>0</v>
      </c>
      <c r="R184" s="197">
        <f>(SUM('1.  LRAMVA Summary'!M$55:M$87)+SUM('1.  LRAMVA Summary'!M$88:M$89)*(MONTH($E184)-1)/12)*$H184</f>
        <v>0</v>
      </c>
      <c r="S184" s="197">
        <f>(SUM('1.  LRAMVA Summary'!N$55:N$87)+SUM('1.  LRAMVA Summary'!N$88:N$89)*(MONTH($E184)-1)/12)*$H184</f>
        <v>0</v>
      </c>
      <c r="T184" s="197">
        <f>(SUM('1.  LRAMVA Summary'!O$55:O$87)+SUM('1.  LRAMVA Summary'!O$88:O$89)*(MONTH($E184)-1)/12)*$H184</f>
        <v>0</v>
      </c>
      <c r="U184" s="197">
        <f>(SUM('1.  LRAMVA Summary'!P$55:P$87)+SUM('1.  LRAMVA Summary'!P$88:P$89)*(MONTH($E184)-1)/12)*$H184</f>
        <v>0</v>
      </c>
      <c r="V184" s="197">
        <f>(SUM('1.  LRAMVA Summary'!Q$55:Q$87)+SUM('1.  LRAMVA Summary'!Q$88:Q$89)*(MONTH($E184)-1)/12)*$H184</f>
        <v>0</v>
      </c>
      <c r="W184" s="198">
        <f t="shared" si="103"/>
        <v>2754.5588535131328</v>
      </c>
    </row>
    <row r="185" spans="5:23">
      <c r="E185" s="181">
        <v>44682</v>
      </c>
      <c r="F185" s="181" t="s">
        <v>714</v>
      </c>
      <c r="G185" s="182" t="s">
        <v>66</v>
      </c>
      <c r="H185" s="205">
        <f t="shared" ref="H185:H186" si="104">$C$61/12</f>
        <v>8.5000000000000006E-4</v>
      </c>
      <c r="I185" s="197">
        <f>(SUM('1.  LRAMVA Summary'!D$55:D$87)+SUM('1.  LRAMVA Summary'!D$88:D$89)*(MONTH($E185)-1)/12)*$H185</f>
        <v>-39.470961766377741</v>
      </c>
      <c r="J185" s="197">
        <f>(SUM('1.  LRAMVA Summary'!E$55:E$87)+SUM('1.  LRAMVA Summary'!E$88:E$89)*(MONTH($E185)-1)/12)*$H185</f>
        <v>-3.7334090537225286</v>
      </c>
      <c r="K185" s="197">
        <f>(SUM('1.  LRAMVA Summary'!F$55:F$87)+SUM('1.  LRAMVA Summary'!F$88:F$89)*(MONTH($E185)-1)/12)*$H185</f>
        <v>-761.44264104500598</v>
      </c>
      <c r="L185" s="197">
        <f>(SUM('1.  LRAMVA Summary'!G$55:G$87)+SUM('1.  LRAMVA Summary'!G$88:G$89)*(MONTH($E185)-1)/12)*$H185</f>
        <v>1908.8757984555223</v>
      </c>
      <c r="M185" s="197">
        <f>(SUM('1.  LRAMVA Summary'!H$55:H$87)+SUM('1.  LRAMVA Summary'!H$88:H$89)*(MONTH($E185)-1)/12)*$H185</f>
        <v>505.46451950713708</v>
      </c>
      <c r="N185" s="197">
        <f>(SUM('1.  LRAMVA Summary'!I$55:I$87)+SUM('1.  LRAMVA Summary'!I$88:I$89)*(MONTH($E185)-1)/12)*$H185</f>
        <v>1312.269514982243</v>
      </c>
      <c r="O185" s="197">
        <f>(SUM('1.  LRAMVA Summary'!J$55:J$87)+SUM('1.  LRAMVA Summary'!J$88:J$89)*(MONTH($E185)-1)/12)*$H185</f>
        <v>0</v>
      </c>
      <c r="P185" s="197">
        <f>(SUM('1.  LRAMVA Summary'!K$55:K$87)+SUM('1.  LRAMVA Summary'!K$88:K$89)*(MONTH($E185)-1)/12)*$H185</f>
        <v>0</v>
      </c>
      <c r="Q185" s="197">
        <f>(SUM('1.  LRAMVA Summary'!L$55:L$87)+SUM('1.  LRAMVA Summary'!L$88:L$89)*(MONTH($E185)-1)/12)*$H185</f>
        <v>0</v>
      </c>
      <c r="R185" s="197">
        <f>(SUM('1.  LRAMVA Summary'!M$55:M$87)+SUM('1.  LRAMVA Summary'!M$88:M$89)*(MONTH($E185)-1)/12)*$H185</f>
        <v>0</v>
      </c>
      <c r="S185" s="197">
        <f>(SUM('1.  LRAMVA Summary'!N$55:N$87)+SUM('1.  LRAMVA Summary'!N$88:N$89)*(MONTH($E185)-1)/12)*$H185</f>
        <v>0</v>
      </c>
      <c r="T185" s="197">
        <f>(SUM('1.  LRAMVA Summary'!O$55:O$87)+SUM('1.  LRAMVA Summary'!O$88:O$89)*(MONTH($E185)-1)/12)*$H185</f>
        <v>0</v>
      </c>
      <c r="U185" s="197">
        <f>(SUM('1.  LRAMVA Summary'!P$55:P$87)+SUM('1.  LRAMVA Summary'!P$88:P$89)*(MONTH($E185)-1)/12)*$H185</f>
        <v>0</v>
      </c>
      <c r="V185" s="197">
        <f>(SUM('1.  LRAMVA Summary'!Q$55:Q$87)+SUM('1.  LRAMVA Summary'!Q$88:Q$89)*(MONTH($E185)-1)/12)*$H185</f>
        <v>0</v>
      </c>
      <c r="W185" s="198">
        <f t="shared" si="103"/>
        <v>2921.962821079796</v>
      </c>
    </row>
    <row r="186" spans="5:23">
      <c r="E186" s="181">
        <v>44713</v>
      </c>
      <c r="F186" s="181" t="s">
        <v>714</v>
      </c>
      <c r="G186" s="182" t="s">
        <v>66</v>
      </c>
      <c r="H186" s="205">
        <f t="shared" si="104"/>
        <v>8.5000000000000006E-4</v>
      </c>
      <c r="I186" s="197">
        <f>(SUM('1.  LRAMVA Summary'!D$55:D$87)+SUM('1.  LRAMVA Summary'!D$88:D$89)*(MONTH($E186)-1)/12)*$H186</f>
        <v>-39.470961766377741</v>
      </c>
      <c r="J186" s="197">
        <f>(SUM('1.  LRAMVA Summary'!E$55:E$87)+SUM('1.  LRAMVA Summary'!E$88:E$89)*(MONTH($E186)-1)/12)*$H186</f>
        <v>-3.7334090537225286</v>
      </c>
      <c r="K186" s="197">
        <f>(SUM('1.  LRAMVA Summary'!F$55:F$87)+SUM('1.  LRAMVA Summary'!F$88:F$89)*(MONTH($E186)-1)/12)*$H186</f>
        <v>-793.44956221144662</v>
      </c>
      <c r="L186" s="197">
        <f>(SUM('1.  LRAMVA Summary'!G$55:G$87)+SUM('1.  LRAMVA Summary'!G$88:G$89)*(MONTH($E186)-1)/12)*$H186</f>
        <v>1991.5641297025443</v>
      </c>
      <c r="M186" s="197">
        <f>(SUM('1.  LRAMVA Summary'!H$55:H$87)+SUM('1.  LRAMVA Summary'!H$88:H$89)*(MONTH($E186)-1)/12)*$H186</f>
        <v>525.16313473546643</v>
      </c>
      <c r="N186" s="197">
        <f>(SUM('1.  LRAMVA Summary'!I$55:I$87)+SUM('1.  LRAMVA Summary'!I$88:I$89)*(MONTH($E186)-1)/12)*$H186</f>
        <v>1409.2934572399952</v>
      </c>
      <c r="O186" s="197">
        <f>(SUM('1.  LRAMVA Summary'!J$55:J$87)+SUM('1.  LRAMVA Summary'!J$88:J$89)*(MONTH($E186)-1)/12)*$H186</f>
        <v>0</v>
      </c>
      <c r="P186" s="197">
        <f>(SUM('1.  LRAMVA Summary'!K$55:K$87)+SUM('1.  LRAMVA Summary'!K$88:K$89)*(MONTH($E186)-1)/12)*$H186</f>
        <v>0</v>
      </c>
      <c r="Q186" s="197">
        <f>(SUM('1.  LRAMVA Summary'!L$55:L$87)+SUM('1.  LRAMVA Summary'!L$88:L$89)*(MONTH($E186)-1)/12)*$H186</f>
        <v>0</v>
      </c>
      <c r="R186" s="197">
        <f>(SUM('1.  LRAMVA Summary'!M$55:M$87)+SUM('1.  LRAMVA Summary'!M$88:M$89)*(MONTH($E186)-1)/12)*$H186</f>
        <v>0</v>
      </c>
      <c r="S186" s="197">
        <f>(SUM('1.  LRAMVA Summary'!N$55:N$87)+SUM('1.  LRAMVA Summary'!N$88:N$89)*(MONTH($E186)-1)/12)*$H186</f>
        <v>0</v>
      </c>
      <c r="T186" s="197">
        <f>(SUM('1.  LRAMVA Summary'!O$55:O$87)+SUM('1.  LRAMVA Summary'!O$88:O$89)*(MONTH($E186)-1)/12)*$H186</f>
        <v>0</v>
      </c>
      <c r="U186" s="197">
        <f>(SUM('1.  LRAMVA Summary'!P$55:P$87)+SUM('1.  LRAMVA Summary'!P$88:P$89)*(MONTH($E186)-1)/12)*$H186</f>
        <v>0</v>
      </c>
      <c r="V186" s="197">
        <f>(SUM('1.  LRAMVA Summary'!Q$55:Q$87)+SUM('1.  LRAMVA Summary'!Q$88:Q$89)*(MONTH($E186)-1)/12)*$H186</f>
        <v>0</v>
      </c>
      <c r="W186" s="198">
        <f t="shared" si="103"/>
        <v>3089.3667886464591</v>
      </c>
    </row>
    <row r="187" spans="5:23">
      <c r="E187" s="181">
        <v>44743</v>
      </c>
      <c r="F187" s="181" t="s">
        <v>714</v>
      </c>
      <c r="G187" s="182" t="s">
        <v>68</v>
      </c>
      <c r="H187" s="205">
        <f>$C$62/12</f>
        <v>1.8333333333333333E-3</v>
      </c>
      <c r="I187" s="197">
        <f>(SUM('1.  LRAMVA Summary'!D$55:D$87)+SUM('1.  LRAMVA Summary'!D$88:D$89)*(MONTH($E187)-1)/12)*$H187</f>
        <v>-85.133446947089226</v>
      </c>
      <c r="J187" s="197">
        <f>(SUM('1.  LRAMVA Summary'!E$55:E$87)+SUM('1.  LRAMVA Summary'!E$88:E$89)*(MONTH($E187)-1)/12)*$H187</f>
        <v>-8.0524509001858444</v>
      </c>
      <c r="K187" s="197">
        <f>(SUM('1.  LRAMVA Summary'!F$55:F$87)+SUM('1.  LRAMVA Summary'!F$88:F$89)*(MONTH($E187)-1)/12)*$H187</f>
        <v>-1780.3963366974042</v>
      </c>
      <c r="L187" s="197">
        <f>(SUM('1.  LRAMVA Summary'!G$55:G$87)+SUM('1.  LRAMVA Summary'!G$88:G$89)*(MONTH($E187)-1)/12)*$H187</f>
        <v>4473.8778569500455</v>
      </c>
      <c r="M187" s="197">
        <f>(SUM('1.  LRAMVA Summary'!H$55:H$87)+SUM('1.  LRAMVA Summary'!H$88:H$89)*(MONTH($E187)-1)/12)*$H187</f>
        <v>1175.1920097258342</v>
      </c>
      <c r="N187" s="197">
        <f>(SUM('1.  LRAMVA Summary'!I$55:I$87)+SUM('1.  LRAMVA Summary'!I$88:I$89)*(MONTH($E187)-1)/12)*$H187</f>
        <v>3248.9198812696509</v>
      </c>
      <c r="O187" s="197">
        <f>(SUM('1.  LRAMVA Summary'!J$55:J$87)+SUM('1.  LRAMVA Summary'!J$88:J$89)*(MONTH($E187)-1)/12)*$H187</f>
        <v>0</v>
      </c>
      <c r="P187" s="197">
        <f>(SUM('1.  LRAMVA Summary'!K$55:K$87)+SUM('1.  LRAMVA Summary'!K$88:K$89)*(MONTH($E187)-1)/12)*$H187</f>
        <v>0</v>
      </c>
      <c r="Q187" s="197">
        <f>(SUM('1.  LRAMVA Summary'!L$55:L$87)+SUM('1.  LRAMVA Summary'!L$88:L$89)*(MONTH($E187)-1)/12)*$H187</f>
        <v>0</v>
      </c>
      <c r="R187" s="197">
        <f>(SUM('1.  LRAMVA Summary'!M$55:M$87)+SUM('1.  LRAMVA Summary'!M$88:M$89)*(MONTH($E187)-1)/12)*$H187</f>
        <v>0</v>
      </c>
      <c r="S187" s="197">
        <f>(SUM('1.  LRAMVA Summary'!N$55:N$87)+SUM('1.  LRAMVA Summary'!N$88:N$89)*(MONTH($E187)-1)/12)*$H187</f>
        <v>0</v>
      </c>
      <c r="T187" s="197">
        <f>(SUM('1.  LRAMVA Summary'!O$55:O$87)+SUM('1.  LRAMVA Summary'!O$88:O$89)*(MONTH($E187)-1)/12)*$H187</f>
        <v>0</v>
      </c>
      <c r="U187" s="197">
        <f>(SUM('1.  LRAMVA Summary'!P$55:P$87)+SUM('1.  LRAMVA Summary'!P$88:P$89)*(MONTH($E187)-1)/12)*$H187</f>
        <v>0</v>
      </c>
      <c r="V187" s="197">
        <f>(SUM('1.  LRAMVA Summary'!Q$55:Q$87)+SUM('1.  LRAMVA Summary'!Q$88:Q$89)*(MONTH($E187)-1)/12)*$H187</f>
        <v>0</v>
      </c>
      <c r="W187" s="198">
        <f t="shared" si="103"/>
        <v>7024.4075134008508</v>
      </c>
    </row>
    <row r="188" spans="5:23">
      <c r="E188" s="181">
        <v>44774</v>
      </c>
      <c r="F188" s="181" t="s">
        <v>714</v>
      </c>
      <c r="G188" s="182" t="s">
        <v>68</v>
      </c>
      <c r="H188" s="205">
        <f t="shared" ref="H188:H189" si="105">$C$62/12</f>
        <v>1.8333333333333333E-3</v>
      </c>
      <c r="I188" s="197">
        <f>(SUM('1.  LRAMVA Summary'!D$55:D$87)+SUM('1.  LRAMVA Summary'!D$88:D$89)*(MONTH($E188)-1)/12)*$H188</f>
        <v>-85.133446947089226</v>
      </c>
      <c r="J188" s="197">
        <f>(SUM('1.  LRAMVA Summary'!E$55:E$87)+SUM('1.  LRAMVA Summary'!E$88:E$89)*(MONTH($E188)-1)/12)*$H188</f>
        <v>-8.0524509001858444</v>
      </c>
      <c r="K188" s="197">
        <f>(SUM('1.  LRAMVA Summary'!F$55:F$87)+SUM('1.  LRAMVA Summary'!F$88:F$89)*(MONTH($E188)-1)/12)*$H188</f>
        <v>-1849.4308725465899</v>
      </c>
      <c r="L188" s="197">
        <f>(SUM('1.  LRAMVA Summary'!G$55:G$87)+SUM('1.  LRAMVA Summary'!G$88:G$89)*(MONTH($E188)-1)/12)*$H188</f>
        <v>4652.2252380710743</v>
      </c>
      <c r="M188" s="197">
        <f>(SUM('1.  LRAMVA Summary'!H$55:H$87)+SUM('1.  LRAMVA Summary'!H$88:H$89)*(MONTH($E188)-1)/12)*$H188</f>
        <v>1217.6792190418389</v>
      </c>
      <c r="N188" s="197">
        <f>(SUM('1.  LRAMVA Summary'!I$55:I$87)+SUM('1.  LRAMVA Summary'!I$88:I$89)*(MONTH($E188)-1)/12)*$H188</f>
        <v>3458.1872077079406</v>
      </c>
      <c r="O188" s="197">
        <f>(SUM('1.  LRAMVA Summary'!J$55:J$87)+SUM('1.  LRAMVA Summary'!J$88:J$89)*(MONTH($E188)-1)/12)*$H188</f>
        <v>0</v>
      </c>
      <c r="P188" s="197">
        <f>(SUM('1.  LRAMVA Summary'!K$55:K$87)+SUM('1.  LRAMVA Summary'!K$88:K$89)*(MONTH($E188)-1)/12)*$H188</f>
        <v>0</v>
      </c>
      <c r="Q188" s="197">
        <f>(SUM('1.  LRAMVA Summary'!L$55:L$87)+SUM('1.  LRAMVA Summary'!L$88:L$89)*(MONTH($E188)-1)/12)*$H188</f>
        <v>0</v>
      </c>
      <c r="R188" s="197">
        <f>(SUM('1.  LRAMVA Summary'!M$55:M$87)+SUM('1.  LRAMVA Summary'!M$88:M$89)*(MONTH($E188)-1)/12)*$H188</f>
        <v>0</v>
      </c>
      <c r="S188" s="197">
        <f>(SUM('1.  LRAMVA Summary'!N$55:N$87)+SUM('1.  LRAMVA Summary'!N$88:N$89)*(MONTH($E188)-1)/12)*$H188</f>
        <v>0</v>
      </c>
      <c r="T188" s="197">
        <f>(SUM('1.  LRAMVA Summary'!O$55:O$87)+SUM('1.  LRAMVA Summary'!O$88:O$89)*(MONTH($E188)-1)/12)*$H188</f>
        <v>0</v>
      </c>
      <c r="U188" s="197">
        <f>(SUM('1.  LRAMVA Summary'!P$55:P$87)+SUM('1.  LRAMVA Summary'!P$88:P$89)*(MONTH($E188)-1)/12)*$H188</f>
        <v>0</v>
      </c>
      <c r="V188" s="197">
        <f>(SUM('1.  LRAMVA Summary'!Q$55:Q$87)+SUM('1.  LRAMVA Summary'!Q$88:Q$89)*(MONTH($E188)-1)/12)*$H188</f>
        <v>0</v>
      </c>
      <c r="W188" s="198">
        <f t="shared" si="103"/>
        <v>7385.4748944269886</v>
      </c>
    </row>
    <row r="189" spans="5:23">
      <c r="E189" s="181">
        <v>44805</v>
      </c>
      <c r="F189" s="181" t="s">
        <v>714</v>
      </c>
      <c r="G189" s="182" t="s">
        <v>68</v>
      </c>
      <c r="H189" s="205">
        <f t="shared" si="105"/>
        <v>1.8333333333333333E-3</v>
      </c>
      <c r="I189" s="197">
        <f>(SUM('1.  LRAMVA Summary'!D$55:D$87)+SUM('1.  LRAMVA Summary'!D$88:D$89)*(MONTH($E189)-1)/12)*$H189</f>
        <v>-85.133446947089226</v>
      </c>
      <c r="J189" s="197">
        <f>(SUM('1.  LRAMVA Summary'!E$55:E$87)+SUM('1.  LRAMVA Summary'!E$88:E$89)*(MONTH($E189)-1)/12)*$H189</f>
        <v>-8.0524509001858444</v>
      </c>
      <c r="K189" s="197">
        <f>(SUM('1.  LRAMVA Summary'!F$55:F$87)+SUM('1.  LRAMVA Summary'!F$88:F$89)*(MONTH($E189)-1)/12)*$H189</f>
        <v>-1918.465408395776</v>
      </c>
      <c r="L189" s="197">
        <f>(SUM('1.  LRAMVA Summary'!G$55:G$87)+SUM('1.  LRAMVA Summary'!G$88:G$89)*(MONTH($E189)-1)/12)*$H189</f>
        <v>4830.5726191921012</v>
      </c>
      <c r="M189" s="197">
        <f>(SUM('1.  LRAMVA Summary'!H$55:H$87)+SUM('1.  LRAMVA Summary'!H$88:H$89)*(MONTH($E189)-1)/12)*$H189</f>
        <v>1260.1664283578434</v>
      </c>
      <c r="N189" s="197">
        <f>(SUM('1.  LRAMVA Summary'!I$55:I$87)+SUM('1.  LRAMVA Summary'!I$88:I$89)*(MONTH($E189)-1)/12)*$H189</f>
        <v>3667.4545341462294</v>
      </c>
      <c r="O189" s="197">
        <f>(SUM('1.  LRAMVA Summary'!J$55:J$87)+SUM('1.  LRAMVA Summary'!J$88:J$89)*(MONTH($E189)-1)/12)*$H189</f>
        <v>0</v>
      </c>
      <c r="P189" s="197">
        <f>(SUM('1.  LRAMVA Summary'!K$55:K$87)+SUM('1.  LRAMVA Summary'!K$88:K$89)*(MONTH($E189)-1)/12)*$H189</f>
        <v>0</v>
      </c>
      <c r="Q189" s="197">
        <f>(SUM('1.  LRAMVA Summary'!L$55:L$87)+SUM('1.  LRAMVA Summary'!L$88:L$89)*(MONTH($E189)-1)/12)*$H189</f>
        <v>0</v>
      </c>
      <c r="R189" s="197">
        <f>(SUM('1.  LRAMVA Summary'!M$55:M$87)+SUM('1.  LRAMVA Summary'!M$88:M$89)*(MONTH($E189)-1)/12)*$H189</f>
        <v>0</v>
      </c>
      <c r="S189" s="197">
        <f>(SUM('1.  LRAMVA Summary'!N$55:N$87)+SUM('1.  LRAMVA Summary'!N$88:N$89)*(MONTH($E189)-1)/12)*$H189</f>
        <v>0</v>
      </c>
      <c r="T189" s="197">
        <f>(SUM('1.  LRAMVA Summary'!O$55:O$87)+SUM('1.  LRAMVA Summary'!O$88:O$89)*(MONTH($E189)-1)/12)*$H189</f>
        <v>0</v>
      </c>
      <c r="U189" s="197">
        <f>(SUM('1.  LRAMVA Summary'!P$55:P$87)+SUM('1.  LRAMVA Summary'!P$88:P$89)*(MONTH($E189)-1)/12)*$H189</f>
        <v>0</v>
      </c>
      <c r="V189" s="197">
        <f>(SUM('1.  LRAMVA Summary'!Q$55:Q$87)+SUM('1.  LRAMVA Summary'!Q$88:Q$89)*(MONTH($E189)-1)/12)*$H189</f>
        <v>0</v>
      </c>
      <c r="W189" s="198">
        <f t="shared" si="103"/>
        <v>7746.5422754531228</v>
      </c>
    </row>
    <row r="190" spans="5:23">
      <c r="E190" s="181">
        <v>44835</v>
      </c>
      <c r="F190" s="181" t="s">
        <v>714</v>
      </c>
      <c r="G190" s="182" t="s">
        <v>69</v>
      </c>
      <c r="H190" s="205">
        <f>$C$63/12</f>
        <v>3.225E-3</v>
      </c>
      <c r="I190" s="197">
        <f>(SUM('1.  LRAMVA Summary'!D$55:D$87)+SUM('1.  LRAMVA Summary'!D$88:D$89)*(MONTH($E190)-1)/12)*$H190</f>
        <v>-149.75747258419787</v>
      </c>
      <c r="J190" s="197">
        <f>(SUM('1.  LRAMVA Summary'!E$55:E$87)+SUM('1.  LRAMVA Summary'!E$88:E$89)*(MONTH($E190)-1)/12)*$H190</f>
        <v>-14.164993174417829</v>
      </c>
      <c r="K190" s="197">
        <f>(SUM('1.  LRAMVA Summary'!F$55:F$87)+SUM('1.  LRAMVA Summary'!F$88:F$89)*(MONTH($E190)-1)/12)*$H190</f>
        <v>-3496.1930837400014</v>
      </c>
      <c r="L190" s="197">
        <f>(SUM('1.  LRAMVA Summary'!G$55:G$87)+SUM('1.  LRAMVA Summary'!G$88:G$89)*(MONTH($E190)-1)/12)*$H190</f>
        <v>8811.1456369144616</v>
      </c>
      <c r="M190" s="197">
        <f>(SUM('1.  LRAMVA Summary'!H$55:H$87)+SUM('1.  LRAMVA Summary'!H$88:H$89)*(MONTH($E190)-1)/12)*$H190</f>
        <v>2291.4861717262688</v>
      </c>
      <c r="N190" s="197">
        <f>(SUM('1.  LRAMVA Summary'!I$55:I$87)+SUM('1.  LRAMVA Summary'!I$88:I$89)*(MONTH($E190)-1)/12)*$H190</f>
        <v>6819.5061820282217</v>
      </c>
      <c r="O190" s="197">
        <f>(SUM('1.  LRAMVA Summary'!J$55:J$87)+SUM('1.  LRAMVA Summary'!J$88:J$89)*(MONTH($E190)-1)/12)*$H190</f>
        <v>0</v>
      </c>
      <c r="P190" s="197">
        <f>(SUM('1.  LRAMVA Summary'!K$55:K$87)+SUM('1.  LRAMVA Summary'!K$88:K$89)*(MONTH($E190)-1)/12)*$H190</f>
        <v>0</v>
      </c>
      <c r="Q190" s="197">
        <f>(SUM('1.  LRAMVA Summary'!L$55:L$87)+SUM('1.  LRAMVA Summary'!L$88:L$89)*(MONTH($E190)-1)/12)*$H190</f>
        <v>0</v>
      </c>
      <c r="R190" s="197">
        <f>(SUM('1.  LRAMVA Summary'!M$55:M$87)+SUM('1.  LRAMVA Summary'!M$88:M$89)*(MONTH($E190)-1)/12)*$H190</f>
        <v>0</v>
      </c>
      <c r="S190" s="197">
        <f>(SUM('1.  LRAMVA Summary'!N$55:N$87)+SUM('1.  LRAMVA Summary'!N$88:N$89)*(MONTH($E190)-1)/12)*$H190</f>
        <v>0</v>
      </c>
      <c r="T190" s="197">
        <f>(SUM('1.  LRAMVA Summary'!O$55:O$87)+SUM('1.  LRAMVA Summary'!O$88:O$89)*(MONTH($E190)-1)/12)*$H190</f>
        <v>0</v>
      </c>
      <c r="U190" s="197">
        <f>(SUM('1.  LRAMVA Summary'!P$55:P$87)+SUM('1.  LRAMVA Summary'!P$88:P$89)*(MONTH($E190)-1)/12)*$H190</f>
        <v>0</v>
      </c>
      <c r="V190" s="197">
        <f>(SUM('1.  LRAMVA Summary'!Q$55:Q$87)+SUM('1.  LRAMVA Summary'!Q$88:Q$89)*(MONTH($E190)-1)/12)*$H190</f>
        <v>0</v>
      </c>
      <c r="W190" s="198">
        <f t="shared" si="103"/>
        <v>14262.022441170335</v>
      </c>
    </row>
    <row r="191" spans="5:23">
      <c r="E191" s="181">
        <v>44866</v>
      </c>
      <c r="F191" s="181" t="s">
        <v>714</v>
      </c>
      <c r="G191" s="182" t="s">
        <v>69</v>
      </c>
      <c r="H191" s="205">
        <f t="shared" ref="H191:H192" si="106">$C$63/12</f>
        <v>3.225E-3</v>
      </c>
      <c r="I191" s="197">
        <f>(SUM('1.  LRAMVA Summary'!D$55:D$87)+SUM('1.  LRAMVA Summary'!D$88:D$89)*(MONTH($E191)-1)/12)*$H191</f>
        <v>-149.75747258419787</v>
      </c>
      <c r="J191" s="197">
        <f>(SUM('1.  LRAMVA Summary'!E$55:E$87)+SUM('1.  LRAMVA Summary'!E$88:E$89)*(MONTH($E191)-1)/12)*$H191</f>
        <v>-14.164993174417829</v>
      </c>
      <c r="K191" s="197">
        <f>(SUM('1.  LRAMVA Summary'!F$55:F$87)+SUM('1.  LRAMVA Summary'!F$88:F$89)*(MONTH($E191)-1)/12)*$H191</f>
        <v>-3617.631108165614</v>
      </c>
      <c r="L191" s="197">
        <f>(SUM('1.  LRAMVA Summary'!G$55:G$87)+SUM('1.  LRAMVA Summary'!G$88:G$89)*(MONTH($E191)-1)/12)*$H191</f>
        <v>9124.8748937046348</v>
      </c>
      <c r="M191" s="197">
        <f>(SUM('1.  LRAMVA Summary'!H$55:H$87)+SUM('1.  LRAMVA Summary'!H$88:H$89)*(MONTH($E191)-1)/12)*$H191</f>
        <v>2366.2250353866953</v>
      </c>
      <c r="N191" s="197">
        <f>(SUM('1.  LRAMVA Summary'!I$55:I$87)+SUM('1.  LRAMVA Summary'!I$88:I$89)*(MONTH($E191)-1)/12)*$H191</f>
        <v>7187.6264335355763</v>
      </c>
      <c r="O191" s="197">
        <f>(SUM('1.  LRAMVA Summary'!J$55:J$87)+SUM('1.  LRAMVA Summary'!J$88:J$89)*(MONTH($E191)-1)/12)*$H191</f>
        <v>0</v>
      </c>
      <c r="P191" s="197">
        <f>(SUM('1.  LRAMVA Summary'!K$55:K$87)+SUM('1.  LRAMVA Summary'!K$88:K$89)*(MONTH($E191)-1)/12)*$H191</f>
        <v>0</v>
      </c>
      <c r="Q191" s="197">
        <f>(SUM('1.  LRAMVA Summary'!L$55:L$87)+SUM('1.  LRAMVA Summary'!L$88:L$89)*(MONTH($E191)-1)/12)*$H191</f>
        <v>0</v>
      </c>
      <c r="R191" s="197">
        <f>(SUM('1.  LRAMVA Summary'!M$55:M$87)+SUM('1.  LRAMVA Summary'!M$88:M$89)*(MONTH($E191)-1)/12)*$H191</f>
        <v>0</v>
      </c>
      <c r="S191" s="197">
        <f>(SUM('1.  LRAMVA Summary'!N$55:N$87)+SUM('1.  LRAMVA Summary'!N$88:N$89)*(MONTH($E191)-1)/12)*$H191</f>
        <v>0</v>
      </c>
      <c r="T191" s="197">
        <f>(SUM('1.  LRAMVA Summary'!O$55:O$87)+SUM('1.  LRAMVA Summary'!O$88:O$89)*(MONTH($E191)-1)/12)*$H191</f>
        <v>0</v>
      </c>
      <c r="U191" s="197">
        <f>(SUM('1.  LRAMVA Summary'!P$55:P$87)+SUM('1.  LRAMVA Summary'!P$88:P$89)*(MONTH($E191)-1)/12)*$H191</f>
        <v>0</v>
      </c>
      <c r="V191" s="197">
        <f>(SUM('1.  LRAMVA Summary'!Q$55:Q$87)+SUM('1.  LRAMVA Summary'!Q$88:Q$89)*(MONTH($E191)-1)/12)*$H191</f>
        <v>0</v>
      </c>
      <c r="W191" s="198">
        <f t="shared" si="103"/>
        <v>14897.172788702675</v>
      </c>
    </row>
    <row r="192" spans="5:23">
      <c r="E192" s="181">
        <v>44896</v>
      </c>
      <c r="F192" s="181" t="s">
        <v>714</v>
      </c>
      <c r="G192" s="182" t="s">
        <v>69</v>
      </c>
      <c r="H192" s="205">
        <f t="shared" si="106"/>
        <v>3.225E-3</v>
      </c>
      <c r="I192" s="197">
        <f>(SUM('1.  LRAMVA Summary'!D$55:D$87)+SUM('1.  LRAMVA Summary'!D$88:D$89)*(MONTH($E192)-1)/12)*$H192</f>
        <v>-149.75747258419787</v>
      </c>
      <c r="J192" s="197">
        <f>(SUM('1.  LRAMVA Summary'!E$55:E$87)+SUM('1.  LRAMVA Summary'!E$88:E$89)*(MONTH($E192)-1)/12)*$H192</f>
        <v>-14.164993174417829</v>
      </c>
      <c r="K192" s="197">
        <f>(SUM('1.  LRAMVA Summary'!F$55:F$87)+SUM('1.  LRAMVA Summary'!F$88:F$89)*(MONTH($E192)-1)/12)*$H192</f>
        <v>-3739.0691325912276</v>
      </c>
      <c r="L192" s="197">
        <f>(SUM('1.  LRAMVA Summary'!G$55:G$87)+SUM('1.  LRAMVA Summary'!G$88:G$89)*(MONTH($E192)-1)/12)*$H192</f>
        <v>9438.6041504948062</v>
      </c>
      <c r="M192" s="197">
        <f>(SUM('1.  LRAMVA Summary'!H$55:H$87)+SUM('1.  LRAMVA Summary'!H$88:H$89)*(MONTH($E192)-1)/12)*$H192</f>
        <v>2440.9638990471212</v>
      </c>
      <c r="N192" s="197">
        <f>(SUM('1.  LRAMVA Summary'!I$55:I$87)+SUM('1.  LRAMVA Summary'!I$88:I$89)*(MONTH($E192)-1)/12)*$H192</f>
        <v>7555.74668504293</v>
      </c>
      <c r="O192" s="197">
        <f>(SUM('1.  LRAMVA Summary'!J$55:J$87)+SUM('1.  LRAMVA Summary'!J$88:J$89)*(MONTH($E192)-1)/12)*$H192</f>
        <v>0</v>
      </c>
      <c r="P192" s="197">
        <f>(SUM('1.  LRAMVA Summary'!K$55:K$87)+SUM('1.  LRAMVA Summary'!K$88:K$89)*(MONTH($E192)-1)/12)*$H192</f>
        <v>0</v>
      </c>
      <c r="Q192" s="197">
        <f>(SUM('1.  LRAMVA Summary'!L$55:L$87)+SUM('1.  LRAMVA Summary'!L$88:L$89)*(MONTH($E192)-1)/12)*$H192</f>
        <v>0</v>
      </c>
      <c r="R192" s="197">
        <f>(SUM('1.  LRAMVA Summary'!M$55:M$87)+SUM('1.  LRAMVA Summary'!M$88:M$89)*(MONTH($E192)-1)/12)*$H192</f>
        <v>0</v>
      </c>
      <c r="S192" s="197">
        <f>(SUM('1.  LRAMVA Summary'!N$55:N$87)+SUM('1.  LRAMVA Summary'!N$88:N$89)*(MONTH($E192)-1)/12)*$H192</f>
        <v>0</v>
      </c>
      <c r="T192" s="197">
        <f>(SUM('1.  LRAMVA Summary'!O$55:O$87)+SUM('1.  LRAMVA Summary'!O$88:O$89)*(MONTH($E192)-1)/12)*$H192</f>
        <v>0</v>
      </c>
      <c r="U192" s="197">
        <f>(SUM('1.  LRAMVA Summary'!P$55:P$87)+SUM('1.  LRAMVA Summary'!P$88:P$89)*(MONTH($E192)-1)/12)*$H192</f>
        <v>0</v>
      </c>
      <c r="V192" s="197">
        <f>(SUM('1.  LRAMVA Summary'!Q$55:Q$87)+SUM('1.  LRAMVA Summary'!Q$88:Q$89)*(MONTH($E192)-1)/12)*$H192</f>
        <v>0</v>
      </c>
      <c r="W192" s="198">
        <f>SUM(I192:V192)</f>
        <v>15532.323136235014</v>
      </c>
    </row>
    <row r="193" spans="5:23" ht="15.75" thickBot="1">
      <c r="E193" s="183" t="s">
        <v>712</v>
      </c>
      <c r="F193" s="183"/>
      <c r="G193" s="184"/>
      <c r="H193" s="185"/>
      <c r="I193" s="186">
        <f>SUM(I180:I192)</f>
        <v>-1353.1380936919736</v>
      </c>
      <c r="J193" s="186">
        <f>SUM(J180:J192)</f>
        <v>-127.98821675102208</v>
      </c>
      <c r="K193" s="186">
        <f t="shared" ref="K193:V193" si="107">SUM(K180:K192)</f>
        <v>-24405.086866527588</v>
      </c>
      <c r="L193" s="186">
        <f t="shared" si="107"/>
        <v>60131.009518171137</v>
      </c>
      <c r="M193" s="186">
        <f t="shared" si="107"/>
        <v>16055.239890810491</v>
      </c>
      <c r="N193" s="186">
        <f t="shared" si="107"/>
        <v>38653.724214538124</v>
      </c>
      <c r="O193" s="186">
        <f t="shared" si="107"/>
        <v>0</v>
      </c>
      <c r="P193" s="186">
        <f t="shared" si="107"/>
        <v>0</v>
      </c>
      <c r="Q193" s="186">
        <f t="shared" si="107"/>
        <v>0</v>
      </c>
      <c r="R193" s="186">
        <f t="shared" si="107"/>
        <v>0</v>
      </c>
      <c r="S193" s="186">
        <f t="shared" si="107"/>
        <v>0</v>
      </c>
      <c r="T193" s="186">
        <f t="shared" si="107"/>
        <v>0</v>
      </c>
      <c r="U193" s="186">
        <f t="shared" si="107"/>
        <v>0</v>
      </c>
      <c r="V193" s="186">
        <f t="shared" si="107"/>
        <v>0</v>
      </c>
      <c r="W193" s="186">
        <f>SUM(W180:W192)</f>
        <v>88953.760446549175</v>
      </c>
    </row>
    <row r="194" spans="5:23" ht="15.75" thickTop="1">
      <c r="E194" s="707" t="s">
        <v>67</v>
      </c>
      <c r="F194" s="707"/>
      <c r="G194" s="708"/>
      <c r="H194" s="709"/>
      <c r="I194" s="710"/>
      <c r="J194" s="710"/>
      <c r="K194" s="710"/>
      <c r="L194" s="710"/>
      <c r="M194" s="710"/>
      <c r="N194" s="710"/>
      <c r="O194" s="710"/>
      <c r="P194" s="710"/>
      <c r="Q194" s="710"/>
      <c r="R194" s="710"/>
      <c r="S194" s="710"/>
      <c r="T194" s="710"/>
      <c r="U194" s="710"/>
      <c r="V194" s="710"/>
      <c r="W194" s="711"/>
    </row>
    <row r="195" spans="5:23">
      <c r="E195" s="192" t="s">
        <v>955</v>
      </c>
      <c r="F195" s="192"/>
      <c r="G195" s="193"/>
      <c r="H195" s="194"/>
      <c r="I195" s="195">
        <f>I193+I194</f>
        <v>-1353.1380936919736</v>
      </c>
      <c r="J195" s="195">
        <f t="shared" ref="J195:U195" si="108">J193+J194</f>
        <v>-127.98821675102208</v>
      </c>
      <c r="K195" s="195">
        <f t="shared" si="108"/>
        <v>-24405.086866527588</v>
      </c>
      <c r="L195" s="195">
        <f t="shared" si="108"/>
        <v>60131.009518171137</v>
      </c>
      <c r="M195" s="195">
        <f t="shared" si="108"/>
        <v>16055.239890810491</v>
      </c>
      <c r="N195" s="195">
        <f t="shared" si="108"/>
        <v>38653.724214538124</v>
      </c>
      <c r="O195" s="195">
        <f t="shared" si="108"/>
        <v>0</v>
      </c>
      <c r="P195" s="195">
        <f t="shared" si="108"/>
        <v>0</v>
      </c>
      <c r="Q195" s="195">
        <f t="shared" si="108"/>
        <v>0</v>
      </c>
      <c r="R195" s="195">
        <f t="shared" si="108"/>
        <v>0</v>
      </c>
      <c r="S195" s="195">
        <f t="shared" si="108"/>
        <v>0</v>
      </c>
      <c r="T195" s="195">
        <f t="shared" si="108"/>
        <v>0</v>
      </c>
      <c r="U195" s="195">
        <f t="shared" si="108"/>
        <v>0</v>
      </c>
      <c r="V195" s="195">
        <f>V193+V194</f>
        <v>0</v>
      </c>
      <c r="W195" s="195">
        <f>W193+W194</f>
        <v>88953.760446549175</v>
      </c>
    </row>
    <row r="196" spans="5:23">
      <c r="E196" s="181">
        <v>44927</v>
      </c>
      <c r="F196" s="181" t="s">
        <v>957</v>
      </c>
      <c r="G196" s="182" t="s">
        <v>65</v>
      </c>
      <c r="H196" s="205">
        <f>$C$64/12</f>
        <v>3.9416666666666671E-3</v>
      </c>
      <c r="I196" s="197">
        <f>(SUM('1.  LRAMVA Summary'!D$55:D$90)+SUM('1.  LRAMVA Summary'!D$91:D$92)*(MONTH($E196)-1)/12)*$H196</f>
        <v>-183.03691093624187</v>
      </c>
      <c r="J196" s="197">
        <f>(SUM('1.  LRAMVA Summary'!E$55:E$90)+SUM('1.  LRAMVA Summary'!E$91:E$92)*(MONTH($E196)-1)/12)*$H196</f>
        <v>-17.31276943539957</v>
      </c>
      <c r="K196" s="197">
        <f>(SUM('1.  LRAMVA Summary'!F$55:F$90)+SUM('1.  LRAMVA Summary'!F$91:F$92)*(MONTH($E196)-1)/12)*$H196</f>
        <v>-4718.3976363539177</v>
      </c>
      <c r="L196" s="197">
        <f>(SUM('1.  LRAMVA Summary'!G$55:G$90)+SUM('1.  LRAMVA Summary'!G$91:G$92)*(MONTH($E196)-1)/12)*$H196</f>
        <v>11919.518608903862</v>
      </c>
      <c r="M196" s="197">
        <f>(SUM('1.  LRAMVA Summary'!H$55:H$90)+SUM('1.  LRAMVA Summary'!H$91:H$92)*(MONTH($E196)-1)/12)*$H196</f>
        <v>3074.7478210870022</v>
      </c>
      <c r="N196" s="197">
        <f>(SUM('1.  LRAMVA Summary'!I$55:I$90)+SUM('1.  LRAMVA Summary'!I$91:I$92)*(MONTH($E196)-1)/12)*$H196</f>
        <v>9684.7262557836839</v>
      </c>
      <c r="O196" s="197">
        <f>(SUM('1.  LRAMVA Summary'!J$55:J$90)+SUM('1.  LRAMVA Summary'!J$91:J$92)*(MONTH($E196)-1)/12)*$H196</f>
        <v>0</v>
      </c>
      <c r="P196" s="197">
        <f>(SUM('1.  LRAMVA Summary'!K$55:K$90)+SUM('1.  LRAMVA Summary'!K$91:K$92)*(MONTH($E196)-1)/12)*$H196</f>
        <v>0</v>
      </c>
      <c r="Q196" s="197">
        <f>(SUM('1.  LRAMVA Summary'!L$55:L$90)+SUM('1.  LRAMVA Summary'!L$91:L$92)*(MONTH($E196)-1)/12)*$H196</f>
        <v>0</v>
      </c>
      <c r="R196" s="197">
        <f>(SUM('1.  LRAMVA Summary'!M$55:M$90)+SUM('1.  LRAMVA Summary'!M$91:M$92)*(MONTH($E196)-1)/12)*$H196</f>
        <v>0</v>
      </c>
      <c r="S196" s="197">
        <f>(SUM('1.  LRAMVA Summary'!N$55:N$90)+SUM('1.  LRAMVA Summary'!N$91:N$92)*(MONTH($E196)-1)/12)*$H196</f>
        <v>0</v>
      </c>
      <c r="T196" s="197">
        <f>(SUM('1.  LRAMVA Summary'!O$55:O$90)+SUM('1.  LRAMVA Summary'!O$91:O$92)*(MONTH($E196)-1)/12)*$H196</f>
        <v>0</v>
      </c>
      <c r="U196" s="197">
        <f>(SUM('1.  LRAMVA Summary'!P$55:P$90)+SUM('1.  LRAMVA Summary'!P$91:P$92)*(MONTH($E196)-1)/12)*$H196</f>
        <v>0</v>
      </c>
      <c r="V196" s="197">
        <f>(SUM('1.  LRAMVA Summary'!Q$55:Q$90)+SUM('1.  LRAMVA Summary'!Q$91:Q$92)*(MONTH($E196)-1)/12)*$H196</f>
        <v>0</v>
      </c>
      <c r="W196" s="197">
        <f>(SUM('1.  LRAMVA Summary'!R$55:R$90)+SUM('1.  LRAMVA Summary'!R$91:R$92)*(MONTH($E196)-1)/12)*$H196</f>
        <v>19760.245369048993</v>
      </c>
    </row>
    <row r="197" spans="5:23">
      <c r="E197" s="181">
        <v>44958</v>
      </c>
      <c r="F197" s="181" t="s">
        <v>957</v>
      </c>
      <c r="G197" s="182" t="s">
        <v>65</v>
      </c>
      <c r="H197" s="205">
        <f t="shared" ref="H197:H198" si="109">$C$64/12</f>
        <v>3.9416666666666671E-3</v>
      </c>
      <c r="I197" s="197">
        <f>(SUM('1.  LRAMVA Summary'!D$55:D$90)+SUM('1.  LRAMVA Summary'!D$91:D$92)*(MONTH($E197)-1)/12)*$H197</f>
        <v>-183.03691093624187</v>
      </c>
      <c r="J197" s="197">
        <f>(SUM('1.  LRAMVA Summary'!E$55:E$90)+SUM('1.  LRAMVA Summary'!E$91:E$92)*(MONTH($E197)-1)/12)*$H197</f>
        <v>-17.31276943539957</v>
      </c>
      <c r="K197" s="197">
        <f>(SUM('1.  LRAMVA Summary'!F$55:F$90)+SUM('1.  LRAMVA Summary'!F$91:F$92)*(MONTH($E197)-1)/12)*$H197</f>
        <v>-4718.3976363539177</v>
      </c>
      <c r="L197" s="197">
        <f>(SUM('1.  LRAMVA Summary'!G$55:G$90)+SUM('1.  LRAMVA Summary'!G$91:G$92)*(MONTH($E197)-1)/12)*$H197</f>
        <v>11919.518608903862</v>
      </c>
      <c r="M197" s="197">
        <f>(SUM('1.  LRAMVA Summary'!H$55:H$90)+SUM('1.  LRAMVA Summary'!H$91:H$92)*(MONTH($E197)-1)/12)*$H197</f>
        <v>3074.7478210870022</v>
      </c>
      <c r="N197" s="197">
        <f>(SUM('1.  LRAMVA Summary'!I$55:I$90)+SUM('1.  LRAMVA Summary'!I$91:I$92)*(MONTH($E197)-1)/12)*$H197</f>
        <v>9684.7262557836839</v>
      </c>
      <c r="O197" s="197">
        <f>(SUM('1.  LRAMVA Summary'!J$55:J$90)+SUM('1.  LRAMVA Summary'!J$91:J$92)*(MONTH($E197)-1)/12)*$H197</f>
        <v>0</v>
      </c>
      <c r="P197" s="197">
        <f>(SUM('1.  LRAMVA Summary'!K$55:K$90)+SUM('1.  LRAMVA Summary'!K$91:K$92)*(MONTH($E197)-1)/12)*$H197</f>
        <v>0</v>
      </c>
      <c r="Q197" s="197">
        <f>(SUM('1.  LRAMVA Summary'!L$55:L$90)+SUM('1.  LRAMVA Summary'!L$91:L$92)*(MONTH($E197)-1)/12)*$H197</f>
        <v>0</v>
      </c>
      <c r="R197" s="197">
        <f>(SUM('1.  LRAMVA Summary'!M$55:M$90)+SUM('1.  LRAMVA Summary'!M$91:M$92)*(MONTH($E197)-1)/12)*$H197</f>
        <v>0</v>
      </c>
      <c r="S197" s="197">
        <f>(SUM('1.  LRAMVA Summary'!N$55:N$90)+SUM('1.  LRAMVA Summary'!N$91:N$92)*(MONTH($E197)-1)/12)*$H197</f>
        <v>0</v>
      </c>
      <c r="T197" s="197">
        <f>(SUM('1.  LRAMVA Summary'!O$55:O$90)+SUM('1.  LRAMVA Summary'!O$91:O$92)*(MONTH($E197)-1)/12)*$H197</f>
        <v>0</v>
      </c>
      <c r="U197" s="197">
        <f>(SUM('1.  LRAMVA Summary'!P$55:P$90)+SUM('1.  LRAMVA Summary'!P$91:P$92)*(MONTH($E197)-1)/12)*$H197</f>
        <v>0</v>
      </c>
      <c r="V197" s="197">
        <f>(SUM('1.  LRAMVA Summary'!Q$55:Q$90)+SUM('1.  LRAMVA Summary'!Q$91:Q$92)*(MONTH($E197)-1)/12)*$H197</f>
        <v>0</v>
      </c>
      <c r="W197" s="197">
        <f>(SUM('1.  LRAMVA Summary'!R$55:R$90)+SUM('1.  LRAMVA Summary'!R$91:R$92)*(MONTH($E197)-1)/12)*$H197</f>
        <v>19760.245369048993</v>
      </c>
    </row>
    <row r="198" spans="5:23">
      <c r="E198" s="181">
        <v>44986</v>
      </c>
      <c r="F198" s="181" t="s">
        <v>957</v>
      </c>
      <c r="G198" s="182" t="s">
        <v>65</v>
      </c>
      <c r="H198" s="205">
        <f t="shared" si="109"/>
        <v>3.9416666666666671E-3</v>
      </c>
      <c r="I198" s="197">
        <f>(SUM('1.  LRAMVA Summary'!D$55:D$90)+SUM('1.  LRAMVA Summary'!D$91:D$92)*(MONTH($E198)-1)/12)*$H198</f>
        <v>-183.03691093624187</v>
      </c>
      <c r="J198" s="197">
        <f>(SUM('1.  LRAMVA Summary'!E$55:E$90)+SUM('1.  LRAMVA Summary'!E$91:E$92)*(MONTH($E198)-1)/12)*$H198</f>
        <v>-17.31276943539957</v>
      </c>
      <c r="K198" s="197">
        <f>(SUM('1.  LRAMVA Summary'!F$55:F$90)+SUM('1.  LRAMVA Summary'!F$91:F$92)*(MONTH($E198)-1)/12)*$H198</f>
        <v>-4718.3976363539177</v>
      </c>
      <c r="L198" s="197">
        <f>(SUM('1.  LRAMVA Summary'!G$55:G$90)+SUM('1.  LRAMVA Summary'!G$91:G$92)*(MONTH($E198)-1)/12)*$H198</f>
        <v>11919.518608903862</v>
      </c>
      <c r="M198" s="197">
        <f>(SUM('1.  LRAMVA Summary'!H$55:H$90)+SUM('1.  LRAMVA Summary'!H$91:H$92)*(MONTH($E198)-1)/12)*$H198</f>
        <v>3074.7478210870022</v>
      </c>
      <c r="N198" s="197">
        <f>(SUM('1.  LRAMVA Summary'!I$55:I$90)+SUM('1.  LRAMVA Summary'!I$91:I$92)*(MONTH($E198)-1)/12)*$H198</f>
        <v>9684.7262557836839</v>
      </c>
      <c r="O198" s="197">
        <f>(SUM('1.  LRAMVA Summary'!J$55:J$90)+SUM('1.  LRAMVA Summary'!J$91:J$92)*(MONTH($E198)-1)/12)*$H198</f>
        <v>0</v>
      </c>
      <c r="P198" s="197">
        <f>(SUM('1.  LRAMVA Summary'!K$55:K$90)+SUM('1.  LRAMVA Summary'!K$91:K$92)*(MONTH($E198)-1)/12)*$H198</f>
        <v>0</v>
      </c>
      <c r="Q198" s="197">
        <f>(SUM('1.  LRAMVA Summary'!L$55:L$90)+SUM('1.  LRAMVA Summary'!L$91:L$92)*(MONTH($E198)-1)/12)*$H198</f>
        <v>0</v>
      </c>
      <c r="R198" s="197">
        <f>(SUM('1.  LRAMVA Summary'!M$55:M$90)+SUM('1.  LRAMVA Summary'!M$91:M$92)*(MONTH($E198)-1)/12)*$H198</f>
        <v>0</v>
      </c>
      <c r="S198" s="197">
        <f>(SUM('1.  LRAMVA Summary'!N$55:N$90)+SUM('1.  LRAMVA Summary'!N$91:N$92)*(MONTH($E198)-1)/12)*$H198</f>
        <v>0</v>
      </c>
      <c r="T198" s="197">
        <f>(SUM('1.  LRAMVA Summary'!O$55:O$90)+SUM('1.  LRAMVA Summary'!O$91:O$92)*(MONTH($E198)-1)/12)*$H198</f>
        <v>0</v>
      </c>
      <c r="U198" s="197">
        <f>(SUM('1.  LRAMVA Summary'!P$55:P$90)+SUM('1.  LRAMVA Summary'!P$91:P$92)*(MONTH($E198)-1)/12)*$H198</f>
        <v>0</v>
      </c>
      <c r="V198" s="197">
        <f>(SUM('1.  LRAMVA Summary'!Q$55:Q$90)+SUM('1.  LRAMVA Summary'!Q$91:Q$92)*(MONTH($E198)-1)/12)*$H198</f>
        <v>0</v>
      </c>
      <c r="W198" s="197">
        <f>(SUM('1.  LRAMVA Summary'!R$55:R$90)+SUM('1.  LRAMVA Summary'!R$91:R$92)*(MONTH($E198)-1)/12)*$H198</f>
        <v>19760.245369048993</v>
      </c>
    </row>
    <row r="199" spans="5:23">
      <c r="E199" s="181">
        <v>45017</v>
      </c>
      <c r="F199" s="181" t="s">
        <v>957</v>
      </c>
      <c r="G199" s="182" t="s">
        <v>66</v>
      </c>
      <c r="H199" s="205">
        <f>$C$65/12</f>
        <v>4.15E-3</v>
      </c>
      <c r="I199" s="197">
        <f>(SUM('1.  LRAMVA Summary'!D$55:D$90)+SUM('1.  LRAMVA Summary'!D$91:D$92)*(MONTH($E199)-1)/12)*$H199</f>
        <v>-192.71116627113835</v>
      </c>
      <c r="J199" s="197">
        <f>(SUM('1.  LRAMVA Summary'!E$55:E$90)+SUM('1.  LRAMVA Summary'!E$91:E$92)*(MONTH($E199)-1)/12)*$H199</f>
        <v>-18.22782067405705</v>
      </c>
      <c r="K199" s="197">
        <f>(SUM('1.  LRAMVA Summary'!F$55:F$90)+SUM('1.  LRAMVA Summary'!F$91:F$92)*(MONTH($E199)-1)/12)*$H199</f>
        <v>-4967.7844036030674</v>
      </c>
      <c r="L199" s="197">
        <f>(SUM('1.  LRAMVA Summary'!G$55:G$90)+SUM('1.  LRAMVA Summary'!G$91:G$92)*(MONTH($E199)-1)/12)*$H199</f>
        <v>12549.514307048885</v>
      </c>
      <c r="M199" s="197">
        <f>(SUM('1.  LRAMVA Summary'!H$55:H$90)+SUM('1.  LRAMVA Summary'!H$91:H$92)*(MONTH($E199)-1)/12)*$H199</f>
        <v>3237.2609194531228</v>
      </c>
      <c r="N199" s="197">
        <f>(SUM('1.  LRAMVA Summary'!I$55:I$90)+SUM('1.  LRAMVA Summary'!I$91:I$92)*(MONTH($E199)-1)/12)*$H199</f>
        <v>10196.603964863158</v>
      </c>
      <c r="O199" s="197">
        <f>(SUM('1.  LRAMVA Summary'!J$55:J$90)+SUM('1.  LRAMVA Summary'!J$91:J$92)*(MONTH($E199)-1)/12)*$H199</f>
        <v>0</v>
      </c>
      <c r="P199" s="197">
        <f>(SUM('1.  LRAMVA Summary'!K$55:K$90)+SUM('1.  LRAMVA Summary'!K$91:K$92)*(MONTH($E199)-1)/12)*$H199</f>
        <v>0</v>
      </c>
      <c r="Q199" s="197">
        <f>(SUM('1.  LRAMVA Summary'!L$55:L$90)+SUM('1.  LRAMVA Summary'!L$91:L$92)*(MONTH($E199)-1)/12)*$H199</f>
        <v>0</v>
      </c>
      <c r="R199" s="197">
        <f>(SUM('1.  LRAMVA Summary'!M$55:M$90)+SUM('1.  LRAMVA Summary'!M$91:M$92)*(MONTH($E199)-1)/12)*$H199</f>
        <v>0</v>
      </c>
      <c r="S199" s="197">
        <f>(SUM('1.  LRAMVA Summary'!N$55:N$90)+SUM('1.  LRAMVA Summary'!N$91:N$92)*(MONTH($E199)-1)/12)*$H199</f>
        <v>0</v>
      </c>
      <c r="T199" s="197">
        <f>(SUM('1.  LRAMVA Summary'!O$55:O$90)+SUM('1.  LRAMVA Summary'!O$91:O$92)*(MONTH($E199)-1)/12)*$H199</f>
        <v>0</v>
      </c>
      <c r="U199" s="197">
        <f>(SUM('1.  LRAMVA Summary'!P$55:P$90)+SUM('1.  LRAMVA Summary'!P$91:P$92)*(MONTH($E199)-1)/12)*$H199</f>
        <v>0</v>
      </c>
      <c r="V199" s="197">
        <f>(SUM('1.  LRAMVA Summary'!Q$55:Q$90)+SUM('1.  LRAMVA Summary'!Q$91:Q$92)*(MONTH($E199)-1)/12)*$H199</f>
        <v>0</v>
      </c>
      <c r="W199" s="197">
        <f>(SUM('1.  LRAMVA Summary'!R$55:R$90)+SUM('1.  LRAMVA Summary'!R$91:R$92)*(MONTH($E199)-1)/12)*$H199</f>
        <v>20804.655800816909</v>
      </c>
    </row>
    <row r="200" spans="5:23">
      <c r="E200" s="181">
        <v>45047</v>
      </c>
      <c r="F200" s="181" t="s">
        <v>957</v>
      </c>
      <c r="G200" s="182" t="s">
        <v>66</v>
      </c>
      <c r="H200" s="205">
        <f t="shared" ref="H200" si="110">$C$65/12</f>
        <v>4.15E-3</v>
      </c>
      <c r="I200" s="197">
        <f>(SUM('1.  LRAMVA Summary'!D$55:D$90)+SUM('1.  LRAMVA Summary'!D$91:D$92)*(MONTH($E200)-1)/12)*$H200</f>
        <v>-192.71116627113835</v>
      </c>
      <c r="J200" s="197">
        <f>(SUM('1.  LRAMVA Summary'!E$55:E$90)+SUM('1.  LRAMVA Summary'!E$91:E$92)*(MONTH($E200)-1)/12)*$H200</f>
        <v>-18.22782067405705</v>
      </c>
      <c r="K200" s="197">
        <f>(SUM('1.  LRAMVA Summary'!F$55:F$90)+SUM('1.  LRAMVA Summary'!F$91:F$92)*(MONTH($E200)-1)/12)*$H200</f>
        <v>-4967.7844036030674</v>
      </c>
      <c r="L200" s="197">
        <f>(SUM('1.  LRAMVA Summary'!G$55:G$90)+SUM('1.  LRAMVA Summary'!G$91:G$92)*(MONTH($E200)-1)/12)*$H200</f>
        <v>12549.514307048885</v>
      </c>
      <c r="M200" s="197">
        <f>(SUM('1.  LRAMVA Summary'!H$55:H$90)+SUM('1.  LRAMVA Summary'!H$91:H$92)*(MONTH($E200)-1)/12)*$H200</f>
        <v>3237.2609194531228</v>
      </c>
      <c r="N200" s="197">
        <f>(SUM('1.  LRAMVA Summary'!I$55:I$90)+SUM('1.  LRAMVA Summary'!I$91:I$92)*(MONTH($E200)-1)/12)*$H200</f>
        <v>10196.603964863158</v>
      </c>
      <c r="O200" s="197">
        <f>(SUM('1.  LRAMVA Summary'!J$55:J$90)+SUM('1.  LRAMVA Summary'!J$91:J$92)*(MONTH($E200)-1)/12)*$H200</f>
        <v>0</v>
      </c>
      <c r="P200" s="197">
        <f>(SUM('1.  LRAMVA Summary'!K$55:K$90)+SUM('1.  LRAMVA Summary'!K$91:K$92)*(MONTH($E200)-1)/12)*$H200</f>
        <v>0</v>
      </c>
      <c r="Q200" s="197">
        <f>(SUM('1.  LRAMVA Summary'!L$55:L$90)+SUM('1.  LRAMVA Summary'!L$91:L$92)*(MONTH($E200)-1)/12)*$H200</f>
        <v>0</v>
      </c>
      <c r="R200" s="197">
        <f>(SUM('1.  LRAMVA Summary'!M$55:M$90)+SUM('1.  LRAMVA Summary'!M$91:M$92)*(MONTH($E200)-1)/12)*$H200</f>
        <v>0</v>
      </c>
      <c r="S200" s="197">
        <f>(SUM('1.  LRAMVA Summary'!N$55:N$90)+SUM('1.  LRAMVA Summary'!N$91:N$92)*(MONTH($E200)-1)/12)*$H200</f>
        <v>0</v>
      </c>
      <c r="T200" s="197">
        <f>(SUM('1.  LRAMVA Summary'!O$55:O$90)+SUM('1.  LRAMVA Summary'!O$91:O$92)*(MONTH($E200)-1)/12)*$H200</f>
        <v>0</v>
      </c>
      <c r="U200" s="197">
        <f>(SUM('1.  LRAMVA Summary'!P$55:P$90)+SUM('1.  LRAMVA Summary'!P$91:P$92)*(MONTH($E200)-1)/12)*$H200</f>
        <v>0</v>
      </c>
      <c r="V200" s="197">
        <f>(SUM('1.  LRAMVA Summary'!Q$55:Q$90)+SUM('1.  LRAMVA Summary'!Q$91:Q$92)*(MONTH($E200)-1)/12)*$H200</f>
        <v>0</v>
      </c>
      <c r="W200" s="197">
        <f>(SUM('1.  LRAMVA Summary'!R$55:R$90)+SUM('1.  LRAMVA Summary'!R$91:R$92)*(MONTH($E200)-1)/12)*$H200</f>
        <v>20804.655800816909</v>
      </c>
    </row>
    <row r="201" spans="5:23">
      <c r="E201" s="181">
        <v>45078</v>
      </c>
      <c r="F201" s="181" t="s">
        <v>957</v>
      </c>
      <c r="G201" s="182" t="s">
        <v>66</v>
      </c>
      <c r="H201" s="205">
        <f>$C$65/12</f>
        <v>4.15E-3</v>
      </c>
      <c r="I201" s="197">
        <f>(SUM('1.  LRAMVA Summary'!D$55:D$90)+SUM('1.  LRAMVA Summary'!D$91:D$92)*(MONTH($E201)-1)/12)*$H201</f>
        <v>-192.71116627113835</v>
      </c>
      <c r="J201" s="197">
        <f>(SUM('1.  LRAMVA Summary'!E$55:E$90)+SUM('1.  LRAMVA Summary'!E$91:E$92)*(MONTH($E201)-1)/12)*$H201</f>
        <v>-18.22782067405705</v>
      </c>
      <c r="K201" s="197">
        <f>(SUM('1.  LRAMVA Summary'!F$55:F$90)+SUM('1.  LRAMVA Summary'!F$91:F$92)*(MONTH($E201)-1)/12)*$H201</f>
        <v>-4967.7844036030674</v>
      </c>
      <c r="L201" s="197">
        <f>(SUM('1.  LRAMVA Summary'!G$55:G$90)+SUM('1.  LRAMVA Summary'!G$91:G$92)*(MONTH($E201)-1)/12)*$H201</f>
        <v>12549.514307048885</v>
      </c>
      <c r="M201" s="197">
        <f>(SUM('1.  LRAMVA Summary'!H$55:H$90)+SUM('1.  LRAMVA Summary'!H$91:H$92)*(MONTH($E201)-1)/12)*$H201</f>
        <v>3237.2609194531228</v>
      </c>
      <c r="N201" s="197">
        <f>(SUM('1.  LRAMVA Summary'!I$55:I$90)+SUM('1.  LRAMVA Summary'!I$91:I$92)*(MONTH($E201)-1)/12)*$H201</f>
        <v>10196.603964863158</v>
      </c>
      <c r="O201" s="197">
        <f>(SUM('1.  LRAMVA Summary'!J$55:J$90)+SUM('1.  LRAMVA Summary'!J$91:J$92)*(MONTH($E201)-1)/12)*$H201</f>
        <v>0</v>
      </c>
      <c r="P201" s="197">
        <f>(SUM('1.  LRAMVA Summary'!K$55:K$90)+SUM('1.  LRAMVA Summary'!K$91:K$92)*(MONTH($E201)-1)/12)*$H201</f>
        <v>0</v>
      </c>
      <c r="Q201" s="197">
        <f>(SUM('1.  LRAMVA Summary'!L$55:L$90)+SUM('1.  LRAMVA Summary'!L$91:L$92)*(MONTH($E201)-1)/12)*$H201</f>
        <v>0</v>
      </c>
      <c r="R201" s="197">
        <f>(SUM('1.  LRAMVA Summary'!M$55:M$90)+SUM('1.  LRAMVA Summary'!M$91:M$92)*(MONTH($E201)-1)/12)*$H201</f>
        <v>0</v>
      </c>
      <c r="S201" s="197">
        <f>(SUM('1.  LRAMVA Summary'!N$55:N$90)+SUM('1.  LRAMVA Summary'!N$91:N$92)*(MONTH($E201)-1)/12)*$H201</f>
        <v>0</v>
      </c>
      <c r="T201" s="197">
        <f>(SUM('1.  LRAMVA Summary'!O$55:O$90)+SUM('1.  LRAMVA Summary'!O$91:O$92)*(MONTH($E201)-1)/12)*$H201</f>
        <v>0</v>
      </c>
      <c r="U201" s="197">
        <f>(SUM('1.  LRAMVA Summary'!P$55:P$90)+SUM('1.  LRAMVA Summary'!P$91:P$92)*(MONTH($E201)-1)/12)*$H201</f>
        <v>0</v>
      </c>
      <c r="V201" s="197">
        <f>(SUM('1.  LRAMVA Summary'!Q$55:Q$90)+SUM('1.  LRAMVA Summary'!Q$91:Q$92)*(MONTH($E201)-1)/12)*$H201</f>
        <v>0</v>
      </c>
      <c r="W201" s="197">
        <f>(SUM('1.  LRAMVA Summary'!R$55:R$90)+SUM('1.  LRAMVA Summary'!R$91:R$92)*(MONTH($E201)-1)/12)*$H201</f>
        <v>20804.655800816909</v>
      </c>
    </row>
    <row r="202" spans="5:23">
      <c r="E202" s="181">
        <v>45108</v>
      </c>
      <c r="F202" s="181" t="s">
        <v>957</v>
      </c>
      <c r="G202" s="182" t="s">
        <v>68</v>
      </c>
      <c r="H202" s="205">
        <f>$C$66/12</f>
        <v>4.15E-3</v>
      </c>
      <c r="I202" s="197">
        <f>(SUM('1.  LRAMVA Summary'!D$55:D$90)+SUM('1.  LRAMVA Summary'!D$91:D$92)*(MONTH($E202)-1)/12)*$H202</f>
        <v>-192.71116627113835</v>
      </c>
      <c r="J202" s="197">
        <f>(SUM('1.  LRAMVA Summary'!E$55:E$90)+SUM('1.  LRAMVA Summary'!E$91:E$92)*(MONTH($E202)-1)/12)*$H202</f>
        <v>-18.22782067405705</v>
      </c>
      <c r="K202" s="197">
        <f>(SUM('1.  LRAMVA Summary'!F$55:F$90)+SUM('1.  LRAMVA Summary'!F$91:F$92)*(MONTH($E202)-1)/12)*$H202</f>
        <v>-4967.7844036030674</v>
      </c>
      <c r="L202" s="197">
        <f>(SUM('1.  LRAMVA Summary'!G$55:G$90)+SUM('1.  LRAMVA Summary'!G$91:G$92)*(MONTH($E202)-1)/12)*$H202</f>
        <v>12549.514307048885</v>
      </c>
      <c r="M202" s="197">
        <f>(SUM('1.  LRAMVA Summary'!H$55:H$90)+SUM('1.  LRAMVA Summary'!H$91:H$92)*(MONTH($E202)-1)/12)*$H202</f>
        <v>3237.2609194531228</v>
      </c>
      <c r="N202" s="197">
        <f>(SUM('1.  LRAMVA Summary'!I$55:I$90)+SUM('1.  LRAMVA Summary'!I$91:I$92)*(MONTH($E202)-1)/12)*$H202</f>
        <v>10196.603964863158</v>
      </c>
      <c r="O202" s="197">
        <f>(SUM('1.  LRAMVA Summary'!J$55:J$90)+SUM('1.  LRAMVA Summary'!J$91:J$92)*(MONTH($E202)-1)/12)*$H202</f>
        <v>0</v>
      </c>
      <c r="P202" s="197">
        <f>(SUM('1.  LRAMVA Summary'!K$55:K$90)+SUM('1.  LRAMVA Summary'!K$91:K$92)*(MONTH($E202)-1)/12)*$H202</f>
        <v>0</v>
      </c>
      <c r="Q202" s="197">
        <f>(SUM('1.  LRAMVA Summary'!L$55:L$90)+SUM('1.  LRAMVA Summary'!L$91:L$92)*(MONTH($E202)-1)/12)*$H202</f>
        <v>0</v>
      </c>
      <c r="R202" s="197">
        <f>(SUM('1.  LRAMVA Summary'!M$55:M$90)+SUM('1.  LRAMVA Summary'!M$91:M$92)*(MONTH($E202)-1)/12)*$H202</f>
        <v>0</v>
      </c>
      <c r="S202" s="197">
        <f>(SUM('1.  LRAMVA Summary'!N$55:N$90)+SUM('1.  LRAMVA Summary'!N$91:N$92)*(MONTH($E202)-1)/12)*$H202</f>
        <v>0</v>
      </c>
      <c r="T202" s="197">
        <f>(SUM('1.  LRAMVA Summary'!O$55:O$90)+SUM('1.  LRAMVA Summary'!O$91:O$92)*(MONTH($E202)-1)/12)*$H202</f>
        <v>0</v>
      </c>
      <c r="U202" s="197">
        <f>(SUM('1.  LRAMVA Summary'!P$55:P$90)+SUM('1.  LRAMVA Summary'!P$91:P$92)*(MONTH($E202)-1)/12)*$H202</f>
        <v>0</v>
      </c>
      <c r="V202" s="197">
        <f>(SUM('1.  LRAMVA Summary'!Q$55:Q$90)+SUM('1.  LRAMVA Summary'!Q$91:Q$92)*(MONTH($E202)-1)/12)*$H202</f>
        <v>0</v>
      </c>
      <c r="W202" s="197">
        <f>(SUM('1.  LRAMVA Summary'!R$55:R$90)+SUM('1.  LRAMVA Summary'!R$91:R$92)*(MONTH($E202)-1)/12)*$H202</f>
        <v>20804.655800816909</v>
      </c>
    </row>
    <row r="203" spans="5:23">
      <c r="E203" s="181">
        <v>45139</v>
      </c>
      <c r="F203" s="181" t="s">
        <v>957</v>
      </c>
      <c r="G203" s="182" t="s">
        <v>68</v>
      </c>
      <c r="H203" s="205">
        <f>$C$66/12</f>
        <v>4.15E-3</v>
      </c>
      <c r="I203" s="197">
        <f>(SUM('1.  LRAMVA Summary'!D$55:D$90)+SUM('1.  LRAMVA Summary'!D$91:D$92)*(MONTH($E203)-1)/12)*$H203</f>
        <v>-192.71116627113835</v>
      </c>
      <c r="J203" s="197">
        <f>(SUM('1.  LRAMVA Summary'!E$55:E$90)+SUM('1.  LRAMVA Summary'!E$91:E$92)*(MONTH($E203)-1)/12)*$H203</f>
        <v>-18.22782067405705</v>
      </c>
      <c r="K203" s="197">
        <f>(SUM('1.  LRAMVA Summary'!F$55:F$90)+SUM('1.  LRAMVA Summary'!F$91:F$92)*(MONTH($E203)-1)/12)*$H203</f>
        <v>-4967.7844036030674</v>
      </c>
      <c r="L203" s="197">
        <f>(SUM('1.  LRAMVA Summary'!G$55:G$90)+SUM('1.  LRAMVA Summary'!G$91:G$92)*(MONTH($E203)-1)/12)*$H203</f>
        <v>12549.514307048885</v>
      </c>
      <c r="M203" s="197">
        <f>(SUM('1.  LRAMVA Summary'!H$55:H$90)+SUM('1.  LRAMVA Summary'!H$91:H$92)*(MONTH($E203)-1)/12)*$H203</f>
        <v>3237.2609194531228</v>
      </c>
      <c r="N203" s="197">
        <f>(SUM('1.  LRAMVA Summary'!I$55:I$90)+SUM('1.  LRAMVA Summary'!I$91:I$92)*(MONTH($E203)-1)/12)*$H203</f>
        <v>10196.603964863158</v>
      </c>
      <c r="O203" s="197">
        <f>(SUM('1.  LRAMVA Summary'!J$55:J$90)+SUM('1.  LRAMVA Summary'!J$91:J$92)*(MONTH($E203)-1)/12)*$H203</f>
        <v>0</v>
      </c>
      <c r="P203" s="197">
        <f>(SUM('1.  LRAMVA Summary'!K$55:K$90)+SUM('1.  LRAMVA Summary'!K$91:K$92)*(MONTH($E203)-1)/12)*$H203</f>
        <v>0</v>
      </c>
      <c r="Q203" s="197">
        <f>(SUM('1.  LRAMVA Summary'!L$55:L$90)+SUM('1.  LRAMVA Summary'!L$91:L$92)*(MONTH($E203)-1)/12)*$H203</f>
        <v>0</v>
      </c>
      <c r="R203" s="197">
        <f>(SUM('1.  LRAMVA Summary'!M$55:M$90)+SUM('1.  LRAMVA Summary'!M$91:M$92)*(MONTH($E203)-1)/12)*$H203</f>
        <v>0</v>
      </c>
      <c r="S203" s="197">
        <f>(SUM('1.  LRAMVA Summary'!N$55:N$90)+SUM('1.  LRAMVA Summary'!N$91:N$92)*(MONTH($E203)-1)/12)*$H203</f>
        <v>0</v>
      </c>
      <c r="T203" s="197">
        <f>(SUM('1.  LRAMVA Summary'!O$55:O$90)+SUM('1.  LRAMVA Summary'!O$91:O$92)*(MONTH($E203)-1)/12)*$H203</f>
        <v>0</v>
      </c>
      <c r="U203" s="197">
        <f>(SUM('1.  LRAMVA Summary'!P$55:P$90)+SUM('1.  LRAMVA Summary'!P$91:P$92)*(MONTH($E203)-1)/12)*$H203</f>
        <v>0</v>
      </c>
      <c r="V203" s="197">
        <f>(SUM('1.  LRAMVA Summary'!Q$55:Q$90)+SUM('1.  LRAMVA Summary'!Q$91:Q$92)*(MONTH($E203)-1)/12)*$H203</f>
        <v>0</v>
      </c>
      <c r="W203" s="197">
        <f>(SUM('1.  LRAMVA Summary'!R$55:R$90)+SUM('1.  LRAMVA Summary'!R$91:R$92)*(MONTH($E203)-1)/12)*$H203</f>
        <v>20804.655800816909</v>
      </c>
    </row>
    <row r="204" spans="5:23">
      <c r="E204" s="181">
        <v>45170</v>
      </c>
      <c r="F204" s="181" t="s">
        <v>957</v>
      </c>
      <c r="G204" s="182" t="s">
        <v>68</v>
      </c>
      <c r="H204" s="205">
        <f>$C$66/12</f>
        <v>4.15E-3</v>
      </c>
      <c r="I204" s="197">
        <f>(SUM('1.  LRAMVA Summary'!D$55:D$90)+SUM('1.  LRAMVA Summary'!D$91:D$92)*(MONTH($E204)-1)/12)*$H204</f>
        <v>-192.71116627113835</v>
      </c>
      <c r="J204" s="197">
        <f>(SUM('1.  LRAMVA Summary'!E$55:E$90)+SUM('1.  LRAMVA Summary'!E$91:E$92)*(MONTH($E204)-1)/12)*$H204</f>
        <v>-18.22782067405705</v>
      </c>
      <c r="K204" s="197">
        <f>(SUM('1.  LRAMVA Summary'!F$55:F$90)+SUM('1.  LRAMVA Summary'!F$91:F$92)*(MONTH($E204)-1)/12)*$H204</f>
        <v>-4967.7844036030674</v>
      </c>
      <c r="L204" s="197">
        <f>(SUM('1.  LRAMVA Summary'!G$55:G$90)+SUM('1.  LRAMVA Summary'!G$91:G$92)*(MONTH($E204)-1)/12)*$H204</f>
        <v>12549.514307048885</v>
      </c>
      <c r="M204" s="197">
        <f>(SUM('1.  LRAMVA Summary'!H$55:H$90)+SUM('1.  LRAMVA Summary'!H$91:H$92)*(MONTH($E204)-1)/12)*$H204</f>
        <v>3237.2609194531228</v>
      </c>
      <c r="N204" s="197">
        <f>(SUM('1.  LRAMVA Summary'!I$55:I$90)+SUM('1.  LRAMVA Summary'!I$91:I$92)*(MONTH($E204)-1)/12)*$H204</f>
        <v>10196.603964863158</v>
      </c>
      <c r="O204" s="197">
        <f>(SUM('1.  LRAMVA Summary'!J$55:J$90)+SUM('1.  LRAMVA Summary'!J$91:J$92)*(MONTH($E204)-1)/12)*$H204</f>
        <v>0</v>
      </c>
      <c r="P204" s="197">
        <f>(SUM('1.  LRAMVA Summary'!K$55:K$90)+SUM('1.  LRAMVA Summary'!K$91:K$92)*(MONTH($E204)-1)/12)*$H204</f>
        <v>0</v>
      </c>
      <c r="Q204" s="197">
        <f>(SUM('1.  LRAMVA Summary'!L$55:L$90)+SUM('1.  LRAMVA Summary'!L$91:L$92)*(MONTH($E204)-1)/12)*$H204</f>
        <v>0</v>
      </c>
      <c r="R204" s="197">
        <f>(SUM('1.  LRAMVA Summary'!M$55:M$90)+SUM('1.  LRAMVA Summary'!M$91:M$92)*(MONTH($E204)-1)/12)*$H204</f>
        <v>0</v>
      </c>
      <c r="S204" s="197">
        <f>(SUM('1.  LRAMVA Summary'!N$55:N$90)+SUM('1.  LRAMVA Summary'!N$91:N$92)*(MONTH($E204)-1)/12)*$H204</f>
        <v>0</v>
      </c>
      <c r="T204" s="197">
        <f>(SUM('1.  LRAMVA Summary'!O$55:O$90)+SUM('1.  LRAMVA Summary'!O$91:O$92)*(MONTH($E204)-1)/12)*$H204</f>
        <v>0</v>
      </c>
      <c r="U204" s="197">
        <f>(SUM('1.  LRAMVA Summary'!P$55:P$90)+SUM('1.  LRAMVA Summary'!P$91:P$92)*(MONTH($E204)-1)/12)*$H204</f>
        <v>0</v>
      </c>
      <c r="V204" s="197">
        <f>(SUM('1.  LRAMVA Summary'!Q$55:Q$90)+SUM('1.  LRAMVA Summary'!Q$91:Q$92)*(MONTH($E204)-1)/12)*$H204</f>
        <v>0</v>
      </c>
      <c r="W204" s="197">
        <f>(SUM('1.  LRAMVA Summary'!R$55:R$90)+SUM('1.  LRAMVA Summary'!R$91:R$92)*(MONTH($E204)-1)/12)*$H204</f>
        <v>20804.655800816909</v>
      </c>
    </row>
    <row r="205" spans="5:23">
      <c r="E205" s="181">
        <v>45200</v>
      </c>
      <c r="F205" s="181" t="s">
        <v>957</v>
      </c>
      <c r="G205" s="182" t="s">
        <v>69</v>
      </c>
      <c r="H205" s="205">
        <f>$C$67/12</f>
        <v>4.15E-3</v>
      </c>
      <c r="I205" s="197">
        <f>(SUM('1.  LRAMVA Summary'!D$55:D$90)+SUM('1.  LRAMVA Summary'!D$91:D$92)*(MONTH($E205)-1)/12)*$H205</f>
        <v>-192.71116627113835</v>
      </c>
      <c r="J205" s="197">
        <f>(SUM('1.  LRAMVA Summary'!E$55:E$90)+SUM('1.  LRAMVA Summary'!E$91:E$92)*(MONTH($E205)-1)/12)*$H205</f>
        <v>-18.22782067405705</v>
      </c>
      <c r="K205" s="197">
        <f>(SUM('1.  LRAMVA Summary'!F$55:F$90)+SUM('1.  LRAMVA Summary'!F$91:F$92)*(MONTH($E205)-1)/12)*$H205</f>
        <v>-4967.7844036030674</v>
      </c>
      <c r="L205" s="197">
        <f>(SUM('1.  LRAMVA Summary'!G$55:G$90)+SUM('1.  LRAMVA Summary'!G$91:G$92)*(MONTH($E205)-1)/12)*$H205</f>
        <v>12549.514307048885</v>
      </c>
      <c r="M205" s="197">
        <f>(SUM('1.  LRAMVA Summary'!H$55:H$90)+SUM('1.  LRAMVA Summary'!H$91:H$92)*(MONTH($E205)-1)/12)*$H205</f>
        <v>3237.2609194531228</v>
      </c>
      <c r="N205" s="197">
        <f>(SUM('1.  LRAMVA Summary'!I$55:I$90)+SUM('1.  LRAMVA Summary'!I$91:I$92)*(MONTH($E205)-1)/12)*$H205</f>
        <v>10196.603964863158</v>
      </c>
      <c r="O205" s="197">
        <f>(SUM('1.  LRAMVA Summary'!J$55:J$90)+SUM('1.  LRAMVA Summary'!J$91:J$92)*(MONTH($E205)-1)/12)*$H205</f>
        <v>0</v>
      </c>
      <c r="P205" s="197">
        <f>(SUM('1.  LRAMVA Summary'!K$55:K$90)+SUM('1.  LRAMVA Summary'!K$91:K$92)*(MONTH($E205)-1)/12)*$H205</f>
        <v>0</v>
      </c>
      <c r="Q205" s="197">
        <f>(SUM('1.  LRAMVA Summary'!L$55:L$90)+SUM('1.  LRAMVA Summary'!L$91:L$92)*(MONTH($E205)-1)/12)*$H205</f>
        <v>0</v>
      </c>
      <c r="R205" s="197">
        <f>(SUM('1.  LRAMVA Summary'!M$55:M$90)+SUM('1.  LRAMVA Summary'!M$91:M$92)*(MONTH($E205)-1)/12)*$H205</f>
        <v>0</v>
      </c>
      <c r="S205" s="197">
        <f>(SUM('1.  LRAMVA Summary'!N$55:N$90)+SUM('1.  LRAMVA Summary'!N$91:N$92)*(MONTH($E205)-1)/12)*$H205</f>
        <v>0</v>
      </c>
      <c r="T205" s="197">
        <f>(SUM('1.  LRAMVA Summary'!O$55:O$90)+SUM('1.  LRAMVA Summary'!O$91:O$92)*(MONTH($E205)-1)/12)*$H205</f>
        <v>0</v>
      </c>
      <c r="U205" s="197">
        <f>(SUM('1.  LRAMVA Summary'!P$55:P$90)+SUM('1.  LRAMVA Summary'!P$91:P$92)*(MONTH($E205)-1)/12)*$H205</f>
        <v>0</v>
      </c>
      <c r="V205" s="197">
        <f>(SUM('1.  LRAMVA Summary'!Q$55:Q$90)+SUM('1.  LRAMVA Summary'!Q$91:Q$92)*(MONTH($E205)-1)/12)*$H205</f>
        <v>0</v>
      </c>
      <c r="W205" s="197">
        <f>(SUM('1.  LRAMVA Summary'!R$55:R$90)+SUM('1.  LRAMVA Summary'!R$91:R$92)*(MONTH($E205)-1)/12)*$H205</f>
        <v>20804.655800816909</v>
      </c>
    </row>
    <row r="206" spans="5:23">
      <c r="E206" s="181">
        <v>45231</v>
      </c>
      <c r="F206" s="181" t="s">
        <v>957</v>
      </c>
      <c r="G206" s="182" t="s">
        <v>69</v>
      </c>
      <c r="H206" s="205">
        <f t="shared" ref="H206:H207" si="111">$C$67/12</f>
        <v>4.15E-3</v>
      </c>
      <c r="I206" s="197">
        <f>(SUM('1.  LRAMVA Summary'!D$55:D$90)+SUM('1.  LRAMVA Summary'!D$91:D$92)*(MONTH($E206)-1)/12)*$H206</f>
        <v>-192.71116627113835</v>
      </c>
      <c r="J206" s="197">
        <f>(SUM('1.  LRAMVA Summary'!E$55:E$90)+SUM('1.  LRAMVA Summary'!E$91:E$92)*(MONTH($E206)-1)/12)*$H206</f>
        <v>-18.22782067405705</v>
      </c>
      <c r="K206" s="197">
        <f>(SUM('1.  LRAMVA Summary'!F$55:F$90)+SUM('1.  LRAMVA Summary'!F$91:F$92)*(MONTH($E206)-1)/12)*$H206</f>
        <v>-4967.7844036030674</v>
      </c>
      <c r="L206" s="197">
        <f>(SUM('1.  LRAMVA Summary'!G$55:G$90)+SUM('1.  LRAMVA Summary'!G$91:G$92)*(MONTH($E206)-1)/12)*$H206</f>
        <v>12549.514307048885</v>
      </c>
      <c r="M206" s="197">
        <f>(SUM('1.  LRAMVA Summary'!H$55:H$90)+SUM('1.  LRAMVA Summary'!H$91:H$92)*(MONTH($E206)-1)/12)*$H206</f>
        <v>3237.2609194531228</v>
      </c>
      <c r="N206" s="197">
        <f>(SUM('1.  LRAMVA Summary'!I$55:I$90)+SUM('1.  LRAMVA Summary'!I$91:I$92)*(MONTH($E206)-1)/12)*$H206</f>
        <v>10196.603964863158</v>
      </c>
      <c r="O206" s="197">
        <f>(SUM('1.  LRAMVA Summary'!J$55:J$90)+SUM('1.  LRAMVA Summary'!J$91:J$92)*(MONTH($E206)-1)/12)*$H206</f>
        <v>0</v>
      </c>
      <c r="P206" s="197">
        <f>(SUM('1.  LRAMVA Summary'!K$55:K$90)+SUM('1.  LRAMVA Summary'!K$91:K$92)*(MONTH($E206)-1)/12)*$H206</f>
        <v>0</v>
      </c>
      <c r="Q206" s="197">
        <f>(SUM('1.  LRAMVA Summary'!L$55:L$90)+SUM('1.  LRAMVA Summary'!L$91:L$92)*(MONTH($E206)-1)/12)*$H206</f>
        <v>0</v>
      </c>
      <c r="R206" s="197">
        <f>(SUM('1.  LRAMVA Summary'!M$55:M$90)+SUM('1.  LRAMVA Summary'!M$91:M$92)*(MONTH($E206)-1)/12)*$H206</f>
        <v>0</v>
      </c>
      <c r="S206" s="197">
        <f>(SUM('1.  LRAMVA Summary'!N$55:N$90)+SUM('1.  LRAMVA Summary'!N$91:N$92)*(MONTH($E206)-1)/12)*$H206</f>
        <v>0</v>
      </c>
      <c r="T206" s="197">
        <f>(SUM('1.  LRAMVA Summary'!O$55:O$90)+SUM('1.  LRAMVA Summary'!O$91:O$92)*(MONTH($E206)-1)/12)*$H206</f>
        <v>0</v>
      </c>
      <c r="U206" s="197">
        <f>(SUM('1.  LRAMVA Summary'!P$55:P$90)+SUM('1.  LRAMVA Summary'!P$91:P$92)*(MONTH($E206)-1)/12)*$H206</f>
        <v>0</v>
      </c>
      <c r="V206" s="197">
        <f>(SUM('1.  LRAMVA Summary'!Q$55:Q$90)+SUM('1.  LRAMVA Summary'!Q$91:Q$92)*(MONTH($E206)-1)/12)*$H206</f>
        <v>0</v>
      </c>
      <c r="W206" s="197">
        <f>(SUM('1.  LRAMVA Summary'!R$55:R$90)+SUM('1.  LRAMVA Summary'!R$91:R$92)*(MONTH($E206)-1)/12)*$H206</f>
        <v>20804.655800816909</v>
      </c>
    </row>
    <row r="207" spans="5:23">
      <c r="E207" s="181">
        <v>45261</v>
      </c>
      <c r="F207" s="181" t="s">
        <v>957</v>
      </c>
      <c r="G207" s="182" t="s">
        <v>69</v>
      </c>
      <c r="H207" s="205">
        <f t="shared" si="111"/>
        <v>4.15E-3</v>
      </c>
      <c r="I207" s="197">
        <f>(SUM('1.  LRAMVA Summary'!D$55:D$90)+SUM('1.  LRAMVA Summary'!D$91:D$92)*(MONTH($E207)-1)/12)*$H207</f>
        <v>-192.71116627113835</v>
      </c>
      <c r="J207" s="197">
        <f>(SUM('1.  LRAMVA Summary'!E$55:E$90)+SUM('1.  LRAMVA Summary'!E$91:E$92)*(MONTH($E207)-1)/12)*$H207</f>
        <v>-18.22782067405705</v>
      </c>
      <c r="K207" s="197">
        <f>(SUM('1.  LRAMVA Summary'!F$55:F$90)+SUM('1.  LRAMVA Summary'!F$91:F$92)*(MONTH($E207)-1)/12)*$H207</f>
        <v>-4967.7844036030674</v>
      </c>
      <c r="L207" s="197">
        <f>(SUM('1.  LRAMVA Summary'!G$55:G$90)+SUM('1.  LRAMVA Summary'!G$91:G$92)*(MONTH($E207)-1)/12)*$H207</f>
        <v>12549.514307048885</v>
      </c>
      <c r="M207" s="197">
        <f>(SUM('1.  LRAMVA Summary'!H$55:H$90)+SUM('1.  LRAMVA Summary'!H$91:H$92)*(MONTH($E207)-1)/12)*$H207</f>
        <v>3237.2609194531228</v>
      </c>
      <c r="N207" s="197">
        <f>(SUM('1.  LRAMVA Summary'!I$55:I$90)+SUM('1.  LRAMVA Summary'!I$91:I$92)*(MONTH($E207)-1)/12)*$H207</f>
        <v>10196.603964863158</v>
      </c>
      <c r="O207" s="197">
        <f>(SUM('1.  LRAMVA Summary'!J$55:J$90)+SUM('1.  LRAMVA Summary'!J$91:J$92)*(MONTH($E207)-1)/12)*$H207</f>
        <v>0</v>
      </c>
      <c r="P207" s="197">
        <f>(SUM('1.  LRAMVA Summary'!K$55:K$90)+SUM('1.  LRAMVA Summary'!K$91:K$92)*(MONTH($E207)-1)/12)*$H207</f>
        <v>0</v>
      </c>
      <c r="Q207" s="197">
        <f>(SUM('1.  LRAMVA Summary'!L$55:L$90)+SUM('1.  LRAMVA Summary'!L$91:L$92)*(MONTH($E207)-1)/12)*$H207</f>
        <v>0</v>
      </c>
      <c r="R207" s="197">
        <f>(SUM('1.  LRAMVA Summary'!M$55:M$90)+SUM('1.  LRAMVA Summary'!M$91:M$92)*(MONTH($E207)-1)/12)*$H207</f>
        <v>0</v>
      </c>
      <c r="S207" s="197">
        <f>(SUM('1.  LRAMVA Summary'!N$55:N$90)+SUM('1.  LRAMVA Summary'!N$91:N$92)*(MONTH($E207)-1)/12)*$H207</f>
        <v>0</v>
      </c>
      <c r="T207" s="197">
        <f>(SUM('1.  LRAMVA Summary'!O$55:O$90)+SUM('1.  LRAMVA Summary'!O$91:O$92)*(MONTH($E207)-1)/12)*$H207</f>
        <v>0</v>
      </c>
      <c r="U207" s="197">
        <f>(SUM('1.  LRAMVA Summary'!P$55:P$90)+SUM('1.  LRAMVA Summary'!P$91:P$92)*(MONTH($E207)-1)/12)*$H207</f>
        <v>0</v>
      </c>
      <c r="V207" s="197">
        <f>(SUM('1.  LRAMVA Summary'!Q$55:Q$90)+SUM('1.  LRAMVA Summary'!Q$91:Q$92)*(MONTH($E207)-1)/12)*$H207</f>
        <v>0</v>
      </c>
      <c r="W207" s="197">
        <f>(SUM('1.  LRAMVA Summary'!R$55:R$90)+SUM('1.  LRAMVA Summary'!R$91:R$92)*(MONTH($E207)-1)/12)*$H207</f>
        <v>20804.655800816909</v>
      </c>
    </row>
    <row r="208" spans="5:23" ht="15.75" thickBot="1">
      <c r="E208" s="183" t="s">
        <v>956</v>
      </c>
      <c r="F208" s="183"/>
      <c r="G208" s="184"/>
      <c r="H208" s="185"/>
      <c r="I208" s="186">
        <f>SUM(I195:I207)</f>
        <v>-3636.6493229409425</v>
      </c>
      <c r="J208" s="186">
        <f>SUM(J195:J207)</f>
        <v>-343.97691112373428</v>
      </c>
      <c r="K208" s="186">
        <f t="shared" ref="K208:V208" si="112">SUM(K195:K207)</f>
        <v>-83270.339408016953</v>
      </c>
      <c r="L208" s="186">
        <f t="shared" si="112"/>
        <v>208835.19410832261</v>
      </c>
      <c r="M208" s="186">
        <f t="shared" si="112"/>
        <v>54414.831629149616</v>
      </c>
      <c r="N208" s="186">
        <f t="shared" si="112"/>
        <v>159477.33866565762</v>
      </c>
      <c r="O208" s="186">
        <f t="shared" si="112"/>
        <v>0</v>
      </c>
      <c r="P208" s="186">
        <f t="shared" si="112"/>
        <v>0</v>
      </c>
      <c r="Q208" s="186">
        <f t="shared" si="112"/>
        <v>0</v>
      </c>
      <c r="R208" s="186">
        <f t="shared" si="112"/>
        <v>0</v>
      </c>
      <c r="S208" s="186">
        <f t="shared" si="112"/>
        <v>0</v>
      </c>
      <c r="T208" s="186">
        <f t="shared" si="112"/>
        <v>0</v>
      </c>
      <c r="U208" s="186">
        <f t="shared" si="112"/>
        <v>0</v>
      </c>
      <c r="V208" s="186">
        <f t="shared" si="112"/>
        <v>0</v>
      </c>
      <c r="W208" s="186">
        <f>SUM(W195:W207)</f>
        <v>335476.39876104821</v>
      </c>
    </row>
    <row r="209" spans="5:23" ht="15.75" thickTop="1">
      <c r="E209" s="707" t="s">
        <v>67</v>
      </c>
      <c r="F209" s="707"/>
      <c r="G209" s="708"/>
      <c r="H209" s="709"/>
      <c r="I209" s="710"/>
      <c r="J209" s="710"/>
      <c r="K209" s="710"/>
      <c r="L209" s="710"/>
      <c r="M209" s="710"/>
      <c r="N209" s="710"/>
      <c r="O209" s="710"/>
      <c r="P209" s="710"/>
      <c r="Q209" s="710"/>
      <c r="R209" s="710"/>
      <c r="S209" s="710"/>
      <c r="T209" s="710"/>
      <c r="U209" s="710"/>
      <c r="V209" s="710"/>
      <c r="W209" s="711"/>
    </row>
    <row r="210" spans="5:23">
      <c r="E210" s="192" t="s">
        <v>955</v>
      </c>
      <c r="F210" s="192"/>
      <c r="G210" s="193"/>
      <c r="H210" s="194"/>
      <c r="I210" s="195">
        <f>I208+I209</f>
        <v>-3636.6493229409425</v>
      </c>
      <c r="J210" s="195">
        <f t="shared" ref="J210:U210" si="113">J208+J209</f>
        <v>-343.97691112373428</v>
      </c>
      <c r="K210" s="195">
        <f t="shared" si="113"/>
        <v>-83270.339408016953</v>
      </c>
      <c r="L210" s="195">
        <f t="shared" si="113"/>
        <v>208835.19410832261</v>
      </c>
      <c r="M210" s="195">
        <f t="shared" si="113"/>
        <v>54414.831629149616</v>
      </c>
      <c r="N210" s="195">
        <f t="shared" si="113"/>
        <v>159477.33866565762</v>
      </c>
      <c r="O210" s="195">
        <f t="shared" si="113"/>
        <v>0</v>
      </c>
      <c r="P210" s="195">
        <f t="shared" si="113"/>
        <v>0</v>
      </c>
      <c r="Q210" s="195">
        <f t="shared" si="113"/>
        <v>0</v>
      </c>
      <c r="R210" s="195">
        <f t="shared" si="113"/>
        <v>0</v>
      </c>
      <c r="S210" s="195">
        <f t="shared" si="113"/>
        <v>0</v>
      </c>
      <c r="T210" s="195">
        <f t="shared" si="113"/>
        <v>0</v>
      </c>
      <c r="U210" s="195">
        <f t="shared" si="113"/>
        <v>0</v>
      </c>
      <c r="V210" s="195">
        <f>V208+V209</f>
        <v>0</v>
      </c>
      <c r="W210" s="195">
        <f>W208+W209</f>
        <v>335476.39876104821</v>
      </c>
    </row>
    <row r="211" spans="5:23">
      <c r="E211" s="181">
        <v>45292</v>
      </c>
      <c r="F211" s="181" t="s">
        <v>1102</v>
      </c>
      <c r="G211" s="182" t="s">
        <v>65</v>
      </c>
      <c r="H211" s="205">
        <f>$C$68/12</f>
        <v>4.15E-3</v>
      </c>
      <c r="I211" s="197">
        <f>(SUM('1.  LRAMVA Summary'!D$55:D$90)+SUM('1.  LRAMVA Summary'!D$91:D$92)*(MONTH($E211)-1)/12)*$H211</f>
        <v>-192.71116627113835</v>
      </c>
      <c r="J211" s="197">
        <f>(SUM('1.  LRAMVA Summary'!E$55:E$90)+SUM('1.  LRAMVA Summary'!E$91:E$92)*(MONTH($E211)-1)/12)*$H211</f>
        <v>-18.22782067405705</v>
      </c>
      <c r="K211" s="197">
        <f>(SUM('1.  LRAMVA Summary'!F$55:F$90)+SUM('1.  LRAMVA Summary'!F$91:F$92)*(MONTH($E211)-1)/12)*$H211</f>
        <v>-4967.7844036030674</v>
      </c>
      <c r="L211" s="197">
        <f>(SUM('1.  LRAMVA Summary'!G$55:G$90)+SUM('1.  LRAMVA Summary'!G$91:G$92)*(MONTH($E211)-1)/12)*$H211</f>
        <v>12549.514307048885</v>
      </c>
      <c r="M211" s="197">
        <f>(SUM('1.  LRAMVA Summary'!H$55:H$90)+SUM('1.  LRAMVA Summary'!H$91:H$92)*(MONTH($E211)-1)/12)*$H211</f>
        <v>3237.2609194531228</v>
      </c>
      <c r="N211" s="197">
        <f>(SUM('1.  LRAMVA Summary'!I$55:I$90)+SUM('1.  LRAMVA Summary'!I$91:I$92)*(MONTH($E211)-1)/12)*$H211</f>
        <v>10196.603964863158</v>
      </c>
      <c r="O211" s="197">
        <f>(SUM('1.  LRAMVA Summary'!J$55:J$90)+SUM('1.  LRAMVA Summary'!J$91:J$92)*(MONTH($E211)-1)/12)*$H211</f>
        <v>0</v>
      </c>
      <c r="P211" s="197">
        <f>(SUM('1.  LRAMVA Summary'!K$55:K$90)+SUM('1.  LRAMVA Summary'!K$91:K$92)*(MONTH($E211)-1)/12)*$H211</f>
        <v>0</v>
      </c>
      <c r="Q211" s="197">
        <f>(SUM('1.  LRAMVA Summary'!L$55:L$90)+SUM('1.  LRAMVA Summary'!L$91:L$92)*(MONTH($E211)-1)/12)*$H211</f>
        <v>0</v>
      </c>
      <c r="R211" s="197">
        <f>(SUM('1.  LRAMVA Summary'!M$55:M$90)+SUM('1.  LRAMVA Summary'!M$91:M$92)*(MONTH($E211)-1)/12)*$H211</f>
        <v>0</v>
      </c>
      <c r="S211" s="197">
        <f>(SUM('1.  LRAMVA Summary'!N$55:N$90)+SUM('1.  LRAMVA Summary'!N$91:N$92)*(MONTH($E211)-1)/12)*$H211</f>
        <v>0</v>
      </c>
      <c r="T211" s="197">
        <f>(SUM('1.  LRAMVA Summary'!O$55:O$90)+SUM('1.  LRAMVA Summary'!O$91:O$92)*(MONTH($E211)-1)/12)*$H211</f>
        <v>0</v>
      </c>
      <c r="U211" s="197">
        <f>(SUM('1.  LRAMVA Summary'!P$55:P$90)+SUM('1.  LRAMVA Summary'!P$91:P$92)*(MONTH($E211)-1)/12)*$H211</f>
        <v>0</v>
      </c>
      <c r="V211" s="197">
        <f>(SUM('1.  LRAMVA Summary'!Q$55:Q$90)+SUM('1.  LRAMVA Summary'!Q$91:Q$92)*(MONTH($E211)-1)/12)*$H211</f>
        <v>0</v>
      </c>
      <c r="W211" s="197">
        <f>(SUM('1.  LRAMVA Summary'!R$55:R$90)+SUM('1.  LRAMVA Summary'!R$91:R$92)*(MONTH($E211)-1)/12)*$H211</f>
        <v>20804.655800816909</v>
      </c>
    </row>
    <row r="212" spans="5:23">
      <c r="E212" s="181">
        <v>45323</v>
      </c>
      <c r="F212" s="181" t="s">
        <v>1102</v>
      </c>
      <c r="G212" s="182" t="s">
        <v>65</v>
      </c>
      <c r="H212" s="205">
        <f t="shared" ref="H212:H213" si="114">$C$68/12</f>
        <v>4.15E-3</v>
      </c>
      <c r="I212" s="197">
        <f>(SUM('1.  LRAMVA Summary'!D$55:D$90)+SUM('1.  LRAMVA Summary'!D$91:D$92)*(MONTH($E212)-1)/12)*$H212</f>
        <v>-192.71116627113835</v>
      </c>
      <c r="J212" s="197">
        <f>(SUM('1.  LRAMVA Summary'!E$55:E$90)+SUM('1.  LRAMVA Summary'!E$91:E$92)*(MONTH($E212)-1)/12)*$H212</f>
        <v>-18.22782067405705</v>
      </c>
      <c r="K212" s="197">
        <f>(SUM('1.  LRAMVA Summary'!F$55:F$90)+SUM('1.  LRAMVA Summary'!F$91:F$92)*(MONTH($E212)-1)/12)*$H212</f>
        <v>-4967.7844036030674</v>
      </c>
      <c r="L212" s="197">
        <f>(SUM('1.  LRAMVA Summary'!G$55:G$90)+SUM('1.  LRAMVA Summary'!G$91:G$92)*(MONTH($E212)-1)/12)*$H212</f>
        <v>12549.514307048885</v>
      </c>
      <c r="M212" s="197">
        <f>(SUM('1.  LRAMVA Summary'!H$55:H$90)+SUM('1.  LRAMVA Summary'!H$91:H$92)*(MONTH($E212)-1)/12)*$H212</f>
        <v>3237.2609194531228</v>
      </c>
      <c r="N212" s="197">
        <f>(SUM('1.  LRAMVA Summary'!I$55:I$90)+SUM('1.  LRAMVA Summary'!I$91:I$92)*(MONTH($E212)-1)/12)*$H212</f>
        <v>10196.603964863158</v>
      </c>
      <c r="O212" s="197">
        <f>(SUM('1.  LRAMVA Summary'!J$55:J$90)+SUM('1.  LRAMVA Summary'!J$91:J$92)*(MONTH($E212)-1)/12)*$H212</f>
        <v>0</v>
      </c>
      <c r="P212" s="197">
        <f>(SUM('1.  LRAMVA Summary'!K$55:K$90)+SUM('1.  LRAMVA Summary'!K$91:K$92)*(MONTH($E212)-1)/12)*$H212</f>
        <v>0</v>
      </c>
      <c r="Q212" s="197">
        <f>(SUM('1.  LRAMVA Summary'!L$55:L$90)+SUM('1.  LRAMVA Summary'!L$91:L$92)*(MONTH($E212)-1)/12)*$H212</f>
        <v>0</v>
      </c>
      <c r="R212" s="197">
        <f>(SUM('1.  LRAMVA Summary'!M$55:M$90)+SUM('1.  LRAMVA Summary'!M$91:M$92)*(MONTH($E212)-1)/12)*$H212</f>
        <v>0</v>
      </c>
      <c r="S212" s="197">
        <f>(SUM('1.  LRAMVA Summary'!N$55:N$90)+SUM('1.  LRAMVA Summary'!N$91:N$92)*(MONTH($E212)-1)/12)*$H212</f>
        <v>0</v>
      </c>
      <c r="T212" s="197">
        <f>(SUM('1.  LRAMVA Summary'!O$55:O$90)+SUM('1.  LRAMVA Summary'!O$91:O$92)*(MONTH($E212)-1)/12)*$H212</f>
        <v>0</v>
      </c>
      <c r="U212" s="197">
        <f>(SUM('1.  LRAMVA Summary'!P$55:P$90)+SUM('1.  LRAMVA Summary'!P$91:P$92)*(MONTH($E212)-1)/12)*$H212</f>
        <v>0</v>
      </c>
      <c r="V212" s="197">
        <f>(SUM('1.  LRAMVA Summary'!Q$55:Q$90)+SUM('1.  LRAMVA Summary'!Q$91:Q$92)*(MONTH($E212)-1)/12)*$H212</f>
        <v>0</v>
      </c>
      <c r="W212" s="197">
        <f>(SUM('1.  LRAMVA Summary'!R$55:R$90)+SUM('1.  LRAMVA Summary'!R$91:R$92)*(MONTH($E212)-1)/12)*$H212</f>
        <v>20804.655800816909</v>
      </c>
    </row>
    <row r="213" spans="5:23">
      <c r="E213" s="181">
        <v>45352</v>
      </c>
      <c r="F213" s="181" t="s">
        <v>1102</v>
      </c>
      <c r="G213" s="182" t="s">
        <v>65</v>
      </c>
      <c r="H213" s="205">
        <f t="shared" si="114"/>
        <v>4.15E-3</v>
      </c>
      <c r="I213" s="197">
        <f>(SUM('1.  LRAMVA Summary'!D$55:D$90)+SUM('1.  LRAMVA Summary'!D$91:D$92)*(MONTH($E213)-1)/12)*$H213</f>
        <v>-192.71116627113835</v>
      </c>
      <c r="J213" s="197">
        <f>(SUM('1.  LRAMVA Summary'!E$55:E$90)+SUM('1.  LRAMVA Summary'!E$91:E$92)*(MONTH($E213)-1)/12)*$H213</f>
        <v>-18.22782067405705</v>
      </c>
      <c r="K213" s="197">
        <f>(SUM('1.  LRAMVA Summary'!F$55:F$90)+SUM('1.  LRAMVA Summary'!F$91:F$92)*(MONTH($E213)-1)/12)*$H213</f>
        <v>-4967.7844036030674</v>
      </c>
      <c r="L213" s="197">
        <f>(SUM('1.  LRAMVA Summary'!G$55:G$90)+SUM('1.  LRAMVA Summary'!G$91:G$92)*(MONTH($E213)-1)/12)*$H213</f>
        <v>12549.514307048885</v>
      </c>
      <c r="M213" s="197">
        <f>(SUM('1.  LRAMVA Summary'!H$55:H$90)+SUM('1.  LRAMVA Summary'!H$91:H$92)*(MONTH($E213)-1)/12)*$H213</f>
        <v>3237.2609194531228</v>
      </c>
      <c r="N213" s="197">
        <f>(SUM('1.  LRAMVA Summary'!I$55:I$90)+SUM('1.  LRAMVA Summary'!I$91:I$92)*(MONTH($E213)-1)/12)*$H213</f>
        <v>10196.603964863158</v>
      </c>
      <c r="O213" s="197">
        <f>(SUM('1.  LRAMVA Summary'!J$55:J$90)+SUM('1.  LRAMVA Summary'!J$91:J$92)*(MONTH($E213)-1)/12)*$H213</f>
        <v>0</v>
      </c>
      <c r="P213" s="197">
        <f>(SUM('1.  LRAMVA Summary'!K$55:K$90)+SUM('1.  LRAMVA Summary'!K$91:K$92)*(MONTH($E213)-1)/12)*$H213</f>
        <v>0</v>
      </c>
      <c r="Q213" s="197">
        <f>(SUM('1.  LRAMVA Summary'!L$55:L$90)+SUM('1.  LRAMVA Summary'!L$91:L$92)*(MONTH($E213)-1)/12)*$H213</f>
        <v>0</v>
      </c>
      <c r="R213" s="197">
        <f>(SUM('1.  LRAMVA Summary'!M$55:M$90)+SUM('1.  LRAMVA Summary'!M$91:M$92)*(MONTH($E213)-1)/12)*$H213</f>
        <v>0</v>
      </c>
      <c r="S213" s="197">
        <f>(SUM('1.  LRAMVA Summary'!N$55:N$90)+SUM('1.  LRAMVA Summary'!N$91:N$92)*(MONTH($E213)-1)/12)*$H213</f>
        <v>0</v>
      </c>
      <c r="T213" s="197">
        <f>(SUM('1.  LRAMVA Summary'!O$55:O$90)+SUM('1.  LRAMVA Summary'!O$91:O$92)*(MONTH($E213)-1)/12)*$H213</f>
        <v>0</v>
      </c>
      <c r="U213" s="197">
        <f>(SUM('1.  LRAMVA Summary'!P$55:P$90)+SUM('1.  LRAMVA Summary'!P$91:P$92)*(MONTH($E213)-1)/12)*$H213</f>
        <v>0</v>
      </c>
      <c r="V213" s="197">
        <f>(SUM('1.  LRAMVA Summary'!Q$55:Q$90)+SUM('1.  LRAMVA Summary'!Q$91:Q$92)*(MONTH($E213)-1)/12)*$H213</f>
        <v>0</v>
      </c>
      <c r="W213" s="197">
        <f>(SUM('1.  LRAMVA Summary'!R$55:R$90)+SUM('1.  LRAMVA Summary'!R$91:R$92)*(MONTH($E213)-1)/12)*$H213</f>
        <v>20804.655800816909</v>
      </c>
    </row>
    <row r="214" spans="5:23">
      <c r="E214" s="181">
        <v>45383</v>
      </c>
      <c r="F214" s="181" t="s">
        <v>1102</v>
      </c>
      <c r="G214" s="182" t="s">
        <v>66</v>
      </c>
      <c r="H214" s="205">
        <f>$C$69/12</f>
        <v>4.15E-3</v>
      </c>
      <c r="I214" s="197">
        <f>(SUM('1.  LRAMVA Summary'!D$55:D$90)+SUM('1.  LRAMVA Summary'!D$91:D$92)*(MONTH($E214)-1)/12)*$H214</f>
        <v>-192.71116627113835</v>
      </c>
      <c r="J214" s="197">
        <f>(SUM('1.  LRAMVA Summary'!E$55:E$90)+SUM('1.  LRAMVA Summary'!E$91:E$92)*(MONTH($E214)-1)/12)*$H214</f>
        <v>-18.22782067405705</v>
      </c>
      <c r="K214" s="197">
        <f>(SUM('1.  LRAMVA Summary'!F$55:F$90)+SUM('1.  LRAMVA Summary'!F$91:F$92)*(MONTH($E214)-1)/12)*$H214</f>
        <v>-4967.7844036030674</v>
      </c>
      <c r="L214" s="197">
        <f>(SUM('1.  LRAMVA Summary'!G$55:G$90)+SUM('1.  LRAMVA Summary'!G$91:G$92)*(MONTH($E214)-1)/12)*$H214</f>
        <v>12549.514307048885</v>
      </c>
      <c r="M214" s="197">
        <f>(SUM('1.  LRAMVA Summary'!H$55:H$90)+SUM('1.  LRAMVA Summary'!H$91:H$92)*(MONTH($E214)-1)/12)*$H214</f>
        <v>3237.2609194531228</v>
      </c>
      <c r="N214" s="197">
        <f>(SUM('1.  LRAMVA Summary'!I$55:I$90)+SUM('1.  LRAMVA Summary'!I$91:I$92)*(MONTH($E214)-1)/12)*$H214</f>
        <v>10196.603964863158</v>
      </c>
      <c r="O214" s="197">
        <f>(SUM('1.  LRAMVA Summary'!J$55:J$90)+SUM('1.  LRAMVA Summary'!J$91:J$92)*(MONTH($E214)-1)/12)*$H214</f>
        <v>0</v>
      </c>
      <c r="P214" s="197">
        <f>(SUM('1.  LRAMVA Summary'!K$55:K$90)+SUM('1.  LRAMVA Summary'!K$91:K$92)*(MONTH($E214)-1)/12)*$H214</f>
        <v>0</v>
      </c>
      <c r="Q214" s="197">
        <f>(SUM('1.  LRAMVA Summary'!L$55:L$90)+SUM('1.  LRAMVA Summary'!L$91:L$92)*(MONTH($E214)-1)/12)*$H214</f>
        <v>0</v>
      </c>
      <c r="R214" s="197">
        <f>(SUM('1.  LRAMVA Summary'!M$55:M$90)+SUM('1.  LRAMVA Summary'!M$91:M$92)*(MONTH($E214)-1)/12)*$H214</f>
        <v>0</v>
      </c>
      <c r="S214" s="197">
        <f>(SUM('1.  LRAMVA Summary'!N$55:N$90)+SUM('1.  LRAMVA Summary'!N$91:N$92)*(MONTH($E214)-1)/12)*$H214</f>
        <v>0</v>
      </c>
      <c r="T214" s="197">
        <f>(SUM('1.  LRAMVA Summary'!O$55:O$90)+SUM('1.  LRAMVA Summary'!O$91:O$92)*(MONTH($E214)-1)/12)*$H214</f>
        <v>0</v>
      </c>
      <c r="U214" s="197">
        <f>(SUM('1.  LRAMVA Summary'!P$55:P$90)+SUM('1.  LRAMVA Summary'!P$91:P$92)*(MONTH($E214)-1)/12)*$H214</f>
        <v>0</v>
      </c>
      <c r="V214" s="197">
        <f>(SUM('1.  LRAMVA Summary'!Q$55:Q$90)+SUM('1.  LRAMVA Summary'!Q$91:Q$92)*(MONTH($E214)-1)/12)*$H214</f>
        <v>0</v>
      </c>
      <c r="W214" s="197">
        <f>(SUM('1.  LRAMVA Summary'!R$55:R$90)+SUM('1.  LRAMVA Summary'!R$91:R$92)*(MONTH($E214)-1)/12)*$H214</f>
        <v>20804.655800816909</v>
      </c>
    </row>
    <row r="215" spans="5:23">
      <c r="E215" s="181">
        <v>45413</v>
      </c>
      <c r="F215" s="181" t="s">
        <v>1102</v>
      </c>
      <c r="G215" s="182" t="s">
        <v>66</v>
      </c>
      <c r="H215" s="205">
        <f t="shared" ref="H215:H216" si="115">$C$69/12</f>
        <v>4.15E-3</v>
      </c>
      <c r="I215" s="197">
        <f>(SUM('1.  LRAMVA Summary'!D$55:D$90)+SUM('1.  LRAMVA Summary'!D$91:D$92)*(MONTH($E215)-1)/12)*$H215</f>
        <v>-192.71116627113835</v>
      </c>
      <c r="J215" s="197">
        <f>(SUM('1.  LRAMVA Summary'!E$55:E$90)+SUM('1.  LRAMVA Summary'!E$91:E$92)*(MONTH($E215)-1)/12)*$H215</f>
        <v>-18.22782067405705</v>
      </c>
      <c r="K215" s="197">
        <f>(SUM('1.  LRAMVA Summary'!F$55:F$90)+SUM('1.  LRAMVA Summary'!F$91:F$92)*(MONTH($E215)-1)/12)*$H215</f>
        <v>-4967.7844036030674</v>
      </c>
      <c r="L215" s="197">
        <f>(SUM('1.  LRAMVA Summary'!G$55:G$90)+SUM('1.  LRAMVA Summary'!G$91:G$92)*(MONTH($E215)-1)/12)*$H215</f>
        <v>12549.514307048885</v>
      </c>
      <c r="M215" s="197">
        <f>(SUM('1.  LRAMVA Summary'!H$55:H$90)+SUM('1.  LRAMVA Summary'!H$91:H$92)*(MONTH($E215)-1)/12)*$H215</f>
        <v>3237.2609194531228</v>
      </c>
      <c r="N215" s="197">
        <f>(SUM('1.  LRAMVA Summary'!I$55:I$90)+SUM('1.  LRAMVA Summary'!I$91:I$92)*(MONTH($E215)-1)/12)*$H215</f>
        <v>10196.603964863158</v>
      </c>
      <c r="O215" s="197">
        <f>(SUM('1.  LRAMVA Summary'!J$55:J$90)+SUM('1.  LRAMVA Summary'!J$91:J$92)*(MONTH($E215)-1)/12)*$H215</f>
        <v>0</v>
      </c>
      <c r="P215" s="197">
        <f>(SUM('1.  LRAMVA Summary'!K$55:K$90)+SUM('1.  LRAMVA Summary'!K$91:K$92)*(MONTH($E215)-1)/12)*$H215</f>
        <v>0</v>
      </c>
      <c r="Q215" s="197">
        <f>(SUM('1.  LRAMVA Summary'!L$55:L$90)+SUM('1.  LRAMVA Summary'!L$91:L$92)*(MONTH($E215)-1)/12)*$H215</f>
        <v>0</v>
      </c>
      <c r="R215" s="197">
        <f>(SUM('1.  LRAMVA Summary'!M$55:M$90)+SUM('1.  LRAMVA Summary'!M$91:M$92)*(MONTH($E215)-1)/12)*$H215</f>
        <v>0</v>
      </c>
      <c r="S215" s="197">
        <f>(SUM('1.  LRAMVA Summary'!N$55:N$90)+SUM('1.  LRAMVA Summary'!N$91:N$92)*(MONTH($E215)-1)/12)*$H215</f>
        <v>0</v>
      </c>
      <c r="T215" s="197">
        <f>(SUM('1.  LRAMVA Summary'!O$55:O$90)+SUM('1.  LRAMVA Summary'!O$91:O$92)*(MONTH($E215)-1)/12)*$H215</f>
        <v>0</v>
      </c>
      <c r="U215" s="197">
        <f>(SUM('1.  LRAMVA Summary'!P$55:P$90)+SUM('1.  LRAMVA Summary'!P$91:P$92)*(MONTH($E215)-1)/12)*$H215</f>
        <v>0</v>
      </c>
      <c r="V215" s="197">
        <f>(SUM('1.  LRAMVA Summary'!Q$55:Q$90)+SUM('1.  LRAMVA Summary'!Q$91:Q$92)*(MONTH($E215)-1)/12)*$H215</f>
        <v>0</v>
      </c>
      <c r="W215" s="197">
        <f>(SUM('1.  LRAMVA Summary'!R$55:R$90)+SUM('1.  LRAMVA Summary'!R$91:R$92)*(MONTH($E215)-1)/12)*$H215</f>
        <v>20804.655800816909</v>
      </c>
    </row>
    <row r="216" spans="5:23">
      <c r="E216" s="181">
        <v>45444</v>
      </c>
      <c r="F216" s="181" t="s">
        <v>1102</v>
      </c>
      <c r="G216" s="182" t="s">
        <v>66</v>
      </c>
      <c r="H216" s="205">
        <f t="shared" si="115"/>
        <v>4.15E-3</v>
      </c>
      <c r="I216" s="197">
        <f>(SUM('1.  LRAMVA Summary'!D$55:D$90)+SUM('1.  LRAMVA Summary'!D$91:D$92)*(MONTH($E216)-1)/12)*$H216</f>
        <v>-192.71116627113835</v>
      </c>
      <c r="J216" s="197">
        <f>(SUM('1.  LRAMVA Summary'!E$55:E$90)+SUM('1.  LRAMVA Summary'!E$91:E$92)*(MONTH($E216)-1)/12)*$H216</f>
        <v>-18.22782067405705</v>
      </c>
      <c r="K216" s="197">
        <f>(SUM('1.  LRAMVA Summary'!F$55:F$90)+SUM('1.  LRAMVA Summary'!F$91:F$92)*(MONTH($E216)-1)/12)*$H216</f>
        <v>-4967.7844036030674</v>
      </c>
      <c r="L216" s="197">
        <f>(SUM('1.  LRAMVA Summary'!G$55:G$90)+SUM('1.  LRAMVA Summary'!G$91:G$92)*(MONTH($E216)-1)/12)*$H216</f>
        <v>12549.514307048885</v>
      </c>
      <c r="M216" s="197">
        <f>(SUM('1.  LRAMVA Summary'!H$55:H$90)+SUM('1.  LRAMVA Summary'!H$91:H$92)*(MONTH($E216)-1)/12)*$H216</f>
        <v>3237.2609194531228</v>
      </c>
      <c r="N216" s="197">
        <f>(SUM('1.  LRAMVA Summary'!I$55:I$90)+SUM('1.  LRAMVA Summary'!I$91:I$92)*(MONTH($E216)-1)/12)*$H216</f>
        <v>10196.603964863158</v>
      </c>
      <c r="O216" s="197">
        <f>(SUM('1.  LRAMVA Summary'!J$55:J$90)+SUM('1.  LRAMVA Summary'!J$91:J$92)*(MONTH($E216)-1)/12)*$H216</f>
        <v>0</v>
      </c>
      <c r="P216" s="197">
        <f>(SUM('1.  LRAMVA Summary'!K$55:K$90)+SUM('1.  LRAMVA Summary'!K$91:K$92)*(MONTH($E216)-1)/12)*$H216</f>
        <v>0</v>
      </c>
      <c r="Q216" s="197">
        <f>(SUM('1.  LRAMVA Summary'!L$55:L$90)+SUM('1.  LRAMVA Summary'!L$91:L$92)*(MONTH($E216)-1)/12)*$H216</f>
        <v>0</v>
      </c>
      <c r="R216" s="197">
        <f>(SUM('1.  LRAMVA Summary'!M$55:M$90)+SUM('1.  LRAMVA Summary'!M$91:M$92)*(MONTH($E216)-1)/12)*$H216</f>
        <v>0</v>
      </c>
      <c r="S216" s="197">
        <f>(SUM('1.  LRAMVA Summary'!N$55:N$90)+SUM('1.  LRAMVA Summary'!N$91:N$92)*(MONTH($E216)-1)/12)*$H216</f>
        <v>0</v>
      </c>
      <c r="T216" s="197">
        <f>(SUM('1.  LRAMVA Summary'!O$55:O$90)+SUM('1.  LRAMVA Summary'!O$91:O$92)*(MONTH($E216)-1)/12)*$H216</f>
        <v>0</v>
      </c>
      <c r="U216" s="197">
        <f>(SUM('1.  LRAMVA Summary'!P$55:P$90)+SUM('1.  LRAMVA Summary'!P$91:P$92)*(MONTH($E216)-1)/12)*$H216</f>
        <v>0</v>
      </c>
      <c r="V216" s="197">
        <f>(SUM('1.  LRAMVA Summary'!Q$55:Q$90)+SUM('1.  LRAMVA Summary'!Q$91:Q$92)*(MONTH($E216)-1)/12)*$H216</f>
        <v>0</v>
      </c>
      <c r="W216" s="197">
        <f>(SUM('1.  LRAMVA Summary'!R$55:R$90)+SUM('1.  LRAMVA Summary'!R$91:R$92)*(MONTH($E216)-1)/12)*$H216</f>
        <v>20804.655800816909</v>
      </c>
    </row>
    <row r="217" spans="5:23">
      <c r="E217" s="181">
        <v>45474</v>
      </c>
      <c r="F217" s="181" t="s">
        <v>1102</v>
      </c>
      <c r="G217" s="182" t="s">
        <v>68</v>
      </c>
      <c r="H217" s="205">
        <f>$C$70/12</f>
        <v>4.15E-3</v>
      </c>
      <c r="I217" s="197">
        <f>(SUM('1.  LRAMVA Summary'!D$55:D$90)+SUM('1.  LRAMVA Summary'!D$91:D$92)*(MONTH($E217)-1)/12)*$H217</f>
        <v>-192.71116627113835</v>
      </c>
      <c r="J217" s="197">
        <f>(SUM('1.  LRAMVA Summary'!E$55:E$90)+SUM('1.  LRAMVA Summary'!E$91:E$92)*(MONTH($E217)-1)/12)*$H217</f>
        <v>-18.22782067405705</v>
      </c>
      <c r="K217" s="197">
        <f>(SUM('1.  LRAMVA Summary'!F$55:F$90)+SUM('1.  LRAMVA Summary'!F$91:F$92)*(MONTH($E217)-1)/12)*$H217</f>
        <v>-4967.7844036030674</v>
      </c>
      <c r="L217" s="197">
        <f>(SUM('1.  LRAMVA Summary'!G$55:G$90)+SUM('1.  LRAMVA Summary'!G$91:G$92)*(MONTH($E217)-1)/12)*$H217</f>
        <v>12549.514307048885</v>
      </c>
      <c r="M217" s="197">
        <f>(SUM('1.  LRAMVA Summary'!H$55:H$90)+SUM('1.  LRAMVA Summary'!H$91:H$92)*(MONTH($E217)-1)/12)*$H217</f>
        <v>3237.2609194531228</v>
      </c>
      <c r="N217" s="197">
        <f>(SUM('1.  LRAMVA Summary'!I$55:I$90)+SUM('1.  LRAMVA Summary'!I$91:I$92)*(MONTH($E217)-1)/12)*$H217</f>
        <v>10196.603964863158</v>
      </c>
      <c r="O217" s="197">
        <f>(SUM('1.  LRAMVA Summary'!J$55:J$90)+SUM('1.  LRAMVA Summary'!J$91:J$92)*(MONTH($E217)-1)/12)*$H217</f>
        <v>0</v>
      </c>
      <c r="P217" s="197">
        <f>(SUM('1.  LRAMVA Summary'!K$55:K$90)+SUM('1.  LRAMVA Summary'!K$91:K$92)*(MONTH($E217)-1)/12)*$H217</f>
        <v>0</v>
      </c>
      <c r="Q217" s="197">
        <f>(SUM('1.  LRAMVA Summary'!L$55:L$90)+SUM('1.  LRAMVA Summary'!L$91:L$92)*(MONTH($E217)-1)/12)*$H217</f>
        <v>0</v>
      </c>
      <c r="R217" s="197">
        <f>(SUM('1.  LRAMVA Summary'!M$55:M$90)+SUM('1.  LRAMVA Summary'!M$91:M$92)*(MONTH($E217)-1)/12)*$H217</f>
        <v>0</v>
      </c>
      <c r="S217" s="197">
        <f>(SUM('1.  LRAMVA Summary'!N$55:N$90)+SUM('1.  LRAMVA Summary'!N$91:N$92)*(MONTH($E217)-1)/12)*$H217</f>
        <v>0</v>
      </c>
      <c r="T217" s="197">
        <f>(SUM('1.  LRAMVA Summary'!O$55:O$90)+SUM('1.  LRAMVA Summary'!O$91:O$92)*(MONTH($E217)-1)/12)*$H217</f>
        <v>0</v>
      </c>
      <c r="U217" s="197">
        <f>(SUM('1.  LRAMVA Summary'!P$55:P$90)+SUM('1.  LRAMVA Summary'!P$91:P$92)*(MONTH($E217)-1)/12)*$H217</f>
        <v>0</v>
      </c>
      <c r="V217" s="197">
        <f>(SUM('1.  LRAMVA Summary'!Q$55:Q$90)+SUM('1.  LRAMVA Summary'!Q$91:Q$92)*(MONTH($E217)-1)/12)*$H217</f>
        <v>0</v>
      </c>
      <c r="W217" s="197">
        <f>(SUM('1.  LRAMVA Summary'!R$55:R$90)+SUM('1.  LRAMVA Summary'!R$91:R$92)*(MONTH($E217)-1)/12)*$H217</f>
        <v>20804.655800816909</v>
      </c>
    </row>
    <row r="218" spans="5:23">
      <c r="E218" s="181">
        <v>45505</v>
      </c>
      <c r="F218" s="181" t="s">
        <v>1102</v>
      </c>
      <c r="G218" s="182" t="s">
        <v>68</v>
      </c>
      <c r="H218" s="205">
        <f t="shared" ref="H218:H219" si="116">$C$70/12</f>
        <v>4.15E-3</v>
      </c>
      <c r="I218" s="197">
        <f>(SUM('1.  LRAMVA Summary'!D$55:D$90)+SUM('1.  LRAMVA Summary'!D$91:D$92)*(MONTH($E218)-1)/12)*$H218</f>
        <v>-192.71116627113835</v>
      </c>
      <c r="J218" s="197">
        <f>(SUM('1.  LRAMVA Summary'!E$55:E$90)+SUM('1.  LRAMVA Summary'!E$91:E$92)*(MONTH($E218)-1)/12)*$H218</f>
        <v>-18.22782067405705</v>
      </c>
      <c r="K218" s="197">
        <f>(SUM('1.  LRAMVA Summary'!F$55:F$90)+SUM('1.  LRAMVA Summary'!F$91:F$92)*(MONTH($E218)-1)/12)*$H218</f>
        <v>-4967.7844036030674</v>
      </c>
      <c r="L218" s="197">
        <f>(SUM('1.  LRAMVA Summary'!G$55:G$90)+SUM('1.  LRAMVA Summary'!G$91:G$92)*(MONTH($E218)-1)/12)*$H218</f>
        <v>12549.514307048885</v>
      </c>
      <c r="M218" s="197">
        <f>(SUM('1.  LRAMVA Summary'!H$55:H$90)+SUM('1.  LRAMVA Summary'!H$91:H$92)*(MONTH($E218)-1)/12)*$H218</f>
        <v>3237.2609194531228</v>
      </c>
      <c r="N218" s="197">
        <f>(SUM('1.  LRAMVA Summary'!I$55:I$90)+SUM('1.  LRAMVA Summary'!I$91:I$92)*(MONTH($E218)-1)/12)*$H218</f>
        <v>10196.603964863158</v>
      </c>
      <c r="O218" s="197">
        <f>(SUM('1.  LRAMVA Summary'!J$55:J$90)+SUM('1.  LRAMVA Summary'!J$91:J$92)*(MONTH($E218)-1)/12)*$H218</f>
        <v>0</v>
      </c>
      <c r="P218" s="197">
        <f>(SUM('1.  LRAMVA Summary'!K$55:K$90)+SUM('1.  LRAMVA Summary'!K$91:K$92)*(MONTH($E218)-1)/12)*$H218</f>
        <v>0</v>
      </c>
      <c r="Q218" s="197">
        <f>(SUM('1.  LRAMVA Summary'!L$55:L$90)+SUM('1.  LRAMVA Summary'!L$91:L$92)*(MONTH($E218)-1)/12)*$H218</f>
        <v>0</v>
      </c>
      <c r="R218" s="197">
        <f>(SUM('1.  LRAMVA Summary'!M$55:M$90)+SUM('1.  LRAMVA Summary'!M$91:M$92)*(MONTH($E218)-1)/12)*$H218</f>
        <v>0</v>
      </c>
      <c r="S218" s="197">
        <f>(SUM('1.  LRAMVA Summary'!N$55:N$90)+SUM('1.  LRAMVA Summary'!N$91:N$92)*(MONTH($E218)-1)/12)*$H218</f>
        <v>0</v>
      </c>
      <c r="T218" s="197">
        <f>(SUM('1.  LRAMVA Summary'!O$55:O$90)+SUM('1.  LRAMVA Summary'!O$91:O$92)*(MONTH($E218)-1)/12)*$H218</f>
        <v>0</v>
      </c>
      <c r="U218" s="197">
        <f>(SUM('1.  LRAMVA Summary'!P$55:P$90)+SUM('1.  LRAMVA Summary'!P$91:P$92)*(MONTH($E218)-1)/12)*$H218</f>
        <v>0</v>
      </c>
      <c r="V218" s="197">
        <f>(SUM('1.  LRAMVA Summary'!Q$55:Q$90)+SUM('1.  LRAMVA Summary'!Q$91:Q$92)*(MONTH($E218)-1)/12)*$H218</f>
        <v>0</v>
      </c>
      <c r="W218" s="197">
        <f>(SUM('1.  LRAMVA Summary'!R$55:R$90)+SUM('1.  LRAMVA Summary'!R$91:R$92)*(MONTH($E218)-1)/12)*$H218</f>
        <v>20804.655800816909</v>
      </c>
    </row>
    <row r="219" spans="5:23">
      <c r="E219" s="181">
        <v>45536</v>
      </c>
      <c r="F219" s="181" t="s">
        <v>1102</v>
      </c>
      <c r="G219" s="182" t="s">
        <v>68</v>
      </c>
      <c r="H219" s="205">
        <f t="shared" si="116"/>
        <v>4.15E-3</v>
      </c>
      <c r="I219" s="197">
        <f>(SUM('1.  LRAMVA Summary'!D$55:D$90)+SUM('1.  LRAMVA Summary'!D$91:D$92)*(MONTH($E219)-1)/12)*$H219</f>
        <v>-192.71116627113835</v>
      </c>
      <c r="J219" s="197">
        <f>(SUM('1.  LRAMVA Summary'!E$55:E$90)+SUM('1.  LRAMVA Summary'!E$91:E$92)*(MONTH($E219)-1)/12)*$H219</f>
        <v>-18.22782067405705</v>
      </c>
      <c r="K219" s="197">
        <f>(SUM('1.  LRAMVA Summary'!F$55:F$90)+SUM('1.  LRAMVA Summary'!F$91:F$92)*(MONTH($E219)-1)/12)*$H219</f>
        <v>-4967.7844036030674</v>
      </c>
      <c r="L219" s="197">
        <f>(SUM('1.  LRAMVA Summary'!G$55:G$90)+SUM('1.  LRAMVA Summary'!G$91:G$92)*(MONTH($E219)-1)/12)*$H219</f>
        <v>12549.514307048885</v>
      </c>
      <c r="M219" s="197">
        <f>(SUM('1.  LRAMVA Summary'!H$55:H$90)+SUM('1.  LRAMVA Summary'!H$91:H$92)*(MONTH($E219)-1)/12)*$H219</f>
        <v>3237.2609194531228</v>
      </c>
      <c r="N219" s="197">
        <f>(SUM('1.  LRAMVA Summary'!I$55:I$90)+SUM('1.  LRAMVA Summary'!I$91:I$92)*(MONTH($E219)-1)/12)*$H219</f>
        <v>10196.603964863158</v>
      </c>
      <c r="O219" s="197">
        <f>(SUM('1.  LRAMVA Summary'!J$55:J$90)+SUM('1.  LRAMVA Summary'!J$91:J$92)*(MONTH($E219)-1)/12)*$H219</f>
        <v>0</v>
      </c>
      <c r="P219" s="197">
        <f>(SUM('1.  LRAMVA Summary'!K$55:K$90)+SUM('1.  LRAMVA Summary'!K$91:K$92)*(MONTH($E219)-1)/12)*$H219</f>
        <v>0</v>
      </c>
      <c r="Q219" s="197">
        <f>(SUM('1.  LRAMVA Summary'!L$55:L$90)+SUM('1.  LRAMVA Summary'!L$91:L$92)*(MONTH($E219)-1)/12)*$H219</f>
        <v>0</v>
      </c>
      <c r="R219" s="197">
        <f>(SUM('1.  LRAMVA Summary'!M$55:M$90)+SUM('1.  LRAMVA Summary'!M$91:M$92)*(MONTH($E219)-1)/12)*$H219</f>
        <v>0</v>
      </c>
      <c r="S219" s="197">
        <f>(SUM('1.  LRAMVA Summary'!N$55:N$90)+SUM('1.  LRAMVA Summary'!N$91:N$92)*(MONTH($E219)-1)/12)*$H219</f>
        <v>0</v>
      </c>
      <c r="T219" s="197">
        <f>(SUM('1.  LRAMVA Summary'!O$55:O$90)+SUM('1.  LRAMVA Summary'!O$91:O$92)*(MONTH($E219)-1)/12)*$H219</f>
        <v>0</v>
      </c>
      <c r="U219" s="197">
        <f>(SUM('1.  LRAMVA Summary'!P$55:P$90)+SUM('1.  LRAMVA Summary'!P$91:P$92)*(MONTH($E219)-1)/12)*$H219</f>
        <v>0</v>
      </c>
      <c r="V219" s="197">
        <f>(SUM('1.  LRAMVA Summary'!Q$55:Q$90)+SUM('1.  LRAMVA Summary'!Q$91:Q$92)*(MONTH($E219)-1)/12)*$H219</f>
        <v>0</v>
      </c>
      <c r="W219" s="197">
        <f>(SUM('1.  LRAMVA Summary'!R$55:R$90)+SUM('1.  LRAMVA Summary'!R$91:R$92)*(MONTH($E219)-1)/12)*$H219</f>
        <v>20804.655800816909</v>
      </c>
    </row>
    <row r="220" spans="5:23">
      <c r="E220" s="181">
        <v>45566</v>
      </c>
      <c r="F220" s="181" t="s">
        <v>1102</v>
      </c>
      <c r="G220" s="182" t="s">
        <v>69</v>
      </c>
      <c r="H220" s="205">
        <f>$C$71/12</f>
        <v>4.15E-3</v>
      </c>
      <c r="I220" s="197">
        <f>(SUM('1.  LRAMVA Summary'!D$55:D$90)+SUM('1.  LRAMVA Summary'!D$91:D$92)*(MONTH($E220)-1)/12)*$H220</f>
        <v>-192.71116627113835</v>
      </c>
      <c r="J220" s="197">
        <f>(SUM('1.  LRAMVA Summary'!E$55:E$90)+SUM('1.  LRAMVA Summary'!E$91:E$92)*(MONTH($E220)-1)/12)*$H220</f>
        <v>-18.22782067405705</v>
      </c>
      <c r="K220" s="197">
        <f>(SUM('1.  LRAMVA Summary'!F$55:F$90)+SUM('1.  LRAMVA Summary'!F$91:F$92)*(MONTH($E220)-1)/12)*$H220</f>
        <v>-4967.7844036030674</v>
      </c>
      <c r="L220" s="197">
        <f>(SUM('1.  LRAMVA Summary'!G$55:G$90)+SUM('1.  LRAMVA Summary'!G$91:G$92)*(MONTH($E220)-1)/12)*$H220</f>
        <v>12549.514307048885</v>
      </c>
      <c r="M220" s="197">
        <f>(SUM('1.  LRAMVA Summary'!H$55:H$90)+SUM('1.  LRAMVA Summary'!H$91:H$92)*(MONTH($E220)-1)/12)*$H220</f>
        <v>3237.2609194531228</v>
      </c>
      <c r="N220" s="197">
        <f>(SUM('1.  LRAMVA Summary'!I$55:I$90)+SUM('1.  LRAMVA Summary'!I$91:I$92)*(MONTH($E220)-1)/12)*$H220</f>
        <v>10196.603964863158</v>
      </c>
      <c r="O220" s="197">
        <f>(SUM('1.  LRAMVA Summary'!J$55:J$90)+SUM('1.  LRAMVA Summary'!J$91:J$92)*(MONTH($E220)-1)/12)*$H220</f>
        <v>0</v>
      </c>
      <c r="P220" s="197">
        <f>(SUM('1.  LRAMVA Summary'!K$55:K$90)+SUM('1.  LRAMVA Summary'!K$91:K$92)*(MONTH($E220)-1)/12)*$H220</f>
        <v>0</v>
      </c>
      <c r="Q220" s="197">
        <f>(SUM('1.  LRAMVA Summary'!L$55:L$90)+SUM('1.  LRAMVA Summary'!L$91:L$92)*(MONTH($E220)-1)/12)*$H220</f>
        <v>0</v>
      </c>
      <c r="R220" s="197">
        <f>(SUM('1.  LRAMVA Summary'!M$55:M$90)+SUM('1.  LRAMVA Summary'!M$91:M$92)*(MONTH($E220)-1)/12)*$H220</f>
        <v>0</v>
      </c>
      <c r="S220" s="197">
        <f>(SUM('1.  LRAMVA Summary'!N$55:N$90)+SUM('1.  LRAMVA Summary'!N$91:N$92)*(MONTH($E220)-1)/12)*$H220</f>
        <v>0</v>
      </c>
      <c r="T220" s="197">
        <f>(SUM('1.  LRAMVA Summary'!O$55:O$90)+SUM('1.  LRAMVA Summary'!O$91:O$92)*(MONTH($E220)-1)/12)*$H220</f>
        <v>0</v>
      </c>
      <c r="U220" s="197">
        <f>(SUM('1.  LRAMVA Summary'!P$55:P$90)+SUM('1.  LRAMVA Summary'!P$91:P$92)*(MONTH($E220)-1)/12)*$H220</f>
        <v>0</v>
      </c>
      <c r="V220" s="197">
        <f>(SUM('1.  LRAMVA Summary'!Q$55:Q$90)+SUM('1.  LRAMVA Summary'!Q$91:Q$92)*(MONTH($E220)-1)/12)*$H220</f>
        <v>0</v>
      </c>
      <c r="W220" s="197">
        <f>(SUM('1.  LRAMVA Summary'!R$55:R$90)+SUM('1.  LRAMVA Summary'!R$91:R$92)*(MONTH($E220)-1)/12)*$H220</f>
        <v>20804.655800816909</v>
      </c>
    </row>
    <row r="221" spans="5:23">
      <c r="E221" s="181">
        <v>45597</v>
      </c>
      <c r="F221" s="181" t="s">
        <v>1102</v>
      </c>
      <c r="G221" s="182" t="s">
        <v>69</v>
      </c>
      <c r="H221" s="205">
        <f t="shared" ref="H221:H222" si="117">$C$71/12</f>
        <v>4.15E-3</v>
      </c>
      <c r="I221" s="197">
        <f>(SUM('1.  LRAMVA Summary'!D$55:D$90)+SUM('1.  LRAMVA Summary'!D$91:D$92)*(MONTH($E221)-1)/12)*$H221</f>
        <v>-192.71116627113835</v>
      </c>
      <c r="J221" s="197">
        <f>(SUM('1.  LRAMVA Summary'!E$55:E$90)+SUM('1.  LRAMVA Summary'!E$91:E$92)*(MONTH($E221)-1)/12)*$H221</f>
        <v>-18.22782067405705</v>
      </c>
      <c r="K221" s="197">
        <f>(SUM('1.  LRAMVA Summary'!F$55:F$90)+SUM('1.  LRAMVA Summary'!F$91:F$92)*(MONTH($E221)-1)/12)*$H221</f>
        <v>-4967.7844036030674</v>
      </c>
      <c r="L221" s="197">
        <f>(SUM('1.  LRAMVA Summary'!G$55:G$90)+SUM('1.  LRAMVA Summary'!G$91:G$92)*(MONTH($E221)-1)/12)*$H221</f>
        <v>12549.514307048885</v>
      </c>
      <c r="M221" s="197">
        <f>(SUM('1.  LRAMVA Summary'!H$55:H$90)+SUM('1.  LRAMVA Summary'!H$91:H$92)*(MONTH($E221)-1)/12)*$H221</f>
        <v>3237.2609194531228</v>
      </c>
      <c r="N221" s="197">
        <f>(SUM('1.  LRAMVA Summary'!I$55:I$90)+SUM('1.  LRAMVA Summary'!I$91:I$92)*(MONTH($E221)-1)/12)*$H221</f>
        <v>10196.603964863158</v>
      </c>
      <c r="O221" s="197">
        <f>(SUM('1.  LRAMVA Summary'!J$55:J$90)+SUM('1.  LRAMVA Summary'!J$91:J$92)*(MONTH($E221)-1)/12)*$H221</f>
        <v>0</v>
      </c>
      <c r="P221" s="197">
        <f>(SUM('1.  LRAMVA Summary'!K$55:K$90)+SUM('1.  LRAMVA Summary'!K$91:K$92)*(MONTH($E221)-1)/12)*$H221</f>
        <v>0</v>
      </c>
      <c r="Q221" s="197">
        <f>(SUM('1.  LRAMVA Summary'!L$55:L$90)+SUM('1.  LRAMVA Summary'!L$91:L$92)*(MONTH($E221)-1)/12)*$H221</f>
        <v>0</v>
      </c>
      <c r="R221" s="197">
        <f>(SUM('1.  LRAMVA Summary'!M$55:M$90)+SUM('1.  LRAMVA Summary'!M$91:M$92)*(MONTH($E221)-1)/12)*$H221</f>
        <v>0</v>
      </c>
      <c r="S221" s="197">
        <f>(SUM('1.  LRAMVA Summary'!N$55:N$90)+SUM('1.  LRAMVA Summary'!N$91:N$92)*(MONTH($E221)-1)/12)*$H221</f>
        <v>0</v>
      </c>
      <c r="T221" s="197">
        <f>(SUM('1.  LRAMVA Summary'!O$55:O$90)+SUM('1.  LRAMVA Summary'!O$91:O$92)*(MONTH($E221)-1)/12)*$H221</f>
        <v>0</v>
      </c>
      <c r="U221" s="197">
        <f>(SUM('1.  LRAMVA Summary'!P$55:P$90)+SUM('1.  LRAMVA Summary'!P$91:P$92)*(MONTH($E221)-1)/12)*$H221</f>
        <v>0</v>
      </c>
      <c r="V221" s="197">
        <f>(SUM('1.  LRAMVA Summary'!Q$55:Q$90)+SUM('1.  LRAMVA Summary'!Q$91:Q$92)*(MONTH($E221)-1)/12)*$H221</f>
        <v>0</v>
      </c>
      <c r="W221" s="197">
        <f>(SUM('1.  LRAMVA Summary'!R$55:R$90)+SUM('1.  LRAMVA Summary'!R$91:R$92)*(MONTH($E221)-1)/12)*$H221</f>
        <v>20804.655800816909</v>
      </c>
    </row>
    <row r="222" spans="5:23">
      <c r="E222" s="181">
        <v>45627</v>
      </c>
      <c r="F222" s="181" t="s">
        <v>1102</v>
      </c>
      <c r="G222" s="182" t="s">
        <v>69</v>
      </c>
      <c r="H222" s="205">
        <f t="shared" si="117"/>
        <v>4.15E-3</v>
      </c>
      <c r="I222" s="197">
        <f>(SUM('1.  LRAMVA Summary'!D$55:D$90)+SUM('1.  LRAMVA Summary'!D$91:D$92)*(MONTH($E222)-1)/12)*$H222</f>
        <v>-192.71116627113835</v>
      </c>
      <c r="J222" s="197">
        <f>(SUM('1.  LRAMVA Summary'!E$55:E$90)+SUM('1.  LRAMVA Summary'!E$91:E$92)*(MONTH($E222)-1)/12)*$H222</f>
        <v>-18.22782067405705</v>
      </c>
      <c r="K222" s="197">
        <f>(SUM('1.  LRAMVA Summary'!F$55:F$90)+SUM('1.  LRAMVA Summary'!F$91:F$92)*(MONTH($E222)-1)/12)*$H222</f>
        <v>-4967.7844036030674</v>
      </c>
      <c r="L222" s="197">
        <f>(SUM('1.  LRAMVA Summary'!G$55:G$90)+SUM('1.  LRAMVA Summary'!G$91:G$92)*(MONTH($E222)-1)/12)*$H222</f>
        <v>12549.514307048885</v>
      </c>
      <c r="M222" s="197">
        <f>(SUM('1.  LRAMVA Summary'!H$55:H$90)+SUM('1.  LRAMVA Summary'!H$91:H$92)*(MONTH($E222)-1)/12)*$H222</f>
        <v>3237.2609194531228</v>
      </c>
      <c r="N222" s="197">
        <f>(SUM('1.  LRAMVA Summary'!I$55:I$90)+SUM('1.  LRAMVA Summary'!I$91:I$92)*(MONTH($E222)-1)/12)*$H222</f>
        <v>10196.603964863158</v>
      </c>
      <c r="O222" s="197">
        <f>(SUM('1.  LRAMVA Summary'!J$55:J$90)+SUM('1.  LRAMVA Summary'!J$91:J$92)*(MONTH($E222)-1)/12)*$H222</f>
        <v>0</v>
      </c>
      <c r="P222" s="197">
        <f>(SUM('1.  LRAMVA Summary'!K$55:K$90)+SUM('1.  LRAMVA Summary'!K$91:K$92)*(MONTH($E222)-1)/12)*$H222</f>
        <v>0</v>
      </c>
      <c r="Q222" s="197">
        <f>(SUM('1.  LRAMVA Summary'!L$55:L$90)+SUM('1.  LRAMVA Summary'!L$91:L$92)*(MONTH($E222)-1)/12)*$H222</f>
        <v>0</v>
      </c>
      <c r="R222" s="197">
        <f>(SUM('1.  LRAMVA Summary'!M$55:M$90)+SUM('1.  LRAMVA Summary'!M$91:M$92)*(MONTH($E222)-1)/12)*$H222</f>
        <v>0</v>
      </c>
      <c r="S222" s="197">
        <f>(SUM('1.  LRAMVA Summary'!N$55:N$90)+SUM('1.  LRAMVA Summary'!N$91:N$92)*(MONTH($E222)-1)/12)*$H222</f>
        <v>0</v>
      </c>
      <c r="T222" s="197">
        <f>(SUM('1.  LRAMVA Summary'!O$55:O$90)+SUM('1.  LRAMVA Summary'!O$91:O$92)*(MONTH($E222)-1)/12)*$H222</f>
        <v>0</v>
      </c>
      <c r="U222" s="197">
        <f>(SUM('1.  LRAMVA Summary'!P$55:P$90)+SUM('1.  LRAMVA Summary'!P$91:P$92)*(MONTH($E222)-1)/12)*$H222</f>
        <v>0</v>
      </c>
      <c r="V222" s="197">
        <f>(SUM('1.  LRAMVA Summary'!Q$55:Q$90)+SUM('1.  LRAMVA Summary'!Q$91:Q$92)*(MONTH($E222)-1)/12)*$H222</f>
        <v>0</v>
      </c>
      <c r="W222" s="197">
        <f>(SUM('1.  LRAMVA Summary'!R$55:R$90)+SUM('1.  LRAMVA Summary'!R$91:R$92)*(MONTH($E222)-1)/12)*$H222</f>
        <v>20804.655800816909</v>
      </c>
    </row>
    <row r="223" spans="5:23" ht="15.75" thickBot="1">
      <c r="E223" s="183" t="s">
        <v>1103</v>
      </c>
      <c r="F223" s="183"/>
      <c r="G223" s="184"/>
      <c r="H223" s="185"/>
      <c r="I223" s="186">
        <f>SUM(I210:I222)</f>
        <v>-5949.1833181946049</v>
      </c>
      <c r="J223" s="186">
        <f>SUM(J210:J222)</f>
        <v>-562.71075921241891</v>
      </c>
      <c r="K223" s="186">
        <f t="shared" ref="K223:V223" si="118">SUM(K210:K222)</f>
        <v>-142883.75225125378</v>
      </c>
      <c r="L223" s="186">
        <f t="shared" si="118"/>
        <v>359429.36579290906</v>
      </c>
      <c r="M223" s="186">
        <f t="shared" si="118"/>
        <v>93261.962662587117</v>
      </c>
      <c r="N223" s="186">
        <f t="shared" si="118"/>
        <v>281836.58624401566</v>
      </c>
      <c r="O223" s="186">
        <f t="shared" si="118"/>
        <v>0</v>
      </c>
      <c r="P223" s="186">
        <f t="shared" si="118"/>
        <v>0</v>
      </c>
      <c r="Q223" s="186">
        <f t="shared" si="118"/>
        <v>0</v>
      </c>
      <c r="R223" s="186">
        <f t="shared" si="118"/>
        <v>0</v>
      </c>
      <c r="S223" s="186">
        <f t="shared" si="118"/>
        <v>0</v>
      </c>
      <c r="T223" s="186">
        <f t="shared" si="118"/>
        <v>0</v>
      </c>
      <c r="U223" s="186">
        <f t="shared" si="118"/>
        <v>0</v>
      </c>
      <c r="V223" s="186">
        <f t="shared" si="118"/>
        <v>0</v>
      </c>
      <c r="W223" s="186">
        <f>SUM(W210:W222)</f>
        <v>585132.26837085106</v>
      </c>
    </row>
    <row r="224" spans="5:23" ht="15.75" thickTop="1"/>
  </sheetData>
  <dataConsolidate/>
  <mergeCells count="4">
    <mergeCell ref="B13:C13"/>
    <mergeCell ref="C9:S9"/>
    <mergeCell ref="C10:S10"/>
    <mergeCell ref="C11:S11"/>
  </mergeCells>
  <phoneticPr fontId="246" type="noConversion"/>
  <hyperlinks>
    <hyperlink ref="B73" r:id="rId1" xr:uid="{00000000-0004-0000-0B00-000000000000}"/>
    <hyperlink ref="K13"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zoomScale="80" zoomScaleNormal="80" zoomScaleSheetLayoutView="80" zoomScalePageLayoutView="85" workbookViewId="0">
      <selection activeCell="AM558" sqref="AM558"/>
    </sheetView>
  </sheetViews>
  <sheetFormatPr defaultColWidth="9" defaultRowHeight="14.25" outlineLevelRow="1" outlineLevelCol="1"/>
  <cols>
    <col min="1" max="1" width="4.5703125" style="448" customWidth="1"/>
    <col min="2" max="2" width="43.5703125" style="218" customWidth="1"/>
    <col min="3" max="3" width="14" style="218" customWidth="1"/>
    <col min="4" max="4" width="18" style="217" customWidth="1"/>
    <col min="5" max="8" width="10.42578125" style="217" hidden="1" customWidth="1" outlineLevel="1"/>
    <col min="9" max="20" width="9" style="217" hidden="1" customWidth="1" outlineLevel="1"/>
    <col min="21" max="21" width="12.42578125" style="217" hidden="1" customWidth="1" outlineLevel="1"/>
    <col min="22" max="22" width="17.5703125" style="217" customWidth="1" collapsed="1"/>
    <col min="23" max="38" width="9.42578125" style="217" hidden="1" customWidth="1" outlineLevel="1"/>
    <col min="39" max="39" width="14" style="219" customWidth="1" collapsed="1"/>
    <col min="40" max="40" width="14.5703125" style="219" customWidth="1"/>
    <col min="41" max="41" width="17" style="219" customWidth="1"/>
    <col min="42" max="42" width="17.5703125" style="219" customWidth="1"/>
    <col min="43" max="49" width="14.5703125" style="219" customWidth="1"/>
    <col min="50" max="52" width="15" style="219" customWidth="1"/>
    <col min="53" max="53" width="14.42578125" style="219" customWidth="1"/>
    <col min="54" max="54" width="14.5703125" style="217" customWidth="1"/>
    <col min="55" max="55" width="15" style="217" customWidth="1"/>
    <col min="56" max="56" width="14" style="217" customWidth="1"/>
    <col min="57" max="57" width="9.5703125" style="217" customWidth="1"/>
    <col min="58" max="58" width="11" style="217" customWidth="1"/>
    <col min="59" max="59" width="12" style="217" customWidth="1"/>
    <col min="60" max="60" width="6.42578125" style="217" bestFit="1" customWidth="1"/>
    <col min="61" max="65" width="9" style="217"/>
    <col min="66" max="66" width="6.42578125" style="217" bestFit="1" customWidth="1"/>
    <col min="67" max="16384" width="9" style="217"/>
  </cols>
  <sheetData>
    <row r="1" spans="1:53" ht="164.25" customHeight="1"/>
    <row r="2" spans="1:53" ht="23.25" customHeight="1" thickBot="1"/>
    <row r="3" spans="1:53" ht="25.5" customHeight="1" thickBot="1">
      <c r="B3" s="934" t="s">
        <v>171</v>
      </c>
      <c r="C3" s="220" t="s">
        <v>175</v>
      </c>
      <c r="D3" s="446"/>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row>
    <row r="4" spans="1:53" ht="24" customHeight="1" thickBot="1">
      <c r="B4" s="934"/>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row>
    <row r="5" spans="1:53" ht="29.25" customHeight="1" thickBot="1">
      <c r="B5" s="234"/>
      <c r="C5" s="925" t="s">
        <v>548</v>
      </c>
      <c r="D5" s="926"/>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row>
    <row r="6" spans="1:53"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9"/>
      <c r="AN6" s="229"/>
      <c r="AO6" s="229"/>
      <c r="AP6" s="229"/>
      <c r="AQ6" s="229"/>
      <c r="AR6" s="229"/>
      <c r="AS6" s="229"/>
      <c r="AT6" s="230"/>
      <c r="AU6" s="230"/>
      <c r="AV6" s="230"/>
      <c r="AW6" s="230"/>
      <c r="AX6" s="230"/>
      <c r="AY6" s="230"/>
      <c r="AZ6" s="230"/>
      <c r="BA6" s="230"/>
    </row>
    <row r="7" spans="1:53" ht="70.5" customHeight="1">
      <c r="B7" s="934" t="s">
        <v>502</v>
      </c>
      <c r="C7" s="935" t="s">
        <v>895</v>
      </c>
      <c r="D7" s="935"/>
      <c r="E7" s="935"/>
      <c r="F7" s="935"/>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379"/>
      <c r="AN7" s="379"/>
      <c r="AO7" s="379"/>
      <c r="AP7" s="379"/>
      <c r="AQ7" s="379"/>
      <c r="AR7" s="379"/>
      <c r="AS7" s="379"/>
      <c r="AT7" s="379"/>
      <c r="AU7" s="379"/>
      <c r="AV7" s="379"/>
      <c r="AW7" s="379"/>
      <c r="AX7" s="379"/>
      <c r="AY7" s="379"/>
      <c r="AZ7" s="379"/>
      <c r="BA7" s="379"/>
    </row>
    <row r="8" spans="1:53" s="232" customFormat="1" ht="58.5" customHeight="1">
      <c r="A8" s="448"/>
      <c r="B8" s="934"/>
      <c r="C8" s="935" t="s">
        <v>569</v>
      </c>
      <c r="D8" s="935"/>
      <c r="E8" s="935"/>
      <c r="F8" s="935"/>
      <c r="G8" s="935"/>
      <c r="H8" s="935"/>
      <c r="I8" s="935"/>
      <c r="J8" s="935"/>
      <c r="K8" s="935"/>
      <c r="L8" s="935"/>
      <c r="M8" s="935"/>
      <c r="N8" s="935"/>
      <c r="O8" s="935"/>
      <c r="P8" s="935"/>
      <c r="Q8" s="935"/>
      <c r="R8" s="935"/>
      <c r="S8" s="935"/>
      <c r="T8" s="935"/>
      <c r="U8" s="935"/>
      <c r="V8" s="935"/>
      <c r="W8" s="935"/>
      <c r="X8" s="935"/>
      <c r="Y8" s="935"/>
      <c r="Z8" s="935"/>
      <c r="AA8" s="935"/>
      <c r="AB8" s="935"/>
      <c r="AC8" s="935"/>
      <c r="AD8" s="935"/>
      <c r="AE8" s="935"/>
      <c r="AF8" s="935"/>
      <c r="AG8" s="935"/>
      <c r="AH8" s="935"/>
      <c r="AI8" s="935"/>
      <c r="AJ8" s="935"/>
      <c r="AK8" s="935"/>
      <c r="AL8" s="935"/>
      <c r="AM8" s="379"/>
      <c r="AN8" s="379"/>
      <c r="AO8" s="379"/>
      <c r="AP8" s="379"/>
      <c r="AQ8" s="379"/>
      <c r="AR8" s="379"/>
      <c r="AS8" s="379"/>
      <c r="AT8" s="379"/>
      <c r="AU8" s="379"/>
      <c r="AV8" s="379"/>
      <c r="AW8" s="379"/>
      <c r="AX8" s="379"/>
      <c r="AY8" s="379"/>
      <c r="AZ8" s="379"/>
      <c r="BA8" s="379"/>
    </row>
    <row r="9" spans="1:53" s="232" customFormat="1" ht="57.75" customHeight="1">
      <c r="A9" s="448"/>
      <c r="B9" s="234"/>
      <c r="C9" s="935" t="s">
        <v>568</v>
      </c>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5"/>
      <c r="AM9" s="379"/>
      <c r="AN9" s="379"/>
      <c r="AO9" s="379"/>
      <c r="AP9" s="379"/>
      <c r="AQ9" s="379"/>
      <c r="AR9" s="379"/>
      <c r="AS9" s="379"/>
      <c r="AT9" s="379"/>
      <c r="AU9" s="379"/>
      <c r="AV9" s="379"/>
      <c r="AW9" s="379"/>
      <c r="AX9" s="379"/>
      <c r="AY9" s="379"/>
      <c r="AZ9" s="379"/>
      <c r="BA9" s="379"/>
    </row>
    <row r="10" spans="1:53" ht="41.25" customHeight="1">
      <c r="B10" s="236"/>
      <c r="C10" s="935" t="s">
        <v>624</v>
      </c>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379"/>
      <c r="AN10" s="379"/>
      <c r="AO10" s="379"/>
      <c r="AP10" s="379"/>
      <c r="AQ10" s="379"/>
      <c r="AR10" s="379"/>
      <c r="AS10" s="379"/>
      <c r="AT10" s="379"/>
      <c r="AU10" s="379"/>
      <c r="AV10" s="379"/>
      <c r="AW10" s="379"/>
      <c r="AX10" s="379"/>
      <c r="AY10" s="379"/>
      <c r="AZ10" s="379"/>
      <c r="BA10" s="379"/>
    </row>
    <row r="11" spans="1:53" ht="53.25" customHeight="1">
      <c r="C11" s="935" t="s">
        <v>612</v>
      </c>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379"/>
      <c r="AN11" s="379"/>
      <c r="AO11" s="379"/>
      <c r="AP11" s="379"/>
      <c r="AQ11" s="379"/>
      <c r="AR11" s="379"/>
      <c r="AS11" s="379"/>
      <c r="AT11" s="379"/>
      <c r="AU11" s="379"/>
      <c r="AV11" s="379"/>
      <c r="AW11" s="379"/>
      <c r="AX11" s="379"/>
      <c r="AY11" s="379"/>
      <c r="AZ11" s="379"/>
      <c r="BA11" s="379"/>
    </row>
    <row r="12" spans="1:53"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3"/>
      <c r="AT12" s="237"/>
      <c r="AU12" s="237"/>
      <c r="AV12" s="237"/>
      <c r="AW12" s="237"/>
      <c r="AX12" s="237"/>
      <c r="AY12" s="237"/>
      <c r="AZ12" s="237"/>
      <c r="BA12" s="217"/>
    </row>
    <row r="13" spans="1:53" ht="20.25" customHeight="1">
      <c r="B13" s="934" t="s">
        <v>524</v>
      </c>
      <c r="C13" s="512" t="s">
        <v>519</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3"/>
      <c r="AT13" s="237"/>
      <c r="AU13" s="237"/>
      <c r="AV13" s="237"/>
      <c r="AW13" s="237"/>
      <c r="AX13" s="237"/>
      <c r="AY13" s="237"/>
      <c r="AZ13" s="237"/>
      <c r="BA13" s="217"/>
    </row>
    <row r="14" spans="1:53" ht="20.25" customHeight="1">
      <c r="B14" s="934"/>
      <c r="C14" s="512" t="s">
        <v>520</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3"/>
      <c r="AT14" s="237"/>
      <c r="AU14" s="237"/>
      <c r="AV14" s="237"/>
      <c r="AW14" s="237"/>
      <c r="AX14" s="237"/>
      <c r="AY14" s="237"/>
      <c r="AZ14" s="237"/>
      <c r="BA14" s="217"/>
    </row>
    <row r="15" spans="1:53" ht="20.25" customHeight="1">
      <c r="C15" s="512" t="s">
        <v>521</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3"/>
      <c r="AT15" s="237"/>
      <c r="AU15" s="237"/>
      <c r="AV15" s="237"/>
      <c r="AW15" s="237"/>
      <c r="AX15" s="237"/>
      <c r="AY15" s="237"/>
      <c r="AZ15" s="237"/>
      <c r="BA15" s="217"/>
    </row>
    <row r="16" spans="1:53" ht="20.25" customHeight="1">
      <c r="C16" s="512" t="s">
        <v>522</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3"/>
      <c r="AT16" s="237"/>
      <c r="AU16" s="237"/>
      <c r="AV16" s="237"/>
      <c r="AW16" s="237"/>
      <c r="AX16" s="237"/>
      <c r="AY16" s="237"/>
      <c r="AZ16" s="237"/>
      <c r="BA16" s="217"/>
    </row>
    <row r="17" spans="1:53" ht="23.25" customHeight="1">
      <c r="B17" s="238"/>
      <c r="C17" s="239"/>
      <c r="D17" s="240"/>
      <c r="E17" s="240"/>
      <c r="F17" s="240"/>
      <c r="G17" s="240"/>
      <c r="H17" s="240"/>
      <c r="I17" s="240"/>
      <c r="J17" s="240"/>
      <c r="K17" s="240"/>
      <c r="L17" s="240"/>
      <c r="M17" s="240"/>
      <c r="N17" s="240"/>
      <c r="O17" s="240"/>
      <c r="P17" s="240"/>
      <c r="Q17" s="240"/>
      <c r="R17" s="240"/>
      <c r="S17" s="240"/>
      <c r="T17" s="240"/>
      <c r="U17" s="240"/>
      <c r="W17" s="240"/>
      <c r="X17" s="240"/>
      <c r="Y17" s="240"/>
      <c r="Z17" s="240"/>
      <c r="AA17" s="240"/>
      <c r="AB17" s="240"/>
      <c r="AC17" s="240"/>
      <c r="AD17" s="240"/>
      <c r="AE17" s="240"/>
      <c r="AF17" s="240"/>
      <c r="AG17" s="240"/>
      <c r="AH17" s="240"/>
      <c r="AI17" s="240"/>
      <c r="AJ17" s="240"/>
      <c r="AK17" s="240"/>
      <c r="AL17" s="240"/>
      <c r="AM17" s="231"/>
    </row>
    <row r="18" spans="1:53" ht="15.75">
      <c r="B18" s="241" t="s">
        <v>240</v>
      </c>
      <c r="C18" s="242"/>
      <c r="E18" s="511"/>
      <c r="V18" s="242"/>
      <c r="AM18" s="231"/>
      <c r="AN18" s="229"/>
      <c r="AO18" s="229"/>
      <c r="AP18" s="229"/>
      <c r="AQ18" s="229"/>
      <c r="AR18" s="229"/>
      <c r="AS18" s="229"/>
      <c r="AT18" s="229"/>
      <c r="AU18" s="229"/>
      <c r="AV18" s="229"/>
      <c r="AW18" s="229"/>
      <c r="AX18" s="229"/>
      <c r="AY18" s="229"/>
      <c r="AZ18" s="229"/>
      <c r="BA18" s="229"/>
    </row>
    <row r="19" spans="1:53" s="243" customFormat="1" ht="36" customHeight="1">
      <c r="A19" s="448"/>
      <c r="B19" s="930" t="s">
        <v>211</v>
      </c>
      <c r="C19" s="932" t="s">
        <v>33</v>
      </c>
      <c r="D19" s="244" t="s">
        <v>421</v>
      </c>
      <c r="E19" s="941" t="s">
        <v>209</v>
      </c>
      <c r="F19" s="942"/>
      <c r="G19" s="942"/>
      <c r="H19" s="942"/>
      <c r="I19" s="942"/>
      <c r="J19" s="942"/>
      <c r="K19" s="942"/>
      <c r="L19" s="942"/>
      <c r="M19" s="942"/>
      <c r="N19" s="942"/>
      <c r="O19" s="942"/>
      <c r="P19" s="942"/>
      <c r="Q19" s="942"/>
      <c r="R19" s="942"/>
      <c r="S19" s="942"/>
      <c r="T19" s="943"/>
      <c r="U19" s="939" t="s">
        <v>213</v>
      </c>
      <c r="V19" s="244" t="s">
        <v>422</v>
      </c>
      <c r="W19" s="936" t="s">
        <v>212</v>
      </c>
      <c r="X19" s="937"/>
      <c r="Y19" s="937"/>
      <c r="Z19" s="937"/>
      <c r="AA19" s="937"/>
      <c r="AB19" s="937"/>
      <c r="AC19" s="937"/>
      <c r="AD19" s="937"/>
      <c r="AE19" s="937"/>
      <c r="AF19" s="937"/>
      <c r="AG19" s="937"/>
      <c r="AH19" s="937"/>
      <c r="AI19" s="937"/>
      <c r="AJ19" s="937"/>
      <c r="AK19" s="937"/>
      <c r="AL19" s="944"/>
      <c r="AM19" s="936" t="s">
        <v>242</v>
      </c>
      <c r="AN19" s="937"/>
      <c r="AO19" s="937"/>
      <c r="AP19" s="937"/>
      <c r="AQ19" s="937"/>
      <c r="AR19" s="937"/>
      <c r="AS19" s="937"/>
      <c r="AT19" s="937"/>
      <c r="AU19" s="937"/>
      <c r="AV19" s="937"/>
      <c r="AW19" s="937"/>
      <c r="AX19" s="937"/>
      <c r="AY19" s="937"/>
      <c r="AZ19" s="937"/>
      <c r="BA19" s="938"/>
    </row>
    <row r="20" spans="1:53" s="243" customFormat="1" ht="59.25" customHeight="1">
      <c r="A20" s="448"/>
      <c r="B20" s="931"/>
      <c r="C20" s="933"/>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940"/>
      <c r="V20" s="245">
        <v>2011</v>
      </c>
      <c r="W20" s="245">
        <v>2012</v>
      </c>
      <c r="X20" s="245">
        <v>2013</v>
      </c>
      <c r="Y20" s="245">
        <v>2014</v>
      </c>
      <c r="Z20" s="245">
        <v>2015</v>
      </c>
      <c r="AA20" s="245">
        <v>2016</v>
      </c>
      <c r="AB20" s="245">
        <v>2017</v>
      </c>
      <c r="AC20" s="245">
        <v>2018</v>
      </c>
      <c r="AD20" s="245">
        <v>2019</v>
      </c>
      <c r="AE20" s="245">
        <v>2020</v>
      </c>
      <c r="AF20" s="245">
        <v>2021</v>
      </c>
      <c r="AG20" s="245">
        <v>2022</v>
      </c>
      <c r="AH20" s="245">
        <v>2023</v>
      </c>
      <c r="AI20" s="245">
        <v>2024</v>
      </c>
      <c r="AJ20" s="245">
        <v>2025</v>
      </c>
      <c r="AK20" s="245">
        <v>2026</v>
      </c>
      <c r="AL20" s="245">
        <v>2027</v>
      </c>
      <c r="AM20" s="245" t="str">
        <f>'1.  LRAMVA Summary'!D53</f>
        <v>Residential</v>
      </c>
      <c r="AN20" s="246" t="str">
        <f>'1.  LRAMVA Summary'!E53</f>
        <v>Competitive Sector Multi-Unit Residential Service</v>
      </c>
      <c r="AO20" s="246" t="str">
        <f>'1.  LRAMVA Summary'!F53</f>
        <v>GS &lt;50kW</v>
      </c>
      <c r="AP20" s="246" t="str">
        <f>'1.  LRAMVA Summary'!G53</f>
        <v>GS 50-999kW</v>
      </c>
      <c r="AQ20" s="246" t="str">
        <f>'1.  LRAMVA Summary'!H53</f>
        <v>GS 1000-4999kW</v>
      </c>
      <c r="AR20" s="246" t="str">
        <f>'1.  LRAMVA Summary'!I53</f>
        <v>Large Use</v>
      </c>
      <c r="AS20" s="246" t="str">
        <f>'1.  LRAMVA Summary'!J53</f>
        <v/>
      </c>
      <c r="AT20" s="246" t="str">
        <f>'1.  LRAMVA Summary'!K53</f>
        <v/>
      </c>
      <c r="AU20" s="246" t="str">
        <f>'1.  LRAMVA Summary'!L53</f>
        <v/>
      </c>
      <c r="AV20" s="246" t="str">
        <f>'1.  LRAMVA Summary'!M53</f>
        <v/>
      </c>
      <c r="AW20" s="246" t="str">
        <f>'1.  LRAMVA Summary'!N53</f>
        <v/>
      </c>
      <c r="AX20" s="246" t="str">
        <f>'1.  LRAMVA Summary'!O53</f>
        <v/>
      </c>
      <c r="AY20" s="246" t="str">
        <f>'1.  LRAMVA Summary'!P53</f>
        <v/>
      </c>
      <c r="AZ20" s="246" t="str">
        <f>'1.  LRAMVA Summary'!Q53</f>
        <v/>
      </c>
      <c r="BA20" s="247" t="str">
        <f>'1.  LRAMVA Summary'!R53</f>
        <v>Total</v>
      </c>
    </row>
    <row r="21" spans="1:53" s="253" customFormat="1" ht="15.75" customHeight="1">
      <c r="A21" s="449"/>
      <c r="B21" s="248" t="s">
        <v>0</v>
      </c>
      <c r="C21" s="249"/>
      <c r="D21" s="249"/>
      <c r="E21" s="249"/>
      <c r="F21" s="249"/>
      <c r="G21" s="249"/>
      <c r="H21" s="249"/>
      <c r="I21" s="249"/>
      <c r="J21" s="249"/>
      <c r="K21" s="249"/>
      <c r="L21" s="249"/>
      <c r="M21" s="249"/>
      <c r="N21" s="249"/>
      <c r="O21" s="249"/>
      <c r="P21" s="249"/>
      <c r="Q21" s="249"/>
      <c r="R21" s="249"/>
      <c r="S21" s="249"/>
      <c r="T21" s="249"/>
      <c r="U21" s="250"/>
      <c r="V21" s="249"/>
      <c r="W21" s="249"/>
      <c r="X21" s="249"/>
      <c r="Y21" s="249"/>
      <c r="Z21" s="249"/>
      <c r="AA21" s="249"/>
      <c r="AB21" s="249"/>
      <c r="AC21" s="249"/>
      <c r="AD21" s="249"/>
      <c r="AE21" s="249"/>
      <c r="AF21" s="249"/>
      <c r="AG21" s="249"/>
      <c r="AH21" s="249"/>
      <c r="AI21" s="249"/>
      <c r="AJ21" s="249"/>
      <c r="AK21" s="249"/>
      <c r="AL21" s="249"/>
      <c r="AM21" s="251" t="str">
        <f>'1.  LRAMVA Summary'!D54</f>
        <v>kWh</v>
      </c>
      <c r="AN21" s="251" t="str">
        <f>'1.  LRAMVA Summary'!E54</f>
        <v>kWh</v>
      </c>
      <c r="AO21" s="251" t="str">
        <f>'1.  LRAMVA Summary'!F54</f>
        <v>kWh</v>
      </c>
      <c r="AP21" s="251" t="str">
        <f>'1.  LRAMVA Summary'!G54</f>
        <v>kW</v>
      </c>
      <c r="AQ21" s="251" t="str">
        <f>'1.  LRAMVA Summary'!H54</f>
        <v>kW</v>
      </c>
      <c r="AR21" s="251" t="str">
        <f>'1.  LRAMVA Summary'!I54</f>
        <v>kW</v>
      </c>
      <c r="AS21" s="251">
        <f>'1.  LRAMVA Summary'!J54</f>
        <v>0</v>
      </c>
      <c r="AT21" s="251">
        <f>'1.  LRAMVA Summary'!K54</f>
        <v>0</v>
      </c>
      <c r="AU21" s="251">
        <f>'1.  LRAMVA Summary'!L54</f>
        <v>0</v>
      </c>
      <c r="AV21" s="251">
        <f>'1.  LRAMVA Summary'!M54</f>
        <v>0</v>
      </c>
      <c r="AW21" s="251">
        <f>'1.  LRAMVA Summary'!N54</f>
        <v>0</v>
      </c>
      <c r="AX21" s="251">
        <f>'1.  LRAMVA Summary'!O54</f>
        <v>0</v>
      </c>
      <c r="AY21" s="251">
        <f>'1.  LRAMVA Summary'!P54</f>
        <v>0</v>
      </c>
      <c r="AZ21" s="251">
        <f>'1.  LRAMVA Summary'!Q54</f>
        <v>0</v>
      </c>
      <c r="BA21" s="252"/>
    </row>
    <row r="22" spans="1:53" s="243" customFormat="1" ht="15" hidden="1" customHeight="1" outlineLevel="1">
      <c r="A22" s="448">
        <v>1</v>
      </c>
      <c r="B22" s="254" t="s">
        <v>1</v>
      </c>
      <c r="C22" s="251" t="s">
        <v>25</v>
      </c>
      <c r="D22" s="255"/>
      <c r="E22" s="255"/>
      <c r="F22" s="255"/>
      <c r="G22" s="255"/>
      <c r="H22" s="255"/>
      <c r="I22" s="255"/>
      <c r="J22" s="255"/>
      <c r="K22" s="255"/>
      <c r="L22" s="255"/>
      <c r="M22" s="255"/>
      <c r="N22" s="255"/>
      <c r="O22" s="255"/>
      <c r="P22" s="255"/>
      <c r="Q22" s="255"/>
      <c r="R22" s="255"/>
      <c r="S22" s="255"/>
      <c r="T22" s="255"/>
      <c r="U22" s="251"/>
      <c r="V22" s="255"/>
      <c r="W22" s="255"/>
      <c r="X22" s="255"/>
      <c r="Y22" s="255"/>
      <c r="Z22" s="255"/>
      <c r="AA22" s="255"/>
      <c r="AB22" s="255"/>
      <c r="AC22" s="255"/>
      <c r="AD22" s="255"/>
      <c r="AE22" s="255"/>
      <c r="AF22" s="255"/>
      <c r="AG22" s="255"/>
      <c r="AH22" s="255"/>
      <c r="AI22" s="255"/>
      <c r="AJ22" s="255"/>
      <c r="AK22" s="255"/>
      <c r="AL22" s="255"/>
      <c r="AM22" s="361"/>
      <c r="AN22" s="361"/>
      <c r="AO22" s="361"/>
      <c r="AP22" s="361"/>
      <c r="AQ22" s="361"/>
      <c r="AR22" s="361"/>
      <c r="AS22" s="361"/>
      <c r="AT22" s="361"/>
      <c r="AU22" s="361"/>
      <c r="AV22" s="361"/>
      <c r="AW22" s="361"/>
      <c r="AX22" s="361"/>
      <c r="AY22" s="361"/>
      <c r="AZ22" s="361"/>
      <c r="BA22" s="256">
        <f>SUM(AM22:AZ22)</f>
        <v>0</v>
      </c>
    </row>
    <row r="23" spans="1:53" s="243" customFormat="1" ht="15" hidden="1" outlineLevel="1">
      <c r="A23" s="448"/>
      <c r="B23" s="254" t="s">
        <v>214</v>
      </c>
      <c r="C23" s="251" t="s">
        <v>163</v>
      </c>
      <c r="D23" s="255"/>
      <c r="E23" s="255"/>
      <c r="F23" s="255"/>
      <c r="G23" s="255"/>
      <c r="H23" s="255"/>
      <c r="I23" s="255"/>
      <c r="J23" s="255"/>
      <c r="K23" s="255"/>
      <c r="L23" s="255"/>
      <c r="M23" s="255"/>
      <c r="N23" s="255"/>
      <c r="O23" s="255"/>
      <c r="P23" s="255"/>
      <c r="Q23" s="255"/>
      <c r="R23" s="255"/>
      <c r="S23" s="255"/>
      <c r="T23" s="255"/>
      <c r="U23" s="414"/>
      <c r="V23" s="255"/>
      <c r="W23" s="255"/>
      <c r="X23" s="255"/>
      <c r="Y23" s="255"/>
      <c r="Z23" s="255"/>
      <c r="AA23" s="255"/>
      <c r="AB23" s="255"/>
      <c r="AC23" s="255"/>
      <c r="AD23" s="255"/>
      <c r="AE23" s="255"/>
      <c r="AF23" s="255"/>
      <c r="AG23" s="255"/>
      <c r="AH23" s="255"/>
      <c r="AI23" s="255"/>
      <c r="AJ23" s="255"/>
      <c r="AK23" s="255"/>
      <c r="AL23" s="255"/>
      <c r="AM23" s="362">
        <f>AM22</f>
        <v>0</v>
      </c>
      <c r="AN23" s="362">
        <f>AN22</f>
        <v>0</v>
      </c>
      <c r="AO23" s="362">
        <f t="shared" ref="AO23:AZ23" si="0">AO22</f>
        <v>0</v>
      </c>
      <c r="AP23" s="362">
        <f t="shared" si="0"/>
        <v>0</v>
      </c>
      <c r="AQ23" s="362">
        <f t="shared" si="0"/>
        <v>0</v>
      </c>
      <c r="AR23" s="362">
        <f t="shared" si="0"/>
        <v>0</v>
      </c>
      <c r="AS23" s="362">
        <f t="shared" si="0"/>
        <v>0</v>
      </c>
      <c r="AT23" s="362">
        <f t="shared" si="0"/>
        <v>0</v>
      </c>
      <c r="AU23" s="362">
        <f t="shared" si="0"/>
        <v>0</v>
      </c>
      <c r="AV23" s="362">
        <f t="shared" si="0"/>
        <v>0</v>
      </c>
      <c r="AW23" s="362">
        <f t="shared" si="0"/>
        <v>0</v>
      </c>
      <c r="AX23" s="362">
        <f t="shared" si="0"/>
        <v>0</v>
      </c>
      <c r="AY23" s="362">
        <f t="shared" si="0"/>
        <v>0</v>
      </c>
      <c r="AZ23" s="362">
        <f t="shared" si="0"/>
        <v>0</v>
      </c>
      <c r="BA23" s="257"/>
    </row>
    <row r="24" spans="1:53" s="263" customFormat="1" ht="15.75" hidden="1" outlineLevel="1">
      <c r="A24" s="450"/>
      <c r="B24" s="258"/>
      <c r="C24" s="259"/>
      <c r="D24" s="259"/>
      <c r="E24" s="259"/>
      <c r="F24" s="259"/>
      <c r="G24" s="259"/>
      <c r="H24" s="259"/>
      <c r="I24" s="259"/>
      <c r="J24" s="259"/>
      <c r="K24" s="259"/>
      <c r="L24" s="259"/>
      <c r="M24" s="259"/>
      <c r="N24" s="259"/>
      <c r="O24" s="259"/>
      <c r="P24" s="259"/>
      <c r="Q24" s="259"/>
      <c r="R24" s="259"/>
      <c r="S24" s="259"/>
      <c r="T24" s="259"/>
      <c r="V24" s="259"/>
      <c r="W24" s="259"/>
      <c r="X24" s="259"/>
      <c r="Y24" s="259"/>
      <c r="Z24" s="259"/>
      <c r="AA24" s="259"/>
      <c r="AB24" s="259"/>
      <c r="AC24" s="259"/>
      <c r="AD24" s="259"/>
      <c r="AE24" s="259"/>
      <c r="AF24" s="259"/>
      <c r="AG24" s="259"/>
      <c r="AH24" s="259"/>
      <c r="AI24" s="259"/>
      <c r="AJ24" s="259"/>
      <c r="AK24" s="259"/>
      <c r="AL24" s="259"/>
      <c r="AM24" s="363"/>
      <c r="AN24" s="364"/>
      <c r="AO24" s="364"/>
      <c r="AP24" s="364"/>
      <c r="AQ24" s="364"/>
      <c r="AR24" s="364"/>
      <c r="AS24" s="364"/>
      <c r="AT24" s="364"/>
      <c r="AU24" s="364"/>
      <c r="AV24" s="364"/>
      <c r="AW24" s="364"/>
      <c r="AX24" s="364"/>
      <c r="AY24" s="364"/>
      <c r="AZ24" s="364"/>
      <c r="BA24" s="262"/>
    </row>
    <row r="25" spans="1:53" s="243" customFormat="1" ht="15" hidden="1" outlineLevel="1">
      <c r="A25" s="448">
        <v>2</v>
      </c>
      <c r="B25" s="254" t="s">
        <v>2</v>
      </c>
      <c r="C25" s="251" t="s">
        <v>25</v>
      </c>
      <c r="D25" s="255"/>
      <c r="E25" s="255"/>
      <c r="F25" s="255"/>
      <c r="G25" s="255"/>
      <c r="H25" s="255"/>
      <c r="I25" s="255"/>
      <c r="J25" s="255"/>
      <c r="K25" s="255"/>
      <c r="L25" s="255"/>
      <c r="M25" s="255"/>
      <c r="N25" s="255"/>
      <c r="O25" s="255"/>
      <c r="P25" s="255"/>
      <c r="Q25" s="255"/>
      <c r="R25" s="255"/>
      <c r="S25" s="255"/>
      <c r="T25" s="255"/>
      <c r="U25" s="251"/>
      <c r="V25" s="255"/>
      <c r="W25" s="255"/>
      <c r="X25" s="255"/>
      <c r="Y25" s="255"/>
      <c r="Z25" s="255"/>
      <c r="AA25" s="255"/>
      <c r="AB25" s="255"/>
      <c r="AC25" s="255"/>
      <c r="AD25" s="255"/>
      <c r="AE25" s="255"/>
      <c r="AF25" s="255"/>
      <c r="AG25" s="255"/>
      <c r="AH25" s="255"/>
      <c r="AI25" s="255"/>
      <c r="AJ25" s="255"/>
      <c r="AK25" s="255"/>
      <c r="AL25" s="255"/>
      <c r="AM25" s="361"/>
      <c r="AN25" s="361"/>
      <c r="AO25" s="361"/>
      <c r="AP25" s="361"/>
      <c r="AQ25" s="361"/>
      <c r="AR25" s="361"/>
      <c r="AS25" s="361"/>
      <c r="AT25" s="361"/>
      <c r="AU25" s="361"/>
      <c r="AV25" s="361"/>
      <c r="AW25" s="361"/>
      <c r="AX25" s="361"/>
      <c r="AY25" s="361"/>
      <c r="AZ25" s="361"/>
      <c r="BA25" s="256">
        <f>SUM(AM25:AZ25)</f>
        <v>0</v>
      </c>
    </row>
    <row r="26" spans="1:53" s="243" customFormat="1" ht="15" hidden="1" outlineLevel="1">
      <c r="A26" s="448"/>
      <c r="B26" s="254" t="s">
        <v>214</v>
      </c>
      <c r="C26" s="251" t="s">
        <v>163</v>
      </c>
      <c r="D26" s="255"/>
      <c r="E26" s="255"/>
      <c r="F26" s="255"/>
      <c r="G26" s="255"/>
      <c r="H26" s="255"/>
      <c r="I26" s="255"/>
      <c r="J26" s="255"/>
      <c r="K26" s="255"/>
      <c r="L26" s="255"/>
      <c r="M26" s="255"/>
      <c r="N26" s="255"/>
      <c r="O26" s="255"/>
      <c r="P26" s="255"/>
      <c r="Q26" s="255"/>
      <c r="R26" s="255"/>
      <c r="S26" s="255"/>
      <c r="T26" s="255"/>
      <c r="U26" s="414"/>
      <c r="V26" s="255"/>
      <c r="W26" s="255"/>
      <c r="X26" s="255"/>
      <c r="Y26" s="255"/>
      <c r="Z26" s="255"/>
      <c r="AA26" s="255"/>
      <c r="AB26" s="255"/>
      <c r="AC26" s="255"/>
      <c r="AD26" s="255"/>
      <c r="AE26" s="255"/>
      <c r="AF26" s="255"/>
      <c r="AG26" s="255"/>
      <c r="AH26" s="255"/>
      <c r="AI26" s="255"/>
      <c r="AJ26" s="255"/>
      <c r="AK26" s="255"/>
      <c r="AL26" s="255"/>
      <c r="AM26" s="362">
        <f>AM25</f>
        <v>0</v>
      </c>
      <c r="AN26" s="362">
        <f>AN25</f>
        <v>0</v>
      </c>
      <c r="AO26" s="362">
        <f t="shared" ref="AO26:AZ26" si="1">AO25</f>
        <v>0</v>
      </c>
      <c r="AP26" s="362">
        <f t="shared" si="1"/>
        <v>0</v>
      </c>
      <c r="AQ26" s="362">
        <f t="shared" si="1"/>
        <v>0</v>
      </c>
      <c r="AR26" s="362">
        <f t="shared" si="1"/>
        <v>0</v>
      </c>
      <c r="AS26" s="362">
        <f t="shared" si="1"/>
        <v>0</v>
      </c>
      <c r="AT26" s="362">
        <f t="shared" si="1"/>
        <v>0</v>
      </c>
      <c r="AU26" s="362">
        <f t="shared" si="1"/>
        <v>0</v>
      </c>
      <c r="AV26" s="362">
        <f t="shared" si="1"/>
        <v>0</v>
      </c>
      <c r="AW26" s="362">
        <f t="shared" si="1"/>
        <v>0</v>
      </c>
      <c r="AX26" s="362">
        <f t="shared" si="1"/>
        <v>0</v>
      </c>
      <c r="AY26" s="362">
        <f t="shared" si="1"/>
        <v>0</v>
      </c>
      <c r="AZ26" s="362">
        <f t="shared" si="1"/>
        <v>0</v>
      </c>
      <c r="BA26" s="257"/>
    </row>
    <row r="27" spans="1:53" s="263" customFormat="1" ht="15.75" hidden="1" outlineLevel="1">
      <c r="A27" s="450"/>
      <c r="B27" s="258"/>
      <c r="C27" s="259"/>
      <c r="D27" s="264"/>
      <c r="E27" s="264"/>
      <c r="F27" s="264"/>
      <c r="G27" s="264"/>
      <c r="H27" s="264"/>
      <c r="I27" s="264"/>
      <c r="J27" s="264"/>
      <c r="K27" s="264"/>
      <c r="L27" s="264"/>
      <c r="M27" s="264"/>
      <c r="N27" s="264"/>
      <c r="O27" s="264"/>
      <c r="P27" s="264"/>
      <c r="Q27" s="264"/>
      <c r="R27" s="264"/>
      <c r="S27" s="264"/>
      <c r="T27" s="264"/>
      <c r="V27" s="264"/>
      <c r="W27" s="264"/>
      <c r="X27" s="264"/>
      <c r="Y27" s="264"/>
      <c r="Z27" s="264"/>
      <c r="AA27" s="264"/>
      <c r="AB27" s="264"/>
      <c r="AC27" s="264"/>
      <c r="AD27" s="264"/>
      <c r="AE27" s="264"/>
      <c r="AF27" s="264"/>
      <c r="AG27" s="264"/>
      <c r="AH27" s="264"/>
      <c r="AI27" s="264"/>
      <c r="AJ27" s="264"/>
      <c r="AK27" s="264"/>
      <c r="AL27" s="264"/>
      <c r="AM27" s="363"/>
      <c r="AN27" s="364"/>
      <c r="AO27" s="364"/>
      <c r="AP27" s="364"/>
      <c r="AQ27" s="364"/>
      <c r="AR27" s="364"/>
      <c r="AS27" s="364"/>
      <c r="AT27" s="364"/>
      <c r="AU27" s="364"/>
      <c r="AV27" s="364"/>
      <c r="AW27" s="364"/>
      <c r="AX27" s="364"/>
      <c r="AY27" s="364"/>
      <c r="AZ27" s="364"/>
      <c r="BA27" s="262"/>
    </row>
    <row r="28" spans="1:53" s="243" customFormat="1" ht="15" hidden="1" outlineLevel="1">
      <c r="A28" s="448">
        <v>3</v>
      </c>
      <c r="B28" s="254" t="s">
        <v>3</v>
      </c>
      <c r="C28" s="251" t="s">
        <v>25</v>
      </c>
      <c r="D28" s="255"/>
      <c r="E28" s="255"/>
      <c r="F28" s="255"/>
      <c r="G28" s="255"/>
      <c r="H28" s="255"/>
      <c r="I28" s="255"/>
      <c r="J28" s="255"/>
      <c r="K28" s="255"/>
      <c r="L28" s="255"/>
      <c r="M28" s="255"/>
      <c r="N28" s="255"/>
      <c r="O28" s="255"/>
      <c r="P28" s="255"/>
      <c r="Q28" s="255"/>
      <c r="R28" s="255"/>
      <c r="S28" s="255"/>
      <c r="T28" s="255"/>
      <c r="U28" s="251"/>
      <c r="V28" s="255"/>
      <c r="W28" s="255"/>
      <c r="X28" s="255"/>
      <c r="Y28" s="255"/>
      <c r="Z28" s="255"/>
      <c r="AA28" s="255"/>
      <c r="AB28" s="255"/>
      <c r="AC28" s="255"/>
      <c r="AD28" s="255"/>
      <c r="AE28" s="255"/>
      <c r="AF28" s="255"/>
      <c r="AG28" s="255"/>
      <c r="AH28" s="255"/>
      <c r="AI28" s="255"/>
      <c r="AJ28" s="255"/>
      <c r="AK28" s="255"/>
      <c r="AL28" s="255"/>
      <c r="AM28" s="361"/>
      <c r="AN28" s="361"/>
      <c r="AO28" s="361"/>
      <c r="AP28" s="361"/>
      <c r="AQ28" s="361"/>
      <c r="AR28" s="361"/>
      <c r="AS28" s="361"/>
      <c r="AT28" s="361"/>
      <c r="AU28" s="361"/>
      <c r="AV28" s="361"/>
      <c r="AW28" s="361"/>
      <c r="AX28" s="361"/>
      <c r="AY28" s="361"/>
      <c r="AZ28" s="361"/>
      <c r="BA28" s="256">
        <f>SUM(AM28:AZ28)</f>
        <v>0</v>
      </c>
    </row>
    <row r="29" spans="1:53" s="243" customFormat="1" ht="15" hidden="1" outlineLevel="1">
      <c r="A29" s="448"/>
      <c r="B29" s="254" t="s">
        <v>214</v>
      </c>
      <c r="C29" s="251" t="s">
        <v>163</v>
      </c>
      <c r="D29" s="255"/>
      <c r="E29" s="255"/>
      <c r="F29" s="255"/>
      <c r="G29" s="255"/>
      <c r="H29" s="255"/>
      <c r="I29" s="255"/>
      <c r="J29" s="255"/>
      <c r="K29" s="255"/>
      <c r="L29" s="255"/>
      <c r="M29" s="255"/>
      <c r="N29" s="255"/>
      <c r="O29" s="255"/>
      <c r="P29" s="255"/>
      <c r="Q29" s="255"/>
      <c r="R29" s="255"/>
      <c r="S29" s="255"/>
      <c r="T29" s="255"/>
      <c r="U29" s="414"/>
      <c r="V29" s="255"/>
      <c r="W29" s="255"/>
      <c r="X29" s="255"/>
      <c r="Y29" s="255"/>
      <c r="Z29" s="255"/>
      <c r="AA29" s="255"/>
      <c r="AB29" s="255"/>
      <c r="AC29" s="255"/>
      <c r="AD29" s="255"/>
      <c r="AE29" s="255"/>
      <c r="AF29" s="255"/>
      <c r="AG29" s="255"/>
      <c r="AH29" s="255"/>
      <c r="AI29" s="255"/>
      <c r="AJ29" s="255"/>
      <c r="AK29" s="255"/>
      <c r="AL29" s="255"/>
      <c r="AM29" s="362">
        <f>AM28</f>
        <v>0</v>
      </c>
      <c r="AN29" s="362">
        <f>AN28</f>
        <v>0</v>
      </c>
      <c r="AO29" s="362">
        <f t="shared" ref="AO29:AZ29" si="2">AO28</f>
        <v>0</v>
      </c>
      <c r="AP29" s="362">
        <f t="shared" si="2"/>
        <v>0</v>
      </c>
      <c r="AQ29" s="362">
        <f t="shared" si="2"/>
        <v>0</v>
      </c>
      <c r="AR29" s="362">
        <f t="shared" si="2"/>
        <v>0</v>
      </c>
      <c r="AS29" s="362">
        <f t="shared" si="2"/>
        <v>0</v>
      </c>
      <c r="AT29" s="362">
        <f t="shared" si="2"/>
        <v>0</v>
      </c>
      <c r="AU29" s="362">
        <f t="shared" si="2"/>
        <v>0</v>
      </c>
      <c r="AV29" s="362">
        <f t="shared" si="2"/>
        <v>0</v>
      </c>
      <c r="AW29" s="362">
        <f t="shared" si="2"/>
        <v>0</v>
      </c>
      <c r="AX29" s="362">
        <f t="shared" si="2"/>
        <v>0</v>
      </c>
      <c r="AY29" s="362">
        <f t="shared" si="2"/>
        <v>0</v>
      </c>
      <c r="AZ29" s="362">
        <f t="shared" si="2"/>
        <v>0</v>
      </c>
      <c r="BA29" s="257"/>
    </row>
    <row r="30" spans="1:53" s="243" customFormat="1" ht="15" hidden="1" outlineLevel="1">
      <c r="A30" s="448"/>
      <c r="B30" s="254"/>
      <c r="C30" s="265"/>
      <c r="D30" s="251"/>
      <c r="E30" s="251"/>
      <c r="F30" s="251"/>
      <c r="G30" s="251"/>
      <c r="H30" s="251"/>
      <c r="I30" s="251"/>
      <c r="J30" s="251"/>
      <c r="K30" s="251"/>
      <c r="L30" s="251"/>
      <c r="M30" s="251"/>
      <c r="N30" s="251"/>
      <c r="O30" s="251"/>
      <c r="P30" s="251"/>
      <c r="Q30" s="251"/>
      <c r="R30" s="251"/>
      <c r="S30" s="251"/>
      <c r="T30" s="251"/>
      <c r="V30" s="251"/>
      <c r="W30" s="251"/>
      <c r="X30" s="251"/>
      <c r="Y30" s="251"/>
      <c r="Z30" s="251"/>
      <c r="AA30" s="251"/>
      <c r="AB30" s="251"/>
      <c r="AC30" s="251"/>
      <c r="AD30" s="251"/>
      <c r="AE30" s="251"/>
      <c r="AF30" s="251"/>
      <c r="AG30" s="251"/>
      <c r="AH30" s="251"/>
      <c r="AI30" s="251"/>
      <c r="AJ30" s="251"/>
      <c r="AK30" s="251"/>
      <c r="AL30" s="251"/>
      <c r="AM30" s="363"/>
      <c r="AN30" s="363"/>
      <c r="AO30" s="363"/>
      <c r="AP30" s="363"/>
      <c r="AQ30" s="363"/>
      <c r="AR30" s="363"/>
      <c r="AS30" s="363"/>
      <c r="AT30" s="363"/>
      <c r="AU30" s="363"/>
      <c r="AV30" s="363"/>
      <c r="AW30" s="363"/>
      <c r="AX30" s="363"/>
      <c r="AY30" s="363"/>
      <c r="AZ30" s="363"/>
      <c r="BA30" s="266"/>
    </row>
    <row r="31" spans="1:53" s="243" customFormat="1" ht="15" hidden="1" outlineLevel="1">
      <c r="A31" s="448">
        <v>4</v>
      </c>
      <c r="B31" s="254" t="s">
        <v>4</v>
      </c>
      <c r="C31" s="251" t="s">
        <v>25</v>
      </c>
      <c r="D31" s="255"/>
      <c r="E31" s="255"/>
      <c r="F31" s="255"/>
      <c r="G31" s="255"/>
      <c r="H31" s="255"/>
      <c r="I31" s="255"/>
      <c r="J31" s="255"/>
      <c r="K31" s="255"/>
      <c r="L31" s="255"/>
      <c r="M31" s="255"/>
      <c r="N31" s="255"/>
      <c r="O31" s="255"/>
      <c r="P31" s="255"/>
      <c r="Q31" s="255"/>
      <c r="R31" s="255"/>
      <c r="S31" s="255"/>
      <c r="T31" s="255"/>
      <c r="U31" s="251"/>
      <c r="V31" s="255"/>
      <c r="W31" s="255"/>
      <c r="X31" s="255"/>
      <c r="Y31" s="255"/>
      <c r="Z31" s="255"/>
      <c r="AA31" s="255"/>
      <c r="AB31" s="255"/>
      <c r="AC31" s="255"/>
      <c r="AD31" s="255"/>
      <c r="AE31" s="255"/>
      <c r="AF31" s="255"/>
      <c r="AG31" s="255"/>
      <c r="AH31" s="255"/>
      <c r="AI31" s="255"/>
      <c r="AJ31" s="255"/>
      <c r="AK31" s="255"/>
      <c r="AL31" s="255"/>
      <c r="AM31" s="361"/>
      <c r="AN31" s="361"/>
      <c r="AO31" s="361"/>
      <c r="AP31" s="361"/>
      <c r="AQ31" s="361"/>
      <c r="AR31" s="361"/>
      <c r="AS31" s="361"/>
      <c r="AT31" s="361"/>
      <c r="AU31" s="361"/>
      <c r="AV31" s="361"/>
      <c r="AW31" s="361"/>
      <c r="AX31" s="361"/>
      <c r="AY31" s="361"/>
      <c r="AZ31" s="361"/>
      <c r="BA31" s="256">
        <f>SUM(AM31:AZ31)</f>
        <v>0</v>
      </c>
    </row>
    <row r="32" spans="1:53" s="243" customFormat="1" ht="15" hidden="1" outlineLevel="1">
      <c r="A32" s="448"/>
      <c r="B32" s="254" t="s">
        <v>214</v>
      </c>
      <c r="C32" s="251" t="s">
        <v>163</v>
      </c>
      <c r="D32" s="255"/>
      <c r="E32" s="255"/>
      <c r="F32" s="255"/>
      <c r="G32" s="255"/>
      <c r="H32" s="255"/>
      <c r="I32" s="255"/>
      <c r="J32" s="255"/>
      <c r="K32" s="255"/>
      <c r="L32" s="255"/>
      <c r="M32" s="255"/>
      <c r="N32" s="255"/>
      <c r="O32" s="255"/>
      <c r="P32" s="255"/>
      <c r="Q32" s="255"/>
      <c r="R32" s="255"/>
      <c r="S32" s="255"/>
      <c r="T32" s="255"/>
      <c r="U32" s="414"/>
      <c r="V32" s="255"/>
      <c r="W32" s="255"/>
      <c r="X32" s="255"/>
      <c r="Y32" s="255"/>
      <c r="Z32" s="255"/>
      <c r="AA32" s="255"/>
      <c r="AB32" s="255"/>
      <c r="AC32" s="255"/>
      <c r="AD32" s="255"/>
      <c r="AE32" s="255"/>
      <c r="AF32" s="255"/>
      <c r="AG32" s="255"/>
      <c r="AH32" s="255"/>
      <c r="AI32" s="255"/>
      <c r="AJ32" s="255"/>
      <c r="AK32" s="255"/>
      <c r="AL32" s="255"/>
      <c r="AM32" s="362">
        <f>AM31</f>
        <v>0</v>
      </c>
      <c r="AN32" s="362">
        <f>AN31</f>
        <v>0</v>
      </c>
      <c r="AO32" s="362">
        <f t="shared" ref="AO32:AZ32" si="3">AO31</f>
        <v>0</v>
      </c>
      <c r="AP32" s="362">
        <f t="shared" si="3"/>
        <v>0</v>
      </c>
      <c r="AQ32" s="362">
        <f t="shared" si="3"/>
        <v>0</v>
      </c>
      <c r="AR32" s="362">
        <f t="shared" si="3"/>
        <v>0</v>
      </c>
      <c r="AS32" s="362">
        <f t="shared" si="3"/>
        <v>0</v>
      </c>
      <c r="AT32" s="362">
        <f t="shared" si="3"/>
        <v>0</v>
      </c>
      <c r="AU32" s="362">
        <f t="shared" si="3"/>
        <v>0</v>
      </c>
      <c r="AV32" s="362">
        <f t="shared" si="3"/>
        <v>0</v>
      </c>
      <c r="AW32" s="362">
        <f t="shared" si="3"/>
        <v>0</v>
      </c>
      <c r="AX32" s="362">
        <f t="shared" si="3"/>
        <v>0</v>
      </c>
      <c r="AY32" s="362">
        <f t="shared" si="3"/>
        <v>0</v>
      </c>
      <c r="AZ32" s="362">
        <f t="shared" si="3"/>
        <v>0</v>
      </c>
      <c r="BA32" s="257"/>
    </row>
    <row r="33" spans="1:53" s="243" customFormat="1" ht="15" hidden="1" outlineLevel="1">
      <c r="A33" s="448"/>
      <c r="B33" s="254"/>
      <c r="C33" s="265"/>
      <c r="D33" s="264"/>
      <c r="E33" s="264"/>
      <c r="F33" s="264"/>
      <c r="G33" s="264"/>
      <c r="H33" s="264"/>
      <c r="I33" s="264"/>
      <c r="J33" s="264"/>
      <c r="K33" s="264"/>
      <c r="L33" s="264"/>
      <c r="M33" s="264"/>
      <c r="N33" s="264"/>
      <c r="O33" s="264"/>
      <c r="P33" s="264"/>
      <c r="Q33" s="264"/>
      <c r="R33" s="264"/>
      <c r="S33" s="264"/>
      <c r="T33" s="264"/>
      <c r="U33" s="251"/>
      <c r="V33" s="264"/>
      <c r="W33" s="264"/>
      <c r="X33" s="264"/>
      <c r="Y33" s="264"/>
      <c r="Z33" s="264"/>
      <c r="AA33" s="264"/>
      <c r="AB33" s="264"/>
      <c r="AC33" s="264"/>
      <c r="AD33" s="264"/>
      <c r="AE33" s="264"/>
      <c r="AF33" s="264"/>
      <c r="AG33" s="264"/>
      <c r="AH33" s="264"/>
      <c r="AI33" s="264"/>
      <c r="AJ33" s="264"/>
      <c r="AK33" s="264"/>
      <c r="AL33" s="264"/>
      <c r="AM33" s="363"/>
      <c r="AN33" s="363"/>
      <c r="AO33" s="363"/>
      <c r="AP33" s="363"/>
      <c r="AQ33" s="363"/>
      <c r="AR33" s="363"/>
      <c r="AS33" s="363"/>
      <c r="AT33" s="363"/>
      <c r="AU33" s="363"/>
      <c r="AV33" s="363"/>
      <c r="AW33" s="363"/>
      <c r="AX33" s="363"/>
      <c r="AY33" s="363"/>
      <c r="AZ33" s="363"/>
      <c r="BA33" s="266"/>
    </row>
    <row r="34" spans="1:53" s="243" customFormat="1" ht="15" hidden="1" outlineLevel="1">
      <c r="A34" s="448">
        <v>5</v>
      </c>
      <c r="B34" s="254" t="s">
        <v>5</v>
      </c>
      <c r="C34" s="251" t="s">
        <v>25</v>
      </c>
      <c r="D34" s="255"/>
      <c r="E34" s="255"/>
      <c r="F34" s="255"/>
      <c r="G34" s="255"/>
      <c r="H34" s="255"/>
      <c r="I34" s="255"/>
      <c r="J34" s="255"/>
      <c r="K34" s="255"/>
      <c r="L34" s="255"/>
      <c r="M34" s="255"/>
      <c r="N34" s="255"/>
      <c r="O34" s="255"/>
      <c r="P34" s="255"/>
      <c r="Q34" s="255"/>
      <c r="R34" s="255"/>
      <c r="S34" s="255"/>
      <c r="T34" s="255"/>
      <c r="U34" s="251"/>
      <c r="V34" s="255"/>
      <c r="W34" s="255"/>
      <c r="X34" s="255"/>
      <c r="Y34" s="255"/>
      <c r="Z34" s="255"/>
      <c r="AA34" s="255"/>
      <c r="AB34" s="255"/>
      <c r="AC34" s="255"/>
      <c r="AD34" s="255"/>
      <c r="AE34" s="255"/>
      <c r="AF34" s="255"/>
      <c r="AG34" s="255"/>
      <c r="AH34" s="255"/>
      <c r="AI34" s="255"/>
      <c r="AJ34" s="255"/>
      <c r="AK34" s="255"/>
      <c r="AL34" s="255"/>
      <c r="AM34" s="361"/>
      <c r="AN34" s="361"/>
      <c r="AO34" s="361"/>
      <c r="AP34" s="361"/>
      <c r="AQ34" s="361"/>
      <c r="AR34" s="361"/>
      <c r="AS34" s="361"/>
      <c r="AT34" s="361"/>
      <c r="AU34" s="361"/>
      <c r="AV34" s="361"/>
      <c r="AW34" s="361"/>
      <c r="AX34" s="361"/>
      <c r="AY34" s="361"/>
      <c r="AZ34" s="361"/>
      <c r="BA34" s="256">
        <f>SUM(AM34:AZ34)</f>
        <v>0</v>
      </c>
    </row>
    <row r="35" spans="1:53" s="243" customFormat="1" ht="15" hidden="1" outlineLevel="1">
      <c r="A35" s="448"/>
      <c r="B35" s="254" t="s">
        <v>214</v>
      </c>
      <c r="C35" s="251" t="s">
        <v>163</v>
      </c>
      <c r="D35" s="255"/>
      <c r="E35" s="255"/>
      <c r="F35" s="255"/>
      <c r="G35" s="255"/>
      <c r="H35" s="255"/>
      <c r="I35" s="255"/>
      <c r="J35" s="255"/>
      <c r="K35" s="255"/>
      <c r="L35" s="255"/>
      <c r="M35" s="255"/>
      <c r="N35" s="255"/>
      <c r="O35" s="255"/>
      <c r="P35" s="255"/>
      <c r="Q35" s="255"/>
      <c r="R35" s="255"/>
      <c r="S35" s="255"/>
      <c r="T35" s="255"/>
      <c r="U35" s="414"/>
      <c r="V35" s="255"/>
      <c r="W35" s="255"/>
      <c r="X35" s="255"/>
      <c r="Y35" s="255"/>
      <c r="Z35" s="255"/>
      <c r="AA35" s="255"/>
      <c r="AB35" s="255"/>
      <c r="AC35" s="255"/>
      <c r="AD35" s="255"/>
      <c r="AE35" s="255"/>
      <c r="AF35" s="255"/>
      <c r="AG35" s="255"/>
      <c r="AH35" s="255"/>
      <c r="AI35" s="255"/>
      <c r="AJ35" s="255"/>
      <c r="AK35" s="255"/>
      <c r="AL35" s="255"/>
      <c r="AM35" s="362">
        <f>AM34</f>
        <v>0</v>
      </c>
      <c r="AN35" s="362">
        <f>AN34</f>
        <v>0</v>
      </c>
      <c r="AO35" s="362">
        <f t="shared" ref="AO35:AZ35" si="4">AO34</f>
        <v>0</v>
      </c>
      <c r="AP35" s="362">
        <f t="shared" si="4"/>
        <v>0</v>
      </c>
      <c r="AQ35" s="362">
        <f t="shared" si="4"/>
        <v>0</v>
      </c>
      <c r="AR35" s="362">
        <f t="shared" si="4"/>
        <v>0</v>
      </c>
      <c r="AS35" s="362">
        <f t="shared" si="4"/>
        <v>0</v>
      </c>
      <c r="AT35" s="362">
        <f t="shared" si="4"/>
        <v>0</v>
      </c>
      <c r="AU35" s="362">
        <f t="shared" si="4"/>
        <v>0</v>
      </c>
      <c r="AV35" s="362">
        <f t="shared" si="4"/>
        <v>0</v>
      </c>
      <c r="AW35" s="362">
        <f t="shared" si="4"/>
        <v>0</v>
      </c>
      <c r="AX35" s="362">
        <f t="shared" si="4"/>
        <v>0</v>
      </c>
      <c r="AY35" s="362">
        <f t="shared" si="4"/>
        <v>0</v>
      </c>
      <c r="AZ35" s="362">
        <f t="shared" si="4"/>
        <v>0</v>
      </c>
      <c r="BA35" s="257"/>
    </row>
    <row r="36" spans="1:53" s="243" customFormat="1" ht="15" hidden="1" outlineLevel="1">
      <c r="A36" s="448"/>
      <c r="B36" s="254"/>
      <c r="C36" s="265"/>
      <c r="D36" s="264"/>
      <c r="E36" s="264"/>
      <c r="F36" s="264"/>
      <c r="G36" s="264"/>
      <c r="H36" s="264"/>
      <c r="I36" s="264"/>
      <c r="J36" s="264"/>
      <c r="K36" s="264"/>
      <c r="L36" s="264"/>
      <c r="M36" s="264"/>
      <c r="N36" s="264"/>
      <c r="O36" s="264"/>
      <c r="P36" s="264"/>
      <c r="Q36" s="264"/>
      <c r="R36" s="264"/>
      <c r="S36" s="264"/>
      <c r="T36" s="264"/>
      <c r="U36" s="251"/>
      <c r="V36" s="264"/>
      <c r="W36" s="264"/>
      <c r="X36" s="264"/>
      <c r="Y36" s="264"/>
      <c r="Z36" s="264"/>
      <c r="AA36" s="264"/>
      <c r="AB36" s="264"/>
      <c r="AC36" s="264"/>
      <c r="AD36" s="264"/>
      <c r="AE36" s="264"/>
      <c r="AF36" s="264"/>
      <c r="AG36" s="264"/>
      <c r="AH36" s="264"/>
      <c r="AI36" s="264"/>
      <c r="AJ36" s="264"/>
      <c r="AK36" s="264"/>
      <c r="AL36" s="264"/>
      <c r="AM36" s="363"/>
      <c r="AN36" s="363"/>
      <c r="AO36" s="363"/>
      <c r="AP36" s="363"/>
      <c r="AQ36" s="363"/>
      <c r="AR36" s="363"/>
      <c r="AS36" s="363"/>
      <c r="AT36" s="363"/>
      <c r="AU36" s="363"/>
      <c r="AV36" s="363"/>
      <c r="AW36" s="363"/>
      <c r="AX36" s="363"/>
      <c r="AY36" s="363"/>
      <c r="AZ36" s="363"/>
      <c r="BA36" s="266"/>
    </row>
    <row r="37" spans="1:53" s="243" customFormat="1" ht="15" hidden="1" outlineLevel="1">
      <c r="A37" s="448">
        <v>6</v>
      </c>
      <c r="B37" s="254" t="s">
        <v>6</v>
      </c>
      <c r="C37" s="251" t="s">
        <v>25</v>
      </c>
      <c r="D37" s="255"/>
      <c r="E37" s="255"/>
      <c r="F37" s="255"/>
      <c r="G37" s="255"/>
      <c r="H37" s="255"/>
      <c r="I37" s="255"/>
      <c r="J37" s="255"/>
      <c r="K37" s="255"/>
      <c r="L37" s="255"/>
      <c r="M37" s="255"/>
      <c r="N37" s="255"/>
      <c r="O37" s="255"/>
      <c r="P37" s="255"/>
      <c r="Q37" s="255"/>
      <c r="R37" s="255"/>
      <c r="S37" s="255"/>
      <c r="T37" s="255"/>
      <c r="U37" s="251"/>
      <c r="V37" s="255"/>
      <c r="W37" s="255"/>
      <c r="X37" s="255"/>
      <c r="Y37" s="255"/>
      <c r="Z37" s="255"/>
      <c r="AA37" s="255"/>
      <c r="AB37" s="255"/>
      <c r="AC37" s="255"/>
      <c r="AD37" s="255"/>
      <c r="AE37" s="255"/>
      <c r="AF37" s="255"/>
      <c r="AG37" s="255"/>
      <c r="AH37" s="255"/>
      <c r="AI37" s="255"/>
      <c r="AJ37" s="255"/>
      <c r="AK37" s="255"/>
      <c r="AL37" s="255"/>
      <c r="AM37" s="361"/>
      <c r="AN37" s="361"/>
      <c r="AO37" s="361"/>
      <c r="AP37" s="361"/>
      <c r="AQ37" s="361"/>
      <c r="AR37" s="361"/>
      <c r="AS37" s="361"/>
      <c r="AT37" s="361"/>
      <c r="AU37" s="361"/>
      <c r="AV37" s="361"/>
      <c r="AW37" s="361"/>
      <c r="AX37" s="361"/>
      <c r="AY37" s="361"/>
      <c r="AZ37" s="361"/>
      <c r="BA37" s="256">
        <f>SUM(AM37:AZ37)</f>
        <v>0</v>
      </c>
    </row>
    <row r="38" spans="1:53" s="243" customFormat="1" ht="15" hidden="1" outlineLevel="1">
      <c r="A38" s="448"/>
      <c r="B38" s="254" t="s">
        <v>214</v>
      </c>
      <c r="C38" s="251" t="s">
        <v>163</v>
      </c>
      <c r="D38" s="255"/>
      <c r="E38" s="255"/>
      <c r="F38" s="255"/>
      <c r="G38" s="255"/>
      <c r="H38" s="255"/>
      <c r="I38" s="255"/>
      <c r="J38" s="255"/>
      <c r="K38" s="255"/>
      <c r="L38" s="255"/>
      <c r="M38" s="255"/>
      <c r="N38" s="255"/>
      <c r="O38" s="255"/>
      <c r="P38" s="255"/>
      <c r="Q38" s="255"/>
      <c r="R38" s="255"/>
      <c r="S38" s="255"/>
      <c r="T38" s="255"/>
      <c r="U38" s="414"/>
      <c r="V38" s="255"/>
      <c r="W38" s="255"/>
      <c r="X38" s="255"/>
      <c r="Y38" s="255"/>
      <c r="Z38" s="255"/>
      <c r="AA38" s="255"/>
      <c r="AB38" s="255"/>
      <c r="AC38" s="255"/>
      <c r="AD38" s="255"/>
      <c r="AE38" s="255"/>
      <c r="AF38" s="255"/>
      <c r="AG38" s="255"/>
      <c r="AH38" s="255"/>
      <c r="AI38" s="255"/>
      <c r="AJ38" s="255"/>
      <c r="AK38" s="255"/>
      <c r="AL38" s="255"/>
      <c r="AM38" s="362">
        <f>AM37</f>
        <v>0</v>
      </c>
      <c r="AN38" s="362">
        <f>AN37</f>
        <v>0</v>
      </c>
      <c r="AO38" s="362">
        <f t="shared" ref="AO38:AZ38" si="5">AO37</f>
        <v>0</v>
      </c>
      <c r="AP38" s="362">
        <f t="shared" si="5"/>
        <v>0</v>
      </c>
      <c r="AQ38" s="362">
        <f t="shared" si="5"/>
        <v>0</v>
      </c>
      <c r="AR38" s="362">
        <f t="shared" si="5"/>
        <v>0</v>
      </c>
      <c r="AS38" s="362">
        <f t="shared" si="5"/>
        <v>0</v>
      </c>
      <c r="AT38" s="362">
        <f t="shared" si="5"/>
        <v>0</v>
      </c>
      <c r="AU38" s="362">
        <f t="shared" si="5"/>
        <v>0</v>
      </c>
      <c r="AV38" s="362">
        <f t="shared" si="5"/>
        <v>0</v>
      </c>
      <c r="AW38" s="362">
        <f t="shared" si="5"/>
        <v>0</v>
      </c>
      <c r="AX38" s="362">
        <f t="shared" si="5"/>
        <v>0</v>
      </c>
      <c r="AY38" s="362">
        <f t="shared" si="5"/>
        <v>0</v>
      </c>
      <c r="AZ38" s="362">
        <f t="shared" si="5"/>
        <v>0</v>
      </c>
      <c r="BA38" s="257"/>
    </row>
    <row r="39" spans="1:53" s="243" customFormat="1" ht="15" hidden="1" outlineLevel="1">
      <c r="A39" s="448"/>
      <c r="B39" s="254"/>
      <c r="C39" s="265"/>
      <c r="D39" s="264"/>
      <c r="E39" s="264"/>
      <c r="F39" s="264"/>
      <c r="G39" s="264"/>
      <c r="H39" s="264"/>
      <c r="I39" s="264"/>
      <c r="J39" s="264"/>
      <c r="K39" s="264"/>
      <c r="L39" s="264"/>
      <c r="M39" s="264"/>
      <c r="N39" s="264"/>
      <c r="O39" s="264"/>
      <c r="P39" s="264"/>
      <c r="Q39" s="264"/>
      <c r="R39" s="264"/>
      <c r="S39" s="264"/>
      <c r="T39" s="264"/>
      <c r="U39" s="251"/>
      <c r="V39" s="264"/>
      <c r="W39" s="264"/>
      <c r="X39" s="264"/>
      <c r="Y39" s="264"/>
      <c r="Z39" s="264"/>
      <c r="AA39" s="264"/>
      <c r="AB39" s="264"/>
      <c r="AC39" s="264"/>
      <c r="AD39" s="264"/>
      <c r="AE39" s="264"/>
      <c r="AF39" s="264"/>
      <c r="AG39" s="264"/>
      <c r="AH39" s="264"/>
      <c r="AI39" s="264"/>
      <c r="AJ39" s="264"/>
      <c r="AK39" s="264"/>
      <c r="AL39" s="264"/>
      <c r="AM39" s="363"/>
      <c r="AN39" s="363"/>
      <c r="AO39" s="363"/>
      <c r="AP39" s="363"/>
      <c r="AQ39" s="363"/>
      <c r="AR39" s="363"/>
      <c r="AS39" s="363"/>
      <c r="AT39" s="363"/>
      <c r="AU39" s="363"/>
      <c r="AV39" s="363"/>
      <c r="AW39" s="363"/>
      <c r="AX39" s="363"/>
      <c r="AY39" s="363"/>
      <c r="AZ39" s="363"/>
      <c r="BA39" s="266"/>
    </row>
    <row r="40" spans="1:53" s="243" customFormat="1" ht="15" hidden="1" outlineLevel="1">
      <c r="A40" s="448">
        <v>7</v>
      </c>
      <c r="B40" s="254" t="s">
        <v>42</v>
      </c>
      <c r="C40" s="251" t="s">
        <v>25</v>
      </c>
      <c r="D40" s="255"/>
      <c r="E40" s="255"/>
      <c r="F40" s="255"/>
      <c r="G40" s="255"/>
      <c r="H40" s="255"/>
      <c r="I40" s="255"/>
      <c r="J40" s="255"/>
      <c r="K40" s="255"/>
      <c r="L40" s="255"/>
      <c r="M40" s="255"/>
      <c r="N40" s="255"/>
      <c r="O40" s="255"/>
      <c r="P40" s="255"/>
      <c r="Q40" s="255"/>
      <c r="R40" s="255"/>
      <c r="S40" s="255"/>
      <c r="T40" s="255"/>
      <c r="U40" s="251"/>
      <c r="V40" s="255"/>
      <c r="W40" s="255"/>
      <c r="X40" s="255"/>
      <c r="Y40" s="255"/>
      <c r="Z40" s="255"/>
      <c r="AA40" s="255"/>
      <c r="AB40" s="255"/>
      <c r="AC40" s="255"/>
      <c r="AD40" s="255"/>
      <c r="AE40" s="255"/>
      <c r="AF40" s="255"/>
      <c r="AG40" s="255"/>
      <c r="AH40" s="255"/>
      <c r="AI40" s="255"/>
      <c r="AJ40" s="255"/>
      <c r="AK40" s="255"/>
      <c r="AL40" s="255"/>
      <c r="AM40" s="361"/>
      <c r="AN40" s="361"/>
      <c r="AO40" s="361"/>
      <c r="AP40" s="361"/>
      <c r="AQ40" s="361"/>
      <c r="AR40" s="361"/>
      <c r="AS40" s="361"/>
      <c r="AT40" s="361"/>
      <c r="AU40" s="361"/>
      <c r="AV40" s="361"/>
      <c r="AW40" s="361"/>
      <c r="AX40" s="361"/>
      <c r="AY40" s="361"/>
      <c r="AZ40" s="361"/>
      <c r="BA40" s="256">
        <f>SUM(AM40:AZ40)</f>
        <v>0</v>
      </c>
    </row>
    <row r="41" spans="1:53" s="243" customFormat="1" ht="15" hidden="1" outlineLevel="1">
      <c r="A41" s="448"/>
      <c r="B41" s="254" t="s">
        <v>214</v>
      </c>
      <c r="C41" s="251" t="s">
        <v>163</v>
      </c>
      <c r="D41" s="255"/>
      <c r="E41" s="255"/>
      <c r="F41" s="255"/>
      <c r="G41" s="255"/>
      <c r="H41" s="255"/>
      <c r="I41" s="255"/>
      <c r="J41" s="255"/>
      <c r="K41" s="255"/>
      <c r="L41" s="255"/>
      <c r="M41" s="255"/>
      <c r="N41" s="255"/>
      <c r="O41" s="255"/>
      <c r="P41" s="255"/>
      <c r="Q41" s="255"/>
      <c r="R41" s="255"/>
      <c r="S41" s="255"/>
      <c r="T41" s="255"/>
      <c r="U41" s="251"/>
      <c r="V41" s="255"/>
      <c r="W41" s="255"/>
      <c r="X41" s="255"/>
      <c r="Y41" s="255"/>
      <c r="Z41" s="255"/>
      <c r="AA41" s="255"/>
      <c r="AB41" s="255"/>
      <c r="AC41" s="255"/>
      <c r="AD41" s="255"/>
      <c r="AE41" s="255"/>
      <c r="AF41" s="255"/>
      <c r="AG41" s="255"/>
      <c r="AH41" s="255"/>
      <c r="AI41" s="255"/>
      <c r="AJ41" s="255"/>
      <c r="AK41" s="255"/>
      <c r="AL41" s="255"/>
      <c r="AM41" s="362">
        <f>AM40</f>
        <v>0</v>
      </c>
      <c r="AN41" s="362">
        <f>AN40</f>
        <v>0</v>
      </c>
      <c r="AO41" s="362">
        <f t="shared" ref="AO41:AZ41" si="6">AO40</f>
        <v>0</v>
      </c>
      <c r="AP41" s="362">
        <f t="shared" si="6"/>
        <v>0</v>
      </c>
      <c r="AQ41" s="362">
        <f t="shared" si="6"/>
        <v>0</v>
      </c>
      <c r="AR41" s="362">
        <f t="shared" si="6"/>
        <v>0</v>
      </c>
      <c r="AS41" s="362">
        <f t="shared" si="6"/>
        <v>0</v>
      </c>
      <c r="AT41" s="362">
        <f t="shared" si="6"/>
        <v>0</v>
      </c>
      <c r="AU41" s="362">
        <f t="shared" si="6"/>
        <v>0</v>
      </c>
      <c r="AV41" s="362">
        <f t="shared" si="6"/>
        <v>0</v>
      </c>
      <c r="AW41" s="362">
        <f t="shared" si="6"/>
        <v>0</v>
      </c>
      <c r="AX41" s="362">
        <f t="shared" si="6"/>
        <v>0</v>
      </c>
      <c r="AY41" s="362">
        <f t="shared" si="6"/>
        <v>0</v>
      </c>
      <c r="AZ41" s="362">
        <f t="shared" si="6"/>
        <v>0</v>
      </c>
      <c r="BA41" s="257"/>
    </row>
    <row r="42" spans="1:53" s="243" customFormat="1" ht="15" hidden="1" outlineLevel="1">
      <c r="A42" s="448"/>
      <c r="B42" s="254"/>
      <c r="C42" s="265"/>
      <c r="D42" s="264"/>
      <c r="E42" s="264"/>
      <c r="F42" s="264"/>
      <c r="G42" s="264"/>
      <c r="H42" s="264"/>
      <c r="I42" s="264"/>
      <c r="J42" s="264"/>
      <c r="K42" s="264"/>
      <c r="L42" s="264"/>
      <c r="M42" s="264"/>
      <c r="N42" s="264"/>
      <c r="O42" s="264"/>
      <c r="P42" s="264"/>
      <c r="Q42" s="264"/>
      <c r="R42" s="264"/>
      <c r="S42" s="264"/>
      <c r="T42" s="264"/>
      <c r="U42" s="251"/>
      <c r="V42" s="264"/>
      <c r="W42" s="264"/>
      <c r="X42" s="264"/>
      <c r="Y42" s="264"/>
      <c r="Z42" s="264"/>
      <c r="AA42" s="264"/>
      <c r="AB42" s="264"/>
      <c r="AC42" s="264"/>
      <c r="AD42" s="264"/>
      <c r="AE42" s="264"/>
      <c r="AF42" s="264"/>
      <c r="AG42" s="264"/>
      <c r="AH42" s="264"/>
      <c r="AI42" s="264"/>
      <c r="AJ42" s="264"/>
      <c r="AK42" s="264"/>
      <c r="AL42" s="264"/>
      <c r="AM42" s="363"/>
      <c r="AN42" s="363"/>
      <c r="AO42" s="363"/>
      <c r="AP42" s="363"/>
      <c r="AQ42" s="363"/>
      <c r="AR42" s="363"/>
      <c r="AS42" s="363"/>
      <c r="AT42" s="363"/>
      <c r="AU42" s="363"/>
      <c r="AV42" s="363"/>
      <c r="AW42" s="363"/>
      <c r="AX42" s="363"/>
      <c r="AY42" s="363"/>
      <c r="AZ42" s="363"/>
      <c r="BA42" s="266"/>
    </row>
    <row r="43" spans="1:53" s="243" customFormat="1" ht="15" hidden="1" outlineLevel="1">
      <c r="A43" s="448">
        <v>8</v>
      </c>
      <c r="B43" s="254" t="s">
        <v>482</v>
      </c>
      <c r="C43" s="251" t="s">
        <v>25</v>
      </c>
      <c r="D43" s="255"/>
      <c r="E43" s="255"/>
      <c r="F43" s="255"/>
      <c r="G43" s="255"/>
      <c r="H43" s="255"/>
      <c r="I43" s="255"/>
      <c r="J43" s="255"/>
      <c r="K43" s="255"/>
      <c r="L43" s="255"/>
      <c r="M43" s="255"/>
      <c r="N43" s="255"/>
      <c r="O43" s="255"/>
      <c r="P43" s="255"/>
      <c r="Q43" s="255"/>
      <c r="R43" s="255"/>
      <c r="S43" s="255"/>
      <c r="T43" s="255"/>
      <c r="U43" s="251"/>
      <c r="V43" s="255"/>
      <c r="W43" s="255"/>
      <c r="X43" s="255"/>
      <c r="Y43" s="255"/>
      <c r="Z43" s="255"/>
      <c r="AA43" s="255"/>
      <c r="AB43" s="255"/>
      <c r="AC43" s="255"/>
      <c r="AD43" s="255"/>
      <c r="AE43" s="255"/>
      <c r="AF43" s="255"/>
      <c r="AG43" s="255"/>
      <c r="AH43" s="255"/>
      <c r="AI43" s="255"/>
      <c r="AJ43" s="255"/>
      <c r="AK43" s="255"/>
      <c r="AL43" s="255"/>
      <c r="AM43" s="361"/>
      <c r="AN43" s="361"/>
      <c r="AO43" s="361"/>
      <c r="AP43" s="361"/>
      <c r="AQ43" s="361"/>
      <c r="AR43" s="361"/>
      <c r="AS43" s="361"/>
      <c r="AT43" s="361"/>
      <c r="AU43" s="361"/>
      <c r="AV43" s="361"/>
      <c r="AW43" s="361"/>
      <c r="AX43" s="361"/>
      <c r="AY43" s="361"/>
      <c r="AZ43" s="361"/>
      <c r="BA43" s="256">
        <f>SUM(AM43:AZ43)</f>
        <v>0</v>
      </c>
    </row>
    <row r="44" spans="1:53" s="243" customFormat="1" ht="15" hidden="1" outlineLevel="1">
      <c r="A44" s="448"/>
      <c r="B44" s="254" t="s">
        <v>214</v>
      </c>
      <c r="C44" s="251" t="s">
        <v>163</v>
      </c>
      <c r="D44" s="255"/>
      <c r="E44" s="255"/>
      <c r="F44" s="255"/>
      <c r="G44" s="255"/>
      <c r="H44" s="255"/>
      <c r="I44" s="255"/>
      <c r="J44" s="255"/>
      <c r="K44" s="255"/>
      <c r="L44" s="255"/>
      <c r="M44" s="255"/>
      <c r="N44" s="255"/>
      <c r="O44" s="255"/>
      <c r="P44" s="255"/>
      <c r="Q44" s="255"/>
      <c r="R44" s="255"/>
      <c r="S44" s="255"/>
      <c r="T44" s="255"/>
      <c r="U44" s="251"/>
      <c r="V44" s="255"/>
      <c r="W44" s="255"/>
      <c r="X44" s="255"/>
      <c r="Y44" s="255"/>
      <c r="Z44" s="255"/>
      <c r="AA44" s="255"/>
      <c r="AB44" s="255"/>
      <c r="AC44" s="255"/>
      <c r="AD44" s="255"/>
      <c r="AE44" s="255"/>
      <c r="AF44" s="255"/>
      <c r="AG44" s="255"/>
      <c r="AH44" s="255"/>
      <c r="AI44" s="255"/>
      <c r="AJ44" s="255"/>
      <c r="AK44" s="255"/>
      <c r="AL44" s="255"/>
      <c r="AM44" s="362">
        <f>AM43</f>
        <v>0</v>
      </c>
      <c r="AN44" s="362">
        <f>AN43</f>
        <v>0</v>
      </c>
      <c r="AO44" s="362">
        <f t="shared" ref="AO44:AZ44" si="7">AO43</f>
        <v>0</v>
      </c>
      <c r="AP44" s="362">
        <f t="shared" si="7"/>
        <v>0</v>
      </c>
      <c r="AQ44" s="362">
        <f t="shared" si="7"/>
        <v>0</v>
      </c>
      <c r="AR44" s="362">
        <f t="shared" si="7"/>
        <v>0</v>
      </c>
      <c r="AS44" s="362">
        <f t="shared" si="7"/>
        <v>0</v>
      </c>
      <c r="AT44" s="362">
        <f t="shared" si="7"/>
        <v>0</v>
      </c>
      <c r="AU44" s="362">
        <f t="shared" si="7"/>
        <v>0</v>
      </c>
      <c r="AV44" s="362">
        <f t="shared" si="7"/>
        <v>0</v>
      </c>
      <c r="AW44" s="362">
        <f t="shared" si="7"/>
        <v>0</v>
      </c>
      <c r="AX44" s="362">
        <f t="shared" si="7"/>
        <v>0</v>
      </c>
      <c r="AY44" s="362">
        <f t="shared" si="7"/>
        <v>0</v>
      </c>
      <c r="AZ44" s="362">
        <f t="shared" si="7"/>
        <v>0</v>
      </c>
      <c r="BA44" s="257"/>
    </row>
    <row r="45" spans="1:53" s="243" customFormat="1" ht="15" hidden="1" outlineLevel="1">
      <c r="A45" s="448"/>
      <c r="B45" s="254"/>
      <c r="C45" s="265"/>
      <c r="D45" s="264"/>
      <c r="E45" s="264"/>
      <c r="F45" s="264"/>
      <c r="G45" s="264"/>
      <c r="H45" s="264"/>
      <c r="I45" s="264"/>
      <c r="J45" s="264"/>
      <c r="K45" s="264"/>
      <c r="L45" s="264"/>
      <c r="M45" s="264"/>
      <c r="N45" s="264"/>
      <c r="O45" s="264"/>
      <c r="P45" s="264"/>
      <c r="Q45" s="264"/>
      <c r="R45" s="264"/>
      <c r="S45" s="264"/>
      <c r="T45" s="264"/>
      <c r="U45" s="251"/>
      <c r="V45" s="264"/>
      <c r="W45" s="264"/>
      <c r="X45" s="264"/>
      <c r="Y45" s="264"/>
      <c r="Z45" s="264"/>
      <c r="AA45" s="264"/>
      <c r="AB45" s="264"/>
      <c r="AC45" s="264"/>
      <c r="AD45" s="264"/>
      <c r="AE45" s="264"/>
      <c r="AF45" s="264"/>
      <c r="AG45" s="264"/>
      <c r="AH45" s="264"/>
      <c r="AI45" s="264"/>
      <c r="AJ45" s="264"/>
      <c r="AK45" s="264"/>
      <c r="AL45" s="264"/>
      <c r="AM45" s="363"/>
      <c r="AN45" s="363"/>
      <c r="AO45" s="363"/>
      <c r="AP45" s="363"/>
      <c r="AQ45" s="363"/>
      <c r="AR45" s="363"/>
      <c r="AS45" s="363"/>
      <c r="AT45" s="363"/>
      <c r="AU45" s="363"/>
      <c r="AV45" s="363"/>
      <c r="AW45" s="363"/>
      <c r="AX45" s="363"/>
      <c r="AY45" s="363"/>
      <c r="AZ45" s="363"/>
      <c r="BA45" s="266"/>
    </row>
    <row r="46" spans="1:53" s="243" customFormat="1" ht="15" hidden="1" outlineLevel="1">
      <c r="A46" s="448">
        <v>9</v>
      </c>
      <c r="B46" s="254" t="s">
        <v>7</v>
      </c>
      <c r="C46" s="251" t="s">
        <v>25</v>
      </c>
      <c r="D46" s="255"/>
      <c r="E46" s="255"/>
      <c r="F46" s="255"/>
      <c r="G46" s="255"/>
      <c r="H46" s="255"/>
      <c r="I46" s="255"/>
      <c r="J46" s="255"/>
      <c r="K46" s="255"/>
      <c r="L46" s="255"/>
      <c r="M46" s="255"/>
      <c r="N46" s="255"/>
      <c r="O46" s="255"/>
      <c r="P46" s="255"/>
      <c r="Q46" s="255"/>
      <c r="R46" s="255"/>
      <c r="S46" s="255"/>
      <c r="T46" s="255"/>
      <c r="U46" s="251"/>
      <c r="V46" s="255"/>
      <c r="W46" s="255"/>
      <c r="X46" s="255"/>
      <c r="Y46" s="255"/>
      <c r="Z46" s="255"/>
      <c r="AA46" s="255"/>
      <c r="AB46" s="255"/>
      <c r="AC46" s="255"/>
      <c r="AD46" s="255"/>
      <c r="AE46" s="255"/>
      <c r="AF46" s="255"/>
      <c r="AG46" s="255"/>
      <c r="AH46" s="255"/>
      <c r="AI46" s="255"/>
      <c r="AJ46" s="255"/>
      <c r="AK46" s="255"/>
      <c r="AL46" s="255"/>
      <c r="AM46" s="361"/>
      <c r="AN46" s="361"/>
      <c r="AO46" s="361"/>
      <c r="AP46" s="361"/>
      <c r="AQ46" s="361"/>
      <c r="AR46" s="361"/>
      <c r="AS46" s="361"/>
      <c r="AT46" s="361"/>
      <c r="AU46" s="361"/>
      <c r="AV46" s="361"/>
      <c r="AW46" s="361"/>
      <c r="AX46" s="361"/>
      <c r="AY46" s="361"/>
      <c r="AZ46" s="361"/>
      <c r="BA46" s="256">
        <f>SUM(AM46:AZ46)</f>
        <v>0</v>
      </c>
    </row>
    <row r="47" spans="1:53" s="243" customFormat="1" ht="15" hidden="1" outlineLevel="1">
      <c r="A47" s="448"/>
      <c r="B47" s="254" t="s">
        <v>214</v>
      </c>
      <c r="C47" s="251" t="s">
        <v>163</v>
      </c>
      <c r="D47" s="255"/>
      <c r="E47" s="255"/>
      <c r="F47" s="255"/>
      <c r="G47" s="255"/>
      <c r="H47" s="255"/>
      <c r="I47" s="255"/>
      <c r="J47" s="255"/>
      <c r="K47" s="255"/>
      <c r="L47" s="255"/>
      <c r="M47" s="255"/>
      <c r="N47" s="255"/>
      <c r="O47" s="255"/>
      <c r="P47" s="255"/>
      <c r="Q47" s="255"/>
      <c r="R47" s="255"/>
      <c r="S47" s="255"/>
      <c r="T47" s="255"/>
      <c r="U47" s="251"/>
      <c r="V47" s="255"/>
      <c r="W47" s="255"/>
      <c r="X47" s="255"/>
      <c r="Y47" s="255"/>
      <c r="Z47" s="255"/>
      <c r="AA47" s="255"/>
      <c r="AB47" s="255"/>
      <c r="AC47" s="255"/>
      <c r="AD47" s="255"/>
      <c r="AE47" s="255"/>
      <c r="AF47" s="255"/>
      <c r="AG47" s="255"/>
      <c r="AH47" s="255"/>
      <c r="AI47" s="255"/>
      <c r="AJ47" s="255"/>
      <c r="AK47" s="255"/>
      <c r="AL47" s="255"/>
      <c r="AM47" s="362">
        <f>AM46</f>
        <v>0</v>
      </c>
      <c r="AN47" s="362">
        <f>AN46</f>
        <v>0</v>
      </c>
      <c r="AO47" s="362">
        <f t="shared" ref="AO47:AZ47" si="8">AO46</f>
        <v>0</v>
      </c>
      <c r="AP47" s="362">
        <f t="shared" si="8"/>
        <v>0</v>
      </c>
      <c r="AQ47" s="362">
        <f t="shared" si="8"/>
        <v>0</v>
      </c>
      <c r="AR47" s="362">
        <f t="shared" si="8"/>
        <v>0</v>
      </c>
      <c r="AS47" s="362">
        <f t="shared" si="8"/>
        <v>0</v>
      </c>
      <c r="AT47" s="362">
        <f t="shared" si="8"/>
        <v>0</v>
      </c>
      <c r="AU47" s="362">
        <f t="shared" si="8"/>
        <v>0</v>
      </c>
      <c r="AV47" s="362">
        <f t="shared" si="8"/>
        <v>0</v>
      </c>
      <c r="AW47" s="362">
        <f t="shared" si="8"/>
        <v>0</v>
      </c>
      <c r="AX47" s="362">
        <f t="shared" si="8"/>
        <v>0</v>
      </c>
      <c r="AY47" s="362">
        <f t="shared" si="8"/>
        <v>0</v>
      </c>
      <c r="AZ47" s="362">
        <f t="shared" si="8"/>
        <v>0</v>
      </c>
      <c r="BA47" s="257"/>
    </row>
    <row r="48" spans="1:53" s="243" customFormat="1" ht="15" hidden="1" outlineLevel="1">
      <c r="A48" s="448"/>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363"/>
      <c r="AN48" s="363"/>
      <c r="AO48" s="363"/>
      <c r="AP48" s="363"/>
      <c r="AQ48" s="363"/>
      <c r="AR48" s="363"/>
      <c r="AS48" s="363"/>
      <c r="AT48" s="363"/>
      <c r="AU48" s="363"/>
      <c r="AV48" s="363"/>
      <c r="AW48" s="363"/>
      <c r="AX48" s="363"/>
      <c r="AY48" s="363"/>
      <c r="AZ48" s="363"/>
      <c r="BA48" s="266"/>
    </row>
    <row r="49" spans="1:56" s="253" customFormat="1" ht="15.75" hidden="1" outlineLevel="1">
      <c r="A49" s="449"/>
      <c r="B49" s="248" t="s">
        <v>8</v>
      </c>
      <c r="C49" s="249"/>
      <c r="D49" s="249"/>
      <c r="E49" s="249"/>
      <c r="F49" s="249"/>
      <c r="G49" s="249"/>
      <c r="H49" s="249"/>
      <c r="I49" s="249"/>
      <c r="J49" s="249"/>
      <c r="K49" s="249"/>
      <c r="L49" s="249"/>
      <c r="M49" s="249"/>
      <c r="N49" s="249"/>
      <c r="O49" s="249"/>
      <c r="P49" s="249"/>
      <c r="Q49" s="249"/>
      <c r="R49" s="249"/>
      <c r="S49" s="249"/>
      <c r="T49" s="249"/>
      <c r="U49" s="251"/>
      <c r="V49" s="249"/>
      <c r="W49" s="249"/>
      <c r="X49" s="249"/>
      <c r="Y49" s="249"/>
      <c r="Z49" s="249"/>
      <c r="AA49" s="249"/>
      <c r="AB49" s="249"/>
      <c r="AC49" s="249"/>
      <c r="AD49" s="249"/>
      <c r="AE49" s="249"/>
      <c r="AF49" s="249"/>
      <c r="AG49" s="249"/>
      <c r="AH49" s="249"/>
      <c r="AI49" s="249"/>
      <c r="AJ49" s="249"/>
      <c r="AK49" s="249"/>
      <c r="AL49" s="249"/>
      <c r="AM49" s="365"/>
      <c r="AN49" s="365"/>
      <c r="AO49" s="365"/>
      <c r="AP49" s="365"/>
      <c r="AQ49" s="365"/>
      <c r="AR49" s="365"/>
      <c r="AS49" s="365"/>
      <c r="AT49" s="365"/>
      <c r="AU49" s="365"/>
      <c r="AV49" s="365"/>
      <c r="AW49" s="365"/>
      <c r="AX49" s="365"/>
      <c r="AY49" s="365"/>
      <c r="AZ49" s="365"/>
      <c r="BA49" s="252"/>
      <c r="BC49" s="243"/>
      <c r="BD49" s="243"/>
    </row>
    <row r="50" spans="1:56" s="243" customFormat="1" ht="15" hidden="1" outlineLevel="1">
      <c r="A50" s="448">
        <v>10</v>
      </c>
      <c r="B50" s="269" t="s">
        <v>22</v>
      </c>
      <c r="C50" s="251" t="s">
        <v>25</v>
      </c>
      <c r="D50" s="255"/>
      <c r="E50" s="255"/>
      <c r="F50" s="255"/>
      <c r="G50" s="255"/>
      <c r="H50" s="255"/>
      <c r="I50" s="255"/>
      <c r="J50" s="255"/>
      <c r="K50" s="255"/>
      <c r="L50" s="255"/>
      <c r="M50" s="255"/>
      <c r="N50" s="255"/>
      <c r="O50" s="255"/>
      <c r="P50" s="255"/>
      <c r="Q50" s="255"/>
      <c r="R50" s="255"/>
      <c r="S50" s="255"/>
      <c r="T50" s="255"/>
      <c r="U50" s="255">
        <v>12</v>
      </c>
      <c r="V50" s="255"/>
      <c r="W50" s="255"/>
      <c r="X50" s="255"/>
      <c r="Y50" s="255"/>
      <c r="Z50" s="255"/>
      <c r="AA50" s="255"/>
      <c r="AB50" s="255"/>
      <c r="AC50" s="255"/>
      <c r="AD50" s="255"/>
      <c r="AE50" s="255"/>
      <c r="AF50" s="255"/>
      <c r="AG50" s="255"/>
      <c r="AH50" s="255"/>
      <c r="AI50" s="255"/>
      <c r="AJ50" s="255"/>
      <c r="AK50" s="255"/>
      <c r="AL50" s="255"/>
      <c r="AM50" s="366"/>
      <c r="AN50" s="366"/>
      <c r="AO50" s="366"/>
      <c r="AP50" s="366"/>
      <c r="AQ50" s="366"/>
      <c r="AR50" s="366"/>
      <c r="AS50" s="366"/>
      <c r="AT50" s="366"/>
      <c r="AU50" s="366"/>
      <c r="AV50" s="366"/>
      <c r="AW50" s="366"/>
      <c r="AX50" s="366"/>
      <c r="AY50" s="366"/>
      <c r="AZ50" s="366"/>
      <c r="BA50" s="256">
        <f>SUM(AM50:AZ50)</f>
        <v>0</v>
      </c>
    </row>
    <row r="51" spans="1:56" s="243" customFormat="1" ht="15" hidden="1" outlineLevel="1">
      <c r="A51" s="448"/>
      <c r="B51" s="254" t="s">
        <v>214</v>
      </c>
      <c r="C51" s="251" t="s">
        <v>163</v>
      </c>
      <c r="D51" s="255"/>
      <c r="E51" s="255"/>
      <c r="F51" s="255"/>
      <c r="G51" s="255"/>
      <c r="H51" s="255"/>
      <c r="I51" s="255"/>
      <c r="J51" s="255"/>
      <c r="K51" s="255"/>
      <c r="L51" s="255"/>
      <c r="M51" s="255"/>
      <c r="N51" s="255"/>
      <c r="O51" s="255"/>
      <c r="P51" s="255"/>
      <c r="Q51" s="255"/>
      <c r="R51" s="255"/>
      <c r="S51" s="255"/>
      <c r="T51" s="255"/>
      <c r="U51" s="255">
        <f>U50</f>
        <v>12</v>
      </c>
      <c r="V51" s="255"/>
      <c r="W51" s="255"/>
      <c r="X51" s="255"/>
      <c r="Y51" s="255"/>
      <c r="Z51" s="255"/>
      <c r="AA51" s="255"/>
      <c r="AB51" s="255"/>
      <c r="AC51" s="255"/>
      <c r="AD51" s="255"/>
      <c r="AE51" s="255"/>
      <c r="AF51" s="255"/>
      <c r="AG51" s="255"/>
      <c r="AH51" s="255"/>
      <c r="AI51" s="255"/>
      <c r="AJ51" s="255"/>
      <c r="AK51" s="255"/>
      <c r="AL51" s="255"/>
      <c r="AM51" s="362">
        <f>AM50</f>
        <v>0</v>
      </c>
      <c r="AN51" s="362">
        <f>AN50</f>
        <v>0</v>
      </c>
      <c r="AO51" s="362">
        <f t="shared" ref="AO51:AZ51" si="9">AO50</f>
        <v>0</v>
      </c>
      <c r="AP51" s="362">
        <f t="shared" si="9"/>
        <v>0</v>
      </c>
      <c r="AQ51" s="362">
        <f t="shared" si="9"/>
        <v>0</v>
      </c>
      <c r="AR51" s="362">
        <f t="shared" si="9"/>
        <v>0</v>
      </c>
      <c r="AS51" s="362">
        <f t="shared" si="9"/>
        <v>0</v>
      </c>
      <c r="AT51" s="362">
        <f t="shared" si="9"/>
        <v>0</v>
      </c>
      <c r="AU51" s="362">
        <f t="shared" si="9"/>
        <v>0</v>
      </c>
      <c r="AV51" s="362">
        <f t="shared" si="9"/>
        <v>0</v>
      </c>
      <c r="AW51" s="362">
        <f t="shared" si="9"/>
        <v>0</v>
      </c>
      <c r="AX51" s="362">
        <f t="shared" si="9"/>
        <v>0</v>
      </c>
      <c r="AY51" s="362">
        <f t="shared" si="9"/>
        <v>0</v>
      </c>
      <c r="AZ51" s="362">
        <f t="shared" si="9"/>
        <v>0</v>
      </c>
      <c r="BA51" s="270"/>
    </row>
    <row r="52" spans="1:56" s="243" customFormat="1" ht="15" hidden="1" outlineLevel="1">
      <c r="A52" s="448"/>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367"/>
      <c r="AN52" s="367"/>
      <c r="AO52" s="367"/>
      <c r="AP52" s="367"/>
      <c r="AQ52" s="367"/>
      <c r="AR52" s="367"/>
      <c r="AS52" s="367"/>
      <c r="AT52" s="367"/>
      <c r="AU52" s="367"/>
      <c r="AV52" s="367"/>
      <c r="AW52" s="367"/>
      <c r="AX52" s="367"/>
      <c r="AY52" s="367"/>
      <c r="AZ52" s="367"/>
      <c r="BA52" s="272"/>
    </row>
    <row r="53" spans="1:56" s="243" customFormat="1" ht="15" hidden="1" outlineLevel="1">
      <c r="A53" s="448">
        <v>11</v>
      </c>
      <c r="B53" s="273" t="s">
        <v>21</v>
      </c>
      <c r="C53" s="251" t="s">
        <v>25</v>
      </c>
      <c r="D53" s="255"/>
      <c r="E53" s="255"/>
      <c r="F53" s="255"/>
      <c r="G53" s="255"/>
      <c r="H53" s="255"/>
      <c r="I53" s="255"/>
      <c r="J53" s="255"/>
      <c r="K53" s="255"/>
      <c r="L53" s="255"/>
      <c r="M53" s="255"/>
      <c r="N53" s="255"/>
      <c r="O53" s="255"/>
      <c r="P53" s="255"/>
      <c r="Q53" s="255"/>
      <c r="R53" s="255"/>
      <c r="S53" s="255"/>
      <c r="T53" s="255"/>
      <c r="U53" s="255">
        <v>12</v>
      </c>
      <c r="V53" s="255"/>
      <c r="W53" s="255"/>
      <c r="X53" s="255"/>
      <c r="Y53" s="255"/>
      <c r="Z53" s="255"/>
      <c r="AA53" s="255"/>
      <c r="AB53" s="255"/>
      <c r="AC53" s="255"/>
      <c r="AD53" s="255"/>
      <c r="AE53" s="255"/>
      <c r="AF53" s="255"/>
      <c r="AG53" s="255"/>
      <c r="AH53" s="255"/>
      <c r="AI53" s="255"/>
      <c r="AJ53" s="255"/>
      <c r="AK53" s="255"/>
      <c r="AL53" s="255"/>
      <c r="AM53" s="366"/>
      <c r="AN53" s="366"/>
      <c r="AO53" s="366"/>
      <c r="AP53" s="366"/>
      <c r="AQ53" s="366"/>
      <c r="AR53" s="366"/>
      <c r="AS53" s="366"/>
      <c r="AT53" s="366"/>
      <c r="AU53" s="366"/>
      <c r="AV53" s="366"/>
      <c r="AW53" s="366"/>
      <c r="AX53" s="366"/>
      <c r="AY53" s="366"/>
      <c r="AZ53" s="366"/>
      <c r="BA53" s="256">
        <f>SUM(AM53:AZ53)</f>
        <v>0</v>
      </c>
    </row>
    <row r="54" spans="1:56" s="243" customFormat="1" ht="15" hidden="1" outlineLevel="1">
      <c r="A54" s="448"/>
      <c r="B54" s="274" t="s">
        <v>214</v>
      </c>
      <c r="C54" s="251" t="s">
        <v>163</v>
      </c>
      <c r="D54" s="255"/>
      <c r="E54" s="255"/>
      <c r="F54" s="255"/>
      <c r="G54" s="255"/>
      <c r="H54" s="255"/>
      <c r="I54" s="255"/>
      <c r="J54" s="255"/>
      <c r="K54" s="255"/>
      <c r="L54" s="255"/>
      <c r="M54" s="255"/>
      <c r="N54" s="255"/>
      <c r="O54" s="255"/>
      <c r="P54" s="255"/>
      <c r="Q54" s="255"/>
      <c r="R54" s="255"/>
      <c r="S54" s="255"/>
      <c r="T54" s="255"/>
      <c r="U54" s="255">
        <f>U53</f>
        <v>12</v>
      </c>
      <c r="V54" s="255"/>
      <c r="W54" s="255"/>
      <c r="X54" s="255"/>
      <c r="Y54" s="255"/>
      <c r="Z54" s="255"/>
      <c r="AA54" s="255"/>
      <c r="AB54" s="255"/>
      <c r="AC54" s="255"/>
      <c r="AD54" s="255"/>
      <c r="AE54" s="255"/>
      <c r="AF54" s="255"/>
      <c r="AG54" s="255"/>
      <c r="AH54" s="255"/>
      <c r="AI54" s="255"/>
      <c r="AJ54" s="255"/>
      <c r="AK54" s="255"/>
      <c r="AL54" s="255"/>
      <c r="AM54" s="362">
        <f>AM53</f>
        <v>0</v>
      </c>
      <c r="AN54" s="362">
        <f>AN53</f>
        <v>0</v>
      </c>
      <c r="AO54" s="362">
        <f t="shared" ref="AO54:AZ54" si="10">AO53</f>
        <v>0</v>
      </c>
      <c r="AP54" s="362">
        <f t="shared" si="10"/>
        <v>0</v>
      </c>
      <c r="AQ54" s="362">
        <f t="shared" si="10"/>
        <v>0</v>
      </c>
      <c r="AR54" s="362">
        <f t="shared" si="10"/>
        <v>0</v>
      </c>
      <c r="AS54" s="362">
        <f t="shared" si="10"/>
        <v>0</v>
      </c>
      <c r="AT54" s="362">
        <f t="shared" si="10"/>
        <v>0</v>
      </c>
      <c r="AU54" s="362">
        <f t="shared" si="10"/>
        <v>0</v>
      </c>
      <c r="AV54" s="362">
        <f t="shared" si="10"/>
        <v>0</v>
      </c>
      <c r="AW54" s="362">
        <f t="shared" si="10"/>
        <v>0</v>
      </c>
      <c r="AX54" s="362">
        <f t="shared" si="10"/>
        <v>0</v>
      </c>
      <c r="AY54" s="362">
        <f t="shared" si="10"/>
        <v>0</v>
      </c>
      <c r="AZ54" s="362">
        <f t="shared" si="10"/>
        <v>0</v>
      </c>
      <c r="BA54" s="270"/>
    </row>
    <row r="55" spans="1:56" s="243" customFormat="1" ht="15" hidden="1" outlineLevel="1">
      <c r="A55" s="448"/>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367"/>
      <c r="AN55" s="368"/>
      <c r="AO55" s="367"/>
      <c r="AP55" s="367"/>
      <c r="AQ55" s="367"/>
      <c r="AR55" s="367"/>
      <c r="AS55" s="367"/>
      <c r="AT55" s="367"/>
      <c r="AU55" s="367"/>
      <c r="AV55" s="367"/>
      <c r="AW55" s="367"/>
      <c r="AX55" s="367"/>
      <c r="AY55" s="367"/>
      <c r="AZ55" s="367"/>
      <c r="BA55" s="272"/>
    </row>
    <row r="56" spans="1:56" s="243" customFormat="1" ht="15" hidden="1" outlineLevel="1">
      <c r="A56" s="448">
        <v>12</v>
      </c>
      <c r="B56" s="273" t="s">
        <v>23</v>
      </c>
      <c r="C56" s="251" t="s">
        <v>25</v>
      </c>
      <c r="D56" s="255"/>
      <c r="E56" s="255"/>
      <c r="F56" s="255"/>
      <c r="G56" s="255"/>
      <c r="H56" s="255"/>
      <c r="I56" s="255"/>
      <c r="J56" s="255"/>
      <c r="K56" s="255"/>
      <c r="L56" s="255"/>
      <c r="M56" s="255"/>
      <c r="N56" s="255"/>
      <c r="O56" s="255"/>
      <c r="P56" s="255"/>
      <c r="Q56" s="255"/>
      <c r="R56" s="255"/>
      <c r="S56" s="255"/>
      <c r="T56" s="255"/>
      <c r="U56" s="255">
        <v>3</v>
      </c>
      <c r="V56" s="255"/>
      <c r="W56" s="255"/>
      <c r="X56" s="255"/>
      <c r="Y56" s="255"/>
      <c r="Z56" s="255"/>
      <c r="AA56" s="255"/>
      <c r="AB56" s="255"/>
      <c r="AC56" s="255"/>
      <c r="AD56" s="255"/>
      <c r="AE56" s="255"/>
      <c r="AF56" s="255"/>
      <c r="AG56" s="255"/>
      <c r="AH56" s="255"/>
      <c r="AI56" s="255"/>
      <c r="AJ56" s="255"/>
      <c r="AK56" s="255"/>
      <c r="AL56" s="255"/>
      <c r="AM56" s="366"/>
      <c r="AN56" s="366"/>
      <c r="AO56" s="366"/>
      <c r="AP56" s="366"/>
      <c r="AQ56" s="366"/>
      <c r="AR56" s="366"/>
      <c r="AS56" s="366"/>
      <c r="AT56" s="366"/>
      <c r="AU56" s="366"/>
      <c r="AV56" s="366"/>
      <c r="AW56" s="366"/>
      <c r="AX56" s="366"/>
      <c r="AY56" s="366"/>
      <c r="AZ56" s="366"/>
      <c r="BA56" s="256">
        <f>SUM(AM56:AZ56)</f>
        <v>0</v>
      </c>
    </row>
    <row r="57" spans="1:56" s="243" customFormat="1" ht="15" hidden="1" outlineLevel="1">
      <c r="A57" s="448"/>
      <c r="B57" s="274" t="s">
        <v>214</v>
      </c>
      <c r="C57" s="251" t="s">
        <v>163</v>
      </c>
      <c r="D57" s="255"/>
      <c r="E57" s="255"/>
      <c r="F57" s="255"/>
      <c r="G57" s="255"/>
      <c r="H57" s="255"/>
      <c r="I57" s="255"/>
      <c r="J57" s="255"/>
      <c r="K57" s="255"/>
      <c r="L57" s="255"/>
      <c r="M57" s="255"/>
      <c r="N57" s="255"/>
      <c r="O57" s="255"/>
      <c r="P57" s="255"/>
      <c r="Q57" s="255"/>
      <c r="R57" s="255"/>
      <c r="S57" s="255"/>
      <c r="T57" s="255"/>
      <c r="U57" s="255">
        <f>U56</f>
        <v>3</v>
      </c>
      <c r="V57" s="255"/>
      <c r="W57" s="255"/>
      <c r="X57" s="255"/>
      <c r="Y57" s="255"/>
      <c r="Z57" s="255"/>
      <c r="AA57" s="255"/>
      <c r="AB57" s="255"/>
      <c r="AC57" s="255"/>
      <c r="AD57" s="255"/>
      <c r="AE57" s="255"/>
      <c r="AF57" s="255"/>
      <c r="AG57" s="255"/>
      <c r="AH57" s="255"/>
      <c r="AI57" s="255"/>
      <c r="AJ57" s="255"/>
      <c r="AK57" s="255"/>
      <c r="AL57" s="255"/>
      <c r="AM57" s="362">
        <f>AM56</f>
        <v>0</v>
      </c>
      <c r="AN57" s="362">
        <f>AN56</f>
        <v>0</v>
      </c>
      <c r="AO57" s="362">
        <f t="shared" ref="AO57:AZ57" si="11">AO56</f>
        <v>0</v>
      </c>
      <c r="AP57" s="362">
        <f t="shared" si="11"/>
        <v>0</v>
      </c>
      <c r="AQ57" s="362">
        <f t="shared" si="11"/>
        <v>0</v>
      </c>
      <c r="AR57" s="362">
        <f t="shared" si="11"/>
        <v>0</v>
      </c>
      <c r="AS57" s="362">
        <f t="shared" si="11"/>
        <v>0</v>
      </c>
      <c r="AT57" s="362">
        <f t="shared" si="11"/>
        <v>0</v>
      </c>
      <c r="AU57" s="362">
        <f t="shared" si="11"/>
        <v>0</v>
      </c>
      <c r="AV57" s="362">
        <f t="shared" si="11"/>
        <v>0</v>
      </c>
      <c r="AW57" s="362">
        <f t="shared" si="11"/>
        <v>0</v>
      </c>
      <c r="AX57" s="362">
        <f t="shared" si="11"/>
        <v>0</v>
      </c>
      <c r="AY57" s="362">
        <f t="shared" si="11"/>
        <v>0</v>
      </c>
      <c r="AZ57" s="362">
        <f t="shared" si="11"/>
        <v>0</v>
      </c>
      <c r="BA57" s="270"/>
    </row>
    <row r="58" spans="1:56" s="243" customFormat="1" ht="15" hidden="1" outlineLevel="1">
      <c r="A58" s="448"/>
      <c r="B58" s="273"/>
      <c r="C58" s="271"/>
      <c r="D58" s="275"/>
      <c r="E58" s="275"/>
      <c r="F58" s="275"/>
      <c r="G58" s="275"/>
      <c r="H58" s="275"/>
      <c r="I58" s="275"/>
      <c r="J58" s="275"/>
      <c r="K58" s="275"/>
      <c r="L58" s="275"/>
      <c r="M58" s="275"/>
      <c r="N58" s="275"/>
      <c r="O58" s="275"/>
      <c r="P58" s="275"/>
      <c r="Q58" s="275"/>
      <c r="R58" s="275"/>
      <c r="S58" s="275"/>
      <c r="T58" s="275"/>
      <c r="U58" s="251"/>
      <c r="V58" s="275"/>
      <c r="W58" s="275"/>
      <c r="X58" s="275"/>
      <c r="Y58" s="275"/>
      <c r="Z58" s="275"/>
      <c r="AA58" s="275"/>
      <c r="AB58" s="275"/>
      <c r="AC58" s="275"/>
      <c r="AD58" s="275"/>
      <c r="AE58" s="275"/>
      <c r="AF58" s="275"/>
      <c r="AG58" s="275"/>
      <c r="AH58" s="275"/>
      <c r="AI58" s="275"/>
      <c r="AJ58" s="275"/>
      <c r="AK58" s="275"/>
      <c r="AL58" s="275"/>
      <c r="AM58" s="367"/>
      <c r="AN58" s="368"/>
      <c r="AO58" s="367"/>
      <c r="AP58" s="367"/>
      <c r="AQ58" s="367"/>
      <c r="AR58" s="367"/>
      <c r="AS58" s="367"/>
      <c r="AT58" s="367"/>
      <c r="AU58" s="367"/>
      <c r="AV58" s="367"/>
      <c r="AW58" s="367"/>
      <c r="AX58" s="367"/>
      <c r="AY58" s="367"/>
      <c r="AZ58" s="367"/>
      <c r="BA58" s="272"/>
    </row>
    <row r="59" spans="1:56" s="243" customFormat="1" ht="15" hidden="1" outlineLevel="1">
      <c r="A59" s="448">
        <v>13</v>
      </c>
      <c r="B59" s="273" t="s">
        <v>24</v>
      </c>
      <c r="C59" s="251" t="s">
        <v>25</v>
      </c>
      <c r="D59" s="255"/>
      <c r="E59" s="255"/>
      <c r="F59" s="255"/>
      <c r="G59" s="255"/>
      <c r="H59" s="255"/>
      <c r="I59" s="255"/>
      <c r="J59" s="255"/>
      <c r="K59" s="255"/>
      <c r="L59" s="255"/>
      <c r="M59" s="255"/>
      <c r="N59" s="255"/>
      <c r="O59" s="255"/>
      <c r="P59" s="255"/>
      <c r="Q59" s="255"/>
      <c r="R59" s="255"/>
      <c r="S59" s="255"/>
      <c r="T59" s="255"/>
      <c r="U59" s="255">
        <v>12</v>
      </c>
      <c r="V59" s="255"/>
      <c r="W59" s="255"/>
      <c r="X59" s="255"/>
      <c r="Y59" s="255"/>
      <c r="Z59" s="255"/>
      <c r="AA59" s="255"/>
      <c r="AB59" s="255"/>
      <c r="AC59" s="255"/>
      <c r="AD59" s="255"/>
      <c r="AE59" s="255"/>
      <c r="AF59" s="255"/>
      <c r="AG59" s="255"/>
      <c r="AH59" s="255"/>
      <c r="AI59" s="255"/>
      <c r="AJ59" s="255"/>
      <c r="AK59" s="255"/>
      <c r="AL59" s="255"/>
      <c r="AM59" s="366"/>
      <c r="AN59" s="366"/>
      <c r="AO59" s="366"/>
      <c r="AP59" s="366"/>
      <c r="AQ59" s="366"/>
      <c r="AR59" s="366"/>
      <c r="AS59" s="366"/>
      <c r="AT59" s="366"/>
      <c r="AU59" s="366"/>
      <c r="AV59" s="366"/>
      <c r="AW59" s="366"/>
      <c r="AX59" s="366"/>
      <c r="AY59" s="366"/>
      <c r="AZ59" s="366"/>
      <c r="BA59" s="256">
        <f>SUM(AM59:AZ59)</f>
        <v>0</v>
      </c>
    </row>
    <row r="60" spans="1:56" s="243" customFormat="1" ht="15" hidden="1" outlineLevel="1">
      <c r="A60" s="448"/>
      <c r="B60" s="274" t="s">
        <v>214</v>
      </c>
      <c r="C60" s="251" t="s">
        <v>163</v>
      </c>
      <c r="D60" s="255"/>
      <c r="E60" s="255"/>
      <c r="F60" s="255"/>
      <c r="G60" s="255"/>
      <c r="H60" s="255"/>
      <c r="I60" s="255"/>
      <c r="J60" s="255"/>
      <c r="K60" s="255"/>
      <c r="L60" s="255"/>
      <c r="M60" s="255"/>
      <c r="N60" s="255"/>
      <c r="O60" s="255"/>
      <c r="P60" s="255"/>
      <c r="Q60" s="255"/>
      <c r="R60" s="255"/>
      <c r="S60" s="255"/>
      <c r="T60" s="255"/>
      <c r="U60" s="255">
        <f>U59</f>
        <v>12</v>
      </c>
      <c r="V60" s="255"/>
      <c r="W60" s="255"/>
      <c r="X60" s="255"/>
      <c r="Y60" s="255"/>
      <c r="Z60" s="255"/>
      <c r="AA60" s="255"/>
      <c r="AB60" s="255"/>
      <c r="AC60" s="255"/>
      <c r="AD60" s="255"/>
      <c r="AE60" s="255"/>
      <c r="AF60" s="255"/>
      <c r="AG60" s="255"/>
      <c r="AH60" s="255"/>
      <c r="AI60" s="255"/>
      <c r="AJ60" s="255"/>
      <c r="AK60" s="255"/>
      <c r="AL60" s="255"/>
      <c r="AM60" s="362">
        <f>AM59</f>
        <v>0</v>
      </c>
      <c r="AN60" s="362">
        <f>AN59</f>
        <v>0</v>
      </c>
      <c r="AO60" s="362">
        <f t="shared" ref="AO60:AZ60" si="12">AO59</f>
        <v>0</v>
      </c>
      <c r="AP60" s="362">
        <f t="shared" si="12"/>
        <v>0</v>
      </c>
      <c r="AQ60" s="362">
        <f t="shared" si="12"/>
        <v>0</v>
      </c>
      <c r="AR60" s="362">
        <f t="shared" si="12"/>
        <v>0</v>
      </c>
      <c r="AS60" s="362">
        <f t="shared" si="12"/>
        <v>0</v>
      </c>
      <c r="AT60" s="362">
        <f t="shared" si="12"/>
        <v>0</v>
      </c>
      <c r="AU60" s="362">
        <f t="shared" si="12"/>
        <v>0</v>
      </c>
      <c r="AV60" s="362">
        <f t="shared" si="12"/>
        <v>0</v>
      </c>
      <c r="AW60" s="362">
        <f t="shared" si="12"/>
        <v>0</v>
      </c>
      <c r="AX60" s="362">
        <f t="shared" si="12"/>
        <v>0</v>
      </c>
      <c r="AY60" s="362">
        <f t="shared" si="12"/>
        <v>0</v>
      </c>
      <c r="AZ60" s="362">
        <f t="shared" si="12"/>
        <v>0</v>
      </c>
      <c r="BA60" s="270"/>
    </row>
    <row r="61" spans="1:56" s="243" customFormat="1" ht="15" hidden="1" outlineLevel="1">
      <c r="A61" s="448"/>
      <c r="B61" s="273"/>
      <c r="C61" s="271"/>
      <c r="D61" s="275"/>
      <c r="E61" s="275"/>
      <c r="F61" s="275"/>
      <c r="G61" s="275"/>
      <c r="H61" s="275"/>
      <c r="I61" s="275"/>
      <c r="J61" s="275"/>
      <c r="K61" s="275"/>
      <c r="L61" s="275"/>
      <c r="M61" s="275"/>
      <c r="N61" s="275"/>
      <c r="O61" s="275"/>
      <c r="P61" s="275"/>
      <c r="Q61" s="275"/>
      <c r="R61" s="275"/>
      <c r="S61" s="275"/>
      <c r="T61" s="275"/>
      <c r="U61" s="251"/>
      <c r="V61" s="275"/>
      <c r="W61" s="275"/>
      <c r="X61" s="275"/>
      <c r="Y61" s="275"/>
      <c r="Z61" s="275"/>
      <c r="AA61" s="275"/>
      <c r="AB61" s="275"/>
      <c r="AC61" s="275"/>
      <c r="AD61" s="275"/>
      <c r="AE61" s="275"/>
      <c r="AF61" s="275"/>
      <c r="AG61" s="275"/>
      <c r="AH61" s="275"/>
      <c r="AI61" s="275"/>
      <c r="AJ61" s="275"/>
      <c r="AK61" s="275"/>
      <c r="AL61" s="275"/>
      <c r="AM61" s="367"/>
      <c r="AN61" s="367"/>
      <c r="AO61" s="367"/>
      <c r="AP61" s="367"/>
      <c r="AQ61" s="367"/>
      <c r="AR61" s="367"/>
      <c r="AS61" s="367"/>
      <c r="AT61" s="367"/>
      <c r="AU61" s="367"/>
      <c r="AV61" s="367"/>
      <c r="AW61" s="367"/>
      <c r="AX61" s="367"/>
      <c r="AY61" s="367"/>
      <c r="AZ61" s="367"/>
      <c r="BA61" s="272"/>
    </row>
    <row r="62" spans="1:56" s="243" customFormat="1" ht="15" hidden="1" outlineLevel="1">
      <c r="A62" s="448">
        <v>14</v>
      </c>
      <c r="B62" s="273" t="s">
        <v>20</v>
      </c>
      <c r="C62" s="251" t="s">
        <v>25</v>
      </c>
      <c r="D62" s="255"/>
      <c r="E62" s="255"/>
      <c r="F62" s="255"/>
      <c r="G62" s="255"/>
      <c r="H62" s="255"/>
      <c r="I62" s="255"/>
      <c r="J62" s="255"/>
      <c r="K62" s="255"/>
      <c r="L62" s="255"/>
      <c r="M62" s="255"/>
      <c r="N62" s="255"/>
      <c r="O62" s="255"/>
      <c r="P62" s="255"/>
      <c r="Q62" s="255"/>
      <c r="R62" s="255"/>
      <c r="S62" s="255"/>
      <c r="T62" s="255"/>
      <c r="U62" s="255">
        <v>12</v>
      </c>
      <c r="V62" s="255"/>
      <c r="W62" s="255"/>
      <c r="X62" s="255"/>
      <c r="Y62" s="255"/>
      <c r="Z62" s="255"/>
      <c r="AA62" s="255"/>
      <c r="AB62" s="255"/>
      <c r="AC62" s="255"/>
      <c r="AD62" s="255"/>
      <c r="AE62" s="255"/>
      <c r="AF62" s="255"/>
      <c r="AG62" s="255"/>
      <c r="AH62" s="255"/>
      <c r="AI62" s="255"/>
      <c r="AJ62" s="255"/>
      <c r="AK62" s="255"/>
      <c r="AL62" s="255"/>
      <c r="AM62" s="366"/>
      <c r="AN62" s="366"/>
      <c r="AO62" s="366"/>
      <c r="AP62" s="366"/>
      <c r="AQ62" s="366"/>
      <c r="AR62" s="366"/>
      <c r="AS62" s="366"/>
      <c r="AT62" s="366"/>
      <c r="AU62" s="366"/>
      <c r="AV62" s="366"/>
      <c r="AW62" s="366"/>
      <c r="AX62" s="366"/>
      <c r="AY62" s="366"/>
      <c r="AZ62" s="366"/>
      <c r="BA62" s="256">
        <f>SUM(AM62:AZ62)</f>
        <v>0</v>
      </c>
    </row>
    <row r="63" spans="1:56" s="243" customFormat="1" ht="15" hidden="1" outlineLevel="1">
      <c r="A63" s="448"/>
      <c r="B63" s="274" t="s">
        <v>214</v>
      </c>
      <c r="C63" s="251" t="s">
        <v>163</v>
      </c>
      <c r="D63" s="255"/>
      <c r="E63" s="255"/>
      <c r="F63" s="255"/>
      <c r="G63" s="255"/>
      <c r="H63" s="255"/>
      <c r="I63" s="255"/>
      <c r="J63" s="255"/>
      <c r="K63" s="255"/>
      <c r="L63" s="255"/>
      <c r="M63" s="255"/>
      <c r="N63" s="255"/>
      <c r="O63" s="255"/>
      <c r="P63" s="255"/>
      <c r="Q63" s="255"/>
      <c r="R63" s="255"/>
      <c r="S63" s="255"/>
      <c r="T63" s="255"/>
      <c r="U63" s="255">
        <f>U62</f>
        <v>12</v>
      </c>
      <c r="V63" s="255"/>
      <c r="W63" s="255"/>
      <c r="X63" s="255"/>
      <c r="Y63" s="255"/>
      <c r="Z63" s="255"/>
      <c r="AA63" s="255"/>
      <c r="AB63" s="255"/>
      <c r="AC63" s="255"/>
      <c r="AD63" s="255"/>
      <c r="AE63" s="255"/>
      <c r="AF63" s="255"/>
      <c r="AG63" s="255"/>
      <c r="AH63" s="255"/>
      <c r="AI63" s="255"/>
      <c r="AJ63" s="255"/>
      <c r="AK63" s="255"/>
      <c r="AL63" s="255"/>
      <c r="AM63" s="362">
        <f>AM62</f>
        <v>0</v>
      </c>
      <c r="AN63" s="362">
        <f>AN62</f>
        <v>0</v>
      </c>
      <c r="AO63" s="362">
        <f t="shared" ref="AO63:AZ63" si="13">AO62</f>
        <v>0</v>
      </c>
      <c r="AP63" s="362">
        <f t="shared" si="13"/>
        <v>0</v>
      </c>
      <c r="AQ63" s="362">
        <f t="shared" si="13"/>
        <v>0</v>
      </c>
      <c r="AR63" s="362">
        <f t="shared" si="13"/>
        <v>0</v>
      </c>
      <c r="AS63" s="362">
        <f t="shared" si="13"/>
        <v>0</v>
      </c>
      <c r="AT63" s="362">
        <f t="shared" si="13"/>
        <v>0</v>
      </c>
      <c r="AU63" s="362">
        <f t="shared" si="13"/>
        <v>0</v>
      </c>
      <c r="AV63" s="362">
        <f t="shared" si="13"/>
        <v>0</v>
      </c>
      <c r="AW63" s="362">
        <f t="shared" si="13"/>
        <v>0</v>
      </c>
      <c r="AX63" s="362">
        <f t="shared" si="13"/>
        <v>0</v>
      </c>
      <c r="AY63" s="362">
        <f t="shared" si="13"/>
        <v>0</v>
      </c>
      <c r="AZ63" s="362">
        <f t="shared" si="13"/>
        <v>0</v>
      </c>
      <c r="BA63" s="270"/>
    </row>
    <row r="64" spans="1:56" s="243" customFormat="1" ht="15" hidden="1" outlineLevel="1">
      <c r="A64" s="448"/>
      <c r="B64" s="273"/>
      <c r="C64" s="271"/>
      <c r="D64" s="275"/>
      <c r="E64" s="275"/>
      <c r="F64" s="275"/>
      <c r="G64" s="275"/>
      <c r="H64" s="275"/>
      <c r="I64" s="275"/>
      <c r="J64" s="275"/>
      <c r="K64" s="275"/>
      <c r="L64" s="275"/>
      <c r="M64" s="275"/>
      <c r="N64" s="275"/>
      <c r="O64" s="275"/>
      <c r="P64" s="275"/>
      <c r="Q64" s="275"/>
      <c r="R64" s="275"/>
      <c r="S64" s="275"/>
      <c r="T64" s="275"/>
      <c r="U64" s="251"/>
      <c r="V64" s="275"/>
      <c r="W64" s="275"/>
      <c r="X64" s="275"/>
      <c r="Y64" s="275"/>
      <c r="Z64" s="275"/>
      <c r="AA64" s="275"/>
      <c r="AB64" s="275"/>
      <c r="AC64" s="275"/>
      <c r="AD64" s="275"/>
      <c r="AE64" s="275"/>
      <c r="AF64" s="275"/>
      <c r="AG64" s="275"/>
      <c r="AH64" s="275"/>
      <c r="AI64" s="275"/>
      <c r="AJ64" s="275"/>
      <c r="AK64" s="275"/>
      <c r="AL64" s="275"/>
      <c r="AM64" s="367"/>
      <c r="AN64" s="368"/>
      <c r="AO64" s="367"/>
      <c r="AP64" s="367"/>
      <c r="AQ64" s="367"/>
      <c r="AR64" s="367"/>
      <c r="AS64" s="367"/>
      <c r="AT64" s="367"/>
      <c r="AU64" s="367"/>
      <c r="AV64" s="367"/>
      <c r="AW64" s="367"/>
      <c r="AX64" s="367"/>
      <c r="AY64" s="367"/>
      <c r="AZ64" s="367"/>
      <c r="BA64" s="272"/>
    </row>
    <row r="65" spans="1:53" s="243" customFormat="1" ht="15" hidden="1" outlineLevel="1">
      <c r="A65" s="448">
        <v>15</v>
      </c>
      <c r="B65" s="273" t="s">
        <v>483</v>
      </c>
      <c r="C65" s="251" t="s">
        <v>25</v>
      </c>
      <c r="D65" s="255"/>
      <c r="E65" s="255"/>
      <c r="F65" s="255"/>
      <c r="G65" s="255"/>
      <c r="H65" s="255"/>
      <c r="I65" s="255"/>
      <c r="J65" s="255"/>
      <c r="K65" s="255"/>
      <c r="L65" s="255"/>
      <c r="M65" s="255"/>
      <c r="N65" s="255"/>
      <c r="O65" s="255"/>
      <c r="P65" s="255"/>
      <c r="Q65" s="255"/>
      <c r="R65" s="255"/>
      <c r="S65" s="255"/>
      <c r="T65" s="255"/>
      <c r="U65" s="251"/>
      <c r="V65" s="255"/>
      <c r="W65" s="255"/>
      <c r="X65" s="255"/>
      <c r="Y65" s="255"/>
      <c r="Z65" s="255"/>
      <c r="AA65" s="255"/>
      <c r="AB65" s="255"/>
      <c r="AC65" s="255"/>
      <c r="AD65" s="255"/>
      <c r="AE65" s="255"/>
      <c r="AF65" s="255"/>
      <c r="AG65" s="255"/>
      <c r="AH65" s="255"/>
      <c r="AI65" s="255"/>
      <c r="AJ65" s="255"/>
      <c r="AK65" s="255"/>
      <c r="AL65" s="255"/>
      <c r="AM65" s="366"/>
      <c r="AN65" s="366"/>
      <c r="AO65" s="366"/>
      <c r="AP65" s="366"/>
      <c r="AQ65" s="366"/>
      <c r="AR65" s="366"/>
      <c r="AS65" s="366"/>
      <c r="AT65" s="366"/>
      <c r="AU65" s="366"/>
      <c r="AV65" s="366"/>
      <c r="AW65" s="366"/>
      <c r="AX65" s="366"/>
      <c r="AY65" s="366"/>
      <c r="AZ65" s="366"/>
      <c r="BA65" s="256">
        <f>SUM(AM65:AZ65)</f>
        <v>0</v>
      </c>
    </row>
    <row r="66" spans="1:53" s="243" customFormat="1" ht="15" hidden="1" outlineLevel="1">
      <c r="A66" s="448"/>
      <c r="B66" s="274" t="s">
        <v>214</v>
      </c>
      <c r="C66" s="251" t="s">
        <v>163</v>
      </c>
      <c r="D66" s="255"/>
      <c r="E66" s="255"/>
      <c r="F66" s="255"/>
      <c r="G66" s="255"/>
      <c r="H66" s="255"/>
      <c r="I66" s="255"/>
      <c r="J66" s="255"/>
      <c r="K66" s="255"/>
      <c r="L66" s="255"/>
      <c r="M66" s="255"/>
      <c r="N66" s="255"/>
      <c r="O66" s="255"/>
      <c r="P66" s="255"/>
      <c r="Q66" s="255"/>
      <c r="R66" s="255"/>
      <c r="S66" s="255"/>
      <c r="T66" s="255"/>
      <c r="U66" s="251"/>
      <c r="V66" s="255"/>
      <c r="W66" s="255"/>
      <c r="X66" s="255"/>
      <c r="Y66" s="255"/>
      <c r="Z66" s="255"/>
      <c r="AA66" s="255"/>
      <c r="AB66" s="255"/>
      <c r="AC66" s="255"/>
      <c r="AD66" s="255"/>
      <c r="AE66" s="255"/>
      <c r="AF66" s="255"/>
      <c r="AG66" s="255"/>
      <c r="AH66" s="255"/>
      <c r="AI66" s="255"/>
      <c r="AJ66" s="255"/>
      <c r="AK66" s="255"/>
      <c r="AL66" s="255"/>
      <c r="AM66" s="362">
        <f>AM65</f>
        <v>0</v>
      </c>
      <c r="AN66" s="362">
        <f>AN65</f>
        <v>0</v>
      </c>
      <c r="AO66" s="362">
        <f t="shared" ref="AO66:AZ66" si="14">AO65</f>
        <v>0</v>
      </c>
      <c r="AP66" s="362">
        <f t="shared" si="14"/>
        <v>0</v>
      </c>
      <c r="AQ66" s="362">
        <f t="shared" si="14"/>
        <v>0</v>
      </c>
      <c r="AR66" s="362">
        <f t="shared" si="14"/>
        <v>0</v>
      </c>
      <c r="AS66" s="362">
        <f t="shared" si="14"/>
        <v>0</v>
      </c>
      <c r="AT66" s="362">
        <f t="shared" si="14"/>
        <v>0</v>
      </c>
      <c r="AU66" s="362">
        <f t="shared" si="14"/>
        <v>0</v>
      </c>
      <c r="AV66" s="362">
        <f t="shared" si="14"/>
        <v>0</v>
      </c>
      <c r="AW66" s="362">
        <f t="shared" si="14"/>
        <v>0</v>
      </c>
      <c r="AX66" s="362">
        <f t="shared" si="14"/>
        <v>0</v>
      </c>
      <c r="AY66" s="362">
        <f t="shared" si="14"/>
        <v>0</v>
      </c>
      <c r="AZ66" s="362">
        <f t="shared" si="14"/>
        <v>0</v>
      </c>
      <c r="BA66" s="270"/>
    </row>
    <row r="67" spans="1:53" s="243" customFormat="1" ht="15" hidden="1" outlineLevel="1">
      <c r="A67" s="448"/>
      <c r="B67" s="273"/>
      <c r="C67" s="271"/>
      <c r="D67" s="275"/>
      <c r="E67" s="275"/>
      <c r="F67" s="275"/>
      <c r="G67" s="275"/>
      <c r="H67" s="275"/>
      <c r="I67" s="275"/>
      <c r="J67" s="275"/>
      <c r="K67" s="275"/>
      <c r="L67" s="275"/>
      <c r="M67" s="275"/>
      <c r="N67" s="275"/>
      <c r="O67" s="275"/>
      <c r="P67" s="275"/>
      <c r="Q67" s="275"/>
      <c r="R67" s="275"/>
      <c r="S67" s="275"/>
      <c r="T67" s="275"/>
      <c r="U67" s="251"/>
      <c r="V67" s="275"/>
      <c r="W67" s="275"/>
      <c r="X67" s="275"/>
      <c r="Y67" s="275"/>
      <c r="Z67" s="275"/>
      <c r="AA67" s="275"/>
      <c r="AB67" s="275"/>
      <c r="AC67" s="275"/>
      <c r="AD67" s="275"/>
      <c r="AE67" s="275"/>
      <c r="AF67" s="275"/>
      <c r="AG67" s="275"/>
      <c r="AH67" s="275"/>
      <c r="AI67" s="275"/>
      <c r="AJ67" s="275"/>
      <c r="AK67" s="275"/>
      <c r="AL67" s="275"/>
      <c r="AM67" s="369"/>
      <c r="AN67" s="367"/>
      <c r="AO67" s="367"/>
      <c r="AP67" s="367"/>
      <c r="AQ67" s="367"/>
      <c r="AR67" s="367"/>
      <c r="AS67" s="367"/>
      <c r="AT67" s="367"/>
      <c r="AU67" s="367"/>
      <c r="AV67" s="367"/>
      <c r="AW67" s="367"/>
      <c r="AX67" s="367"/>
      <c r="AY67" s="367"/>
      <c r="AZ67" s="367"/>
      <c r="BA67" s="272"/>
    </row>
    <row r="68" spans="1:53" s="243" customFormat="1" ht="30" hidden="1" outlineLevel="1">
      <c r="A68" s="448">
        <v>16</v>
      </c>
      <c r="B68" s="273" t="s">
        <v>484</v>
      </c>
      <c r="C68" s="251" t="s">
        <v>25</v>
      </c>
      <c r="D68" s="255"/>
      <c r="E68" s="255"/>
      <c r="F68" s="255"/>
      <c r="G68" s="255"/>
      <c r="H68" s="255"/>
      <c r="I68" s="255"/>
      <c r="J68" s="255"/>
      <c r="K68" s="255"/>
      <c r="L68" s="255"/>
      <c r="M68" s="255"/>
      <c r="N68" s="255"/>
      <c r="O68" s="255"/>
      <c r="P68" s="255"/>
      <c r="Q68" s="255"/>
      <c r="R68" s="255"/>
      <c r="S68" s="255"/>
      <c r="T68" s="255"/>
      <c r="U68" s="251"/>
      <c r="V68" s="255"/>
      <c r="W68" s="255"/>
      <c r="X68" s="255"/>
      <c r="Y68" s="255"/>
      <c r="Z68" s="255"/>
      <c r="AA68" s="255"/>
      <c r="AB68" s="255"/>
      <c r="AC68" s="255"/>
      <c r="AD68" s="255"/>
      <c r="AE68" s="255"/>
      <c r="AF68" s="255"/>
      <c r="AG68" s="255"/>
      <c r="AH68" s="255"/>
      <c r="AI68" s="255"/>
      <c r="AJ68" s="255"/>
      <c r="AK68" s="255"/>
      <c r="AL68" s="255"/>
      <c r="AM68" s="366"/>
      <c r="AN68" s="366"/>
      <c r="AO68" s="366"/>
      <c r="AP68" s="366"/>
      <c r="AQ68" s="366"/>
      <c r="AR68" s="366"/>
      <c r="AS68" s="366"/>
      <c r="AT68" s="366"/>
      <c r="AU68" s="366"/>
      <c r="AV68" s="366"/>
      <c r="AW68" s="366"/>
      <c r="AX68" s="366"/>
      <c r="AY68" s="366"/>
      <c r="AZ68" s="366"/>
      <c r="BA68" s="256">
        <f>SUM(AM68:AZ68)</f>
        <v>0</v>
      </c>
    </row>
    <row r="69" spans="1:53" s="243" customFormat="1" ht="15" hidden="1" outlineLevel="1">
      <c r="A69" s="448"/>
      <c r="B69" s="274" t="s">
        <v>214</v>
      </c>
      <c r="C69" s="251" t="s">
        <v>163</v>
      </c>
      <c r="D69" s="255"/>
      <c r="E69" s="255"/>
      <c r="F69" s="255"/>
      <c r="G69" s="255"/>
      <c r="H69" s="255"/>
      <c r="I69" s="255"/>
      <c r="J69" s="255"/>
      <c r="K69" s="255"/>
      <c r="L69" s="255"/>
      <c r="M69" s="255"/>
      <c r="N69" s="255"/>
      <c r="O69" s="255"/>
      <c r="P69" s="255"/>
      <c r="Q69" s="255"/>
      <c r="R69" s="255"/>
      <c r="S69" s="255"/>
      <c r="T69" s="255"/>
      <c r="U69" s="251"/>
      <c r="V69" s="255"/>
      <c r="W69" s="255"/>
      <c r="X69" s="255"/>
      <c r="Y69" s="255"/>
      <c r="Z69" s="255"/>
      <c r="AA69" s="255"/>
      <c r="AB69" s="255"/>
      <c r="AC69" s="255"/>
      <c r="AD69" s="255"/>
      <c r="AE69" s="255"/>
      <c r="AF69" s="255"/>
      <c r="AG69" s="255"/>
      <c r="AH69" s="255"/>
      <c r="AI69" s="255"/>
      <c r="AJ69" s="255"/>
      <c r="AK69" s="255"/>
      <c r="AL69" s="255"/>
      <c r="AM69" s="362">
        <f>AM68</f>
        <v>0</v>
      </c>
      <c r="AN69" s="362">
        <f>AN68</f>
        <v>0</v>
      </c>
      <c r="AO69" s="362">
        <f t="shared" ref="AO69:AZ69" si="15">AO68</f>
        <v>0</v>
      </c>
      <c r="AP69" s="362">
        <f t="shared" si="15"/>
        <v>0</v>
      </c>
      <c r="AQ69" s="362">
        <f t="shared" si="15"/>
        <v>0</v>
      </c>
      <c r="AR69" s="362">
        <f t="shared" si="15"/>
        <v>0</v>
      </c>
      <c r="AS69" s="362">
        <f t="shared" si="15"/>
        <v>0</v>
      </c>
      <c r="AT69" s="362">
        <f t="shared" si="15"/>
        <v>0</v>
      </c>
      <c r="AU69" s="362">
        <f t="shared" si="15"/>
        <v>0</v>
      </c>
      <c r="AV69" s="362">
        <f t="shared" si="15"/>
        <v>0</v>
      </c>
      <c r="AW69" s="362">
        <f t="shared" si="15"/>
        <v>0</v>
      </c>
      <c r="AX69" s="362">
        <f t="shared" si="15"/>
        <v>0</v>
      </c>
      <c r="AY69" s="362">
        <f t="shared" si="15"/>
        <v>0</v>
      </c>
      <c r="AZ69" s="362">
        <f t="shared" si="15"/>
        <v>0</v>
      </c>
      <c r="BA69" s="270"/>
    </row>
    <row r="70" spans="1:53" s="243" customFormat="1" ht="15" hidden="1" outlineLevel="1">
      <c r="A70" s="448"/>
      <c r="B70" s="273"/>
      <c r="C70" s="271"/>
      <c r="D70" s="275"/>
      <c r="E70" s="275"/>
      <c r="F70" s="275"/>
      <c r="G70" s="275"/>
      <c r="H70" s="275"/>
      <c r="I70" s="275"/>
      <c r="J70" s="275"/>
      <c r="K70" s="275"/>
      <c r="L70" s="275"/>
      <c r="M70" s="275"/>
      <c r="N70" s="275"/>
      <c r="O70" s="275"/>
      <c r="P70" s="275"/>
      <c r="Q70" s="275"/>
      <c r="R70" s="275"/>
      <c r="S70" s="275"/>
      <c r="T70" s="275"/>
      <c r="U70" s="251"/>
      <c r="V70" s="275"/>
      <c r="W70" s="275"/>
      <c r="X70" s="275"/>
      <c r="Y70" s="275"/>
      <c r="Z70" s="275"/>
      <c r="AA70" s="275"/>
      <c r="AB70" s="275"/>
      <c r="AC70" s="275"/>
      <c r="AD70" s="275"/>
      <c r="AE70" s="275"/>
      <c r="AF70" s="275"/>
      <c r="AG70" s="275"/>
      <c r="AH70" s="275"/>
      <c r="AI70" s="275"/>
      <c r="AJ70" s="275"/>
      <c r="AK70" s="275"/>
      <c r="AL70" s="275"/>
      <c r="AM70" s="369"/>
      <c r="AN70" s="367"/>
      <c r="AO70" s="367"/>
      <c r="AP70" s="367"/>
      <c r="AQ70" s="367"/>
      <c r="AR70" s="367"/>
      <c r="AS70" s="367"/>
      <c r="AT70" s="367"/>
      <c r="AU70" s="367"/>
      <c r="AV70" s="367"/>
      <c r="AW70" s="367"/>
      <c r="AX70" s="367"/>
      <c r="AY70" s="367"/>
      <c r="AZ70" s="367"/>
      <c r="BA70" s="272"/>
    </row>
    <row r="71" spans="1:53" s="243" customFormat="1" ht="15" hidden="1" outlineLevel="1">
      <c r="A71" s="448">
        <v>17</v>
      </c>
      <c r="B71" s="273" t="s">
        <v>9</v>
      </c>
      <c r="C71" s="251" t="s">
        <v>25</v>
      </c>
      <c r="D71" s="255"/>
      <c r="E71" s="255"/>
      <c r="F71" s="255"/>
      <c r="G71" s="255"/>
      <c r="H71" s="255"/>
      <c r="I71" s="255"/>
      <c r="J71" s="255"/>
      <c r="K71" s="255"/>
      <c r="L71" s="255"/>
      <c r="M71" s="255"/>
      <c r="N71" s="255"/>
      <c r="O71" s="255"/>
      <c r="P71" s="255"/>
      <c r="Q71" s="255"/>
      <c r="R71" s="255"/>
      <c r="S71" s="255"/>
      <c r="T71" s="255"/>
      <c r="U71" s="251"/>
      <c r="V71" s="255"/>
      <c r="W71" s="255"/>
      <c r="X71" s="255"/>
      <c r="Y71" s="255"/>
      <c r="Z71" s="255"/>
      <c r="AA71" s="255"/>
      <c r="AB71" s="255"/>
      <c r="AC71" s="255"/>
      <c r="AD71" s="255"/>
      <c r="AE71" s="255"/>
      <c r="AF71" s="255"/>
      <c r="AG71" s="255"/>
      <c r="AH71" s="255"/>
      <c r="AI71" s="255"/>
      <c r="AJ71" s="255"/>
      <c r="AK71" s="255"/>
      <c r="AL71" s="255"/>
      <c r="AM71" s="366"/>
      <c r="AN71" s="366"/>
      <c r="AO71" s="366"/>
      <c r="AP71" s="366"/>
      <c r="AQ71" s="366"/>
      <c r="AR71" s="366"/>
      <c r="AS71" s="366"/>
      <c r="AT71" s="366"/>
      <c r="AU71" s="366"/>
      <c r="AV71" s="366"/>
      <c r="AW71" s="366"/>
      <c r="AX71" s="366"/>
      <c r="AY71" s="366"/>
      <c r="AZ71" s="366"/>
      <c r="BA71" s="256">
        <f>SUM(AM71:AZ71)</f>
        <v>0</v>
      </c>
    </row>
    <row r="72" spans="1:53" s="243" customFormat="1" ht="15" hidden="1" outlineLevel="1">
      <c r="A72" s="448"/>
      <c r="B72" s="274" t="s">
        <v>214</v>
      </c>
      <c r="C72" s="251" t="s">
        <v>163</v>
      </c>
      <c r="D72" s="255"/>
      <c r="E72" s="255"/>
      <c r="F72" s="255"/>
      <c r="G72" s="255"/>
      <c r="H72" s="255"/>
      <c r="I72" s="255"/>
      <c r="J72" s="255"/>
      <c r="K72" s="255"/>
      <c r="L72" s="255"/>
      <c r="M72" s="255"/>
      <c r="N72" s="255"/>
      <c r="O72" s="255"/>
      <c r="P72" s="255"/>
      <c r="Q72" s="255"/>
      <c r="R72" s="255"/>
      <c r="S72" s="255"/>
      <c r="T72" s="255"/>
      <c r="U72" s="251"/>
      <c r="V72" s="255"/>
      <c r="W72" s="255"/>
      <c r="X72" s="255"/>
      <c r="Y72" s="255"/>
      <c r="Z72" s="255"/>
      <c r="AA72" s="255"/>
      <c r="AB72" s="255"/>
      <c r="AC72" s="255"/>
      <c r="AD72" s="255"/>
      <c r="AE72" s="255"/>
      <c r="AF72" s="255"/>
      <c r="AG72" s="255"/>
      <c r="AH72" s="255"/>
      <c r="AI72" s="255"/>
      <c r="AJ72" s="255"/>
      <c r="AK72" s="255"/>
      <c r="AL72" s="255"/>
      <c r="AM72" s="362">
        <f>AM71</f>
        <v>0</v>
      </c>
      <c r="AN72" s="362">
        <f>AN71</f>
        <v>0</v>
      </c>
      <c r="AO72" s="362">
        <f t="shared" ref="AO72:AZ72" si="16">AO71</f>
        <v>0</v>
      </c>
      <c r="AP72" s="362">
        <f t="shared" si="16"/>
        <v>0</v>
      </c>
      <c r="AQ72" s="362">
        <f t="shared" si="16"/>
        <v>0</v>
      </c>
      <c r="AR72" s="362">
        <f t="shared" si="16"/>
        <v>0</v>
      </c>
      <c r="AS72" s="362">
        <f t="shared" si="16"/>
        <v>0</v>
      </c>
      <c r="AT72" s="362">
        <f t="shared" si="16"/>
        <v>0</v>
      </c>
      <c r="AU72" s="362">
        <f t="shared" si="16"/>
        <v>0</v>
      </c>
      <c r="AV72" s="362">
        <f t="shared" si="16"/>
        <v>0</v>
      </c>
      <c r="AW72" s="362">
        <f t="shared" si="16"/>
        <v>0</v>
      </c>
      <c r="AX72" s="362">
        <f t="shared" si="16"/>
        <v>0</v>
      </c>
      <c r="AY72" s="362">
        <f t="shared" si="16"/>
        <v>0</v>
      </c>
      <c r="AZ72" s="362">
        <f t="shared" si="16"/>
        <v>0</v>
      </c>
      <c r="BA72" s="270"/>
    </row>
    <row r="73" spans="1:53" s="243" customFormat="1" ht="15" hidden="1" outlineLevel="1">
      <c r="A73" s="448"/>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370"/>
      <c r="AN73" s="371"/>
      <c r="AO73" s="371"/>
      <c r="AP73" s="371"/>
      <c r="AQ73" s="371"/>
      <c r="AR73" s="371"/>
      <c r="AS73" s="371"/>
      <c r="AT73" s="371"/>
      <c r="AU73" s="371"/>
      <c r="AV73" s="371"/>
      <c r="AW73" s="371"/>
      <c r="AX73" s="371"/>
      <c r="AY73" s="371"/>
      <c r="AZ73" s="371"/>
      <c r="BA73" s="276"/>
    </row>
    <row r="74" spans="1:53" s="253" customFormat="1" ht="15.75" hidden="1" outlineLevel="1">
      <c r="A74" s="449"/>
      <c r="B74" s="248" t="s">
        <v>10</v>
      </c>
      <c r="C74" s="249"/>
      <c r="D74" s="249"/>
      <c r="E74" s="249"/>
      <c r="F74" s="249"/>
      <c r="G74" s="249"/>
      <c r="H74" s="249"/>
      <c r="I74" s="249"/>
      <c r="J74" s="249"/>
      <c r="K74" s="249"/>
      <c r="L74" s="249"/>
      <c r="M74" s="249"/>
      <c r="N74" s="249"/>
      <c r="O74" s="249"/>
      <c r="P74" s="249"/>
      <c r="Q74" s="249"/>
      <c r="R74" s="249"/>
      <c r="S74" s="249"/>
      <c r="T74" s="249"/>
      <c r="U74" s="250"/>
      <c r="V74" s="249"/>
      <c r="W74" s="249"/>
      <c r="X74" s="249"/>
      <c r="Y74" s="249"/>
      <c r="Z74" s="249"/>
      <c r="AA74" s="249"/>
      <c r="AB74" s="249"/>
      <c r="AC74" s="249"/>
      <c r="AD74" s="249"/>
      <c r="AE74" s="249"/>
      <c r="AF74" s="249"/>
      <c r="AG74" s="249"/>
      <c r="AH74" s="249"/>
      <c r="AI74" s="249"/>
      <c r="AJ74" s="249"/>
      <c r="AK74" s="249"/>
      <c r="AL74" s="249"/>
      <c r="AM74" s="365"/>
      <c r="AN74" s="365"/>
      <c r="AO74" s="365"/>
      <c r="AP74" s="365"/>
      <c r="AQ74" s="365"/>
      <c r="AR74" s="365"/>
      <c r="AS74" s="365"/>
      <c r="AT74" s="365"/>
      <c r="AU74" s="365"/>
      <c r="AV74" s="365"/>
      <c r="AW74" s="365"/>
      <c r="AX74" s="365"/>
      <c r="AY74" s="365"/>
      <c r="AZ74" s="365"/>
      <c r="BA74" s="252"/>
    </row>
    <row r="75" spans="1:53" s="243" customFormat="1" ht="15" hidden="1" outlineLevel="1">
      <c r="A75" s="448">
        <v>18</v>
      </c>
      <c r="B75" s="274" t="s">
        <v>11</v>
      </c>
      <c r="C75" s="251" t="s">
        <v>25</v>
      </c>
      <c r="D75" s="255"/>
      <c r="E75" s="255"/>
      <c r="F75" s="255"/>
      <c r="G75" s="255"/>
      <c r="H75" s="255"/>
      <c r="I75" s="255"/>
      <c r="J75" s="255"/>
      <c r="K75" s="255"/>
      <c r="L75" s="255"/>
      <c r="M75" s="255"/>
      <c r="N75" s="255"/>
      <c r="O75" s="255"/>
      <c r="P75" s="255"/>
      <c r="Q75" s="255"/>
      <c r="R75" s="255"/>
      <c r="S75" s="255"/>
      <c r="T75" s="255"/>
      <c r="U75" s="255">
        <v>12</v>
      </c>
      <c r="V75" s="255"/>
      <c r="W75" s="255"/>
      <c r="X75" s="255"/>
      <c r="Y75" s="255"/>
      <c r="Z75" s="255"/>
      <c r="AA75" s="255"/>
      <c r="AB75" s="255"/>
      <c r="AC75" s="255"/>
      <c r="AD75" s="255"/>
      <c r="AE75" s="255"/>
      <c r="AF75" s="255"/>
      <c r="AG75" s="255"/>
      <c r="AH75" s="255"/>
      <c r="AI75" s="255"/>
      <c r="AJ75" s="255"/>
      <c r="AK75" s="255"/>
      <c r="AL75" s="255"/>
      <c r="AM75" s="366"/>
      <c r="AN75" s="366"/>
      <c r="AO75" s="366"/>
      <c r="AP75" s="366"/>
      <c r="AQ75" s="366"/>
      <c r="AR75" s="366"/>
      <c r="AS75" s="366"/>
      <c r="AT75" s="366"/>
      <c r="AU75" s="366"/>
      <c r="AV75" s="366"/>
      <c r="AW75" s="366"/>
      <c r="AX75" s="366"/>
      <c r="AY75" s="366"/>
      <c r="AZ75" s="366"/>
      <c r="BA75" s="256">
        <f>SUM(AM75:AZ75)</f>
        <v>0</v>
      </c>
    </row>
    <row r="76" spans="1:53" s="243" customFormat="1" ht="15" hidden="1" outlineLevel="1">
      <c r="A76" s="448"/>
      <c r="B76" s="274" t="s">
        <v>214</v>
      </c>
      <c r="C76" s="251" t="s">
        <v>163</v>
      </c>
      <c r="D76" s="255"/>
      <c r="E76" s="255"/>
      <c r="F76" s="255"/>
      <c r="G76" s="255"/>
      <c r="H76" s="255"/>
      <c r="I76" s="255"/>
      <c r="J76" s="255"/>
      <c r="K76" s="255"/>
      <c r="L76" s="255"/>
      <c r="M76" s="255"/>
      <c r="N76" s="255"/>
      <c r="O76" s="255"/>
      <c r="P76" s="255"/>
      <c r="Q76" s="255"/>
      <c r="R76" s="255"/>
      <c r="S76" s="255"/>
      <c r="T76" s="255"/>
      <c r="U76" s="255">
        <f>U75</f>
        <v>12</v>
      </c>
      <c r="V76" s="255"/>
      <c r="W76" s="255"/>
      <c r="X76" s="255"/>
      <c r="Y76" s="255"/>
      <c r="Z76" s="255"/>
      <c r="AA76" s="255"/>
      <c r="AB76" s="255"/>
      <c r="AC76" s="255"/>
      <c r="AD76" s="255"/>
      <c r="AE76" s="255"/>
      <c r="AF76" s="255"/>
      <c r="AG76" s="255"/>
      <c r="AH76" s="255"/>
      <c r="AI76" s="255"/>
      <c r="AJ76" s="255"/>
      <c r="AK76" s="255"/>
      <c r="AL76" s="255"/>
      <c r="AM76" s="362">
        <f>AM75</f>
        <v>0</v>
      </c>
      <c r="AN76" s="362">
        <f>AN75</f>
        <v>0</v>
      </c>
      <c r="AO76" s="362">
        <f t="shared" ref="AO76:AZ76" si="17">AO75</f>
        <v>0</v>
      </c>
      <c r="AP76" s="362">
        <f t="shared" si="17"/>
        <v>0</v>
      </c>
      <c r="AQ76" s="362">
        <f t="shared" si="17"/>
        <v>0</v>
      </c>
      <c r="AR76" s="362">
        <f t="shared" si="17"/>
        <v>0</v>
      </c>
      <c r="AS76" s="362">
        <f t="shared" si="17"/>
        <v>0</v>
      </c>
      <c r="AT76" s="362">
        <f t="shared" si="17"/>
        <v>0</v>
      </c>
      <c r="AU76" s="362">
        <f t="shared" si="17"/>
        <v>0</v>
      </c>
      <c r="AV76" s="362">
        <f t="shared" si="17"/>
        <v>0</v>
      </c>
      <c r="AW76" s="362">
        <f t="shared" si="17"/>
        <v>0</v>
      </c>
      <c r="AX76" s="362">
        <f t="shared" si="17"/>
        <v>0</v>
      </c>
      <c r="AY76" s="362">
        <f t="shared" si="17"/>
        <v>0</v>
      </c>
      <c r="AZ76" s="362">
        <f t="shared" si="17"/>
        <v>0</v>
      </c>
      <c r="BA76" s="257"/>
    </row>
    <row r="77" spans="1:53" s="243" customFormat="1" ht="15" hidden="1" outlineLevel="1">
      <c r="A77" s="448"/>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363"/>
      <c r="AN77" s="372"/>
      <c r="AO77" s="372"/>
      <c r="AP77" s="372"/>
      <c r="AQ77" s="372"/>
      <c r="AR77" s="372"/>
      <c r="AS77" s="372"/>
      <c r="AT77" s="372"/>
      <c r="AU77" s="372"/>
      <c r="AV77" s="372"/>
      <c r="AW77" s="372"/>
      <c r="AX77" s="372"/>
      <c r="AY77" s="372"/>
      <c r="AZ77" s="372"/>
      <c r="BA77" s="266"/>
    </row>
    <row r="78" spans="1:53" s="243" customFormat="1" ht="15" hidden="1" outlineLevel="1">
      <c r="A78" s="448">
        <v>19</v>
      </c>
      <c r="B78" s="274" t="s">
        <v>12</v>
      </c>
      <c r="C78" s="251" t="s">
        <v>25</v>
      </c>
      <c r="D78" s="255"/>
      <c r="E78" s="255"/>
      <c r="F78" s="255"/>
      <c r="G78" s="255"/>
      <c r="H78" s="255"/>
      <c r="I78" s="255"/>
      <c r="J78" s="255"/>
      <c r="K78" s="255"/>
      <c r="L78" s="255"/>
      <c r="M78" s="255"/>
      <c r="N78" s="255"/>
      <c r="O78" s="255"/>
      <c r="P78" s="255"/>
      <c r="Q78" s="255"/>
      <c r="R78" s="255"/>
      <c r="S78" s="255"/>
      <c r="T78" s="255"/>
      <c r="U78" s="255">
        <v>12</v>
      </c>
      <c r="V78" s="255"/>
      <c r="W78" s="255"/>
      <c r="X78" s="255"/>
      <c r="Y78" s="255"/>
      <c r="Z78" s="255"/>
      <c r="AA78" s="255"/>
      <c r="AB78" s="255"/>
      <c r="AC78" s="255"/>
      <c r="AD78" s="255"/>
      <c r="AE78" s="255"/>
      <c r="AF78" s="255"/>
      <c r="AG78" s="255"/>
      <c r="AH78" s="255"/>
      <c r="AI78" s="255"/>
      <c r="AJ78" s="255"/>
      <c r="AK78" s="255"/>
      <c r="AL78" s="255"/>
      <c r="AM78" s="361"/>
      <c r="AN78" s="366"/>
      <c r="AO78" s="366"/>
      <c r="AP78" s="366"/>
      <c r="AQ78" s="366"/>
      <c r="AR78" s="366"/>
      <c r="AS78" s="366"/>
      <c r="AT78" s="366"/>
      <c r="AU78" s="366"/>
      <c r="AV78" s="366"/>
      <c r="AW78" s="366"/>
      <c r="AX78" s="366"/>
      <c r="AY78" s="366"/>
      <c r="AZ78" s="366"/>
      <c r="BA78" s="256">
        <f>SUM(AM78:AZ78)</f>
        <v>0</v>
      </c>
    </row>
    <row r="79" spans="1:53" s="243" customFormat="1" ht="15" hidden="1" outlineLevel="1">
      <c r="A79" s="448"/>
      <c r="B79" s="274" t="s">
        <v>214</v>
      </c>
      <c r="C79" s="251" t="s">
        <v>163</v>
      </c>
      <c r="D79" s="255"/>
      <c r="E79" s="255"/>
      <c r="F79" s="255"/>
      <c r="G79" s="255"/>
      <c r="H79" s="255"/>
      <c r="I79" s="255"/>
      <c r="J79" s="255"/>
      <c r="K79" s="255"/>
      <c r="L79" s="255"/>
      <c r="M79" s="255"/>
      <c r="N79" s="255"/>
      <c r="O79" s="255"/>
      <c r="P79" s="255"/>
      <c r="Q79" s="255"/>
      <c r="R79" s="255"/>
      <c r="S79" s="255"/>
      <c r="T79" s="255"/>
      <c r="U79" s="255">
        <f>U78</f>
        <v>12</v>
      </c>
      <c r="V79" s="255"/>
      <c r="W79" s="255"/>
      <c r="X79" s="255"/>
      <c r="Y79" s="255"/>
      <c r="Z79" s="255"/>
      <c r="AA79" s="255"/>
      <c r="AB79" s="255"/>
      <c r="AC79" s="255"/>
      <c r="AD79" s="255"/>
      <c r="AE79" s="255"/>
      <c r="AF79" s="255"/>
      <c r="AG79" s="255"/>
      <c r="AH79" s="255"/>
      <c r="AI79" s="255"/>
      <c r="AJ79" s="255"/>
      <c r="AK79" s="255"/>
      <c r="AL79" s="255"/>
      <c r="AM79" s="362">
        <f>AM78</f>
        <v>0</v>
      </c>
      <c r="AN79" s="362">
        <f>AN78</f>
        <v>0</v>
      </c>
      <c r="AO79" s="362">
        <f t="shared" ref="AO79:AZ79" si="18">AO78</f>
        <v>0</v>
      </c>
      <c r="AP79" s="362">
        <f t="shared" si="18"/>
        <v>0</v>
      </c>
      <c r="AQ79" s="362">
        <f t="shared" si="18"/>
        <v>0</v>
      </c>
      <c r="AR79" s="362">
        <f t="shared" si="18"/>
        <v>0</v>
      </c>
      <c r="AS79" s="362">
        <f t="shared" si="18"/>
        <v>0</v>
      </c>
      <c r="AT79" s="362">
        <f t="shared" si="18"/>
        <v>0</v>
      </c>
      <c r="AU79" s="362">
        <f t="shared" si="18"/>
        <v>0</v>
      </c>
      <c r="AV79" s="362">
        <f t="shared" si="18"/>
        <v>0</v>
      </c>
      <c r="AW79" s="362">
        <f t="shared" si="18"/>
        <v>0</v>
      </c>
      <c r="AX79" s="362">
        <f t="shared" si="18"/>
        <v>0</v>
      </c>
      <c r="AY79" s="362">
        <f t="shared" si="18"/>
        <v>0</v>
      </c>
      <c r="AZ79" s="362">
        <f t="shared" si="18"/>
        <v>0</v>
      </c>
      <c r="BA79" s="257"/>
    </row>
    <row r="80" spans="1:53" s="243" customFormat="1" ht="15" hidden="1" outlineLevel="1">
      <c r="A80" s="448"/>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373"/>
      <c r="AN80" s="373"/>
      <c r="AO80" s="363"/>
      <c r="AP80" s="363"/>
      <c r="AQ80" s="363"/>
      <c r="AR80" s="363"/>
      <c r="AS80" s="363"/>
      <c r="AT80" s="363"/>
      <c r="AU80" s="363"/>
      <c r="AV80" s="363"/>
      <c r="AW80" s="363"/>
      <c r="AX80" s="363"/>
      <c r="AY80" s="363"/>
      <c r="AZ80" s="363"/>
      <c r="BA80" s="266"/>
    </row>
    <row r="81" spans="1:53" s="243" customFormat="1" ht="15" hidden="1" outlineLevel="1">
      <c r="A81" s="448">
        <v>20</v>
      </c>
      <c r="B81" s="274" t="s">
        <v>13</v>
      </c>
      <c r="C81" s="251" t="s">
        <v>25</v>
      </c>
      <c r="D81" s="255"/>
      <c r="E81" s="255"/>
      <c r="F81" s="255"/>
      <c r="G81" s="255"/>
      <c r="H81" s="255"/>
      <c r="I81" s="255"/>
      <c r="J81" s="255"/>
      <c r="K81" s="255"/>
      <c r="L81" s="255"/>
      <c r="M81" s="255"/>
      <c r="N81" s="255"/>
      <c r="O81" s="255"/>
      <c r="P81" s="255"/>
      <c r="Q81" s="255"/>
      <c r="R81" s="255"/>
      <c r="S81" s="255"/>
      <c r="T81" s="255"/>
      <c r="U81" s="255">
        <v>12</v>
      </c>
      <c r="V81" s="255"/>
      <c r="W81" s="255"/>
      <c r="X81" s="255"/>
      <c r="Y81" s="255"/>
      <c r="Z81" s="255"/>
      <c r="AA81" s="255"/>
      <c r="AB81" s="255"/>
      <c r="AC81" s="255"/>
      <c r="AD81" s="255"/>
      <c r="AE81" s="255"/>
      <c r="AF81" s="255"/>
      <c r="AG81" s="255"/>
      <c r="AH81" s="255"/>
      <c r="AI81" s="255"/>
      <c r="AJ81" s="255"/>
      <c r="AK81" s="255"/>
      <c r="AL81" s="255"/>
      <c r="AM81" s="361"/>
      <c r="AN81" s="366"/>
      <c r="AO81" s="366"/>
      <c r="AP81" s="366"/>
      <c r="AQ81" s="366"/>
      <c r="AR81" s="366"/>
      <c r="AS81" s="366"/>
      <c r="AT81" s="366"/>
      <c r="AU81" s="366"/>
      <c r="AV81" s="366"/>
      <c r="AW81" s="366"/>
      <c r="AX81" s="366"/>
      <c r="AY81" s="366"/>
      <c r="AZ81" s="366"/>
      <c r="BA81" s="256">
        <f>SUM(AM81:AZ81)</f>
        <v>0</v>
      </c>
    </row>
    <row r="82" spans="1:53" s="243" customFormat="1" ht="15" hidden="1" outlineLevel="1">
      <c r="A82" s="448"/>
      <c r="B82" s="274" t="s">
        <v>214</v>
      </c>
      <c r="C82" s="251" t="s">
        <v>163</v>
      </c>
      <c r="D82" s="255"/>
      <c r="E82" s="255"/>
      <c r="F82" s="255"/>
      <c r="G82" s="255"/>
      <c r="H82" s="255"/>
      <c r="I82" s="255"/>
      <c r="J82" s="255"/>
      <c r="K82" s="255"/>
      <c r="L82" s="255"/>
      <c r="M82" s="255"/>
      <c r="N82" s="255"/>
      <c r="O82" s="255"/>
      <c r="P82" s="255"/>
      <c r="Q82" s="255"/>
      <c r="R82" s="255"/>
      <c r="S82" s="255"/>
      <c r="T82" s="255"/>
      <c r="U82" s="255">
        <f>U81</f>
        <v>12</v>
      </c>
      <c r="V82" s="255"/>
      <c r="W82" s="255"/>
      <c r="X82" s="255"/>
      <c r="Y82" s="255"/>
      <c r="Z82" s="255"/>
      <c r="AA82" s="255"/>
      <c r="AB82" s="255"/>
      <c r="AC82" s="255"/>
      <c r="AD82" s="255"/>
      <c r="AE82" s="255"/>
      <c r="AF82" s="255"/>
      <c r="AG82" s="255"/>
      <c r="AH82" s="255"/>
      <c r="AI82" s="255"/>
      <c r="AJ82" s="255"/>
      <c r="AK82" s="255"/>
      <c r="AL82" s="255"/>
      <c r="AM82" s="362">
        <f>AM81</f>
        <v>0</v>
      </c>
      <c r="AN82" s="362">
        <f>AN81</f>
        <v>0</v>
      </c>
      <c r="AO82" s="362">
        <f t="shared" ref="AO82:AZ82" si="19">AO81</f>
        <v>0</v>
      </c>
      <c r="AP82" s="362">
        <f t="shared" si="19"/>
        <v>0</v>
      </c>
      <c r="AQ82" s="362">
        <f t="shared" si="19"/>
        <v>0</v>
      </c>
      <c r="AR82" s="362">
        <f t="shared" si="19"/>
        <v>0</v>
      </c>
      <c r="AS82" s="362">
        <f t="shared" si="19"/>
        <v>0</v>
      </c>
      <c r="AT82" s="362">
        <f t="shared" si="19"/>
        <v>0</v>
      </c>
      <c r="AU82" s="362">
        <f t="shared" si="19"/>
        <v>0</v>
      </c>
      <c r="AV82" s="362">
        <f t="shared" si="19"/>
        <v>0</v>
      </c>
      <c r="AW82" s="362">
        <f t="shared" si="19"/>
        <v>0</v>
      </c>
      <c r="AX82" s="362">
        <f t="shared" si="19"/>
        <v>0</v>
      </c>
      <c r="AY82" s="362">
        <f t="shared" si="19"/>
        <v>0</v>
      </c>
      <c r="AZ82" s="362">
        <f t="shared" si="19"/>
        <v>0</v>
      </c>
      <c r="BA82" s="266"/>
    </row>
    <row r="83" spans="1:53" s="243" customFormat="1" ht="15" hidden="1" outlineLevel="1">
      <c r="A83" s="448"/>
      <c r="B83" s="274"/>
      <c r="C83" s="265"/>
      <c r="D83" s="251"/>
      <c r="E83" s="251"/>
      <c r="F83" s="251"/>
      <c r="G83" s="251"/>
      <c r="H83" s="251"/>
      <c r="I83" s="251"/>
      <c r="J83" s="251"/>
      <c r="K83" s="251"/>
      <c r="L83" s="251"/>
      <c r="M83" s="251"/>
      <c r="N83" s="251"/>
      <c r="O83" s="251"/>
      <c r="P83" s="251"/>
      <c r="Q83" s="251"/>
      <c r="R83" s="251"/>
      <c r="S83" s="251"/>
      <c r="T83" s="251"/>
      <c r="U83" s="277"/>
      <c r="V83" s="251"/>
      <c r="W83" s="251"/>
      <c r="X83" s="251"/>
      <c r="Y83" s="251"/>
      <c r="Z83" s="251"/>
      <c r="AA83" s="251"/>
      <c r="AB83" s="251"/>
      <c r="AC83" s="251"/>
      <c r="AD83" s="251"/>
      <c r="AE83" s="251"/>
      <c r="AF83" s="251"/>
      <c r="AG83" s="251"/>
      <c r="AH83" s="251"/>
      <c r="AI83" s="251"/>
      <c r="AJ83" s="251"/>
      <c r="AK83" s="251"/>
      <c r="AL83" s="251"/>
      <c r="AM83" s="363"/>
      <c r="AN83" s="363"/>
      <c r="AO83" s="363"/>
      <c r="AP83" s="363"/>
      <c r="AQ83" s="363"/>
      <c r="AR83" s="363"/>
      <c r="AS83" s="363"/>
      <c r="AT83" s="363"/>
      <c r="AU83" s="363"/>
      <c r="AV83" s="363"/>
      <c r="AW83" s="363"/>
      <c r="AX83" s="363"/>
      <c r="AY83" s="363"/>
      <c r="AZ83" s="363"/>
      <c r="BA83" s="266"/>
    </row>
    <row r="84" spans="1:53" s="243" customFormat="1" ht="15" hidden="1" outlineLevel="1">
      <c r="A84" s="448">
        <v>21</v>
      </c>
      <c r="B84" s="274" t="s">
        <v>22</v>
      </c>
      <c r="C84" s="251" t="s">
        <v>25</v>
      </c>
      <c r="D84" s="255"/>
      <c r="E84" s="255"/>
      <c r="F84" s="255"/>
      <c r="G84" s="255"/>
      <c r="H84" s="255"/>
      <c r="I84" s="255"/>
      <c r="J84" s="255"/>
      <c r="K84" s="255"/>
      <c r="L84" s="255"/>
      <c r="M84" s="255"/>
      <c r="N84" s="255"/>
      <c r="O84" s="255"/>
      <c r="P84" s="255"/>
      <c r="Q84" s="255"/>
      <c r="R84" s="255"/>
      <c r="S84" s="255"/>
      <c r="T84" s="255"/>
      <c r="U84" s="255">
        <v>12</v>
      </c>
      <c r="V84" s="255"/>
      <c r="W84" s="255"/>
      <c r="X84" s="255"/>
      <c r="Y84" s="255"/>
      <c r="Z84" s="255"/>
      <c r="AA84" s="255"/>
      <c r="AB84" s="255"/>
      <c r="AC84" s="255"/>
      <c r="AD84" s="255"/>
      <c r="AE84" s="255"/>
      <c r="AF84" s="255"/>
      <c r="AG84" s="255"/>
      <c r="AH84" s="255"/>
      <c r="AI84" s="255"/>
      <c r="AJ84" s="255"/>
      <c r="AK84" s="255"/>
      <c r="AL84" s="255"/>
      <c r="AM84" s="361"/>
      <c r="AN84" s="366"/>
      <c r="AO84" s="366"/>
      <c r="AP84" s="366"/>
      <c r="AQ84" s="366"/>
      <c r="AR84" s="366"/>
      <c r="AS84" s="366"/>
      <c r="AT84" s="366"/>
      <c r="AU84" s="366"/>
      <c r="AV84" s="366"/>
      <c r="AW84" s="366"/>
      <c r="AX84" s="366"/>
      <c r="AY84" s="366"/>
      <c r="AZ84" s="366"/>
      <c r="BA84" s="256">
        <f>SUM(AM84:AZ84)</f>
        <v>0</v>
      </c>
    </row>
    <row r="85" spans="1:53" s="243" customFormat="1" ht="15" hidden="1" outlineLevel="1">
      <c r="A85" s="448"/>
      <c r="B85" s="274" t="s">
        <v>214</v>
      </c>
      <c r="C85" s="251" t="s">
        <v>163</v>
      </c>
      <c r="D85" s="255"/>
      <c r="E85" s="255"/>
      <c r="F85" s="255"/>
      <c r="G85" s="255"/>
      <c r="H85" s="255"/>
      <c r="I85" s="255"/>
      <c r="J85" s="255"/>
      <c r="K85" s="255"/>
      <c r="L85" s="255"/>
      <c r="M85" s="255"/>
      <c r="N85" s="255"/>
      <c r="O85" s="255"/>
      <c r="P85" s="255"/>
      <c r="Q85" s="255"/>
      <c r="R85" s="255"/>
      <c r="S85" s="255"/>
      <c r="T85" s="255"/>
      <c r="U85" s="255">
        <f>U84</f>
        <v>12</v>
      </c>
      <c r="V85" s="255"/>
      <c r="W85" s="255"/>
      <c r="X85" s="255"/>
      <c r="Y85" s="255"/>
      <c r="Z85" s="255"/>
      <c r="AA85" s="255"/>
      <c r="AB85" s="255"/>
      <c r="AC85" s="255"/>
      <c r="AD85" s="255"/>
      <c r="AE85" s="255"/>
      <c r="AF85" s="255"/>
      <c r="AG85" s="255"/>
      <c r="AH85" s="255"/>
      <c r="AI85" s="255"/>
      <c r="AJ85" s="255"/>
      <c r="AK85" s="255"/>
      <c r="AL85" s="255"/>
      <c r="AM85" s="362">
        <f>AM84</f>
        <v>0</v>
      </c>
      <c r="AN85" s="362">
        <f>AN84</f>
        <v>0</v>
      </c>
      <c r="AO85" s="362">
        <f t="shared" ref="AO85:AZ85" si="20">AO84</f>
        <v>0</v>
      </c>
      <c r="AP85" s="362">
        <f t="shared" si="20"/>
        <v>0</v>
      </c>
      <c r="AQ85" s="362">
        <f t="shared" si="20"/>
        <v>0</v>
      </c>
      <c r="AR85" s="362">
        <f t="shared" si="20"/>
        <v>0</v>
      </c>
      <c r="AS85" s="362">
        <f t="shared" si="20"/>
        <v>0</v>
      </c>
      <c r="AT85" s="362">
        <f t="shared" si="20"/>
        <v>0</v>
      </c>
      <c r="AU85" s="362">
        <f t="shared" si="20"/>
        <v>0</v>
      </c>
      <c r="AV85" s="362">
        <f t="shared" si="20"/>
        <v>0</v>
      </c>
      <c r="AW85" s="362">
        <f t="shared" si="20"/>
        <v>0</v>
      </c>
      <c r="AX85" s="362">
        <f t="shared" si="20"/>
        <v>0</v>
      </c>
      <c r="AY85" s="362">
        <f t="shared" si="20"/>
        <v>0</v>
      </c>
      <c r="AZ85" s="362">
        <f t="shared" si="20"/>
        <v>0</v>
      </c>
      <c r="BA85" s="257"/>
    </row>
    <row r="86" spans="1:53" s="243" customFormat="1" ht="15" hidden="1" outlineLevel="1">
      <c r="A86" s="448"/>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373"/>
      <c r="AN86" s="363"/>
      <c r="AO86" s="363"/>
      <c r="AP86" s="363"/>
      <c r="AQ86" s="363"/>
      <c r="AR86" s="363"/>
      <c r="AS86" s="363"/>
      <c r="AT86" s="363"/>
      <c r="AU86" s="363"/>
      <c r="AV86" s="363"/>
      <c r="AW86" s="363"/>
      <c r="AX86" s="363"/>
      <c r="AY86" s="363"/>
      <c r="AZ86" s="363"/>
      <c r="BA86" s="266"/>
    </row>
    <row r="87" spans="1:53" s="243" customFormat="1" ht="15" hidden="1" outlineLevel="1">
      <c r="A87" s="448">
        <v>22</v>
      </c>
      <c r="B87" s="274" t="s">
        <v>9</v>
      </c>
      <c r="C87" s="251" t="s">
        <v>25</v>
      </c>
      <c r="D87" s="255"/>
      <c r="E87" s="255"/>
      <c r="F87" s="255"/>
      <c r="G87" s="255"/>
      <c r="H87" s="255"/>
      <c r="I87" s="255"/>
      <c r="J87" s="255"/>
      <c r="K87" s="255"/>
      <c r="L87" s="255"/>
      <c r="M87" s="255"/>
      <c r="N87" s="255"/>
      <c r="O87" s="255"/>
      <c r="P87" s="255"/>
      <c r="Q87" s="255"/>
      <c r="R87" s="255"/>
      <c r="S87" s="255"/>
      <c r="T87" s="255"/>
      <c r="U87" s="251"/>
      <c r="V87" s="255"/>
      <c r="W87" s="255"/>
      <c r="X87" s="255"/>
      <c r="Y87" s="255"/>
      <c r="Z87" s="255"/>
      <c r="AA87" s="255"/>
      <c r="AB87" s="255"/>
      <c r="AC87" s="255"/>
      <c r="AD87" s="255"/>
      <c r="AE87" s="255"/>
      <c r="AF87" s="255"/>
      <c r="AG87" s="255"/>
      <c r="AH87" s="255"/>
      <c r="AI87" s="255"/>
      <c r="AJ87" s="255"/>
      <c r="AK87" s="255"/>
      <c r="AL87" s="255"/>
      <c r="AM87" s="361"/>
      <c r="AN87" s="366"/>
      <c r="AO87" s="366"/>
      <c r="AP87" s="366"/>
      <c r="AQ87" s="366"/>
      <c r="AR87" s="366"/>
      <c r="AS87" s="366"/>
      <c r="AT87" s="366"/>
      <c r="AU87" s="366"/>
      <c r="AV87" s="366"/>
      <c r="AW87" s="366"/>
      <c r="AX87" s="366"/>
      <c r="AY87" s="366"/>
      <c r="AZ87" s="366"/>
      <c r="BA87" s="256">
        <f>SUM(AM87:AZ87)</f>
        <v>0</v>
      </c>
    </row>
    <row r="88" spans="1:53" s="243" customFormat="1" ht="15" hidden="1" outlineLevel="1">
      <c r="A88" s="448"/>
      <c r="B88" s="274" t="s">
        <v>214</v>
      </c>
      <c r="C88" s="251" t="s">
        <v>163</v>
      </c>
      <c r="D88" s="255"/>
      <c r="E88" s="255"/>
      <c r="F88" s="255"/>
      <c r="G88" s="255"/>
      <c r="H88" s="255"/>
      <c r="I88" s="255"/>
      <c r="J88" s="255"/>
      <c r="K88" s="255"/>
      <c r="L88" s="255"/>
      <c r="M88" s="255"/>
      <c r="N88" s="255"/>
      <c r="O88" s="255"/>
      <c r="P88" s="255"/>
      <c r="Q88" s="255"/>
      <c r="R88" s="255"/>
      <c r="S88" s="255"/>
      <c r="T88" s="255"/>
      <c r="U88" s="251"/>
      <c r="V88" s="255"/>
      <c r="W88" s="255"/>
      <c r="X88" s="255"/>
      <c r="Y88" s="255"/>
      <c r="Z88" s="255"/>
      <c r="AA88" s="255"/>
      <c r="AB88" s="255"/>
      <c r="AC88" s="255"/>
      <c r="AD88" s="255"/>
      <c r="AE88" s="255"/>
      <c r="AF88" s="255"/>
      <c r="AG88" s="255"/>
      <c r="AH88" s="255"/>
      <c r="AI88" s="255"/>
      <c r="AJ88" s="255"/>
      <c r="AK88" s="255"/>
      <c r="AL88" s="255"/>
      <c r="AM88" s="362">
        <f>AM87</f>
        <v>0</v>
      </c>
      <c r="AN88" s="362">
        <f>AN87</f>
        <v>0</v>
      </c>
      <c r="AO88" s="362">
        <f t="shared" ref="AO88:AZ88" si="21">AO87</f>
        <v>0</v>
      </c>
      <c r="AP88" s="362">
        <f t="shared" si="21"/>
        <v>0</v>
      </c>
      <c r="AQ88" s="362">
        <f t="shared" si="21"/>
        <v>0</v>
      </c>
      <c r="AR88" s="362">
        <f t="shared" si="21"/>
        <v>0</v>
      </c>
      <c r="AS88" s="362">
        <f t="shared" si="21"/>
        <v>0</v>
      </c>
      <c r="AT88" s="362">
        <f t="shared" si="21"/>
        <v>0</v>
      </c>
      <c r="AU88" s="362">
        <f t="shared" si="21"/>
        <v>0</v>
      </c>
      <c r="AV88" s="362">
        <f t="shared" si="21"/>
        <v>0</v>
      </c>
      <c r="AW88" s="362">
        <f t="shared" si="21"/>
        <v>0</v>
      </c>
      <c r="AX88" s="362">
        <f t="shared" si="21"/>
        <v>0</v>
      </c>
      <c r="AY88" s="362">
        <f t="shared" si="21"/>
        <v>0</v>
      </c>
      <c r="AZ88" s="362">
        <f t="shared" si="21"/>
        <v>0</v>
      </c>
      <c r="BA88" s="266"/>
    </row>
    <row r="89" spans="1:53" s="243" customFormat="1" ht="15" hidden="1" outlineLevel="1">
      <c r="A89" s="448"/>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363"/>
      <c r="AN89" s="363"/>
      <c r="AO89" s="363"/>
      <c r="AP89" s="363"/>
      <c r="AQ89" s="363"/>
      <c r="AR89" s="363"/>
      <c r="AS89" s="363"/>
      <c r="AT89" s="363"/>
      <c r="AU89" s="363"/>
      <c r="AV89" s="363"/>
      <c r="AW89" s="363"/>
      <c r="AX89" s="363"/>
      <c r="AY89" s="363"/>
      <c r="AZ89" s="363"/>
      <c r="BA89" s="266"/>
    </row>
    <row r="90" spans="1:53" s="253" customFormat="1" ht="15.75" hidden="1" outlineLevel="1">
      <c r="A90" s="449"/>
      <c r="B90" s="248" t="s">
        <v>14</v>
      </c>
      <c r="C90" s="249"/>
      <c r="D90" s="250"/>
      <c r="E90" s="250"/>
      <c r="F90" s="250"/>
      <c r="G90" s="250"/>
      <c r="H90" s="250"/>
      <c r="I90" s="250"/>
      <c r="J90" s="250"/>
      <c r="K90" s="250"/>
      <c r="L90" s="250"/>
      <c r="M90" s="250"/>
      <c r="N90" s="250"/>
      <c r="O90" s="250"/>
      <c r="P90" s="250"/>
      <c r="Q90" s="250"/>
      <c r="R90" s="250"/>
      <c r="S90" s="250"/>
      <c r="T90" s="250"/>
      <c r="U90" s="250"/>
      <c r="V90" s="250"/>
      <c r="W90" s="249"/>
      <c r="X90" s="249"/>
      <c r="Y90" s="249"/>
      <c r="Z90" s="249"/>
      <c r="AA90" s="249"/>
      <c r="AB90" s="249"/>
      <c r="AC90" s="249"/>
      <c r="AD90" s="249"/>
      <c r="AE90" s="249"/>
      <c r="AF90" s="249"/>
      <c r="AG90" s="249"/>
      <c r="AH90" s="249"/>
      <c r="AI90" s="249"/>
      <c r="AJ90" s="249"/>
      <c r="AK90" s="249"/>
      <c r="AL90" s="249"/>
      <c r="AM90" s="365"/>
      <c r="AN90" s="365"/>
      <c r="AO90" s="365"/>
      <c r="AP90" s="365"/>
      <c r="AQ90" s="365"/>
      <c r="AR90" s="365"/>
      <c r="AS90" s="365"/>
      <c r="AT90" s="365"/>
      <c r="AU90" s="365"/>
      <c r="AV90" s="365"/>
      <c r="AW90" s="365"/>
      <c r="AX90" s="365"/>
      <c r="AY90" s="365"/>
      <c r="AZ90" s="365"/>
      <c r="BA90" s="252"/>
    </row>
    <row r="91" spans="1:53" s="243" customFormat="1" ht="15" hidden="1" outlineLevel="1">
      <c r="A91" s="448">
        <v>23</v>
      </c>
      <c r="B91" s="274" t="s">
        <v>14</v>
      </c>
      <c r="C91" s="251" t="s">
        <v>25</v>
      </c>
      <c r="D91" s="255"/>
      <c r="E91" s="255"/>
      <c r="F91" s="255"/>
      <c r="G91" s="255"/>
      <c r="H91" s="255"/>
      <c r="I91" s="255"/>
      <c r="J91" s="255"/>
      <c r="K91" s="255"/>
      <c r="L91" s="255"/>
      <c r="M91" s="255"/>
      <c r="N91" s="255"/>
      <c r="O91" s="255"/>
      <c r="P91" s="255"/>
      <c r="Q91" s="255"/>
      <c r="R91" s="255"/>
      <c r="S91" s="255"/>
      <c r="T91" s="255"/>
      <c r="U91" s="251"/>
      <c r="V91" s="255"/>
      <c r="W91" s="255"/>
      <c r="X91" s="255"/>
      <c r="Y91" s="255"/>
      <c r="Z91" s="255"/>
      <c r="AA91" s="255"/>
      <c r="AB91" s="255"/>
      <c r="AC91" s="255"/>
      <c r="AD91" s="255"/>
      <c r="AE91" s="255"/>
      <c r="AF91" s="255"/>
      <c r="AG91" s="255"/>
      <c r="AH91" s="255"/>
      <c r="AI91" s="255"/>
      <c r="AJ91" s="255"/>
      <c r="AK91" s="255"/>
      <c r="AL91" s="255"/>
      <c r="AM91" s="361"/>
      <c r="AN91" s="361"/>
      <c r="AO91" s="361"/>
      <c r="AP91" s="361"/>
      <c r="AQ91" s="361"/>
      <c r="AR91" s="361"/>
      <c r="AS91" s="361"/>
      <c r="AT91" s="361"/>
      <c r="AU91" s="361"/>
      <c r="AV91" s="361"/>
      <c r="AW91" s="361"/>
      <c r="AX91" s="361"/>
      <c r="AY91" s="361"/>
      <c r="AZ91" s="361"/>
      <c r="BA91" s="256">
        <f>SUM(AM91:AZ91)</f>
        <v>0</v>
      </c>
    </row>
    <row r="92" spans="1:53" s="243" customFormat="1" ht="15" hidden="1" outlineLevel="1">
      <c r="A92" s="448"/>
      <c r="B92" s="274" t="s">
        <v>214</v>
      </c>
      <c r="C92" s="251" t="s">
        <v>163</v>
      </c>
      <c r="D92" s="255"/>
      <c r="E92" s="255"/>
      <c r="F92" s="255"/>
      <c r="G92" s="255"/>
      <c r="H92" s="255"/>
      <c r="I92" s="255"/>
      <c r="J92" s="255"/>
      <c r="K92" s="255"/>
      <c r="L92" s="255"/>
      <c r="M92" s="255"/>
      <c r="N92" s="255"/>
      <c r="O92" s="255"/>
      <c r="P92" s="255"/>
      <c r="Q92" s="255"/>
      <c r="R92" s="255"/>
      <c r="S92" s="255"/>
      <c r="T92" s="255"/>
      <c r="U92" s="414"/>
      <c r="V92" s="255"/>
      <c r="W92" s="255"/>
      <c r="X92" s="255"/>
      <c r="Y92" s="255"/>
      <c r="Z92" s="255"/>
      <c r="AA92" s="255"/>
      <c r="AB92" s="255"/>
      <c r="AC92" s="255"/>
      <c r="AD92" s="255"/>
      <c r="AE92" s="255"/>
      <c r="AF92" s="255"/>
      <c r="AG92" s="255"/>
      <c r="AH92" s="255"/>
      <c r="AI92" s="255"/>
      <c r="AJ92" s="255"/>
      <c r="AK92" s="255"/>
      <c r="AL92" s="255"/>
      <c r="AM92" s="362">
        <f>AM91</f>
        <v>0</v>
      </c>
      <c r="AN92" s="362">
        <f>AN91</f>
        <v>0</v>
      </c>
      <c r="AO92" s="362">
        <f t="shared" ref="AO92:AZ92" si="22">AO91</f>
        <v>0</v>
      </c>
      <c r="AP92" s="362">
        <f t="shared" si="22"/>
        <v>0</v>
      </c>
      <c r="AQ92" s="362">
        <f t="shared" si="22"/>
        <v>0</v>
      </c>
      <c r="AR92" s="362">
        <f t="shared" si="22"/>
        <v>0</v>
      </c>
      <c r="AS92" s="362">
        <f t="shared" si="22"/>
        <v>0</v>
      </c>
      <c r="AT92" s="362">
        <f t="shared" si="22"/>
        <v>0</v>
      </c>
      <c r="AU92" s="362">
        <f t="shared" si="22"/>
        <v>0</v>
      </c>
      <c r="AV92" s="362">
        <f t="shared" si="22"/>
        <v>0</v>
      </c>
      <c r="AW92" s="362">
        <f t="shared" si="22"/>
        <v>0</v>
      </c>
      <c r="AX92" s="362">
        <f t="shared" si="22"/>
        <v>0</v>
      </c>
      <c r="AY92" s="362">
        <f t="shared" si="22"/>
        <v>0</v>
      </c>
      <c r="AZ92" s="362">
        <f t="shared" si="22"/>
        <v>0</v>
      </c>
      <c r="BA92" s="257"/>
    </row>
    <row r="93" spans="1:53" s="243" customFormat="1" ht="15" hidden="1" outlineLevel="1">
      <c r="A93" s="448"/>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363"/>
      <c r="AN93" s="363"/>
      <c r="AO93" s="363"/>
      <c r="AP93" s="363"/>
      <c r="AQ93" s="363"/>
      <c r="AR93" s="363"/>
      <c r="AS93" s="363"/>
      <c r="AT93" s="363"/>
      <c r="AU93" s="363"/>
      <c r="AV93" s="363"/>
      <c r="AW93" s="363"/>
      <c r="AX93" s="363"/>
      <c r="AY93" s="363"/>
      <c r="AZ93" s="363"/>
      <c r="BA93" s="266"/>
    </row>
    <row r="94" spans="1:53" s="253" customFormat="1" ht="15.75" hidden="1" outlineLevel="1">
      <c r="A94" s="449"/>
      <c r="B94" s="248" t="s">
        <v>485</v>
      </c>
      <c r="C94" s="249"/>
      <c r="D94" s="250"/>
      <c r="E94" s="250"/>
      <c r="F94" s="250"/>
      <c r="G94" s="250"/>
      <c r="H94" s="250"/>
      <c r="I94" s="250"/>
      <c r="J94" s="250"/>
      <c r="K94" s="250"/>
      <c r="L94" s="250"/>
      <c r="M94" s="250"/>
      <c r="N94" s="250"/>
      <c r="O94" s="250"/>
      <c r="P94" s="250"/>
      <c r="Q94" s="250"/>
      <c r="R94" s="250"/>
      <c r="S94" s="250"/>
      <c r="T94" s="250"/>
      <c r="U94" s="250"/>
      <c r="V94" s="250"/>
      <c r="W94" s="249"/>
      <c r="X94" s="249"/>
      <c r="Y94" s="249"/>
      <c r="Z94" s="249"/>
      <c r="AA94" s="249"/>
      <c r="AB94" s="249"/>
      <c r="AC94" s="249"/>
      <c r="AD94" s="249"/>
      <c r="AE94" s="249"/>
      <c r="AF94" s="249"/>
      <c r="AG94" s="249"/>
      <c r="AH94" s="249"/>
      <c r="AI94" s="249"/>
      <c r="AJ94" s="249"/>
      <c r="AK94" s="249"/>
      <c r="AL94" s="249"/>
      <c r="AM94" s="365"/>
      <c r="AN94" s="365"/>
      <c r="AO94" s="365"/>
      <c r="AP94" s="365"/>
      <c r="AQ94" s="365"/>
      <c r="AR94" s="365"/>
      <c r="AS94" s="365"/>
      <c r="AT94" s="365"/>
      <c r="AU94" s="365"/>
      <c r="AV94" s="365"/>
      <c r="AW94" s="365"/>
      <c r="AX94" s="365"/>
      <c r="AY94" s="365"/>
      <c r="AZ94" s="365"/>
      <c r="BA94" s="252"/>
    </row>
    <row r="95" spans="1:53" s="243" customFormat="1" ht="15" hidden="1" outlineLevel="1">
      <c r="A95" s="448">
        <v>24</v>
      </c>
      <c r="B95" s="274" t="s">
        <v>14</v>
      </c>
      <c r="C95" s="251" t="s">
        <v>25</v>
      </c>
      <c r="D95" s="255"/>
      <c r="E95" s="255"/>
      <c r="F95" s="255"/>
      <c r="G95" s="255"/>
      <c r="H95" s="255"/>
      <c r="I95" s="255"/>
      <c r="J95" s="255"/>
      <c r="K95" s="255"/>
      <c r="L95" s="255"/>
      <c r="M95" s="255"/>
      <c r="N95" s="255"/>
      <c r="O95" s="255"/>
      <c r="P95" s="255"/>
      <c r="Q95" s="255"/>
      <c r="R95" s="255"/>
      <c r="S95" s="255"/>
      <c r="T95" s="255"/>
      <c r="U95" s="251"/>
      <c r="V95" s="255"/>
      <c r="W95" s="255"/>
      <c r="X95" s="255"/>
      <c r="Y95" s="255"/>
      <c r="Z95" s="255"/>
      <c r="AA95" s="255"/>
      <c r="AB95" s="255"/>
      <c r="AC95" s="255"/>
      <c r="AD95" s="255"/>
      <c r="AE95" s="255"/>
      <c r="AF95" s="255"/>
      <c r="AG95" s="255"/>
      <c r="AH95" s="255"/>
      <c r="AI95" s="255"/>
      <c r="AJ95" s="255"/>
      <c r="AK95" s="255"/>
      <c r="AL95" s="255"/>
      <c r="AM95" s="361"/>
      <c r="AN95" s="361"/>
      <c r="AO95" s="361"/>
      <c r="AP95" s="361"/>
      <c r="AQ95" s="361"/>
      <c r="AR95" s="361"/>
      <c r="AS95" s="361"/>
      <c r="AT95" s="361"/>
      <c r="AU95" s="361"/>
      <c r="AV95" s="361"/>
      <c r="AW95" s="361"/>
      <c r="AX95" s="361"/>
      <c r="AY95" s="361"/>
      <c r="AZ95" s="361"/>
      <c r="BA95" s="256">
        <f>SUM(AM95:AZ95)</f>
        <v>0</v>
      </c>
    </row>
    <row r="96" spans="1:53" s="243" customFormat="1" ht="15" hidden="1" outlineLevel="1">
      <c r="A96" s="448"/>
      <c r="B96" s="274" t="s">
        <v>214</v>
      </c>
      <c r="C96" s="251" t="s">
        <v>163</v>
      </c>
      <c r="D96" s="255"/>
      <c r="E96" s="255"/>
      <c r="F96" s="255"/>
      <c r="G96" s="255"/>
      <c r="H96" s="255"/>
      <c r="I96" s="255"/>
      <c r="J96" s="255"/>
      <c r="K96" s="255"/>
      <c r="L96" s="255"/>
      <c r="M96" s="255"/>
      <c r="N96" s="255"/>
      <c r="O96" s="255"/>
      <c r="P96" s="255"/>
      <c r="Q96" s="255"/>
      <c r="R96" s="255"/>
      <c r="S96" s="255"/>
      <c r="T96" s="255"/>
      <c r="U96" s="414"/>
      <c r="V96" s="255"/>
      <c r="W96" s="255"/>
      <c r="X96" s="255"/>
      <c r="Y96" s="255"/>
      <c r="Z96" s="255"/>
      <c r="AA96" s="255"/>
      <c r="AB96" s="255"/>
      <c r="AC96" s="255"/>
      <c r="AD96" s="255"/>
      <c r="AE96" s="255"/>
      <c r="AF96" s="255"/>
      <c r="AG96" s="255"/>
      <c r="AH96" s="255"/>
      <c r="AI96" s="255"/>
      <c r="AJ96" s="255"/>
      <c r="AK96" s="255"/>
      <c r="AL96" s="255"/>
      <c r="AM96" s="362">
        <f>AM95</f>
        <v>0</v>
      </c>
      <c r="AN96" s="362">
        <f>AN95</f>
        <v>0</v>
      </c>
      <c r="AO96" s="362">
        <f t="shared" ref="AO96:AZ96" si="23">AO95</f>
        <v>0</v>
      </c>
      <c r="AP96" s="362">
        <f t="shared" si="23"/>
        <v>0</v>
      </c>
      <c r="AQ96" s="362">
        <f t="shared" si="23"/>
        <v>0</v>
      </c>
      <c r="AR96" s="362">
        <f t="shared" si="23"/>
        <v>0</v>
      </c>
      <c r="AS96" s="362">
        <f t="shared" si="23"/>
        <v>0</v>
      </c>
      <c r="AT96" s="362">
        <f t="shared" si="23"/>
        <v>0</v>
      </c>
      <c r="AU96" s="362">
        <f t="shared" si="23"/>
        <v>0</v>
      </c>
      <c r="AV96" s="362">
        <f t="shared" si="23"/>
        <v>0</v>
      </c>
      <c r="AW96" s="362">
        <f t="shared" si="23"/>
        <v>0</v>
      </c>
      <c r="AX96" s="362">
        <f t="shared" si="23"/>
        <v>0</v>
      </c>
      <c r="AY96" s="362">
        <f t="shared" si="23"/>
        <v>0</v>
      </c>
      <c r="AZ96" s="362">
        <f t="shared" si="23"/>
        <v>0</v>
      </c>
      <c r="BA96" s="257"/>
    </row>
    <row r="97" spans="1:53" s="243" customFormat="1" ht="15" hidden="1" outlineLevel="1">
      <c r="A97" s="448"/>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363"/>
      <c r="AN97" s="363"/>
      <c r="AO97" s="363"/>
      <c r="AP97" s="363"/>
      <c r="AQ97" s="363"/>
      <c r="AR97" s="363"/>
      <c r="AS97" s="363"/>
      <c r="AT97" s="363"/>
      <c r="AU97" s="363"/>
      <c r="AV97" s="363"/>
      <c r="AW97" s="363"/>
      <c r="AX97" s="363"/>
      <c r="AY97" s="363"/>
      <c r="AZ97" s="363"/>
      <c r="BA97" s="266"/>
    </row>
    <row r="98" spans="1:53" s="243" customFormat="1" ht="15" hidden="1" outlineLevel="1">
      <c r="A98" s="448">
        <v>25</v>
      </c>
      <c r="B98" s="273" t="s">
        <v>21</v>
      </c>
      <c r="C98" s="251" t="s">
        <v>25</v>
      </c>
      <c r="D98" s="255"/>
      <c r="E98" s="255"/>
      <c r="F98" s="255"/>
      <c r="G98" s="255"/>
      <c r="H98" s="255"/>
      <c r="I98" s="255"/>
      <c r="J98" s="255"/>
      <c r="K98" s="255"/>
      <c r="L98" s="255"/>
      <c r="M98" s="255"/>
      <c r="N98" s="255"/>
      <c r="O98" s="255"/>
      <c r="P98" s="255"/>
      <c r="Q98" s="255"/>
      <c r="R98" s="255"/>
      <c r="S98" s="255"/>
      <c r="T98" s="255"/>
      <c r="U98" s="255">
        <v>0</v>
      </c>
      <c r="V98" s="255"/>
      <c r="W98" s="255"/>
      <c r="X98" s="255"/>
      <c r="Y98" s="255"/>
      <c r="Z98" s="255"/>
      <c r="AA98" s="255"/>
      <c r="AB98" s="255"/>
      <c r="AC98" s="255"/>
      <c r="AD98" s="255"/>
      <c r="AE98" s="255"/>
      <c r="AF98" s="255"/>
      <c r="AG98" s="255"/>
      <c r="AH98" s="255"/>
      <c r="AI98" s="255"/>
      <c r="AJ98" s="255"/>
      <c r="AK98" s="255"/>
      <c r="AL98" s="255"/>
      <c r="AM98" s="366"/>
      <c r="AN98" s="366"/>
      <c r="AO98" s="366"/>
      <c r="AP98" s="366"/>
      <c r="AQ98" s="366"/>
      <c r="AR98" s="366"/>
      <c r="AS98" s="366"/>
      <c r="AT98" s="366"/>
      <c r="AU98" s="366"/>
      <c r="AV98" s="366"/>
      <c r="AW98" s="366"/>
      <c r="AX98" s="366"/>
      <c r="AY98" s="366"/>
      <c r="AZ98" s="366"/>
      <c r="BA98" s="256">
        <f>SUM(AM98:AZ98)</f>
        <v>0</v>
      </c>
    </row>
    <row r="99" spans="1:53" s="243" customFormat="1" ht="15" hidden="1" outlineLevel="1">
      <c r="A99" s="448"/>
      <c r="B99" s="274" t="s">
        <v>214</v>
      </c>
      <c r="C99" s="251" t="s">
        <v>163</v>
      </c>
      <c r="D99" s="255"/>
      <c r="E99" s="255"/>
      <c r="F99" s="255"/>
      <c r="G99" s="255"/>
      <c r="H99" s="255"/>
      <c r="I99" s="255"/>
      <c r="J99" s="255"/>
      <c r="K99" s="255"/>
      <c r="L99" s="255"/>
      <c r="M99" s="255"/>
      <c r="N99" s="255"/>
      <c r="O99" s="255"/>
      <c r="P99" s="255"/>
      <c r="Q99" s="255"/>
      <c r="R99" s="255"/>
      <c r="S99" s="255"/>
      <c r="T99" s="255"/>
      <c r="U99" s="255">
        <f>U98</f>
        <v>0</v>
      </c>
      <c r="V99" s="255"/>
      <c r="W99" s="255"/>
      <c r="X99" s="255"/>
      <c r="Y99" s="255"/>
      <c r="Z99" s="255"/>
      <c r="AA99" s="255"/>
      <c r="AB99" s="255"/>
      <c r="AC99" s="255"/>
      <c r="AD99" s="255"/>
      <c r="AE99" s="255"/>
      <c r="AF99" s="255"/>
      <c r="AG99" s="255"/>
      <c r="AH99" s="255"/>
      <c r="AI99" s="255"/>
      <c r="AJ99" s="255"/>
      <c r="AK99" s="255"/>
      <c r="AL99" s="255"/>
      <c r="AM99" s="362">
        <f>AM98</f>
        <v>0</v>
      </c>
      <c r="AN99" s="362">
        <f>AN98</f>
        <v>0</v>
      </c>
      <c r="AO99" s="362">
        <f t="shared" ref="AO99:AZ99" si="24">AO98</f>
        <v>0</v>
      </c>
      <c r="AP99" s="362">
        <f t="shared" si="24"/>
        <v>0</v>
      </c>
      <c r="AQ99" s="362">
        <f t="shared" si="24"/>
        <v>0</v>
      </c>
      <c r="AR99" s="362">
        <f t="shared" si="24"/>
        <v>0</v>
      </c>
      <c r="AS99" s="362">
        <f t="shared" si="24"/>
        <v>0</v>
      </c>
      <c r="AT99" s="362">
        <f t="shared" si="24"/>
        <v>0</v>
      </c>
      <c r="AU99" s="362">
        <f t="shared" si="24"/>
        <v>0</v>
      </c>
      <c r="AV99" s="362">
        <f t="shared" si="24"/>
        <v>0</v>
      </c>
      <c r="AW99" s="362">
        <f t="shared" si="24"/>
        <v>0</v>
      </c>
      <c r="AX99" s="362">
        <f t="shared" si="24"/>
        <v>0</v>
      </c>
      <c r="AY99" s="362">
        <f t="shared" si="24"/>
        <v>0</v>
      </c>
      <c r="AZ99" s="362">
        <f t="shared" si="24"/>
        <v>0</v>
      </c>
      <c r="BA99" s="270"/>
    </row>
    <row r="100" spans="1:53" s="243" customFormat="1" ht="15" hidden="1" outlineLevel="1">
      <c r="A100" s="448"/>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367"/>
      <c r="AN100" s="368"/>
      <c r="AO100" s="367"/>
      <c r="AP100" s="367"/>
      <c r="AQ100" s="367"/>
      <c r="AR100" s="367"/>
      <c r="AS100" s="367"/>
      <c r="AT100" s="367"/>
      <c r="AU100" s="367"/>
      <c r="AV100" s="367"/>
      <c r="AW100" s="367"/>
      <c r="AX100" s="367"/>
      <c r="AY100" s="367"/>
      <c r="AZ100" s="367"/>
      <c r="BA100" s="272"/>
    </row>
    <row r="101" spans="1:53" s="253" customFormat="1" ht="15.75" hidden="1" outlineLevel="1">
      <c r="A101" s="449"/>
      <c r="B101" s="248" t="s">
        <v>15</v>
      </c>
      <c r="C101" s="279"/>
      <c r="D101" s="250"/>
      <c r="E101" s="249"/>
      <c r="F101" s="249"/>
      <c r="G101" s="249"/>
      <c r="H101" s="249"/>
      <c r="I101" s="249"/>
      <c r="J101" s="249"/>
      <c r="K101" s="249"/>
      <c r="L101" s="249"/>
      <c r="M101" s="249"/>
      <c r="N101" s="249"/>
      <c r="O101" s="249"/>
      <c r="P101" s="249"/>
      <c r="Q101" s="249"/>
      <c r="R101" s="249"/>
      <c r="S101" s="249"/>
      <c r="T101" s="249"/>
      <c r="U101" s="251"/>
      <c r="V101" s="249"/>
      <c r="W101" s="249"/>
      <c r="X101" s="249"/>
      <c r="Y101" s="249"/>
      <c r="Z101" s="249"/>
      <c r="AA101" s="249"/>
      <c r="AB101" s="249"/>
      <c r="AC101" s="249"/>
      <c r="AD101" s="249"/>
      <c r="AE101" s="249"/>
      <c r="AF101" s="249"/>
      <c r="AG101" s="249"/>
      <c r="AH101" s="249"/>
      <c r="AI101" s="249"/>
      <c r="AJ101" s="249"/>
      <c r="AK101" s="249"/>
      <c r="AL101" s="249"/>
      <c r="AM101" s="365"/>
      <c r="AN101" s="365"/>
      <c r="AO101" s="365"/>
      <c r="AP101" s="365"/>
      <c r="AQ101" s="365"/>
      <c r="AR101" s="365"/>
      <c r="AS101" s="365"/>
      <c r="AT101" s="365"/>
      <c r="AU101" s="365"/>
      <c r="AV101" s="365"/>
      <c r="AW101" s="365"/>
      <c r="AX101" s="365"/>
      <c r="AY101" s="365"/>
      <c r="AZ101" s="365"/>
      <c r="BA101" s="252"/>
    </row>
    <row r="102" spans="1:53" s="243" customFormat="1" ht="15" hidden="1" outlineLevel="1">
      <c r="A102" s="448">
        <v>26</v>
      </c>
      <c r="B102" s="280" t="s">
        <v>16</v>
      </c>
      <c r="C102" s="251" t="s">
        <v>25</v>
      </c>
      <c r="D102" s="255"/>
      <c r="E102" s="255"/>
      <c r="F102" s="255"/>
      <c r="G102" s="255"/>
      <c r="H102" s="255"/>
      <c r="I102" s="255"/>
      <c r="J102" s="255"/>
      <c r="K102" s="255"/>
      <c r="L102" s="255"/>
      <c r="M102" s="255"/>
      <c r="N102" s="255"/>
      <c r="O102" s="255"/>
      <c r="P102" s="255"/>
      <c r="Q102" s="255"/>
      <c r="R102" s="255"/>
      <c r="S102" s="255"/>
      <c r="T102" s="255"/>
      <c r="U102" s="255">
        <v>12</v>
      </c>
      <c r="V102" s="255"/>
      <c r="W102" s="255"/>
      <c r="X102" s="255"/>
      <c r="Y102" s="255"/>
      <c r="Z102" s="255"/>
      <c r="AA102" s="255"/>
      <c r="AB102" s="255"/>
      <c r="AC102" s="255"/>
      <c r="AD102" s="255"/>
      <c r="AE102" s="255"/>
      <c r="AF102" s="255"/>
      <c r="AG102" s="255"/>
      <c r="AH102" s="255"/>
      <c r="AI102" s="255"/>
      <c r="AJ102" s="255"/>
      <c r="AK102" s="255"/>
      <c r="AL102" s="255"/>
      <c r="AM102" s="361"/>
      <c r="AN102" s="361"/>
      <c r="AO102" s="361"/>
      <c r="AP102" s="361"/>
      <c r="AQ102" s="361"/>
      <c r="AR102" s="361"/>
      <c r="AS102" s="366"/>
      <c r="AT102" s="366"/>
      <c r="AU102" s="366"/>
      <c r="AV102" s="366"/>
      <c r="AW102" s="366"/>
      <c r="AX102" s="366"/>
      <c r="AY102" s="366"/>
      <c r="AZ102" s="366"/>
      <c r="BA102" s="256">
        <f>SUM(AM102:AZ102)</f>
        <v>0</v>
      </c>
    </row>
    <row r="103" spans="1:53" s="243" customFormat="1" ht="15" hidden="1" outlineLevel="1">
      <c r="A103" s="448"/>
      <c r="B103" s="274" t="s">
        <v>214</v>
      </c>
      <c r="C103" s="251" t="s">
        <v>163</v>
      </c>
      <c r="D103" s="255"/>
      <c r="E103" s="255"/>
      <c r="F103" s="255"/>
      <c r="G103" s="255"/>
      <c r="H103" s="255"/>
      <c r="I103" s="255"/>
      <c r="J103" s="255"/>
      <c r="K103" s="255"/>
      <c r="L103" s="255"/>
      <c r="M103" s="255"/>
      <c r="N103" s="255"/>
      <c r="O103" s="255"/>
      <c r="P103" s="255"/>
      <c r="Q103" s="255"/>
      <c r="R103" s="255"/>
      <c r="S103" s="255"/>
      <c r="T103" s="255"/>
      <c r="U103" s="255">
        <f>U102</f>
        <v>12</v>
      </c>
      <c r="V103" s="255"/>
      <c r="W103" s="255"/>
      <c r="X103" s="255"/>
      <c r="Y103" s="255"/>
      <c r="Z103" s="255"/>
      <c r="AA103" s="255"/>
      <c r="AB103" s="255"/>
      <c r="AC103" s="255"/>
      <c r="AD103" s="255"/>
      <c r="AE103" s="255"/>
      <c r="AF103" s="255"/>
      <c r="AG103" s="255"/>
      <c r="AH103" s="255"/>
      <c r="AI103" s="255"/>
      <c r="AJ103" s="255"/>
      <c r="AK103" s="255"/>
      <c r="AL103" s="255"/>
      <c r="AM103" s="362">
        <f>AM102</f>
        <v>0</v>
      </c>
      <c r="AN103" s="362">
        <f>AN102</f>
        <v>0</v>
      </c>
      <c r="AO103" s="362">
        <f t="shared" ref="AO103:AZ103" si="25">AO102</f>
        <v>0</v>
      </c>
      <c r="AP103" s="362">
        <f t="shared" si="25"/>
        <v>0</v>
      </c>
      <c r="AQ103" s="362">
        <f t="shared" si="25"/>
        <v>0</v>
      </c>
      <c r="AR103" s="362">
        <f t="shared" si="25"/>
        <v>0</v>
      </c>
      <c r="AS103" s="362">
        <f t="shared" si="25"/>
        <v>0</v>
      </c>
      <c r="AT103" s="362">
        <f t="shared" si="25"/>
        <v>0</v>
      </c>
      <c r="AU103" s="362">
        <f t="shared" si="25"/>
        <v>0</v>
      </c>
      <c r="AV103" s="362">
        <f t="shared" si="25"/>
        <v>0</v>
      </c>
      <c r="AW103" s="362">
        <f t="shared" si="25"/>
        <v>0</v>
      </c>
      <c r="AX103" s="362">
        <f t="shared" si="25"/>
        <v>0</v>
      </c>
      <c r="AY103" s="362">
        <f t="shared" si="25"/>
        <v>0</v>
      </c>
      <c r="AZ103" s="362">
        <f t="shared" si="25"/>
        <v>0</v>
      </c>
      <c r="BA103" s="266"/>
    </row>
    <row r="104" spans="1:53" s="243" customFormat="1" ht="15" hidden="1" outlineLevel="1">
      <c r="A104" s="448"/>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374"/>
      <c r="AN104" s="375"/>
      <c r="AO104" s="375"/>
      <c r="AP104" s="375"/>
      <c r="AQ104" s="375"/>
      <c r="AR104" s="375"/>
      <c r="AS104" s="375"/>
      <c r="AT104" s="375"/>
      <c r="AU104" s="375"/>
      <c r="AV104" s="375"/>
      <c r="AW104" s="375"/>
      <c r="AX104" s="375"/>
      <c r="AY104" s="375"/>
      <c r="AZ104" s="375"/>
      <c r="BA104" s="257"/>
    </row>
    <row r="105" spans="1:53" s="243" customFormat="1" ht="15" hidden="1" outlineLevel="1">
      <c r="A105" s="448">
        <v>27</v>
      </c>
      <c r="B105" s="280" t="s">
        <v>17</v>
      </c>
      <c r="C105" s="251" t="s">
        <v>25</v>
      </c>
      <c r="D105" s="255"/>
      <c r="E105" s="255"/>
      <c r="F105" s="255"/>
      <c r="G105" s="255"/>
      <c r="H105" s="255"/>
      <c r="I105" s="255"/>
      <c r="J105" s="255"/>
      <c r="K105" s="255"/>
      <c r="L105" s="255"/>
      <c r="M105" s="255"/>
      <c r="N105" s="255"/>
      <c r="O105" s="255"/>
      <c r="P105" s="255"/>
      <c r="Q105" s="255"/>
      <c r="R105" s="255"/>
      <c r="S105" s="255"/>
      <c r="T105" s="255"/>
      <c r="U105" s="255">
        <v>12</v>
      </c>
      <c r="V105" s="255"/>
      <c r="W105" s="255"/>
      <c r="X105" s="255"/>
      <c r="Y105" s="255"/>
      <c r="Z105" s="255"/>
      <c r="AA105" s="255"/>
      <c r="AB105" s="255"/>
      <c r="AC105" s="255"/>
      <c r="AD105" s="255"/>
      <c r="AE105" s="255"/>
      <c r="AF105" s="255"/>
      <c r="AG105" s="255"/>
      <c r="AH105" s="255"/>
      <c r="AI105" s="255"/>
      <c r="AJ105" s="255"/>
      <c r="AK105" s="255"/>
      <c r="AL105" s="255"/>
      <c r="AM105" s="361"/>
      <c r="AN105" s="361"/>
      <c r="AO105" s="361"/>
      <c r="AP105" s="361"/>
      <c r="AQ105" s="361"/>
      <c r="AR105" s="361"/>
      <c r="AS105" s="366"/>
      <c r="AT105" s="366"/>
      <c r="AU105" s="366"/>
      <c r="AV105" s="366"/>
      <c r="AW105" s="366"/>
      <c r="AX105" s="366"/>
      <c r="AY105" s="366"/>
      <c r="AZ105" s="366"/>
      <c r="BA105" s="256">
        <f>SUM(AM105:AZ105)</f>
        <v>0</v>
      </c>
    </row>
    <row r="106" spans="1:53" s="243" customFormat="1" ht="15" hidden="1" outlineLevel="1">
      <c r="A106" s="448"/>
      <c r="B106" s="274" t="s">
        <v>214</v>
      </c>
      <c r="C106" s="251" t="s">
        <v>163</v>
      </c>
      <c r="D106" s="255"/>
      <c r="E106" s="255"/>
      <c r="F106" s="255"/>
      <c r="G106" s="255"/>
      <c r="H106" s="255"/>
      <c r="I106" s="255"/>
      <c r="J106" s="255"/>
      <c r="K106" s="255"/>
      <c r="L106" s="255"/>
      <c r="M106" s="255"/>
      <c r="N106" s="255"/>
      <c r="O106" s="255"/>
      <c r="P106" s="255"/>
      <c r="Q106" s="255"/>
      <c r="R106" s="255"/>
      <c r="S106" s="255"/>
      <c r="T106" s="255"/>
      <c r="U106" s="255">
        <f>U105</f>
        <v>12</v>
      </c>
      <c r="V106" s="255"/>
      <c r="W106" s="255"/>
      <c r="X106" s="255"/>
      <c r="Y106" s="255"/>
      <c r="Z106" s="255"/>
      <c r="AA106" s="255"/>
      <c r="AB106" s="255"/>
      <c r="AC106" s="255"/>
      <c r="AD106" s="255"/>
      <c r="AE106" s="255"/>
      <c r="AF106" s="255"/>
      <c r="AG106" s="255"/>
      <c r="AH106" s="255"/>
      <c r="AI106" s="255"/>
      <c r="AJ106" s="255"/>
      <c r="AK106" s="255"/>
      <c r="AL106" s="255"/>
      <c r="AM106" s="362">
        <f>AM105</f>
        <v>0</v>
      </c>
      <c r="AN106" s="362">
        <f>AN105</f>
        <v>0</v>
      </c>
      <c r="AO106" s="362">
        <f>AO105</f>
        <v>0</v>
      </c>
      <c r="AP106" s="362">
        <f>AP105</f>
        <v>0</v>
      </c>
      <c r="AQ106" s="362">
        <f t="shared" ref="AQ106:AZ106" si="26">AQ105</f>
        <v>0</v>
      </c>
      <c r="AR106" s="362">
        <f t="shared" si="26"/>
        <v>0</v>
      </c>
      <c r="AS106" s="362">
        <f t="shared" si="26"/>
        <v>0</v>
      </c>
      <c r="AT106" s="362">
        <f t="shared" si="26"/>
        <v>0</v>
      </c>
      <c r="AU106" s="362">
        <f t="shared" si="26"/>
        <v>0</v>
      </c>
      <c r="AV106" s="362">
        <f t="shared" si="26"/>
        <v>0</v>
      </c>
      <c r="AW106" s="362">
        <f t="shared" si="26"/>
        <v>0</v>
      </c>
      <c r="AX106" s="362">
        <f t="shared" si="26"/>
        <v>0</v>
      </c>
      <c r="AY106" s="362">
        <f t="shared" si="26"/>
        <v>0</v>
      </c>
      <c r="AZ106" s="362">
        <f t="shared" si="26"/>
        <v>0</v>
      </c>
      <c r="BA106" s="266"/>
    </row>
    <row r="107" spans="1:53" s="243" customFormat="1" ht="15.75" hidden="1" outlineLevel="1">
      <c r="A107" s="448"/>
      <c r="B107" s="282"/>
      <c r="C107" s="260"/>
      <c r="D107" s="251"/>
      <c r="E107" s="251"/>
      <c r="F107" s="251"/>
      <c r="G107" s="251"/>
      <c r="H107" s="251"/>
      <c r="I107" s="251"/>
      <c r="J107" s="251"/>
      <c r="K107" s="251"/>
      <c r="L107" s="251"/>
      <c r="M107" s="251"/>
      <c r="N107" s="251"/>
      <c r="O107" s="251"/>
      <c r="P107" s="251"/>
      <c r="Q107" s="251"/>
      <c r="R107" s="251"/>
      <c r="S107" s="251"/>
      <c r="T107" s="251"/>
      <c r="U107" s="260"/>
      <c r="V107" s="251"/>
      <c r="W107" s="251"/>
      <c r="X107" s="251"/>
      <c r="Y107" s="251"/>
      <c r="Z107" s="251"/>
      <c r="AA107" s="251"/>
      <c r="AB107" s="251"/>
      <c r="AC107" s="251"/>
      <c r="AD107" s="251"/>
      <c r="AE107" s="251"/>
      <c r="AF107" s="251"/>
      <c r="AG107" s="251"/>
      <c r="AH107" s="251"/>
      <c r="AI107" s="251"/>
      <c r="AJ107" s="251"/>
      <c r="AK107" s="251"/>
      <c r="AL107" s="251"/>
      <c r="AM107" s="363"/>
      <c r="AN107" s="363"/>
      <c r="AO107" s="363"/>
      <c r="AP107" s="363"/>
      <c r="AQ107" s="363"/>
      <c r="AR107" s="363"/>
      <c r="AS107" s="363"/>
      <c r="AT107" s="363"/>
      <c r="AU107" s="363"/>
      <c r="AV107" s="363"/>
      <c r="AW107" s="363"/>
      <c r="AX107" s="363"/>
      <c r="AY107" s="363"/>
      <c r="AZ107" s="363"/>
      <c r="BA107" s="266"/>
    </row>
    <row r="108" spans="1:53" s="243" customFormat="1" ht="15" hidden="1" outlineLevel="1">
      <c r="A108" s="448">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v>0</v>
      </c>
      <c r="V108" s="255"/>
      <c r="W108" s="255"/>
      <c r="X108" s="255"/>
      <c r="Y108" s="255"/>
      <c r="Z108" s="255"/>
      <c r="AA108" s="255"/>
      <c r="AB108" s="255"/>
      <c r="AC108" s="255"/>
      <c r="AD108" s="255"/>
      <c r="AE108" s="255"/>
      <c r="AF108" s="255"/>
      <c r="AG108" s="255"/>
      <c r="AH108" s="255"/>
      <c r="AI108" s="255"/>
      <c r="AJ108" s="255"/>
      <c r="AK108" s="255"/>
      <c r="AL108" s="255"/>
      <c r="AM108" s="361"/>
      <c r="AN108" s="361"/>
      <c r="AO108" s="361"/>
      <c r="AP108" s="361"/>
      <c r="AQ108" s="361"/>
      <c r="AR108" s="361"/>
      <c r="AS108" s="366"/>
      <c r="AT108" s="366"/>
      <c r="AU108" s="366"/>
      <c r="AV108" s="366"/>
      <c r="AW108" s="366"/>
      <c r="AX108" s="366"/>
      <c r="AY108" s="366"/>
      <c r="AZ108" s="366"/>
      <c r="BA108" s="256">
        <f>SUM(AM108:AZ108)</f>
        <v>0</v>
      </c>
    </row>
    <row r="109" spans="1:53" s="243" customFormat="1" ht="15" hidden="1" outlineLevel="1">
      <c r="A109" s="448"/>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f>U108</f>
        <v>0</v>
      </c>
      <c r="V109" s="255"/>
      <c r="W109" s="255"/>
      <c r="X109" s="255"/>
      <c r="Y109" s="255"/>
      <c r="Z109" s="255"/>
      <c r="AA109" s="255"/>
      <c r="AB109" s="255"/>
      <c r="AC109" s="255"/>
      <c r="AD109" s="255"/>
      <c r="AE109" s="255"/>
      <c r="AF109" s="255"/>
      <c r="AG109" s="255"/>
      <c r="AH109" s="255"/>
      <c r="AI109" s="255"/>
      <c r="AJ109" s="255"/>
      <c r="AK109" s="255"/>
      <c r="AL109" s="255"/>
      <c r="AM109" s="362">
        <f>AM108</f>
        <v>0</v>
      </c>
      <c r="AN109" s="362">
        <f>AN108</f>
        <v>0</v>
      </c>
      <c r="AO109" s="362">
        <f t="shared" ref="AO109:AY109" si="27">AO108</f>
        <v>0</v>
      </c>
      <c r="AP109" s="362">
        <f t="shared" si="27"/>
        <v>0</v>
      </c>
      <c r="AQ109" s="362">
        <f t="shared" si="27"/>
        <v>0</v>
      </c>
      <c r="AR109" s="362">
        <f t="shared" si="27"/>
        <v>0</v>
      </c>
      <c r="AS109" s="362">
        <f t="shared" si="27"/>
        <v>0</v>
      </c>
      <c r="AT109" s="362">
        <f t="shared" si="27"/>
        <v>0</v>
      </c>
      <c r="AU109" s="362">
        <f t="shared" si="27"/>
        <v>0</v>
      </c>
      <c r="AV109" s="362">
        <f t="shared" si="27"/>
        <v>0</v>
      </c>
      <c r="AW109" s="362">
        <f t="shared" si="27"/>
        <v>0</v>
      </c>
      <c r="AX109" s="362">
        <f t="shared" si="27"/>
        <v>0</v>
      </c>
      <c r="AY109" s="362">
        <f t="shared" si="27"/>
        <v>0</v>
      </c>
      <c r="AZ109" s="362">
        <f>AZ108</f>
        <v>0</v>
      </c>
      <c r="BA109" s="257"/>
    </row>
    <row r="110" spans="1:53" s="243" customFormat="1" ht="15" hidden="1" outlineLevel="1">
      <c r="A110" s="448"/>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363"/>
      <c r="AN110" s="363"/>
      <c r="AO110" s="363"/>
      <c r="AP110" s="363"/>
      <c r="AQ110" s="363"/>
      <c r="AR110" s="363"/>
      <c r="AS110" s="363"/>
      <c r="AT110" s="363"/>
      <c r="AU110" s="363"/>
      <c r="AV110" s="363"/>
      <c r="AW110" s="363"/>
      <c r="AX110" s="363"/>
      <c r="AY110" s="363"/>
      <c r="AZ110" s="363"/>
      <c r="BA110" s="266"/>
    </row>
    <row r="111" spans="1:53" s="243" customFormat="1" ht="15" hidden="1" outlineLevel="1">
      <c r="A111" s="448">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v>0</v>
      </c>
      <c r="V111" s="255"/>
      <c r="W111" s="255"/>
      <c r="X111" s="255"/>
      <c r="Y111" s="255"/>
      <c r="Z111" s="255"/>
      <c r="AA111" s="255"/>
      <c r="AB111" s="255"/>
      <c r="AC111" s="255"/>
      <c r="AD111" s="255"/>
      <c r="AE111" s="255"/>
      <c r="AF111" s="255"/>
      <c r="AG111" s="255"/>
      <c r="AH111" s="255"/>
      <c r="AI111" s="255"/>
      <c r="AJ111" s="255"/>
      <c r="AK111" s="255"/>
      <c r="AL111" s="255"/>
      <c r="AM111" s="361"/>
      <c r="AN111" s="361"/>
      <c r="AO111" s="361"/>
      <c r="AP111" s="361"/>
      <c r="AQ111" s="361"/>
      <c r="AR111" s="361"/>
      <c r="AS111" s="366"/>
      <c r="AT111" s="366"/>
      <c r="AU111" s="366"/>
      <c r="AV111" s="366"/>
      <c r="AW111" s="366"/>
      <c r="AX111" s="366"/>
      <c r="AY111" s="366"/>
      <c r="AZ111" s="366"/>
      <c r="BA111" s="256">
        <f>SUM(AM111:AZ111)</f>
        <v>0</v>
      </c>
    </row>
    <row r="112" spans="1:53" s="243" customFormat="1" ht="15" hidden="1" outlineLevel="1">
      <c r="A112" s="448"/>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f>U111</f>
        <v>0</v>
      </c>
      <c r="V112" s="255"/>
      <c r="W112" s="255"/>
      <c r="X112" s="255"/>
      <c r="Y112" s="255"/>
      <c r="Z112" s="255"/>
      <c r="AA112" s="255"/>
      <c r="AB112" s="255"/>
      <c r="AC112" s="255"/>
      <c r="AD112" s="255"/>
      <c r="AE112" s="255"/>
      <c r="AF112" s="255"/>
      <c r="AG112" s="255"/>
      <c r="AH112" s="255"/>
      <c r="AI112" s="255"/>
      <c r="AJ112" s="255"/>
      <c r="AK112" s="255"/>
      <c r="AL112" s="255"/>
      <c r="AM112" s="362">
        <f>AM111</f>
        <v>0</v>
      </c>
      <c r="AN112" s="362">
        <f t="shared" ref="AN112:AY112" si="28">AN111</f>
        <v>0</v>
      </c>
      <c r="AO112" s="362">
        <f t="shared" si="28"/>
        <v>0</v>
      </c>
      <c r="AP112" s="362">
        <f t="shared" si="28"/>
        <v>0</v>
      </c>
      <c r="AQ112" s="362">
        <f t="shared" si="28"/>
        <v>0</v>
      </c>
      <c r="AR112" s="362">
        <f t="shared" si="28"/>
        <v>0</v>
      </c>
      <c r="AS112" s="362">
        <f t="shared" si="28"/>
        <v>0</v>
      </c>
      <c r="AT112" s="362">
        <f t="shared" si="28"/>
        <v>0</v>
      </c>
      <c r="AU112" s="362">
        <f t="shared" si="28"/>
        <v>0</v>
      </c>
      <c r="AV112" s="362">
        <f t="shared" si="28"/>
        <v>0</v>
      </c>
      <c r="AW112" s="362">
        <f t="shared" si="28"/>
        <v>0</v>
      </c>
      <c r="AX112" s="362">
        <f t="shared" si="28"/>
        <v>0</v>
      </c>
      <c r="AY112" s="362">
        <f t="shared" si="28"/>
        <v>0</v>
      </c>
      <c r="AZ112" s="362">
        <f>AZ111</f>
        <v>0</v>
      </c>
      <c r="BA112" s="444"/>
    </row>
    <row r="113" spans="1:53" s="243" customFormat="1" ht="15" hidden="1" outlineLevel="1">
      <c r="A113" s="448"/>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363"/>
      <c r="AO113" s="363"/>
      <c r="AP113" s="363"/>
      <c r="AQ113" s="363"/>
      <c r="AR113" s="363"/>
      <c r="AS113" s="367"/>
      <c r="AT113" s="367"/>
      <c r="AU113" s="367"/>
      <c r="AV113" s="367"/>
      <c r="AW113" s="367"/>
      <c r="AX113" s="367"/>
      <c r="AY113" s="367"/>
      <c r="AZ113" s="367"/>
      <c r="BA113" s="272"/>
    </row>
    <row r="114" spans="1:53" s="243" customFormat="1" ht="15" hidden="1" outlineLevel="1">
      <c r="A114" s="448">
        <v>30</v>
      </c>
      <c r="B114" s="283" t="s">
        <v>486</v>
      </c>
      <c r="C114" s="251" t="s">
        <v>25</v>
      </c>
      <c r="D114" s="255"/>
      <c r="E114" s="255"/>
      <c r="F114" s="255"/>
      <c r="G114" s="255"/>
      <c r="H114" s="255"/>
      <c r="I114" s="255"/>
      <c r="J114" s="255"/>
      <c r="K114" s="255"/>
      <c r="L114" s="255"/>
      <c r="M114" s="255"/>
      <c r="N114" s="255"/>
      <c r="O114" s="255"/>
      <c r="P114" s="255"/>
      <c r="Q114" s="255"/>
      <c r="R114" s="255"/>
      <c r="S114" s="255"/>
      <c r="T114" s="255"/>
      <c r="U114" s="255">
        <v>0</v>
      </c>
      <c r="V114" s="255"/>
      <c r="W114" s="255"/>
      <c r="X114" s="255"/>
      <c r="Y114" s="255"/>
      <c r="Z114" s="255"/>
      <c r="AA114" s="255"/>
      <c r="AB114" s="255"/>
      <c r="AC114" s="255"/>
      <c r="AD114" s="255"/>
      <c r="AE114" s="255"/>
      <c r="AF114" s="255"/>
      <c r="AG114" s="255"/>
      <c r="AH114" s="255"/>
      <c r="AI114" s="255"/>
      <c r="AJ114" s="255"/>
      <c r="AK114" s="255"/>
      <c r="AL114" s="255"/>
      <c r="AM114" s="361"/>
      <c r="AN114" s="361"/>
      <c r="AO114" s="361"/>
      <c r="AP114" s="361"/>
      <c r="AQ114" s="361"/>
      <c r="AR114" s="361"/>
      <c r="AS114" s="366"/>
      <c r="AT114" s="366"/>
      <c r="AU114" s="366"/>
      <c r="AV114" s="366"/>
      <c r="AW114" s="366"/>
      <c r="AX114" s="366"/>
      <c r="AY114" s="366"/>
      <c r="AZ114" s="366"/>
      <c r="BA114" s="256">
        <f>SUM(AM114:AZ114)</f>
        <v>0</v>
      </c>
    </row>
    <row r="115" spans="1:53" s="243" customFormat="1" ht="15" hidden="1" outlineLevel="1">
      <c r="A115" s="448"/>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f>U114</f>
        <v>0</v>
      </c>
      <c r="V115" s="255"/>
      <c r="W115" s="255"/>
      <c r="X115" s="255"/>
      <c r="Y115" s="255"/>
      <c r="Z115" s="255"/>
      <c r="AA115" s="255"/>
      <c r="AB115" s="255"/>
      <c r="AC115" s="255"/>
      <c r="AD115" s="255"/>
      <c r="AE115" s="255"/>
      <c r="AF115" s="255"/>
      <c r="AG115" s="255"/>
      <c r="AH115" s="255"/>
      <c r="AI115" s="255"/>
      <c r="AJ115" s="255"/>
      <c r="AK115" s="255"/>
      <c r="AL115" s="255"/>
      <c r="AM115" s="362">
        <f>AM114</f>
        <v>0</v>
      </c>
      <c r="AN115" s="362">
        <f t="shared" ref="AN115:AZ115" si="29">AN114</f>
        <v>0</v>
      </c>
      <c r="AO115" s="362">
        <f t="shared" si="29"/>
        <v>0</v>
      </c>
      <c r="AP115" s="362">
        <f t="shared" si="29"/>
        <v>0</v>
      </c>
      <c r="AQ115" s="362">
        <f t="shared" si="29"/>
        <v>0</v>
      </c>
      <c r="AR115" s="362">
        <f t="shared" si="29"/>
        <v>0</v>
      </c>
      <c r="AS115" s="362">
        <f t="shared" si="29"/>
        <v>0</v>
      </c>
      <c r="AT115" s="362">
        <f t="shared" si="29"/>
        <v>0</v>
      </c>
      <c r="AU115" s="362">
        <f t="shared" si="29"/>
        <v>0</v>
      </c>
      <c r="AV115" s="362">
        <f t="shared" si="29"/>
        <v>0</v>
      </c>
      <c r="AW115" s="362">
        <f t="shared" si="29"/>
        <v>0</v>
      </c>
      <c r="AX115" s="362">
        <f t="shared" si="29"/>
        <v>0</v>
      </c>
      <c r="AY115" s="362">
        <f t="shared" si="29"/>
        <v>0</v>
      </c>
      <c r="AZ115" s="362">
        <f t="shared" si="29"/>
        <v>0</v>
      </c>
      <c r="BA115" s="444"/>
    </row>
    <row r="116" spans="1:53" s="243" customFormat="1" ht="15" hidden="1" outlineLevel="1">
      <c r="A116" s="448"/>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363"/>
      <c r="AO116" s="363"/>
      <c r="AP116" s="363"/>
      <c r="AQ116" s="363"/>
      <c r="AR116" s="363"/>
      <c r="AS116" s="367"/>
      <c r="AT116" s="367"/>
      <c r="AU116" s="367"/>
      <c r="AV116" s="367"/>
      <c r="AW116" s="367"/>
      <c r="AX116" s="367"/>
      <c r="AY116" s="367"/>
      <c r="AZ116" s="367"/>
      <c r="BA116" s="272"/>
    </row>
    <row r="117" spans="1:53" s="243" customFormat="1" ht="15.75" hidden="1" outlineLevel="1">
      <c r="A117" s="448"/>
      <c r="B117" s="248" t="s">
        <v>487</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363"/>
      <c r="AO117" s="363"/>
      <c r="AP117" s="363"/>
      <c r="AQ117" s="363"/>
      <c r="AR117" s="363"/>
      <c r="AS117" s="367"/>
      <c r="AT117" s="367"/>
      <c r="AU117" s="367"/>
      <c r="AV117" s="367"/>
      <c r="AW117" s="367"/>
      <c r="AX117" s="367"/>
      <c r="AY117" s="367"/>
      <c r="AZ117" s="367"/>
      <c r="BA117" s="272"/>
    </row>
    <row r="118" spans="1:53" s="243" customFormat="1" ht="15" hidden="1" outlineLevel="1">
      <c r="A118" s="448">
        <v>31</v>
      </c>
      <c r="B118" s="283" t="s">
        <v>488</v>
      </c>
      <c r="C118" s="251" t="s">
        <v>25</v>
      </c>
      <c r="D118" s="255"/>
      <c r="E118" s="255"/>
      <c r="F118" s="255"/>
      <c r="G118" s="255"/>
      <c r="H118" s="255"/>
      <c r="I118" s="255"/>
      <c r="J118" s="255"/>
      <c r="K118" s="255"/>
      <c r="L118" s="255"/>
      <c r="M118" s="255"/>
      <c r="N118" s="255"/>
      <c r="O118" s="255"/>
      <c r="P118" s="255"/>
      <c r="Q118" s="255"/>
      <c r="R118" s="255"/>
      <c r="S118" s="255"/>
      <c r="T118" s="255"/>
      <c r="U118" s="255">
        <v>0</v>
      </c>
      <c r="V118" s="255"/>
      <c r="W118" s="255"/>
      <c r="X118" s="255"/>
      <c r="Y118" s="255"/>
      <c r="Z118" s="255"/>
      <c r="AA118" s="255"/>
      <c r="AB118" s="255"/>
      <c r="AC118" s="255"/>
      <c r="AD118" s="255"/>
      <c r="AE118" s="255"/>
      <c r="AF118" s="255"/>
      <c r="AG118" s="255"/>
      <c r="AH118" s="255"/>
      <c r="AI118" s="255"/>
      <c r="AJ118" s="255"/>
      <c r="AK118" s="255"/>
      <c r="AL118" s="255"/>
      <c r="AM118" s="361"/>
      <c r="AN118" s="361"/>
      <c r="AO118" s="361"/>
      <c r="AP118" s="361"/>
      <c r="AQ118" s="361"/>
      <c r="AR118" s="361"/>
      <c r="AS118" s="366"/>
      <c r="AT118" s="366"/>
      <c r="AU118" s="366"/>
      <c r="AV118" s="366"/>
      <c r="AW118" s="366"/>
      <c r="AX118" s="366"/>
      <c r="AY118" s="366"/>
      <c r="AZ118" s="366"/>
      <c r="BA118" s="256">
        <f>SUM(AM118:AZ118)</f>
        <v>0</v>
      </c>
    </row>
    <row r="119" spans="1:53" s="243" customFormat="1" ht="15" hidden="1" outlineLevel="1">
      <c r="A119" s="448"/>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f>U118</f>
        <v>0</v>
      </c>
      <c r="V119" s="255"/>
      <c r="W119" s="255"/>
      <c r="X119" s="255"/>
      <c r="Y119" s="255"/>
      <c r="Z119" s="255"/>
      <c r="AA119" s="255"/>
      <c r="AB119" s="255"/>
      <c r="AC119" s="255"/>
      <c r="AD119" s="255"/>
      <c r="AE119" s="255"/>
      <c r="AF119" s="255"/>
      <c r="AG119" s="255"/>
      <c r="AH119" s="255"/>
      <c r="AI119" s="255"/>
      <c r="AJ119" s="255"/>
      <c r="AK119" s="255"/>
      <c r="AL119" s="255"/>
      <c r="AM119" s="362">
        <f>AM118</f>
        <v>0</v>
      </c>
      <c r="AN119" s="362">
        <f t="shared" ref="AN119:AZ119" si="30">AN118</f>
        <v>0</v>
      </c>
      <c r="AO119" s="362">
        <f t="shared" si="30"/>
        <v>0</v>
      </c>
      <c r="AP119" s="362">
        <f t="shared" si="30"/>
        <v>0</v>
      </c>
      <c r="AQ119" s="362">
        <f t="shared" si="30"/>
        <v>0</v>
      </c>
      <c r="AR119" s="362">
        <f t="shared" si="30"/>
        <v>0</v>
      </c>
      <c r="AS119" s="362">
        <f t="shared" si="30"/>
        <v>0</v>
      </c>
      <c r="AT119" s="362">
        <f t="shared" si="30"/>
        <v>0</v>
      </c>
      <c r="AU119" s="362">
        <f t="shared" si="30"/>
        <v>0</v>
      </c>
      <c r="AV119" s="362">
        <f t="shared" si="30"/>
        <v>0</v>
      </c>
      <c r="AW119" s="362">
        <f t="shared" si="30"/>
        <v>0</v>
      </c>
      <c r="AX119" s="362">
        <f t="shared" si="30"/>
        <v>0</v>
      </c>
      <c r="AY119" s="362">
        <f t="shared" si="30"/>
        <v>0</v>
      </c>
      <c r="AZ119" s="362">
        <f t="shared" si="30"/>
        <v>0</v>
      </c>
      <c r="BA119" s="444"/>
    </row>
    <row r="120" spans="1:53" s="243" customFormat="1" ht="15" hidden="1" outlineLevel="1">
      <c r="A120" s="448"/>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363"/>
      <c r="AN120" s="363"/>
      <c r="AO120" s="363"/>
      <c r="AP120" s="363"/>
      <c r="AQ120" s="363"/>
      <c r="AR120" s="363"/>
      <c r="AS120" s="367"/>
      <c r="AT120" s="367"/>
      <c r="AU120" s="367"/>
      <c r="AV120" s="367"/>
      <c r="AW120" s="367"/>
      <c r="AX120" s="367"/>
      <c r="AY120" s="367"/>
      <c r="AZ120" s="367"/>
      <c r="BA120" s="272"/>
    </row>
    <row r="121" spans="1:53" s="243" customFormat="1" ht="15" hidden="1" outlineLevel="1">
      <c r="A121" s="448">
        <v>32</v>
      </c>
      <c r="B121" s="283" t="s">
        <v>489</v>
      </c>
      <c r="C121" s="251" t="s">
        <v>25</v>
      </c>
      <c r="D121" s="255"/>
      <c r="E121" s="255"/>
      <c r="F121" s="255"/>
      <c r="G121" s="255"/>
      <c r="H121" s="255"/>
      <c r="I121" s="255"/>
      <c r="J121" s="255"/>
      <c r="K121" s="255"/>
      <c r="L121" s="255"/>
      <c r="M121" s="255"/>
      <c r="N121" s="255"/>
      <c r="O121" s="255"/>
      <c r="P121" s="255"/>
      <c r="Q121" s="255"/>
      <c r="R121" s="255"/>
      <c r="S121" s="255"/>
      <c r="T121" s="255"/>
      <c r="U121" s="255">
        <v>0</v>
      </c>
      <c r="V121" s="255"/>
      <c r="W121" s="255"/>
      <c r="X121" s="255"/>
      <c r="Y121" s="255"/>
      <c r="Z121" s="255"/>
      <c r="AA121" s="255"/>
      <c r="AB121" s="255"/>
      <c r="AC121" s="255"/>
      <c r="AD121" s="255"/>
      <c r="AE121" s="255"/>
      <c r="AF121" s="255"/>
      <c r="AG121" s="255"/>
      <c r="AH121" s="255"/>
      <c r="AI121" s="255"/>
      <c r="AJ121" s="255"/>
      <c r="AK121" s="255"/>
      <c r="AL121" s="255"/>
      <c r="AM121" s="361"/>
      <c r="AN121" s="361"/>
      <c r="AO121" s="361"/>
      <c r="AP121" s="361"/>
      <c r="AQ121" s="361"/>
      <c r="AR121" s="361"/>
      <c r="AS121" s="366"/>
      <c r="AT121" s="366"/>
      <c r="AU121" s="366"/>
      <c r="AV121" s="366"/>
      <c r="AW121" s="366"/>
      <c r="AX121" s="366"/>
      <c r="AY121" s="366"/>
      <c r="AZ121" s="366"/>
      <c r="BA121" s="256">
        <f>SUM(AM121:AZ121)</f>
        <v>0</v>
      </c>
    </row>
    <row r="122" spans="1:53" s="243" customFormat="1" ht="15" hidden="1" outlineLevel="1">
      <c r="A122" s="448"/>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f>U121</f>
        <v>0</v>
      </c>
      <c r="V122" s="255"/>
      <c r="W122" s="255"/>
      <c r="X122" s="255"/>
      <c r="Y122" s="255"/>
      <c r="Z122" s="255"/>
      <c r="AA122" s="255"/>
      <c r="AB122" s="255"/>
      <c r="AC122" s="255"/>
      <c r="AD122" s="255"/>
      <c r="AE122" s="255"/>
      <c r="AF122" s="255"/>
      <c r="AG122" s="255"/>
      <c r="AH122" s="255"/>
      <c r="AI122" s="255"/>
      <c r="AJ122" s="255"/>
      <c r="AK122" s="255"/>
      <c r="AL122" s="255"/>
      <c r="AM122" s="362">
        <f>AM121</f>
        <v>0</v>
      </c>
      <c r="AN122" s="362">
        <f t="shared" ref="AN122:AZ122" si="31">AN121</f>
        <v>0</v>
      </c>
      <c r="AO122" s="362">
        <f t="shared" si="31"/>
        <v>0</v>
      </c>
      <c r="AP122" s="362">
        <f t="shared" si="31"/>
        <v>0</v>
      </c>
      <c r="AQ122" s="362">
        <f t="shared" si="31"/>
        <v>0</v>
      </c>
      <c r="AR122" s="362">
        <f t="shared" si="31"/>
        <v>0</v>
      </c>
      <c r="AS122" s="362">
        <f t="shared" si="31"/>
        <v>0</v>
      </c>
      <c r="AT122" s="362">
        <f t="shared" si="31"/>
        <v>0</v>
      </c>
      <c r="AU122" s="362">
        <f t="shared" si="31"/>
        <v>0</v>
      </c>
      <c r="AV122" s="362">
        <f t="shared" si="31"/>
        <v>0</v>
      </c>
      <c r="AW122" s="362">
        <f t="shared" si="31"/>
        <v>0</v>
      </c>
      <c r="AX122" s="362">
        <f t="shared" si="31"/>
        <v>0</v>
      </c>
      <c r="AY122" s="362">
        <f t="shared" si="31"/>
        <v>0</v>
      </c>
      <c r="AZ122" s="362">
        <f t="shared" si="31"/>
        <v>0</v>
      </c>
      <c r="BA122" s="444"/>
    </row>
    <row r="123" spans="1:53" s="243" customFormat="1" ht="15" hidden="1" outlineLevel="1">
      <c r="A123" s="448"/>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363"/>
      <c r="AN123" s="363"/>
      <c r="AO123" s="363"/>
      <c r="AP123" s="363"/>
      <c r="AQ123" s="363"/>
      <c r="AR123" s="363"/>
      <c r="AS123" s="367"/>
      <c r="AT123" s="367"/>
      <c r="AU123" s="367"/>
      <c r="AV123" s="367"/>
      <c r="AW123" s="367"/>
      <c r="AX123" s="367"/>
      <c r="AY123" s="367"/>
      <c r="AZ123" s="367"/>
      <c r="BA123" s="272"/>
    </row>
    <row r="124" spans="1:53" s="243" customFormat="1" ht="15" hidden="1" outlineLevel="1">
      <c r="A124" s="448">
        <v>33</v>
      </c>
      <c r="B124" s="283" t="s">
        <v>490</v>
      </c>
      <c r="C124" s="251" t="s">
        <v>25</v>
      </c>
      <c r="D124" s="255"/>
      <c r="E124" s="255"/>
      <c r="F124" s="255"/>
      <c r="G124" s="255"/>
      <c r="H124" s="255"/>
      <c r="I124" s="255"/>
      <c r="J124" s="255"/>
      <c r="K124" s="255"/>
      <c r="L124" s="255"/>
      <c r="M124" s="255"/>
      <c r="N124" s="255"/>
      <c r="O124" s="255"/>
      <c r="P124" s="255"/>
      <c r="Q124" s="255"/>
      <c r="R124" s="255"/>
      <c r="S124" s="255"/>
      <c r="T124" s="255"/>
      <c r="U124" s="255">
        <v>12</v>
      </c>
      <c r="V124" s="255"/>
      <c r="W124" s="255"/>
      <c r="X124" s="255"/>
      <c r="Y124" s="255"/>
      <c r="Z124" s="255"/>
      <c r="AA124" s="255"/>
      <c r="AB124" s="255"/>
      <c r="AC124" s="255"/>
      <c r="AD124" s="255"/>
      <c r="AE124" s="255"/>
      <c r="AF124" s="255"/>
      <c r="AG124" s="255"/>
      <c r="AH124" s="255"/>
      <c r="AI124" s="255"/>
      <c r="AJ124" s="255"/>
      <c r="AK124" s="255"/>
      <c r="AL124" s="255"/>
      <c r="AM124" s="361"/>
      <c r="AN124" s="361"/>
      <c r="AO124" s="361"/>
      <c r="AP124" s="361"/>
      <c r="AQ124" s="361"/>
      <c r="AR124" s="361"/>
      <c r="AS124" s="366"/>
      <c r="AT124" s="366"/>
      <c r="AU124" s="366"/>
      <c r="AV124" s="366"/>
      <c r="AW124" s="366"/>
      <c r="AX124" s="366"/>
      <c r="AY124" s="366"/>
      <c r="AZ124" s="366"/>
      <c r="BA124" s="256">
        <f>SUM(AM124:AZ124)</f>
        <v>0</v>
      </c>
    </row>
    <row r="125" spans="1:53" s="243" customFormat="1" ht="15" hidden="1" outlineLevel="1">
      <c r="A125" s="448"/>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f>U124</f>
        <v>12</v>
      </c>
      <c r="V125" s="255"/>
      <c r="W125" s="255"/>
      <c r="X125" s="255"/>
      <c r="Y125" s="255"/>
      <c r="Z125" s="255"/>
      <c r="AA125" s="255"/>
      <c r="AB125" s="255"/>
      <c r="AC125" s="255"/>
      <c r="AD125" s="255"/>
      <c r="AE125" s="255"/>
      <c r="AF125" s="255"/>
      <c r="AG125" s="255"/>
      <c r="AH125" s="255"/>
      <c r="AI125" s="255"/>
      <c r="AJ125" s="255"/>
      <c r="AK125" s="255"/>
      <c r="AL125" s="255"/>
      <c r="AM125" s="362">
        <f>AM124</f>
        <v>0</v>
      </c>
      <c r="AN125" s="362">
        <f t="shared" ref="AN125:AZ125" si="32">AN124</f>
        <v>0</v>
      </c>
      <c r="AO125" s="362">
        <f t="shared" si="32"/>
        <v>0</v>
      </c>
      <c r="AP125" s="362">
        <f t="shared" si="32"/>
        <v>0</v>
      </c>
      <c r="AQ125" s="362">
        <f t="shared" si="32"/>
        <v>0</v>
      </c>
      <c r="AR125" s="362">
        <f t="shared" si="32"/>
        <v>0</v>
      </c>
      <c r="AS125" s="362">
        <f t="shared" si="32"/>
        <v>0</v>
      </c>
      <c r="AT125" s="362">
        <f t="shared" si="32"/>
        <v>0</v>
      </c>
      <c r="AU125" s="362">
        <f t="shared" si="32"/>
        <v>0</v>
      </c>
      <c r="AV125" s="362">
        <f t="shared" si="32"/>
        <v>0</v>
      </c>
      <c r="AW125" s="362">
        <f t="shared" si="32"/>
        <v>0</v>
      </c>
      <c r="AX125" s="362">
        <f t="shared" si="32"/>
        <v>0</v>
      </c>
      <c r="AY125" s="362">
        <f t="shared" si="32"/>
        <v>0</v>
      </c>
      <c r="AZ125" s="362">
        <f t="shared" si="32"/>
        <v>0</v>
      </c>
      <c r="BA125" s="444"/>
    </row>
    <row r="126" spans="1:53" s="243" customFormat="1" ht="15" hidden="1" outlineLevel="1">
      <c r="A126" s="448"/>
      <c r="B126" s="274"/>
      <c r="C126" s="284"/>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51"/>
      <c r="AG126" s="251"/>
      <c r="AH126" s="251"/>
      <c r="AI126" s="251"/>
      <c r="AJ126" s="251"/>
      <c r="AK126" s="251"/>
      <c r="AL126" s="251"/>
      <c r="AM126" s="363"/>
      <c r="AN126" s="363"/>
      <c r="AO126" s="363"/>
      <c r="AP126" s="363"/>
      <c r="AQ126" s="363"/>
      <c r="AR126" s="363"/>
      <c r="AS126" s="363"/>
      <c r="AT126" s="363"/>
      <c r="AU126" s="363"/>
      <c r="AV126" s="363"/>
      <c r="AW126" s="363"/>
      <c r="AX126" s="363"/>
      <c r="AY126" s="363"/>
      <c r="AZ126" s="363"/>
      <c r="BA126" s="266"/>
    </row>
    <row r="127" spans="1:53" s="243" customFormat="1" ht="15.75" collapsed="1">
      <c r="A127" s="448"/>
      <c r="B127" s="286" t="s">
        <v>237</v>
      </c>
      <c r="C127" s="287"/>
      <c r="D127" s="287">
        <f>SUM(D22:D125)</f>
        <v>0</v>
      </c>
      <c r="E127" s="287"/>
      <c r="F127" s="287"/>
      <c r="G127" s="287"/>
      <c r="H127" s="287"/>
      <c r="I127" s="287"/>
      <c r="J127" s="287"/>
      <c r="K127" s="287"/>
      <c r="L127" s="287"/>
      <c r="M127" s="287"/>
      <c r="N127" s="287"/>
      <c r="O127" s="287"/>
      <c r="P127" s="287"/>
      <c r="Q127" s="287"/>
      <c r="R127" s="287"/>
      <c r="S127" s="287"/>
      <c r="T127" s="287"/>
      <c r="U127" s="287"/>
      <c r="V127" s="287">
        <f>SUM(V22:V125)</f>
        <v>0</v>
      </c>
      <c r="W127" s="287"/>
      <c r="X127" s="287"/>
      <c r="Y127" s="287"/>
      <c r="Z127" s="287"/>
      <c r="AA127" s="287"/>
      <c r="AB127" s="287"/>
      <c r="AC127" s="287"/>
      <c r="AD127" s="287"/>
      <c r="AE127" s="287"/>
      <c r="AF127" s="288"/>
      <c r="AG127" s="288"/>
      <c r="AH127" s="288"/>
      <c r="AI127" s="288"/>
      <c r="AJ127" s="288"/>
      <c r="AK127" s="288"/>
      <c r="AL127" s="288"/>
      <c r="AM127" s="288">
        <f>IF(AM21="kWh",SUMPRODUCT(D22:D125,AM22:AM125))</f>
        <v>0</v>
      </c>
      <c r="AN127" s="288">
        <f>IF(AN21="kWh",SUMPRODUCT(D22:D125,AN22:AN125))</f>
        <v>0</v>
      </c>
      <c r="AO127" s="288">
        <f>IF(AO21="kW",SUMPRODUCT(U22:U125,V22:V125,AO22:AO125),SUMPRODUCT(D22:D125,AO22:AO125))</f>
        <v>0</v>
      </c>
      <c r="AP127" s="288">
        <f>IF(AP21="kW",SUMPRODUCT(U22:U125,V22:V125,AP22:AP125),SUMPRODUCT(D22:D125,AP22:AP125))</f>
        <v>0</v>
      </c>
      <c r="AQ127" s="288">
        <f>IF(AQ21="kW",SUMPRODUCT(U22:U125,V22:V125,AQ22:AQ125),SUMPRODUCT(D22:D125,AQ22:AQ125))</f>
        <v>0</v>
      </c>
      <c r="AR127" s="288">
        <f>IF(AR21="kW",SUMPRODUCT(U22:U125,V22:V125,AR22:AR125),SUMPRODUCT(D22:D125,AR22:AR125))</f>
        <v>0</v>
      </c>
      <c r="AS127" s="288">
        <f>IF(AS21="kW",SUMPRODUCT(U22:U125,V22:V125,AS22:AS125),SUMPRODUCT(D22:D125,AS22:AS125))</f>
        <v>0</v>
      </c>
      <c r="AT127" s="288">
        <f>IF(AT21="kW",SUMPRODUCT(U22:U125,V22:V125,AT22:AT125),SUMPRODUCT(D22:D125,AT22:AT125))</f>
        <v>0</v>
      </c>
      <c r="AU127" s="288">
        <f>IF(AU21="kW",SUMPRODUCT(U22:U125,V22:V125,AU22:AU125),SUMPRODUCT(D22:D125,AU22:AU125))</f>
        <v>0</v>
      </c>
      <c r="AV127" s="288">
        <f>IF(AV21="kW",SUMPRODUCT(U22:U125,V22:V125,AV22:AV125),SUMPRODUCT(D22:D125,AV22:AV125))</f>
        <v>0</v>
      </c>
      <c r="AW127" s="288">
        <f>IF(AW21="kW",SUMPRODUCT(U22:U125,V22:V125,AW22:AW125),SUMPRODUCT(D22:D125,AW22:AW125))</f>
        <v>0</v>
      </c>
      <c r="AX127" s="288">
        <f>IF(AX21="kW",SUMPRODUCT(U22:U125,V22:V125,AX22:AX125),SUMPRODUCT(D22:D125,AX22:AX125))</f>
        <v>0</v>
      </c>
      <c r="AY127" s="288">
        <f>IF(AY21="kW",SUMPRODUCT(U22:U125,V22:V125,AY22:AY125),SUMPRODUCT(D22:D125,AY22:AY125))</f>
        <v>0</v>
      </c>
      <c r="AZ127" s="288">
        <f>IF(AZ21="kW",SUMPRODUCT(U22:U125,V22:V125,AZ22:AZ125),SUMPRODUCT(D22:D125,AZ22:AZ125))</f>
        <v>0</v>
      </c>
      <c r="BA127" s="289"/>
    </row>
    <row r="128" spans="1:53" s="243" customFormat="1" ht="15.75">
      <c r="A128" s="448"/>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f>HLOOKUP(AM20,'2. LRAMVA Threshold'!$B$43:$Q$54,3,FALSE)</f>
        <v>0</v>
      </c>
      <c r="AN128" s="287">
        <f>HLOOKUP(AN20,'2. LRAMVA Threshold'!$B$43:$Q$54,3,FALSE)</f>
        <v>0</v>
      </c>
      <c r="AO128" s="287">
        <f>HLOOKUP(AO20,'2. LRAMVA Threshold'!$B$43:$Q$54,3,FALSE)</f>
        <v>0</v>
      </c>
      <c r="AP128" s="287">
        <f>HLOOKUP(AP20,'2. LRAMVA Threshold'!$B$43:$Q$54,3,FALSE)</f>
        <v>0</v>
      </c>
      <c r="AQ128" s="287">
        <f>HLOOKUP(AQ20,'2. LRAMVA Threshold'!$B$43:$Q$54,3,FALSE)</f>
        <v>0</v>
      </c>
      <c r="AR128" s="287">
        <f>HLOOKUP(AR20,'2. LRAMVA Threshold'!$B$43:$Q$54,3,FALSE)</f>
        <v>0</v>
      </c>
      <c r="AS128" s="287">
        <f>HLOOKUP(AS20,'2. LRAMVA Threshold'!$B$43:$Q$54,3,FALSE)</f>
        <v>0</v>
      </c>
      <c r="AT128" s="287">
        <f>HLOOKUP(AT20,'2. LRAMVA Threshold'!$B$43:$Q$54,3,FALSE)</f>
        <v>0</v>
      </c>
      <c r="AU128" s="287">
        <f>HLOOKUP(AU20,'2. LRAMVA Threshold'!$B$43:$Q$54,3,FALSE)</f>
        <v>0</v>
      </c>
      <c r="AV128" s="287">
        <f>HLOOKUP(AV20,'2. LRAMVA Threshold'!$B$43:$Q$54,3,FALSE)</f>
        <v>0</v>
      </c>
      <c r="AW128" s="287">
        <f>HLOOKUP(AW20,'2. LRAMVA Threshold'!$B$43:$Q$54,3,FALSE)</f>
        <v>0</v>
      </c>
      <c r="AX128" s="287">
        <f>HLOOKUP(AX20,'2. LRAMVA Threshold'!$B$43:$Q$54,3,FALSE)</f>
        <v>0</v>
      </c>
      <c r="AY128" s="287">
        <f>HLOOKUP(AY20,'2. LRAMVA Threshold'!$B$43:$Q$54,3,FALSE)</f>
        <v>0</v>
      </c>
      <c r="AZ128" s="287">
        <f>HLOOKUP(AZ20,'2. LRAMVA Threshold'!$B$43:$Q$54,3,FALSE)</f>
        <v>0</v>
      </c>
      <c r="BA128" s="291"/>
    </row>
    <row r="129" spans="1:54" s="263" customFormat="1" ht="15">
      <c r="A129" s="450"/>
      <c r="B129" s="283"/>
      <c r="C129" s="292"/>
      <c r="D129" s="293"/>
      <c r="E129" s="293"/>
      <c r="F129" s="293"/>
      <c r="G129" s="293"/>
      <c r="H129" s="293"/>
      <c r="I129" s="293"/>
      <c r="J129" s="293"/>
      <c r="K129" s="293"/>
      <c r="L129" s="293"/>
      <c r="M129" s="293"/>
      <c r="N129" s="293"/>
      <c r="O129" s="293"/>
      <c r="P129" s="293"/>
      <c r="Q129" s="293"/>
      <c r="R129" s="293"/>
      <c r="S129" s="293"/>
      <c r="T129" s="293"/>
      <c r="U129" s="293"/>
      <c r="V129" s="294"/>
      <c r="W129" s="293"/>
      <c r="X129" s="293"/>
      <c r="Y129" s="293"/>
      <c r="AD129" s="293"/>
      <c r="AE129" s="293"/>
      <c r="AF129" s="293"/>
      <c r="AG129" s="293"/>
      <c r="AH129" s="293"/>
      <c r="AI129" s="293"/>
      <c r="AJ129" s="293"/>
      <c r="AK129" s="293"/>
      <c r="AL129" s="293"/>
      <c r="AM129" s="260"/>
      <c r="AN129" s="260"/>
      <c r="AO129" s="260"/>
      <c r="AP129" s="260"/>
      <c r="AQ129" s="260"/>
      <c r="AR129" s="260"/>
      <c r="AS129" s="260"/>
      <c r="AT129" s="260"/>
      <c r="AU129" s="260"/>
      <c r="AV129" s="260"/>
      <c r="AW129" s="260"/>
      <c r="AX129" s="260"/>
      <c r="AY129" s="260"/>
      <c r="AZ129" s="260"/>
      <c r="BA129" s="295"/>
    </row>
    <row r="130" spans="1:54" s="296" customFormat="1" ht="15">
      <c r="A130" s="447"/>
      <c r="B130" s="283" t="s">
        <v>164</v>
      </c>
      <c r="AA130" s="297"/>
      <c r="AB130" s="297"/>
      <c r="AC130" s="297"/>
      <c r="AD130" s="298"/>
      <c r="AE130" s="298"/>
      <c r="AF130" s="298"/>
      <c r="AG130" s="298"/>
      <c r="AH130" s="298"/>
      <c r="AI130" s="298"/>
      <c r="AJ130" s="298"/>
      <c r="AK130" s="298"/>
      <c r="AL130" s="298"/>
      <c r="AM130" s="732">
        <f>HLOOKUP(AM$20,'3.  Distribution Rates'!$C$165:$P$176,3,FALSE)</f>
        <v>0</v>
      </c>
      <c r="AN130" s="732">
        <f>HLOOKUP(AN$20,'3.  Distribution Rates'!$C$165:$P$176,3,FALSE)</f>
        <v>0</v>
      </c>
      <c r="AO130" s="299">
        <f>HLOOKUP(AO$20,'3.  Distribution Rates'!$C$165:$P$176,3,FALSE)</f>
        <v>0</v>
      </c>
      <c r="AP130" s="299">
        <f>HLOOKUP(AP$20,'3.  Distribution Rates'!$C$165:$P$176,3,FALSE)</f>
        <v>0</v>
      </c>
      <c r="AQ130" s="299">
        <f>HLOOKUP(AQ$20,'3.  Distribution Rates'!$C$165:$P$176,3,FALSE)</f>
        <v>0</v>
      </c>
      <c r="AR130" s="299">
        <f>HLOOKUP(AR$20,'3.  Distribution Rates'!$C$165:$P$176,3,FALSE)</f>
        <v>0</v>
      </c>
      <c r="AS130" s="299">
        <f>HLOOKUP(AS$20,'3.  Distribution Rates'!$C$165:$P$176,3,FALSE)</f>
        <v>0</v>
      </c>
      <c r="AT130" s="299">
        <f>HLOOKUP(AT$20,'3.  Distribution Rates'!$C$165:$P$176,3,FALSE)</f>
        <v>0</v>
      </c>
      <c r="AU130" s="299">
        <f>HLOOKUP(AU$20,'3.  Distribution Rates'!$C$165:$P$176,3,FALSE)</f>
        <v>0</v>
      </c>
      <c r="AV130" s="299">
        <f>HLOOKUP(AV$20,'3.  Distribution Rates'!$C$165:$P$176,3,FALSE)</f>
        <v>0</v>
      </c>
      <c r="AW130" s="299">
        <f>HLOOKUP(AW$20,'3.  Distribution Rates'!$C$165:$P$176,3,FALSE)</f>
        <v>0</v>
      </c>
      <c r="AX130" s="299">
        <f>HLOOKUP(AX$20,'3.  Distribution Rates'!$C$165:$P$176,3,FALSE)</f>
        <v>0</v>
      </c>
      <c r="AY130" s="299">
        <f>HLOOKUP(AY$20,'3.  Distribution Rates'!$C$165:$P$176,3,FALSE)</f>
        <v>0</v>
      </c>
      <c r="AZ130" s="299">
        <f>HLOOKUP(AZ$20,'3.  Distribution Rates'!$C$165:$P$176,3,FALSE)</f>
        <v>0</v>
      </c>
      <c r="BA130" s="300"/>
      <c r="BB130" s="297"/>
    </row>
    <row r="131" spans="1:54" s="263" customFormat="1" ht="15.75">
      <c r="A131" s="450"/>
      <c r="B131" s="258" t="s">
        <v>252</v>
      </c>
      <c r="C131" s="301"/>
      <c r="E131" s="293"/>
      <c r="F131" s="293"/>
      <c r="G131" s="293"/>
      <c r="H131" s="293"/>
      <c r="I131" s="293"/>
      <c r="J131" s="293"/>
      <c r="K131" s="293"/>
      <c r="L131" s="293"/>
      <c r="M131" s="293"/>
      <c r="N131" s="293"/>
      <c r="O131" s="293"/>
      <c r="P131" s="293"/>
      <c r="Q131" s="293"/>
      <c r="R131" s="293"/>
      <c r="S131" s="293"/>
      <c r="T131" s="293"/>
      <c r="U131" s="293"/>
      <c r="V131" s="260"/>
      <c r="W131" s="293"/>
      <c r="X131" s="293"/>
      <c r="Y131" s="293"/>
      <c r="AD131" s="293"/>
      <c r="AE131" s="293"/>
      <c r="AF131" s="293"/>
      <c r="AG131" s="293"/>
      <c r="AH131" s="293"/>
      <c r="AI131" s="293"/>
      <c r="AJ131" s="293"/>
      <c r="AK131" s="293"/>
      <c r="AL131" s="293"/>
      <c r="AM131" s="302">
        <f t="shared" ref="AM131:AR131" si="33">AM127*AM130</f>
        <v>0</v>
      </c>
      <c r="AN131" s="302">
        <f t="shared" si="33"/>
        <v>0</v>
      </c>
      <c r="AO131" s="303">
        <f t="shared" si="33"/>
        <v>0</v>
      </c>
      <c r="AP131" s="303">
        <f t="shared" si="33"/>
        <v>0</v>
      </c>
      <c r="AQ131" s="303">
        <f t="shared" si="33"/>
        <v>0</v>
      </c>
      <c r="AR131" s="303">
        <f t="shared" si="33"/>
        <v>0</v>
      </c>
      <c r="AS131" s="303">
        <f>AS127*AS130</f>
        <v>0</v>
      </c>
      <c r="AT131" s="303">
        <f t="shared" ref="AT131:AZ131" si="34">AT127*AT130</f>
        <v>0</v>
      </c>
      <c r="AU131" s="303">
        <f t="shared" si="34"/>
        <v>0</v>
      </c>
      <c r="AV131" s="303">
        <f t="shared" si="34"/>
        <v>0</v>
      </c>
      <c r="AW131" s="303">
        <f t="shared" si="34"/>
        <v>0</v>
      </c>
      <c r="AX131" s="303">
        <f t="shared" si="34"/>
        <v>0</v>
      </c>
      <c r="AY131" s="303">
        <f t="shared" si="34"/>
        <v>0</v>
      </c>
      <c r="AZ131" s="303">
        <f t="shared" si="34"/>
        <v>0</v>
      </c>
      <c r="BA131" s="359">
        <f>SUM(AM131:AZ131)</f>
        <v>0</v>
      </c>
    </row>
    <row r="132" spans="1:54" s="263" customFormat="1" ht="15.75">
      <c r="A132" s="450"/>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60"/>
      <c r="W132" s="293"/>
      <c r="X132" s="293"/>
      <c r="Y132" s="293"/>
      <c r="AD132" s="293"/>
      <c r="AE132" s="293"/>
      <c r="AF132" s="293"/>
      <c r="AG132" s="293"/>
      <c r="AH132" s="293"/>
      <c r="AI132" s="293"/>
      <c r="AJ132" s="293"/>
      <c r="AK132" s="293"/>
      <c r="AL132" s="293"/>
      <c r="AM132" s="303">
        <f t="shared" ref="AM132:AR132" si="35">AM128*AM130</f>
        <v>0</v>
      </c>
      <c r="AN132" s="303">
        <f t="shared" si="35"/>
        <v>0</v>
      </c>
      <c r="AO132" s="303">
        <f t="shared" si="35"/>
        <v>0</v>
      </c>
      <c r="AP132" s="303">
        <f t="shared" si="35"/>
        <v>0</v>
      </c>
      <c r="AQ132" s="303">
        <f t="shared" si="35"/>
        <v>0</v>
      </c>
      <c r="AR132" s="303">
        <f t="shared" si="35"/>
        <v>0</v>
      </c>
      <c r="AS132" s="303">
        <f>AS128*AS130</f>
        <v>0</v>
      </c>
      <c r="AT132" s="303">
        <f t="shared" ref="AT132:AZ132" si="36">AT128*AT130</f>
        <v>0</v>
      </c>
      <c r="AU132" s="303">
        <f t="shared" si="36"/>
        <v>0</v>
      </c>
      <c r="AV132" s="303">
        <f t="shared" si="36"/>
        <v>0</v>
      </c>
      <c r="AW132" s="303">
        <f t="shared" si="36"/>
        <v>0</v>
      </c>
      <c r="AX132" s="303">
        <f t="shared" si="36"/>
        <v>0</v>
      </c>
      <c r="AY132" s="303">
        <f t="shared" si="36"/>
        <v>0</v>
      </c>
      <c r="AZ132" s="303">
        <f t="shared" si="36"/>
        <v>0</v>
      </c>
      <c r="BA132" s="359">
        <f>SUM(AM132:AZ132)</f>
        <v>0</v>
      </c>
    </row>
    <row r="133" spans="1:54" s="306" customFormat="1" ht="17.25" customHeight="1">
      <c r="A133" s="447"/>
      <c r="B133" s="305" t="s">
        <v>255</v>
      </c>
      <c r="C133" s="301"/>
      <c r="E133" s="293"/>
      <c r="F133" s="293"/>
      <c r="G133" s="293"/>
      <c r="H133" s="293"/>
      <c r="I133" s="293"/>
      <c r="J133" s="293"/>
      <c r="K133" s="293"/>
      <c r="L133" s="293"/>
      <c r="M133" s="293"/>
      <c r="N133" s="293"/>
      <c r="O133" s="293"/>
      <c r="P133" s="293"/>
      <c r="Q133" s="293"/>
      <c r="R133" s="293"/>
      <c r="S133" s="293"/>
      <c r="T133" s="293"/>
      <c r="U133" s="293"/>
      <c r="V133" s="260"/>
      <c r="W133" s="293"/>
      <c r="X133" s="293"/>
      <c r="Y133" s="293"/>
      <c r="AD133" s="293"/>
      <c r="AE133" s="293"/>
      <c r="AF133" s="293"/>
      <c r="AG133" s="293"/>
      <c r="AH133" s="293"/>
      <c r="AI133" s="293"/>
      <c r="AJ133" s="293"/>
      <c r="AK133" s="293"/>
      <c r="AL133" s="293"/>
      <c r="AM133" s="307"/>
      <c r="AN133" s="307"/>
      <c r="AO133" s="307"/>
      <c r="AP133" s="307"/>
      <c r="AQ133" s="307"/>
      <c r="AR133" s="307"/>
      <c r="AS133" s="307"/>
      <c r="AT133" s="307"/>
      <c r="AU133" s="307"/>
      <c r="AV133" s="307"/>
      <c r="AW133" s="307"/>
      <c r="AX133" s="307"/>
      <c r="AY133" s="307"/>
      <c r="AZ133" s="307"/>
      <c r="BA133" s="359">
        <f>BA131-BA132</f>
        <v>0</v>
      </c>
    </row>
    <row r="134" spans="1:54" s="306" customFormat="1" ht="19.5" customHeight="1">
      <c r="A134" s="447"/>
      <c r="B134" s="283"/>
      <c r="E134" s="293"/>
      <c r="F134" s="293"/>
      <c r="G134" s="293"/>
      <c r="H134" s="293"/>
      <c r="I134" s="293"/>
      <c r="J134" s="293"/>
      <c r="K134" s="293"/>
      <c r="L134" s="293"/>
      <c r="M134" s="293"/>
      <c r="N134" s="293"/>
      <c r="O134" s="293"/>
      <c r="P134" s="293"/>
      <c r="Q134" s="293"/>
      <c r="R134" s="293"/>
      <c r="S134" s="293"/>
      <c r="T134" s="293"/>
      <c r="U134" s="293"/>
      <c r="V134" s="260"/>
      <c r="W134" s="293"/>
      <c r="X134" s="293"/>
      <c r="Y134" s="293"/>
      <c r="AA134" s="301"/>
      <c r="AD134" s="293"/>
      <c r="AE134" s="293"/>
      <c r="AF134" s="293"/>
      <c r="AG134" s="293"/>
      <c r="AH134" s="293"/>
      <c r="AI134" s="293"/>
      <c r="AJ134" s="293"/>
      <c r="AK134" s="293"/>
      <c r="AL134" s="293"/>
      <c r="AM134" s="308"/>
      <c r="AN134" s="308"/>
      <c r="AO134" s="308"/>
      <c r="AP134" s="308"/>
      <c r="AQ134" s="308"/>
      <c r="AR134" s="308"/>
      <c r="AS134" s="308"/>
      <c r="AT134" s="308"/>
      <c r="AU134" s="308"/>
      <c r="AV134" s="308"/>
      <c r="AW134" s="308"/>
      <c r="AX134" s="308"/>
      <c r="AY134" s="308"/>
      <c r="AZ134" s="308"/>
      <c r="BA134" s="309"/>
    </row>
    <row r="135" spans="1:54" s="243" customFormat="1" ht="15">
      <c r="A135" s="448"/>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312"/>
      <c r="W135" s="240"/>
      <c r="X135" s="240"/>
      <c r="Y135" s="240"/>
      <c r="Z135" s="264"/>
      <c r="AC135" s="240"/>
      <c r="AD135" s="240"/>
      <c r="AM135" s="251">
        <f>SUMPRODUCT($E$22:$E$125,AM22:AM125)</f>
        <v>0</v>
      </c>
      <c r="AN135" s="251">
        <f>SUMPRODUCT($E$22:$E$125,AN22:AN125)</f>
        <v>0</v>
      </c>
      <c r="AO135" s="251">
        <f>IF(AO21="kW",SUMPRODUCT($U$22:$U$125,$W$22:$W$125,AO22:AO125),SUMPRODUCT($E$22:$E$125,AO22:AO125))</f>
        <v>0</v>
      </c>
      <c r="AP135" s="251">
        <f t="shared" ref="AP135:AZ135" si="37">IF(AP21="kW",SUMPRODUCT($U$22:$U$125,$W$22:$W$125,AP22:AP125),SUMPRODUCT($E$22:$E$125,AP22:AP125))</f>
        <v>0</v>
      </c>
      <c r="AQ135" s="251">
        <f t="shared" si="37"/>
        <v>0</v>
      </c>
      <c r="AR135" s="251">
        <f t="shared" si="37"/>
        <v>0</v>
      </c>
      <c r="AS135" s="251">
        <f t="shared" si="37"/>
        <v>0</v>
      </c>
      <c r="AT135" s="251">
        <f t="shared" si="37"/>
        <v>0</v>
      </c>
      <c r="AU135" s="251">
        <f t="shared" si="37"/>
        <v>0</v>
      </c>
      <c r="AV135" s="251">
        <f t="shared" si="37"/>
        <v>0</v>
      </c>
      <c r="AW135" s="251">
        <f t="shared" si="37"/>
        <v>0</v>
      </c>
      <c r="AX135" s="251">
        <f t="shared" si="37"/>
        <v>0</v>
      </c>
      <c r="AY135" s="251">
        <f t="shared" si="37"/>
        <v>0</v>
      </c>
      <c r="AZ135" s="251">
        <f t="shared" si="37"/>
        <v>0</v>
      </c>
      <c r="BA135" s="295"/>
    </row>
    <row r="136" spans="1:54" s="243" customFormat="1" ht="15">
      <c r="A136" s="448"/>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312"/>
      <c r="W136" s="240"/>
      <c r="X136" s="240"/>
      <c r="Y136" s="240"/>
      <c r="Z136" s="264"/>
      <c r="AC136" s="240"/>
      <c r="AD136" s="240"/>
      <c r="AM136" s="251">
        <f>SUMPRODUCT($F$22:$F$125,AM22:AM125)</f>
        <v>0</v>
      </c>
      <c r="AN136" s="251">
        <f>SUMPRODUCT($F$22:$F$125,AN22:AN125)</f>
        <v>0</v>
      </c>
      <c r="AO136" s="251">
        <f>IF(AO21="kW",SUMPRODUCT($U$22:$U$125,$X$22:$X$125,AO22:AO125),SUMPRODUCT($F$22:$F$125,AO22:AO125))</f>
        <v>0</v>
      </c>
      <c r="AP136" s="251">
        <f t="shared" ref="AP136:AZ136" si="38">IF(AP21="kW",SUMPRODUCT($U$22:$U$125,$X$22:$X$125,AP22:AP125),SUMPRODUCT($F$22:$F$125,AP22:AP125))</f>
        <v>0</v>
      </c>
      <c r="AQ136" s="251">
        <f t="shared" si="38"/>
        <v>0</v>
      </c>
      <c r="AR136" s="251">
        <f t="shared" si="38"/>
        <v>0</v>
      </c>
      <c r="AS136" s="251">
        <f t="shared" si="38"/>
        <v>0</v>
      </c>
      <c r="AT136" s="251">
        <f t="shared" si="38"/>
        <v>0</v>
      </c>
      <c r="AU136" s="251">
        <f t="shared" si="38"/>
        <v>0</v>
      </c>
      <c r="AV136" s="251">
        <f t="shared" si="38"/>
        <v>0</v>
      </c>
      <c r="AW136" s="251">
        <f t="shared" si="38"/>
        <v>0</v>
      </c>
      <c r="AX136" s="251">
        <f t="shared" si="38"/>
        <v>0</v>
      </c>
      <c r="AY136" s="251">
        <f t="shared" si="38"/>
        <v>0</v>
      </c>
      <c r="AZ136" s="251">
        <f t="shared" si="38"/>
        <v>0</v>
      </c>
      <c r="BA136" s="295"/>
    </row>
    <row r="137" spans="1:54" s="243" customFormat="1" ht="15">
      <c r="A137" s="448"/>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312"/>
      <c r="W137" s="240"/>
      <c r="X137" s="240"/>
      <c r="Y137" s="240"/>
      <c r="Z137" s="264"/>
      <c r="AC137" s="240"/>
      <c r="AD137" s="240"/>
      <c r="AM137" s="251">
        <f>SUMPRODUCT($G$22:$G$125,AM22:AM125)</f>
        <v>0</v>
      </c>
      <c r="AN137" s="251">
        <f>SUMPRODUCT($G$22:$G$125,AN22:AN125)</f>
        <v>0</v>
      </c>
      <c r="AO137" s="251">
        <f>IF(AO21="kW",SUMPRODUCT($U$22:$U$125,$Y$22:$Y$125,AO22:AO125),SUMPRODUCT($G$22:$G$125,AO22:AO125))</f>
        <v>0</v>
      </c>
      <c r="AP137" s="251">
        <f t="shared" ref="AP137:AZ137" si="39">IF(AP21="kW",SUMPRODUCT($U$22:$U$125,$Y$22:$Y$125,AP22:AP125),SUMPRODUCT($G$22:$G$125,AP22:AP125))</f>
        <v>0</v>
      </c>
      <c r="AQ137" s="251">
        <f t="shared" si="39"/>
        <v>0</v>
      </c>
      <c r="AR137" s="251">
        <f t="shared" si="39"/>
        <v>0</v>
      </c>
      <c r="AS137" s="251">
        <f t="shared" si="39"/>
        <v>0</v>
      </c>
      <c r="AT137" s="251">
        <f t="shared" si="39"/>
        <v>0</v>
      </c>
      <c r="AU137" s="251">
        <f t="shared" si="39"/>
        <v>0</v>
      </c>
      <c r="AV137" s="251">
        <f t="shared" si="39"/>
        <v>0</v>
      </c>
      <c r="AW137" s="251">
        <f t="shared" si="39"/>
        <v>0</v>
      </c>
      <c r="AX137" s="251">
        <f t="shared" si="39"/>
        <v>0</v>
      </c>
      <c r="AY137" s="251">
        <f t="shared" si="39"/>
        <v>0</v>
      </c>
      <c r="AZ137" s="251">
        <f t="shared" si="39"/>
        <v>0</v>
      </c>
      <c r="BA137" s="295"/>
    </row>
    <row r="138" spans="1:54" s="243" customFormat="1" ht="15">
      <c r="A138" s="448"/>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312"/>
      <c r="W138" s="240"/>
      <c r="X138" s="240"/>
      <c r="Y138" s="240"/>
      <c r="Z138" s="264"/>
      <c r="AC138" s="240"/>
      <c r="AD138" s="240"/>
      <c r="AM138" s="251">
        <f>SUMPRODUCT($H$22:$H$125,AM22:AM125)</f>
        <v>0</v>
      </c>
      <c r="AN138" s="251">
        <f>SUMPRODUCT($H$22:$H$125,AN22:AN125)</f>
        <v>0</v>
      </c>
      <c r="AO138" s="251">
        <f>IF(AO21="kW",SUMPRODUCT($U$22:$U$125,$Z$22:$Z$125,AO22:AO125),SUMPRODUCT($H$22:$H$125,AO22:AO125))</f>
        <v>0</v>
      </c>
      <c r="AP138" s="251">
        <f t="shared" ref="AP138:AZ138" si="40">IF(AP21="kW",SUMPRODUCT($U$22:$U$125,$Z$22:$Z$125,AP22:AP125),SUMPRODUCT($H$22:$H$125,AP22:AP125))</f>
        <v>0</v>
      </c>
      <c r="AQ138" s="251">
        <f t="shared" si="40"/>
        <v>0</v>
      </c>
      <c r="AR138" s="251">
        <f t="shared" si="40"/>
        <v>0</v>
      </c>
      <c r="AS138" s="251">
        <f t="shared" si="40"/>
        <v>0</v>
      </c>
      <c r="AT138" s="251">
        <f t="shared" si="40"/>
        <v>0</v>
      </c>
      <c r="AU138" s="251">
        <f t="shared" si="40"/>
        <v>0</v>
      </c>
      <c r="AV138" s="251">
        <f t="shared" si="40"/>
        <v>0</v>
      </c>
      <c r="AW138" s="251">
        <f t="shared" si="40"/>
        <v>0</v>
      </c>
      <c r="AX138" s="251">
        <f t="shared" si="40"/>
        <v>0</v>
      </c>
      <c r="AY138" s="251">
        <f t="shared" si="40"/>
        <v>0</v>
      </c>
      <c r="AZ138" s="251">
        <f t="shared" si="40"/>
        <v>0</v>
      </c>
      <c r="BA138" s="295"/>
    </row>
    <row r="139" spans="1:54" s="243" customFormat="1" ht="15">
      <c r="A139" s="448"/>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312"/>
      <c r="W139" s="240"/>
      <c r="X139" s="240"/>
      <c r="Y139" s="240"/>
      <c r="Z139" s="264"/>
      <c r="AC139" s="240"/>
      <c r="AD139" s="240"/>
      <c r="AM139" s="251">
        <f>SUMPRODUCT($I$22:$I$125,AM22:AM125)</f>
        <v>0</v>
      </c>
      <c r="AN139" s="251">
        <f>SUMPRODUCT($I$22:$I$125,AN22:AN125)</f>
        <v>0</v>
      </c>
      <c r="AO139" s="251">
        <f>IF(AO21="kW",SUMPRODUCT($U$22:$U$125,$AA$22:$AA$125,AO22:AO125),SUMPRODUCT($I$22:$I$125,AO22:AO125))</f>
        <v>0</v>
      </c>
      <c r="AP139" s="251">
        <f t="shared" ref="AP139:AZ139" si="41">IF(AP21="kW",SUMPRODUCT($U$22:$U$125,$AA$22:$AA$125,AP22:AP125),SUMPRODUCT($I$22:$I$125,AP22:AP125))</f>
        <v>0</v>
      </c>
      <c r="AQ139" s="251">
        <f t="shared" si="41"/>
        <v>0</v>
      </c>
      <c r="AR139" s="251">
        <f t="shared" si="41"/>
        <v>0</v>
      </c>
      <c r="AS139" s="251">
        <f t="shared" si="41"/>
        <v>0</v>
      </c>
      <c r="AT139" s="251">
        <f t="shared" si="41"/>
        <v>0</v>
      </c>
      <c r="AU139" s="251">
        <f t="shared" si="41"/>
        <v>0</v>
      </c>
      <c r="AV139" s="251">
        <f t="shared" si="41"/>
        <v>0</v>
      </c>
      <c r="AW139" s="251">
        <f t="shared" si="41"/>
        <v>0</v>
      </c>
      <c r="AX139" s="251">
        <f t="shared" si="41"/>
        <v>0</v>
      </c>
      <c r="AY139" s="251">
        <f t="shared" si="41"/>
        <v>0</v>
      </c>
      <c r="AZ139" s="251">
        <f t="shared" si="41"/>
        <v>0</v>
      </c>
      <c r="BA139" s="295"/>
    </row>
    <row r="140" spans="1:54" s="243" customFormat="1" ht="15">
      <c r="A140" s="448"/>
      <c r="B140" s="310" t="s">
        <v>220</v>
      </c>
      <c r="C140" s="311"/>
      <c r="V140" s="312"/>
      <c r="Z140" s="264"/>
      <c r="AM140" s="251">
        <f>SUMPRODUCT($J$22:$J$125,AM22:AM125)</f>
        <v>0</v>
      </c>
      <c r="AN140" s="251">
        <f>SUMPRODUCT($J$22:$J$125,AN22:AN125)</f>
        <v>0</v>
      </c>
      <c r="AO140" s="251">
        <f>IF(AO21="kW",SUMPRODUCT($U$22:$U$125,$AB$22:$AB$125,AO22:AO125),SUMPRODUCT($J$22:$J$125,AO22:AO125))</f>
        <v>0</v>
      </c>
      <c r="AP140" s="251">
        <f t="shared" ref="AP140:AZ140" si="42">IF(AP21="kW",SUMPRODUCT($U$22:$U$125,$AB$22:$AB$125,AP22:AP125),SUMPRODUCT($J$22:$J$125,AP22:AP125))</f>
        <v>0</v>
      </c>
      <c r="AQ140" s="251">
        <f t="shared" si="42"/>
        <v>0</v>
      </c>
      <c r="AR140" s="251">
        <f t="shared" si="42"/>
        <v>0</v>
      </c>
      <c r="AS140" s="251">
        <f t="shared" si="42"/>
        <v>0</v>
      </c>
      <c r="AT140" s="251">
        <f t="shared" si="42"/>
        <v>0</v>
      </c>
      <c r="AU140" s="251">
        <f t="shared" si="42"/>
        <v>0</v>
      </c>
      <c r="AV140" s="251">
        <f t="shared" si="42"/>
        <v>0</v>
      </c>
      <c r="AW140" s="251">
        <f t="shared" si="42"/>
        <v>0</v>
      </c>
      <c r="AX140" s="251">
        <f t="shared" si="42"/>
        <v>0</v>
      </c>
      <c r="AY140" s="251">
        <f t="shared" si="42"/>
        <v>0</v>
      </c>
      <c r="AZ140" s="251">
        <f t="shared" si="42"/>
        <v>0</v>
      </c>
      <c r="BA140" s="295"/>
    </row>
    <row r="141" spans="1:54" s="243" customFormat="1" ht="15">
      <c r="A141" s="448"/>
      <c r="B141" s="310" t="s">
        <v>221</v>
      </c>
      <c r="C141" s="311"/>
      <c r="D141" s="294"/>
      <c r="E141" s="294"/>
      <c r="F141" s="294"/>
      <c r="G141" s="294"/>
      <c r="H141" s="294"/>
      <c r="I141" s="294"/>
      <c r="J141" s="294"/>
      <c r="K141" s="294"/>
      <c r="L141" s="294"/>
      <c r="M141" s="294"/>
      <c r="N141" s="294"/>
      <c r="O141" s="294"/>
      <c r="P141" s="294"/>
      <c r="Q141" s="294"/>
      <c r="R141" s="294"/>
      <c r="S141" s="294"/>
      <c r="T141" s="294"/>
      <c r="U141" s="294"/>
      <c r="W141" s="240"/>
      <c r="X141" s="240"/>
      <c r="Z141" s="264"/>
      <c r="AC141" s="312"/>
      <c r="AD141" s="312"/>
      <c r="AM141" s="251">
        <f>SUMPRODUCT($K$22:$K$125,AM22:AM125)</f>
        <v>0</v>
      </c>
      <c r="AN141" s="251">
        <f>SUMPRODUCT($K$22:$K$125,AN22:AN125)</f>
        <v>0</v>
      </c>
      <c r="AO141" s="251">
        <f>IF(AO21="kW",SUMPRODUCT($U$22:$U$125,$AC$22:$AC$125,AO22:AO125),SUMPRODUCT($K$22:$K$125,AO22:AO125))</f>
        <v>0</v>
      </c>
      <c r="AP141" s="251">
        <f t="shared" ref="AP141:AZ141" si="43">IF(AP21="kW",SUMPRODUCT($U$22:$U$125,$AC$22:$AC$125,AP22:AP125),SUMPRODUCT($K$22:$K$125,AP22:AP125))</f>
        <v>0</v>
      </c>
      <c r="AQ141" s="251">
        <f t="shared" si="43"/>
        <v>0</v>
      </c>
      <c r="AR141" s="251">
        <f t="shared" si="43"/>
        <v>0</v>
      </c>
      <c r="AS141" s="251">
        <f t="shared" si="43"/>
        <v>0</v>
      </c>
      <c r="AT141" s="251">
        <f t="shared" si="43"/>
        <v>0</v>
      </c>
      <c r="AU141" s="251">
        <f t="shared" si="43"/>
        <v>0</v>
      </c>
      <c r="AV141" s="251">
        <f t="shared" si="43"/>
        <v>0</v>
      </c>
      <c r="AW141" s="251">
        <f t="shared" si="43"/>
        <v>0</v>
      </c>
      <c r="AX141" s="251">
        <f t="shared" si="43"/>
        <v>0</v>
      </c>
      <c r="AY141" s="251">
        <f t="shared" si="43"/>
        <v>0</v>
      </c>
      <c r="AZ141" s="251">
        <f t="shared" si="43"/>
        <v>0</v>
      </c>
      <c r="BA141" s="295"/>
    </row>
    <row r="142" spans="1:54" s="243" customFormat="1" ht="15">
      <c r="A142" s="448"/>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312"/>
      <c r="W142" s="240"/>
      <c r="X142" s="240"/>
      <c r="Z142" s="264"/>
      <c r="AC142" s="312"/>
      <c r="AD142" s="312"/>
      <c r="AM142" s="251">
        <f>SUMPRODUCT($L$22:$L$125,AM22:AM125)</f>
        <v>0</v>
      </c>
      <c r="AN142" s="251">
        <f>SUMPRODUCT($L$22:$L$125,AN22:AN125)</f>
        <v>0</v>
      </c>
      <c r="AO142" s="251">
        <f>IF(AO21="kW",SUMPRODUCT($U$22:$U$125,$AD$22:$AD$125,AO22:AO125),SUMPRODUCT($L$22:$L$125,AO22:AO125))</f>
        <v>0</v>
      </c>
      <c r="AP142" s="251">
        <f t="shared" ref="AP142:AZ142" si="44">IF(AP21="kW",SUMPRODUCT($U$22:$U$125,$AD$22:$AD$125,AP22:AP125),SUMPRODUCT($L$22:$L$125,AP22:AP125))</f>
        <v>0</v>
      </c>
      <c r="AQ142" s="251">
        <f t="shared" si="44"/>
        <v>0</v>
      </c>
      <c r="AR142" s="251">
        <f t="shared" si="44"/>
        <v>0</v>
      </c>
      <c r="AS142" s="251">
        <f t="shared" si="44"/>
        <v>0</v>
      </c>
      <c r="AT142" s="251">
        <f t="shared" si="44"/>
        <v>0</v>
      </c>
      <c r="AU142" s="251">
        <f t="shared" si="44"/>
        <v>0</v>
      </c>
      <c r="AV142" s="251">
        <f t="shared" si="44"/>
        <v>0</v>
      </c>
      <c r="AW142" s="251">
        <f t="shared" si="44"/>
        <v>0</v>
      </c>
      <c r="AX142" s="251">
        <f t="shared" si="44"/>
        <v>0</v>
      </c>
      <c r="AY142" s="251">
        <f t="shared" si="44"/>
        <v>0</v>
      </c>
      <c r="AZ142" s="251">
        <f t="shared" si="44"/>
        <v>0</v>
      </c>
      <c r="BA142" s="295"/>
    </row>
    <row r="143" spans="1:54" s="243" customFormat="1" ht="15">
      <c r="A143" s="448"/>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312"/>
      <c r="W143" s="240"/>
      <c r="X143" s="240"/>
      <c r="Z143" s="264"/>
      <c r="AC143" s="312"/>
      <c r="AD143" s="312"/>
      <c r="AM143" s="251">
        <f>SUMPRODUCT($M$22:$M$125,AM22:AM125)</f>
        <v>0</v>
      </c>
      <c r="AN143" s="251">
        <f>SUMPRODUCT($M$22:$M$125,AN22:AN125)</f>
        <v>0</v>
      </c>
      <c r="AO143" s="251">
        <f>IF(AO21="kW",SUMPRODUCT($U$22:$U$125,$AE$22:$AE$125,AO22:AO125),SUMPRODUCT($M$22:$M$125,AO22:AO125))</f>
        <v>0</v>
      </c>
      <c r="AP143" s="251">
        <f t="shared" ref="AP143:AZ143" si="45">IF(AP21="kW",SUMPRODUCT($U$22:$U$125,$AE$22:$AE$125,AP22:AP125),SUMPRODUCT($M$22:$M$125,AP22:AP125))</f>
        <v>0</v>
      </c>
      <c r="AQ143" s="251">
        <f t="shared" si="45"/>
        <v>0</v>
      </c>
      <c r="AR143" s="251">
        <f t="shared" si="45"/>
        <v>0</v>
      </c>
      <c r="AS143" s="251">
        <f t="shared" si="45"/>
        <v>0</v>
      </c>
      <c r="AT143" s="251">
        <f t="shared" si="45"/>
        <v>0</v>
      </c>
      <c r="AU143" s="251">
        <f t="shared" si="45"/>
        <v>0</v>
      </c>
      <c r="AV143" s="251">
        <f t="shared" si="45"/>
        <v>0</v>
      </c>
      <c r="AW143" s="251">
        <f t="shared" si="45"/>
        <v>0</v>
      </c>
      <c r="AX143" s="251">
        <f t="shared" si="45"/>
        <v>0</v>
      </c>
      <c r="AY143" s="251">
        <f t="shared" si="45"/>
        <v>0</v>
      </c>
      <c r="AZ143" s="251">
        <f t="shared" si="45"/>
        <v>0</v>
      </c>
      <c r="BA143" s="295"/>
    </row>
    <row r="144" spans="1:54" s="243" customFormat="1" ht="15">
      <c r="A144" s="448"/>
      <c r="B144" s="310" t="s">
        <v>835</v>
      </c>
      <c r="C144" s="311"/>
      <c r="D144" s="294"/>
      <c r="E144" s="294"/>
      <c r="F144" s="294"/>
      <c r="G144" s="294"/>
      <c r="H144" s="294"/>
      <c r="I144" s="294"/>
      <c r="J144" s="294"/>
      <c r="K144" s="294"/>
      <c r="L144" s="294"/>
      <c r="M144" s="294"/>
      <c r="N144" s="294"/>
      <c r="O144" s="294"/>
      <c r="P144" s="294"/>
      <c r="Q144" s="294"/>
      <c r="R144" s="294"/>
      <c r="S144" s="294"/>
      <c r="T144" s="294"/>
      <c r="U144" s="294"/>
      <c r="V144" s="312"/>
      <c r="W144" s="240"/>
      <c r="X144" s="240"/>
      <c r="Z144" s="264"/>
      <c r="AC144" s="312"/>
      <c r="AD144" s="312"/>
      <c r="AM144" s="251">
        <f>SUMPRODUCT($N$22:$N$125,AM22:AM125)</f>
        <v>0</v>
      </c>
      <c r="AN144" s="251">
        <f>SUMPRODUCT($N$22:$N$125,AN22:AN125)</f>
        <v>0</v>
      </c>
      <c r="AO144" s="251">
        <f>IF(AO21="kW",SUMPRODUCT($U$22:$U$125,$AF$22:$AF$125,AO22:AO125),SUMPRODUCT($N$22:$N$125,AO22:AO125))</f>
        <v>0</v>
      </c>
      <c r="AP144" s="251">
        <f t="shared" ref="AP144:AZ144" si="46">IF(AP21="kW",SUMPRODUCT($U$22:$U$125,$AF$22:$AF$125,AP22:AP125),SUMPRODUCT($N$22:$N$125,AP22:AP125))</f>
        <v>0</v>
      </c>
      <c r="AQ144" s="251">
        <f t="shared" si="46"/>
        <v>0</v>
      </c>
      <c r="AR144" s="251">
        <f t="shared" si="46"/>
        <v>0</v>
      </c>
      <c r="AS144" s="251">
        <f t="shared" si="46"/>
        <v>0</v>
      </c>
      <c r="AT144" s="251">
        <f t="shared" si="46"/>
        <v>0</v>
      </c>
      <c r="AU144" s="251">
        <f t="shared" si="46"/>
        <v>0</v>
      </c>
      <c r="AV144" s="251">
        <f t="shared" si="46"/>
        <v>0</v>
      </c>
      <c r="AW144" s="251">
        <f t="shared" si="46"/>
        <v>0</v>
      </c>
      <c r="AX144" s="251">
        <f t="shared" si="46"/>
        <v>0</v>
      </c>
      <c r="AY144" s="251">
        <f t="shared" si="46"/>
        <v>0</v>
      </c>
      <c r="AZ144" s="251">
        <f t="shared" si="46"/>
        <v>0</v>
      </c>
      <c r="BA144" s="295"/>
    </row>
    <row r="145" spans="1:54" s="243" customFormat="1" ht="15">
      <c r="A145" s="448"/>
      <c r="B145" s="310" t="s">
        <v>836</v>
      </c>
      <c r="C145" s="311"/>
      <c r="D145" s="294"/>
      <c r="E145" s="294"/>
      <c r="F145" s="294"/>
      <c r="G145" s="294"/>
      <c r="H145" s="294"/>
      <c r="I145" s="294"/>
      <c r="J145" s="294"/>
      <c r="K145" s="294"/>
      <c r="L145" s="294"/>
      <c r="M145" s="294"/>
      <c r="N145" s="294"/>
      <c r="O145" s="294"/>
      <c r="P145" s="294"/>
      <c r="Q145" s="294"/>
      <c r="R145" s="294"/>
      <c r="S145" s="294"/>
      <c r="T145" s="294"/>
      <c r="U145" s="294"/>
      <c r="V145" s="312"/>
      <c r="W145" s="240"/>
      <c r="X145" s="240"/>
      <c r="Z145" s="264"/>
      <c r="AC145" s="312"/>
      <c r="AD145" s="312"/>
      <c r="AM145" s="251">
        <f>SUMPRODUCT($O$22:$O$125,AM22:AM125)</f>
        <v>0</v>
      </c>
      <c r="AN145" s="251">
        <f>SUMPRODUCT($O$22:$O$125,AN22:AN125)</f>
        <v>0</v>
      </c>
      <c r="AO145" s="251">
        <f>IF(AO21="kW",SUMPRODUCT($U$22:$U$125,$AG$22:$AG$125,AO22:AO125),SUMPRODUCT($O$22:$O$125,AO22:AO125))</f>
        <v>0</v>
      </c>
      <c r="AP145" s="251">
        <f t="shared" ref="AP145:AZ145" si="47">IF(AP21="kW",SUMPRODUCT($U$22:$U$125,$AG$22:$AG$125,AP22:AP125),SUMPRODUCT($O$22:$O$125,AP22:AP125))</f>
        <v>0</v>
      </c>
      <c r="AQ145" s="251">
        <f t="shared" si="47"/>
        <v>0</v>
      </c>
      <c r="AR145" s="251">
        <f t="shared" si="47"/>
        <v>0</v>
      </c>
      <c r="AS145" s="251">
        <f t="shared" si="47"/>
        <v>0</v>
      </c>
      <c r="AT145" s="251">
        <f t="shared" si="47"/>
        <v>0</v>
      </c>
      <c r="AU145" s="251">
        <f t="shared" si="47"/>
        <v>0</v>
      </c>
      <c r="AV145" s="251">
        <f t="shared" si="47"/>
        <v>0</v>
      </c>
      <c r="AW145" s="251">
        <f t="shared" si="47"/>
        <v>0</v>
      </c>
      <c r="AX145" s="251">
        <f t="shared" si="47"/>
        <v>0</v>
      </c>
      <c r="AY145" s="251">
        <f t="shared" si="47"/>
        <v>0</v>
      </c>
      <c r="AZ145" s="251">
        <f t="shared" si="47"/>
        <v>0</v>
      </c>
      <c r="BA145" s="295"/>
    </row>
    <row r="146" spans="1:54" s="243" customFormat="1" ht="15">
      <c r="A146" s="448"/>
      <c r="B146" s="310" t="s">
        <v>837</v>
      </c>
      <c r="C146" s="311"/>
      <c r="D146" s="294"/>
      <c r="E146" s="294"/>
      <c r="F146" s="294"/>
      <c r="G146" s="294"/>
      <c r="H146" s="294"/>
      <c r="I146" s="294"/>
      <c r="J146" s="294"/>
      <c r="K146" s="294"/>
      <c r="L146" s="294"/>
      <c r="M146" s="294"/>
      <c r="N146" s="294"/>
      <c r="O146" s="294"/>
      <c r="P146" s="294"/>
      <c r="Q146" s="294"/>
      <c r="R146" s="294"/>
      <c r="S146" s="294"/>
      <c r="T146" s="294"/>
      <c r="U146" s="294"/>
      <c r="V146" s="312"/>
      <c r="W146" s="240"/>
      <c r="X146" s="240"/>
      <c r="Z146" s="264"/>
      <c r="AC146" s="312"/>
      <c r="AD146" s="312"/>
      <c r="AM146" s="251">
        <f>SUMPRODUCT($P$22:$P$125,AM22:AM125)</f>
        <v>0</v>
      </c>
      <c r="AN146" s="251">
        <f>SUMPRODUCT($P$22:$P$125,AN22:AN125)</f>
        <v>0</v>
      </c>
      <c r="AO146" s="251">
        <f>IF(AO21="kW",SUMPRODUCT($U$22:$U$125,$AH$22:$AH$125,AO22:AO125),SUMPRODUCT($P$22:$P$125,AO22:AO125))</f>
        <v>0</v>
      </c>
      <c r="AP146" s="251">
        <f t="shared" ref="AP146:AZ146" si="48">IF(AP21="kW",SUMPRODUCT($U$22:$U$125,$AH$22:$AH$125,AP22:AP125),SUMPRODUCT($P$22:$P$125,AP22:AP125))</f>
        <v>0</v>
      </c>
      <c r="AQ146" s="251">
        <f t="shared" si="48"/>
        <v>0</v>
      </c>
      <c r="AR146" s="251">
        <f t="shared" si="48"/>
        <v>0</v>
      </c>
      <c r="AS146" s="251">
        <f t="shared" si="48"/>
        <v>0</v>
      </c>
      <c r="AT146" s="251">
        <f t="shared" si="48"/>
        <v>0</v>
      </c>
      <c r="AU146" s="251">
        <f t="shared" si="48"/>
        <v>0</v>
      </c>
      <c r="AV146" s="251">
        <f t="shared" si="48"/>
        <v>0</v>
      </c>
      <c r="AW146" s="251">
        <f t="shared" si="48"/>
        <v>0</v>
      </c>
      <c r="AX146" s="251">
        <f t="shared" si="48"/>
        <v>0</v>
      </c>
      <c r="AY146" s="251">
        <f t="shared" si="48"/>
        <v>0</v>
      </c>
      <c r="AZ146" s="251">
        <f t="shared" si="48"/>
        <v>0</v>
      </c>
      <c r="BA146" s="295"/>
    </row>
    <row r="147" spans="1:54" s="243" customFormat="1" ht="15">
      <c r="A147" s="448"/>
      <c r="B147" s="310" t="s">
        <v>838</v>
      </c>
      <c r="C147" s="311"/>
      <c r="D147" s="294"/>
      <c r="E147" s="294"/>
      <c r="F147" s="294"/>
      <c r="G147" s="294"/>
      <c r="H147" s="294"/>
      <c r="I147" s="294"/>
      <c r="J147" s="294"/>
      <c r="K147" s="294"/>
      <c r="L147" s="294"/>
      <c r="M147" s="294"/>
      <c r="N147" s="294"/>
      <c r="O147" s="294"/>
      <c r="P147" s="294"/>
      <c r="Q147" s="294"/>
      <c r="R147" s="294"/>
      <c r="S147" s="294"/>
      <c r="T147" s="294"/>
      <c r="U147" s="294"/>
      <c r="V147" s="312"/>
      <c r="W147" s="240"/>
      <c r="X147" s="240"/>
      <c r="Z147" s="264"/>
      <c r="AC147" s="312"/>
      <c r="AD147" s="312"/>
      <c r="AM147" s="251">
        <f>SUMPRODUCT($Q$22:$Q$125,AM22:AM125)</f>
        <v>0</v>
      </c>
      <c r="AN147" s="251">
        <f>SUMPRODUCT($Q$22:$Q$125,AN22:AN125)</f>
        <v>0</v>
      </c>
      <c r="AO147" s="251">
        <f>IF(AO21="kW",SUMPRODUCT($U$22:$U$125,$AI$22:$AI$125,AO22:AO125),SUMPRODUCT($Q$22:$Q$125,AO22:AO125))</f>
        <v>0</v>
      </c>
      <c r="AP147" s="251">
        <f t="shared" ref="AP147:AZ147" si="49">IF(AP21="kW",SUMPRODUCT($U$22:$U$125,$AI$22:$AI$125,AP22:AP125),SUMPRODUCT($Q$22:$Q$125,AP22:AP125))</f>
        <v>0</v>
      </c>
      <c r="AQ147" s="251">
        <f t="shared" si="49"/>
        <v>0</v>
      </c>
      <c r="AR147" s="251">
        <f t="shared" si="49"/>
        <v>0</v>
      </c>
      <c r="AS147" s="251">
        <f t="shared" si="49"/>
        <v>0</v>
      </c>
      <c r="AT147" s="251">
        <f t="shared" si="49"/>
        <v>0</v>
      </c>
      <c r="AU147" s="251">
        <f t="shared" si="49"/>
        <v>0</v>
      </c>
      <c r="AV147" s="251">
        <f t="shared" si="49"/>
        <v>0</v>
      </c>
      <c r="AW147" s="251">
        <f t="shared" si="49"/>
        <v>0</v>
      </c>
      <c r="AX147" s="251">
        <f t="shared" si="49"/>
        <v>0</v>
      </c>
      <c r="AY147" s="251">
        <f t="shared" si="49"/>
        <v>0</v>
      </c>
      <c r="AZ147" s="251">
        <f t="shared" si="49"/>
        <v>0</v>
      </c>
      <c r="BA147" s="295"/>
    </row>
    <row r="148" spans="1:54" s="243" customFormat="1" ht="15">
      <c r="A148" s="448"/>
      <c r="B148" s="310" t="s">
        <v>839</v>
      </c>
      <c r="C148" s="311"/>
      <c r="D148" s="294"/>
      <c r="E148" s="294"/>
      <c r="F148" s="294"/>
      <c r="G148" s="294"/>
      <c r="H148" s="294"/>
      <c r="I148" s="294"/>
      <c r="J148" s="294"/>
      <c r="K148" s="294"/>
      <c r="L148" s="294"/>
      <c r="M148" s="294"/>
      <c r="N148" s="294"/>
      <c r="O148" s="294"/>
      <c r="P148" s="294"/>
      <c r="Q148" s="294"/>
      <c r="R148" s="294"/>
      <c r="S148" s="294"/>
      <c r="T148" s="294"/>
      <c r="U148" s="294"/>
      <c r="V148" s="312"/>
      <c r="W148" s="240"/>
      <c r="X148" s="240"/>
      <c r="Z148" s="264"/>
      <c r="AC148" s="312"/>
      <c r="AD148" s="312"/>
      <c r="AM148" s="251">
        <f>SUMPRODUCT($R$22:$R$125,AM22:AM125)</f>
        <v>0</v>
      </c>
      <c r="AN148" s="251">
        <f>SUMPRODUCT($R$22:$R$125,AN22:AN125)</f>
        <v>0</v>
      </c>
      <c r="AO148" s="251">
        <f>IF(AO21="kW",SUMPRODUCT($U$22:$U$125,$AJ$22:$AJ$125,AO22:AO125),SUMPRODUCT($R$22:$R$125,AO22:AO125))</f>
        <v>0</v>
      </c>
      <c r="AP148" s="251">
        <f t="shared" ref="AP148:AZ148" si="50">IF(AP21="kW",SUMPRODUCT($U$22:$U$125,$AJ$22:$AJ$125,AP22:AP125),SUMPRODUCT($R$22:$R$125,AP22:AP125))</f>
        <v>0</v>
      </c>
      <c r="AQ148" s="251">
        <f t="shared" si="50"/>
        <v>0</v>
      </c>
      <c r="AR148" s="251">
        <f t="shared" si="50"/>
        <v>0</v>
      </c>
      <c r="AS148" s="251">
        <f t="shared" si="50"/>
        <v>0</v>
      </c>
      <c r="AT148" s="251">
        <f t="shared" si="50"/>
        <v>0</v>
      </c>
      <c r="AU148" s="251">
        <f t="shared" si="50"/>
        <v>0</v>
      </c>
      <c r="AV148" s="251">
        <f t="shared" si="50"/>
        <v>0</v>
      </c>
      <c r="AW148" s="251">
        <f t="shared" si="50"/>
        <v>0</v>
      </c>
      <c r="AX148" s="251">
        <f t="shared" si="50"/>
        <v>0</v>
      </c>
      <c r="AY148" s="251">
        <f t="shared" si="50"/>
        <v>0</v>
      </c>
      <c r="AZ148" s="251">
        <f t="shared" si="50"/>
        <v>0</v>
      </c>
      <c r="BA148" s="295"/>
    </row>
    <row r="149" spans="1:54" s="243" customFormat="1" ht="15">
      <c r="A149" s="448"/>
      <c r="B149" s="310" t="s">
        <v>840</v>
      </c>
      <c r="C149" s="311"/>
      <c r="D149" s="294"/>
      <c r="E149" s="294"/>
      <c r="F149" s="294"/>
      <c r="G149" s="294"/>
      <c r="H149" s="294"/>
      <c r="I149" s="294"/>
      <c r="J149" s="294"/>
      <c r="K149" s="294"/>
      <c r="L149" s="294"/>
      <c r="M149" s="294"/>
      <c r="N149" s="294"/>
      <c r="O149" s="294"/>
      <c r="P149" s="294"/>
      <c r="Q149" s="294"/>
      <c r="R149" s="294"/>
      <c r="S149" s="294"/>
      <c r="T149" s="294"/>
      <c r="U149" s="294"/>
      <c r="V149" s="312"/>
      <c r="W149" s="240"/>
      <c r="X149" s="240"/>
      <c r="Z149" s="264"/>
      <c r="AC149" s="312"/>
      <c r="AD149" s="312"/>
      <c r="AM149" s="251">
        <f>SUMPRODUCT($S$22:$S$125,AM22:AM125)</f>
        <v>0</v>
      </c>
      <c r="AN149" s="251">
        <f>SUMPRODUCT($S$22:$S$125,AN22:AN125)</f>
        <v>0</v>
      </c>
      <c r="AO149" s="251">
        <f>IF(AO21="kW",SUMPRODUCT($U$22:$U$125,$AK$22:$AK$125,AO22:AO125),SUMPRODUCT($S$22:$S$125,AO22:AO125))</f>
        <v>0</v>
      </c>
      <c r="AP149" s="251">
        <f t="shared" ref="AP149:AZ149" si="51">IF(AP21="kW",SUMPRODUCT($U$22:$U$125,$AK$22:$AK$125,AP22:AP125),SUMPRODUCT($S$22:$S$125,AP22:AP125))</f>
        <v>0</v>
      </c>
      <c r="AQ149" s="251">
        <f t="shared" si="51"/>
        <v>0</v>
      </c>
      <c r="AR149" s="251">
        <f t="shared" si="51"/>
        <v>0</v>
      </c>
      <c r="AS149" s="251">
        <f t="shared" si="51"/>
        <v>0</v>
      </c>
      <c r="AT149" s="251">
        <f t="shared" si="51"/>
        <v>0</v>
      </c>
      <c r="AU149" s="251">
        <f t="shared" si="51"/>
        <v>0</v>
      </c>
      <c r="AV149" s="251">
        <f t="shared" si="51"/>
        <v>0</v>
      </c>
      <c r="AW149" s="251">
        <f t="shared" si="51"/>
        <v>0</v>
      </c>
      <c r="AX149" s="251">
        <f t="shared" si="51"/>
        <v>0</v>
      </c>
      <c r="AY149" s="251">
        <f t="shared" si="51"/>
        <v>0</v>
      </c>
      <c r="AZ149" s="251">
        <f t="shared" si="51"/>
        <v>0</v>
      </c>
      <c r="BA149" s="295"/>
    </row>
    <row r="150" spans="1:54" ht="15">
      <c r="B150" s="313" t="s">
        <v>841</v>
      </c>
      <c r="C150" s="314"/>
      <c r="D150" s="315"/>
      <c r="E150" s="315"/>
      <c r="F150" s="315"/>
      <c r="G150" s="315"/>
      <c r="H150" s="315"/>
      <c r="I150" s="315"/>
      <c r="J150" s="315"/>
      <c r="K150" s="315"/>
      <c r="L150" s="315"/>
      <c r="M150" s="315"/>
      <c r="N150" s="315"/>
      <c r="O150" s="315"/>
      <c r="P150" s="315"/>
      <c r="Q150" s="315"/>
      <c r="R150" s="315"/>
      <c r="S150" s="315"/>
      <c r="T150" s="315"/>
      <c r="U150" s="315"/>
      <c r="V150" s="316"/>
      <c r="W150" s="317"/>
      <c r="X150" s="318"/>
      <c r="Y150" s="316"/>
      <c r="Z150" s="319"/>
      <c r="AA150" s="320"/>
      <c r="AB150" s="320"/>
      <c r="AC150" s="316"/>
      <c r="AD150" s="316"/>
      <c r="AE150" s="320"/>
      <c r="AF150" s="320"/>
      <c r="AG150" s="320"/>
      <c r="AH150" s="320"/>
      <c r="AI150" s="320"/>
      <c r="AJ150" s="320"/>
      <c r="AK150" s="320"/>
      <c r="AL150" s="320"/>
      <c r="AM150" s="285">
        <f>SUMPRODUCT($T$22:$T$125,AM22:AM125)</f>
        <v>0</v>
      </c>
      <c r="AN150" s="285">
        <f>SUMPRODUCT($T$22:$T$125,AN22:AN125)</f>
        <v>0</v>
      </c>
      <c r="AO150" s="285">
        <f>IF(AO21="kW",SUMPRODUCT($U$22:$U$125,$AL$22:$AL$125,AO22:AO125),SUMPRODUCT($T$22:$T$125,AO22:AO125))</f>
        <v>0</v>
      </c>
      <c r="AP150" s="285">
        <f t="shared" ref="AP150:AZ150" si="52">IF(AP21="kW",SUMPRODUCT($U$22:$U$125,$AL$22:$AL$125,AP22:AP125),SUMPRODUCT($T$22:$T$125,AP22:AP125))</f>
        <v>0</v>
      </c>
      <c r="AQ150" s="285">
        <f t="shared" si="52"/>
        <v>0</v>
      </c>
      <c r="AR150" s="285">
        <f t="shared" si="52"/>
        <v>0</v>
      </c>
      <c r="AS150" s="285">
        <f t="shared" si="52"/>
        <v>0</v>
      </c>
      <c r="AT150" s="285">
        <f t="shared" si="52"/>
        <v>0</v>
      </c>
      <c r="AU150" s="285">
        <f t="shared" si="52"/>
        <v>0</v>
      </c>
      <c r="AV150" s="285">
        <f t="shared" si="52"/>
        <v>0</v>
      </c>
      <c r="AW150" s="285">
        <f t="shared" si="52"/>
        <v>0</v>
      </c>
      <c r="AX150" s="285">
        <f t="shared" si="52"/>
        <v>0</v>
      </c>
      <c r="AY150" s="285">
        <f t="shared" si="52"/>
        <v>0</v>
      </c>
      <c r="AZ150" s="285">
        <f t="shared" si="52"/>
        <v>0</v>
      </c>
      <c r="BA150" s="704"/>
      <c r="BB150" s="321"/>
    </row>
    <row r="151" spans="1:54" ht="15">
      <c r="B151" s="653"/>
      <c r="C151" s="311"/>
      <c r="D151" s="654"/>
      <c r="E151" s="654"/>
      <c r="F151" s="654"/>
      <c r="G151" s="654"/>
      <c r="H151" s="654"/>
      <c r="I151" s="654"/>
      <c r="J151" s="654"/>
      <c r="K151" s="654"/>
      <c r="L151" s="654"/>
      <c r="M151" s="654"/>
      <c r="N151" s="654"/>
      <c r="O151" s="654"/>
      <c r="P151" s="654"/>
      <c r="Q151" s="654"/>
      <c r="R151" s="654"/>
      <c r="S151" s="654"/>
      <c r="T151" s="654"/>
      <c r="U151" s="654"/>
      <c r="V151" s="655"/>
      <c r="W151" s="656"/>
      <c r="X151" s="657"/>
      <c r="Y151" s="655"/>
      <c r="Z151" s="264"/>
      <c r="AC151" s="655"/>
      <c r="AD151" s="655"/>
      <c r="AM151" s="251"/>
      <c r="AN151" s="251"/>
      <c r="AO151" s="251"/>
      <c r="AP151" s="251"/>
      <c r="AQ151" s="251"/>
      <c r="AR151" s="251"/>
      <c r="AS151" s="251"/>
      <c r="AT151" s="251"/>
      <c r="AU151" s="251"/>
      <c r="AV151" s="251"/>
      <c r="AW151" s="251"/>
      <c r="AX151" s="251"/>
      <c r="AY151" s="251"/>
      <c r="AZ151" s="251"/>
      <c r="BB151" s="321"/>
    </row>
    <row r="152" spans="1:54" ht="15">
      <c r="B152" s="653"/>
      <c r="C152" s="311"/>
      <c r="D152" s="654"/>
      <c r="E152" s="654"/>
      <c r="F152" s="654"/>
      <c r="G152" s="654"/>
      <c r="H152" s="654"/>
      <c r="I152" s="654"/>
      <c r="J152" s="654"/>
      <c r="K152" s="654"/>
      <c r="L152" s="654"/>
      <c r="M152" s="654"/>
      <c r="N152" s="654"/>
      <c r="O152" s="654"/>
      <c r="P152" s="654"/>
      <c r="Q152" s="654"/>
      <c r="R152" s="654"/>
      <c r="S152" s="654"/>
      <c r="T152" s="654"/>
      <c r="U152" s="654"/>
      <c r="V152" s="655"/>
      <c r="W152" s="656"/>
      <c r="X152" s="657"/>
      <c r="Y152" s="655"/>
      <c r="Z152" s="264"/>
      <c r="AC152" s="655"/>
      <c r="AD152" s="655"/>
      <c r="AM152" s="251"/>
      <c r="AN152" s="251"/>
      <c r="AO152" s="251"/>
      <c r="AP152" s="251"/>
      <c r="AQ152" s="251"/>
      <c r="AR152" s="251"/>
      <c r="AS152" s="251"/>
      <c r="AT152" s="251"/>
      <c r="AU152" s="251"/>
      <c r="AV152" s="251"/>
      <c r="AW152" s="251"/>
      <c r="AX152" s="251"/>
      <c r="AY152" s="251"/>
      <c r="AZ152" s="251"/>
      <c r="BB152" s="321"/>
    </row>
    <row r="153" spans="1:54" ht="15">
      <c r="B153" s="653"/>
      <c r="C153" s="311"/>
      <c r="D153" s="654"/>
      <c r="E153" s="654"/>
      <c r="F153" s="654"/>
      <c r="G153" s="654"/>
      <c r="H153" s="654"/>
      <c r="I153" s="654"/>
      <c r="J153" s="654"/>
      <c r="K153" s="654"/>
      <c r="L153" s="654"/>
      <c r="M153" s="654"/>
      <c r="N153" s="654"/>
      <c r="O153" s="654"/>
      <c r="P153" s="654"/>
      <c r="Q153" s="654"/>
      <c r="R153" s="654"/>
      <c r="S153" s="654"/>
      <c r="T153" s="654"/>
      <c r="U153" s="654"/>
      <c r="V153" s="655"/>
      <c r="W153" s="656"/>
      <c r="X153" s="657"/>
      <c r="Y153" s="655"/>
      <c r="Z153" s="264"/>
      <c r="AC153" s="655"/>
      <c r="AD153" s="655"/>
      <c r="AM153" s="251"/>
      <c r="AN153" s="251"/>
      <c r="AO153" s="251"/>
      <c r="AP153" s="251"/>
      <c r="AQ153" s="251"/>
      <c r="AR153" s="251"/>
      <c r="AS153" s="251"/>
      <c r="AT153" s="251"/>
      <c r="AU153" s="251"/>
      <c r="AV153" s="251"/>
      <c r="AW153" s="251"/>
      <c r="AX153" s="251"/>
      <c r="AY153" s="251"/>
      <c r="AZ153" s="251"/>
      <c r="BB153" s="321"/>
    </row>
    <row r="154" spans="1:54" ht="21.75" customHeight="1">
      <c r="B154" s="322" t="s">
        <v>586</v>
      </c>
      <c r="C154" s="323"/>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5"/>
      <c r="AA154" s="326"/>
      <c r="AB154" s="324"/>
      <c r="AC154" s="324"/>
      <c r="AD154" s="324"/>
      <c r="AE154" s="324"/>
      <c r="AF154" s="324"/>
      <c r="AG154" s="324"/>
      <c r="AH154" s="324"/>
      <c r="AI154" s="324"/>
      <c r="AJ154" s="324"/>
      <c r="AK154" s="324"/>
      <c r="AL154" s="324"/>
      <c r="AM154" s="327"/>
      <c r="AN154" s="327"/>
      <c r="AO154" s="327"/>
      <c r="AP154" s="327"/>
      <c r="AQ154" s="327"/>
      <c r="AR154" s="327"/>
      <c r="AS154" s="327"/>
      <c r="AT154" s="327"/>
      <c r="AU154" s="327"/>
      <c r="AV154" s="327"/>
      <c r="AW154" s="327"/>
      <c r="AX154" s="327"/>
      <c r="AY154" s="327"/>
      <c r="AZ154" s="327"/>
      <c r="BA154" s="327"/>
      <c r="BB154" s="321"/>
    </row>
    <row r="156" spans="1:54" ht="15.75">
      <c r="B156" s="241" t="s">
        <v>241</v>
      </c>
      <c r="C156" s="242"/>
      <c r="D156" s="511" t="s">
        <v>523</v>
      </c>
      <c r="F156" s="511"/>
      <c r="V156" s="242"/>
      <c r="AM156" s="231"/>
      <c r="AN156" s="229"/>
      <c r="AO156" s="229"/>
      <c r="AP156" s="229"/>
      <c r="AQ156" s="229"/>
      <c r="AR156" s="229"/>
      <c r="AS156" s="229"/>
      <c r="AT156" s="229"/>
      <c r="AU156" s="229"/>
      <c r="AV156" s="229"/>
      <c r="AW156" s="229"/>
      <c r="AX156" s="229"/>
      <c r="AY156" s="229"/>
      <c r="AZ156" s="229"/>
      <c r="BA156" s="229"/>
    </row>
    <row r="157" spans="1:54" ht="34.5" customHeight="1">
      <c r="B157" s="930" t="s">
        <v>211</v>
      </c>
      <c r="C157" s="932" t="s">
        <v>33</v>
      </c>
      <c r="D157" s="244" t="s">
        <v>421</v>
      </c>
      <c r="E157" s="941" t="s">
        <v>209</v>
      </c>
      <c r="F157" s="942"/>
      <c r="G157" s="942"/>
      <c r="H157" s="942"/>
      <c r="I157" s="942"/>
      <c r="J157" s="942"/>
      <c r="K157" s="942"/>
      <c r="L157" s="942"/>
      <c r="M157" s="942"/>
      <c r="N157" s="942"/>
      <c r="O157" s="942"/>
      <c r="P157" s="942"/>
      <c r="Q157" s="942"/>
      <c r="R157" s="942"/>
      <c r="S157" s="942"/>
      <c r="T157" s="943"/>
      <c r="U157" s="939" t="s">
        <v>213</v>
      </c>
      <c r="V157" s="244" t="s">
        <v>422</v>
      </c>
      <c r="W157" s="936" t="s">
        <v>212</v>
      </c>
      <c r="X157" s="937"/>
      <c r="Y157" s="937"/>
      <c r="Z157" s="937"/>
      <c r="AA157" s="937"/>
      <c r="AB157" s="937"/>
      <c r="AC157" s="937"/>
      <c r="AD157" s="937"/>
      <c r="AE157" s="937"/>
      <c r="AF157" s="937"/>
      <c r="AG157" s="937"/>
      <c r="AH157" s="937"/>
      <c r="AI157" s="937"/>
      <c r="AJ157" s="937"/>
      <c r="AK157" s="937"/>
      <c r="AL157" s="944"/>
      <c r="AM157" s="936" t="s">
        <v>242</v>
      </c>
      <c r="AN157" s="937"/>
      <c r="AO157" s="937"/>
      <c r="AP157" s="937"/>
      <c r="AQ157" s="937"/>
      <c r="AR157" s="937"/>
      <c r="AS157" s="937"/>
      <c r="AT157" s="937"/>
      <c r="AU157" s="937"/>
      <c r="AV157" s="937"/>
      <c r="AW157" s="937"/>
      <c r="AX157" s="937"/>
      <c r="AY157" s="937"/>
      <c r="AZ157" s="937"/>
      <c r="BA157" s="938"/>
    </row>
    <row r="158" spans="1:54" ht="60.75" customHeight="1">
      <c r="B158" s="931"/>
      <c r="C158" s="933"/>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940"/>
      <c r="V158" s="245">
        <v>2012</v>
      </c>
      <c r="W158" s="245">
        <v>2013</v>
      </c>
      <c r="X158" s="245">
        <v>2014</v>
      </c>
      <c r="Y158" s="245">
        <v>2015</v>
      </c>
      <c r="Z158" s="245">
        <v>2016</v>
      </c>
      <c r="AA158" s="245">
        <v>2017</v>
      </c>
      <c r="AB158" s="245">
        <v>2018</v>
      </c>
      <c r="AC158" s="245">
        <v>2019</v>
      </c>
      <c r="AD158" s="245">
        <v>2020</v>
      </c>
      <c r="AE158" s="245">
        <v>2021</v>
      </c>
      <c r="AF158" s="245">
        <v>2022</v>
      </c>
      <c r="AG158" s="245">
        <v>2023</v>
      </c>
      <c r="AH158" s="245">
        <v>2024</v>
      </c>
      <c r="AI158" s="245">
        <v>2025</v>
      </c>
      <c r="AJ158" s="245">
        <v>2026</v>
      </c>
      <c r="AK158" s="245">
        <v>2027</v>
      </c>
      <c r="AL158" s="245">
        <v>2028</v>
      </c>
      <c r="AM158" s="245" t="str">
        <f>'1.  LRAMVA Summary'!D53</f>
        <v>Residential</v>
      </c>
      <c r="AN158" s="245" t="str">
        <f>'1.  LRAMVA Summary'!E53</f>
        <v>Competitive Sector Multi-Unit Residential Service</v>
      </c>
      <c r="AO158" s="245" t="str">
        <f>'1.  LRAMVA Summary'!F53</f>
        <v>GS &lt;50kW</v>
      </c>
      <c r="AP158" s="245" t="str">
        <f>'1.  LRAMVA Summary'!G53</f>
        <v>GS 50-999kW</v>
      </c>
      <c r="AQ158" s="245" t="str">
        <f>'1.  LRAMVA Summary'!H53</f>
        <v>GS 1000-4999kW</v>
      </c>
      <c r="AR158" s="245" t="str">
        <f>'1.  LRAMVA Summary'!I53</f>
        <v>Large Use</v>
      </c>
      <c r="AS158" s="245" t="str">
        <f>'1.  LRAMVA Summary'!J53</f>
        <v/>
      </c>
      <c r="AT158" s="245" t="str">
        <f>'1.  LRAMVA Summary'!K53</f>
        <v/>
      </c>
      <c r="AU158" s="245" t="str">
        <f>'1.  LRAMVA Summary'!L53</f>
        <v/>
      </c>
      <c r="AV158" s="245" t="str">
        <f>'1.  LRAMVA Summary'!M53</f>
        <v/>
      </c>
      <c r="AW158" s="245" t="str">
        <f>'1.  LRAMVA Summary'!N53</f>
        <v/>
      </c>
      <c r="AX158" s="245" t="str">
        <f>'1.  LRAMVA Summary'!O53</f>
        <v/>
      </c>
      <c r="AY158" s="245" t="str">
        <f>'1.  LRAMVA Summary'!P53</f>
        <v/>
      </c>
      <c r="AZ158" s="245" t="str">
        <f>'1.  LRAMVA Summary'!Q53</f>
        <v/>
      </c>
      <c r="BA158" s="247" t="str">
        <f>'1.  LRAMVA Summary'!R53</f>
        <v>Total</v>
      </c>
    </row>
    <row r="159" spans="1:54" ht="15.75" customHeight="1">
      <c r="A159" s="449"/>
      <c r="B159" s="248" t="s">
        <v>0</v>
      </c>
      <c r="C159" s="249"/>
      <c r="D159" s="249"/>
      <c r="E159" s="249"/>
      <c r="F159" s="249"/>
      <c r="G159" s="249"/>
      <c r="H159" s="249"/>
      <c r="I159" s="249"/>
      <c r="J159" s="249"/>
      <c r="K159" s="249"/>
      <c r="L159" s="249"/>
      <c r="M159" s="249"/>
      <c r="N159" s="249"/>
      <c r="O159" s="249"/>
      <c r="P159" s="249"/>
      <c r="Q159" s="249"/>
      <c r="R159" s="249"/>
      <c r="S159" s="249"/>
      <c r="T159" s="249"/>
      <c r="U159" s="250"/>
      <c r="V159" s="249"/>
      <c r="W159" s="249"/>
      <c r="X159" s="249"/>
      <c r="Y159" s="249"/>
      <c r="Z159" s="249"/>
      <c r="AA159" s="249"/>
      <c r="AB159" s="249"/>
      <c r="AC159" s="249"/>
      <c r="AD159" s="249"/>
      <c r="AE159" s="249"/>
      <c r="AF159" s="249"/>
      <c r="AG159" s="249"/>
      <c r="AH159" s="249"/>
      <c r="AI159" s="249"/>
      <c r="AJ159" s="249"/>
      <c r="AK159" s="249"/>
      <c r="AL159" s="249"/>
      <c r="AM159" s="251" t="str">
        <f>'1.  LRAMVA Summary'!D54</f>
        <v>kWh</v>
      </c>
      <c r="AN159" s="251" t="str">
        <f>'1.  LRAMVA Summary'!E54</f>
        <v>kWh</v>
      </c>
      <c r="AO159" s="251" t="str">
        <f>'1.  LRAMVA Summary'!F54</f>
        <v>kWh</v>
      </c>
      <c r="AP159" s="251" t="str">
        <f>'1.  LRAMVA Summary'!G54</f>
        <v>kW</v>
      </c>
      <c r="AQ159" s="251" t="str">
        <f>'1.  LRAMVA Summary'!H54</f>
        <v>kW</v>
      </c>
      <c r="AR159" s="251" t="str">
        <f>'1.  LRAMVA Summary'!I54</f>
        <v>kW</v>
      </c>
      <c r="AS159" s="251">
        <f>'1.  LRAMVA Summary'!J54</f>
        <v>0</v>
      </c>
      <c r="AT159" s="251">
        <f>'1.  LRAMVA Summary'!K54</f>
        <v>0</v>
      </c>
      <c r="AU159" s="251">
        <f>'1.  LRAMVA Summary'!L54</f>
        <v>0</v>
      </c>
      <c r="AV159" s="251">
        <f>'1.  LRAMVA Summary'!M54</f>
        <v>0</v>
      </c>
      <c r="AW159" s="251">
        <f>'1.  LRAMVA Summary'!N54</f>
        <v>0</v>
      </c>
      <c r="AX159" s="251">
        <f>'1.  LRAMVA Summary'!O54</f>
        <v>0</v>
      </c>
      <c r="AY159" s="251">
        <f>'1.  LRAMVA Summary'!P54</f>
        <v>0</v>
      </c>
      <c r="AZ159" s="251">
        <f>'1.  LRAMVA Summary'!Q54</f>
        <v>0</v>
      </c>
      <c r="BA159" s="328"/>
    </row>
    <row r="160" spans="1:54" ht="15" hidden="1" outlineLevel="1">
      <c r="A160" s="448">
        <v>1</v>
      </c>
      <c r="B160" s="254" t="s">
        <v>1</v>
      </c>
      <c r="C160" s="251" t="s">
        <v>25</v>
      </c>
      <c r="D160" s="255"/>
      <c r="E160" s="255"/>
      <c r="F160" s="255"/>
      <c r="G160" s="255"/>
      <c r="H160" s="255"/>
      <c r="I160" s="255"/>
      <c r="J160" s="255"/>
      <c r="K160" s="255"/>
      <c r="L160" s="255"/>
      <c r="M160" s="255"/>
      <c r="N160" s="255"/>
      <c r="O160" s="255"/>
      <c r="P160" s="255"/>
      <c r="Q160" s="255"/>
      <c r="R160" s="255"/>
      <c r="S160" s="255"/>
      <c r="T160" s="255"/>
      <c r="U160" s="251"/>
      <c r="V160" s="255"/>
      <c r="W160" s="255"/>
      <c r="X160" s="255"/>
      <c r="Y160" s="255"/>
      <c r="Z160" s="255"/>
      <c r="AA160" s="255"/>
      <c r="AB160" s="255"/>
      <c r="AC160" s="255"/>
      <c r="AD160" s="255"/>
      <c r="AE160" s="255"/>
      <c r="AF160" s="255"/>
      <c r="AG160" s="255"/>
      <c r="AH160" s="255"/>
      <c r="AI160" s="255"/>
      <c r="AJ160" s="255"/>
      <c r="AK160" s="255"/>
      <c r="AL160" s="255"/>
      <c r="AM160" s="361"/>
      <c r="AN160" s="361"/>
      <c r="AO160" s="361"/>
      <c r="AP160" s="361"/>
      <c r="AQ160" s="361"/>
      <c r="AR160" s="361"/>
      <c r="AS160" s="361"/>
      <c r="AT160" s="361"/>
      <c r="AU160" s="361"/>
      <c r="AV160" s="361"/>
      <c r="AW160" s="361"/>
      <c r="AX160" s="361"/>
      <c r="AY160" s="361"/>
      <c r="AZ160" s="361"/>
      <c r="BA160" s="256">
        <f>SUM(AM160:AZ160)</f>
        <v>0</v>
      </c>
    </row>
    <row r="161" spans="1:53" ht="15" hidden="1" outlineLevel="1">
      <c r="B161" s="254" t="s">
        <v>243</v>
      </c>
      <c r="C161" s="251" t="s">
        <v>163</v>
      </c>
      <c r="D161" s="255"/>
      <c r="E161" s="255"/>
      <c r="F161" s="255"/>
      <c r="G161" s="255"/>
      <c r="H161" s="255"/>
      <c r="I161" s="255"/>
      <c r="J161" s="255"/>
      <c r="K161" s="255"/>
      <c r="L161" s="255"/>
      <c r="M161" s="255"/>
      <c r="N161" s="255"/>
      <c r="O161" s="255"/>
      <c r="P161" s="255"/>
      <c r="Q161" s="255"/>
      <c r="R161" s="255"/>
      <c r="S161" s="255"/>
      <c r="T161" s="255"/>
      <c r="U161" s="414"/>
      <c r="V161" s="255"/>
      <c r="W161" s="255"/>
      <c r="X161" s="255"/>
      <c r="Y161" s="255"/>
      <c r="Z161" s="255"/>
      <c r="AA161" s="255"/>
      <c r="AB161" s="255"/>
      <c r="AC161" s="255"/>
      <c r="AD161" s="255"/>
      <c r="AE161" s="255"/>
      <c r="AF161" s="255"/>
      <c r="AG161" s="255"/>
      <c r="AH161" s="255"/>
      <c r="AI161" s="255"/>
      <c r="AJ161" s="255"/>
      <c r="AK161" s="255"/>
      <c r="AL161" s="255"/>
      <c r="AM161" s="362">
        <f>AM160</f>
        <v>0</v>
      </c>
      <c r="AN161" s="362">
        <f>AN160</f>
        <v>0</v>
      </c>
      <c r="AO161" s="362">
        <f t="shared" ref="AO161:AZ161" si="53">AO160</f>
        <v>0</v>
      </c>
      <c r="AP161" s="362">
        <f t="shared" si="53"/>
        <v>0</v>
      </c>
      <c r="AQ161" s="362">
        <f t="shared" si="53"/>
        <v>0</v>
      </c>
      <c r="AR161" s="362">
        <f t="shared" si="53"/>
        <v>0</v>
      </c>
      <c r="AS161" s="362">
        <f t="shared" si="53"/>
        <v>0</v>
      </c>
      <c r="AT161" s="362">
        <f t="shared" si="53"/>
        <v>0</v>
      </c>
      <c r="AU161" s="362">
        <f t="shared" si="53"/>
        <v>0</v>
      </c>
      <c r="AV161" s="362">
        <f t="shared" si="53"/>
        <v>0</v>
      </c>
      <c r="AW161" s="362">
        <f t="shared" si="53"/>
        <v>0</v>
      </c>
      <c r="AX161" s="362">
        <f t="shared" si="53"/>
        <v>0</v>
      </c>
      <c r="AY161" s="362">
        <f t="shared" si="53"/>
        <v>0</v>
      </c>
      <c r="AZ161" s="362">
        <f t="shared" si="53"/>
        <v>0</v>
      </c>
      <c r="BA161" s="444"/>
    </row>
    <row r="162" spans="1:53" ht="15.75" hidden="1" outlineLevel="1">
      <c r="A162" s="450"/>
      <c r="B162" s="258"/>
      <c r="C162" s="259"/>
      <c r="D162" s="259"/>
      <c r="E162" s="259"/>
      <c r="F162" s="259"/>
      <c r="G162" s="259"/>
      <c r="H162" s="259"/>
      <c r="I162" s="259"/>
      <c r="J162" s="259"/>
      <c r="K162" s="259"/>
      <c r="L162" s="259"/>
      <c r="M162" s="259"/>
      <c r="N162" s="259"/>
      <c r="O162" s="259"/>
      <c r="P162" s="259"/>
      <c r="Q162" s="259"/>
      <c r="R162" s="259"/>
      <c r="S162" s="259"/>
      <c r="T162" s="259"/>
      <c r="U162" s="263"/>
      <c r="V162" s="259"/>
      <c r="W162" s="259"/>
      <c r="X162" s="259"/>
      <c r="Y162" s="259"/>
      <c r="Z162" s="259"/>
      <c r="AA162" s="259"/>
      <c r="AB162" s="259"/>
      <c r="AC162" s="259"/>
      <c r="AD162" s="259"/>
      <c r="AE162" s="259"/>
      <c r="AF162" s="259"/>
      <c r="AG162" s="259"/>
      <c r="AH162" s="259"/>
      <c r="AI162" s="259"/>
      <c r="AJ162" s="259"/>
      <c r="AK162" s="259"/>
      <c r="AL162" s="259"/>
      <c r="AM162" s="363"/>
      <c r="AN162" s="364"/>
      <c r="AO162" s="364"/>
      <c r="AP162" s="364"/>
      <c r="AQ162" s="364"/>
      <c r="AR162" s="364"/>
      <c r="AS162" s="364"/>
      <c r="AT162" s="364"/>
      <c r="AU162" s="364"/>
      <c r="AV162" s="364"/>
      <c r="AW162" s="364"/>
      <c r="AX162" s="364"/>
      <c r="AY162" s="364"/>
      <c r="AZ162" s="364"/>
      <c r="BA162" s="262"/>
    </row>
    <row r="163" spans="1:53" ht="15" hidden="1" outlineLevel="1">
      <c r="A163" s="448">
        <v>2</v>
      </c>
      <c r="B163" s="254" t="s">
        <v>2</v>
      </c>
      <c r="C163" s="251" t="s">
        <v>25</v>
      </c>
      <c r="D163" s="255"/>
      <c r="E163" s="255"/>
      <c r="F163" s="255"/>
      <c r="G163" s="255"/>
      <c r="H163" s="255"/>
      <c r="I163" s="255"/>
      <c r="J163" s="255"/>
      <c r="K163" s="255"/>
      <c r="L163" s="255"/>
      <c r="M163" s="255"/>
      <c r="N163" s="255"/>
      <c r="O163" s="255"/>
      <c r="P163" s="255"/>
      <c r="Q163" s="255"/>
      <c r="R163" s="255"/>
      <c r="S163" s="255"/>
      <c r="T163" s="255"/>
      <c r="U163" s="251"/>
      <c r="V163" s="255"/>
      <c r="W163" s="255"/>
      <c r="X163" s="255"/>
      <c r="Y163" s="255"/>
      <c r="Z163" s="255"/>
      <c r="AA163" s="255"/>
      <c r="AB163" s="255"/>
      <c r="AC163" s="255"/>
      <c r="AD163" s="255"/>
      <c r="AE163" s="255"/>
      <c r="AF163" s="255"/>
      <c r="AG163" s="255"/>
      <c r="AH163" s="255"/>
      <c r="AI163" s="255"/>
      <c r="AJ163" s="255"/>
      <c r="AK163" s="255"/>
      <c r="AL163" s="255"/>
      <c r="AM163" s="361"/>
      <c r="AN163" s="361"/>
      <c r="AO163" s="361"/>
      <c r="AP163" s="361"/>
      <c r="AQ163" s="361"/>
      <c r="AR163" s="361"/>
      <c r="AS163" s="361"/>
      <c r="AT163" s="361"/>
      <c r="AU163" s="361"/>
      <c r="AV163" s="361"/>
      <c r="AW163" s="361"/>
      <c r="AX163" s="361"/>
      <c r="AY163" s="361"/>
      <c r="AZ163" s="361"/>
      <c r="BA163" s="256">
        <f>SUM(AM163:AZ163)</f>
        <v>0</v>
      </c>
    </row>
    <row r="164" spans="1:53" ht="15" hidden="1" outlineLevel="1">
      <c r="B164" s="254" t="s">
        <v>243</v>
      </c>
      <c r="C164" s="251" t="s">
        <v>163</v>
      </c>
      <c r="D164" s="255"/>
      <c r="E164" s="255"/>
      <c r="F164" s="255"/>
      <c r="G164" s="255"/>
      <c r="H164" s="255"/>
      <c r="I164" s="255"/>
      <c r="J164" s="255"/>
      <c r="K164" s="255"/>
      <c r="L164" s="255"/>
      <c r="M164" s="255"/>
      <c r="N164" s="255"/>
      <c r="O164" s="255"/>
      <c r="P164" s="255"/>
      <c r="Q164" s="255"/>
      <c r="R164" s="255"/>
      <c r="S164" s="255"/>
      <c r="T164" s="255"/>
      <c r="U164" s="414"/>
      <c r="V164" s="255"/>
      <c r="W164" s="255"/>
      <c r="X164" s="255"/>
      <c r="Y164" s="255"/>
      <c r="Z164" s="255"/>
      <c r="AA164" s="255"/>
      <c r="AB164" s="255"/>
      <c r="AC164" s="255"/>
      <c r="AD164" s="255"/>
      <c r="AE164" s="255"/>
      <c r="AF164" s="255"/>
      <c r="AG164" s="255"/>
      <c r="AH164" s="255"/>
      <c r="AI164" s="255"/>
      <c r="AJ164" s="255"/>
      <c r="AK164" s="255"/>
      <c r="AL164" s="255"/>
      <c r="AM164" s="362">
        <f>AM163</f>
        <v>0</v>
      </c>
      <c r="AN164" s="362">
        <f>AN163</f>
        <v>0</v>
      </c>
      <c r="AO164" s="362">
        <f t="shared" ref="AO164:AZ164" si="54">AO163</f>
        <v>0</v>
      </c>
      <c r="AP164" s="362">
        <f t="shared" si="54"/>
        <v>0</v>
      </c>
      <c r="AQ164" s="362">
        <f t="shared" si="54"/>
        <v>0</v>
      </c>
      <c r="AR164" s="362">
        <f t="shared" si="54"/>
        <v>0</v>
      </c>
      <c r="AS164" s="362">
        <f t="shared" si="54"/>
        <v>0</v>
      </c>
      <c r="AT164" s="362">
        <f t="shared" si="54"/>
        <v>0</v>
      </c>
      <c r="AU164" s="362">
        <f t="shared" si="54"/>
        <v>0</v>
      </c>
      <c r="AV164" s="362">
        <f t="shared" si="54"/>
        <v>0</v>
      </c>
      <c r="AW164" s="362">
        <f t="shared" si="54"/>
        <v>0</v>
      </c>
      <c r="AX164" s="362">
        <f t="shared" si="54"/>
        <v>0</v>
      </c>
      <c r="AY164" s="362">
        <f t="shared" si="54"/>
        <v>0</v>
      </c>
      <c r="AZ164" s="362">
        <f t="shared" si="54"/>
        <v>0</v>
      </c>
      <c r="BA164" s="444"/>
    </row>
    <row r="165" spans="1:53" ht="15.75" hidden="1" outlineLevel="1">
      <c r="A165" s="450"/>
      <c r="B165" s="258"/>
      <c r="C165" s="259"/>
      <c r="D165" s="264"/>
      <c r="E165" s="264"/>
      <c r="F165" s="264"/>
      <c r="G165" s="264"/>
      <c r="H165" s="264"/>
      <c r="I165" s="264"/>
      <c r="J165" s="264"/>
      <c r="K165" s="264"/>
      <c r="L165" s="264"/>
      <c r="M165" s="264"/>
      <c r="N165" s="264"/>
      <c r="O165" s="264"/>
      <c r="P165" s="264"/>
      <c r="Q165" s="264"/>
      <c r="R165" s="264"/>
      <c r="S165" s="264"/>
      <c r="T165" s="264"/>
      <c r="U165" s="263"/>
      <c r="V165" s="264"/>
      <c r="W165" s="264"/>
      <c r="X165" s="264"/>
      <c r="Y165" s="264"/>
      <c r="Z165" s="264"/>
      <c r="AA165" s="264"/>
      <c r="AB165" s="264"/>
      <c r="AC165" s="264"/>
      <c r="AD165" s="264"/>
      <c r="AE165" s="264"/>
      <c r="AF165" s="264"/>
      <c r="AG165" s="264"/>
      <c r="AH165" s="264"/>
      <c r="AI165" s="264"/>
      <c r="AJ165" s="264"/>
      <c r="AK165" s="264"/>
      <c r="AL165" s="264"/>
      <c r="AM165" s="363"/>
      <c r="AN165" s="364"/>
      <c r="AO165" s="364"/>
      <c r="AP165" s="364"/>
      <c r="AQ165" s="364"/>
      <c r="AR165" s="364"/>
      <c r="AS165" s="364"/>
      <c r="AT165" s="364"/>
      <c r="AU165" s="364"/>
      <c r="AV165" s="364"/>
      <c r="AW165" s="364"/>
      <c r="AX165" s="364"/>
      <c r="AY165" s="364"/>
      <c r="AZ165" s="364"/>
      <c r="BA165" s="262"/>
    </row>
    <row r="166" spans="1:53" ht="15" hidden="1" outlineLevel="1">
      <c r="A166" s="448">
        <v>3</v>
      </c>
      <c r="B166" s="254" t="s">
        <v>3</v>
      </c>
      <c r="C166" s="251" t="s">
        <v>25</v>
      </c>
      <c r="D166" s="255"/>
      <c r="E166" s="255"/>
      <c r="F166" s="255"/>
      <c r="G166" s="255"/>
      <c r="H166" s="255"/>
      <c r="I166" s="255"/>
      <c r="J166" s="255"/>
      <c r="K166" s="255"/>
      <c r="L166" s="255"/>
      <c r="M166" s="255"/>
      <c r="N166" s="255"/>
      <c r="O166" s="255"/>
      <c r="P166" s="255"/>
      <c r="Q166" s="255"/>
      <c r="R166" s="255"/>
      <c r="S166" s="255"/>
      <c r="T166" s="255"/>
      <c r="U166" s="251"/>
      <c r="V166" s="255"/>
      <c r="W166" s="255"/>
      <c r="X166" s="255"/>
      <c r="Y166" s="255"/>
      <c r="Z166" s="255"/>
      <c r="AA166" s="255"/>
      <c r="AB166" s="255"/>
      <c r="AC166" s="255"/>
      <c r="AD166" s="255"/>
      <c r="AE166" s="255"/>
      <c r="AF166" s="255"/>
      <c r="AG166" s="255"/>
      <c r="AH166" s="255"/>
      <c r="AI166" s="255"/>
      <c r="AJ166" s="255"/>
      <c r="AK166" s="255"/>
      <c r="AL166" s="255"/>
      <c r="AM166" s="361"/>
      <c r="AN166" s="361"/>
      <c r="AO166" s="361"/>
      <c r="AP166" s="361"/>
      <c r="AQ166" s="361"/>
      <c r="AR166" s="361"/>
      <c r="AS166" s="361"/>
      <c r="AT166" s="361"/>
      <c r="AU166" s="361"/>
      <c r="AV166" s="361"/>
      <c r="AW166" s="361"/>
      <c r="AX166" s="361"/>
      <c r="AY166" s="361"/>
      <c r="AZ166" s="361"/>
      <c r="BA166" s="256">
        <f>SUM(AM166:AZ166)</f>
        <v>0</v>
      </c>
    </row>
    <row r="167" spans="1:53" ht="15" hidden="1" outlineLevel="1">
      <c r="B167" s="254" t="s">
        <v>243</v>
      </c>
      <c r="C167" s="251" t="s">
        <v>163</v>
      </c>
      <c r="D167" s="255"/>
      <c r="E167" s="255"/>
      <c r="F167" s="255"/>
      <c r="G167" s="255"/>
      <c r="H167" s="255"/>
      <c r="I167" s="255"/>
      <c r="J167" s="255"/>
      <c r="K167" s="255"/>
      <c r="L167" s="255"/>
      <c r="M167" s="255"/>
      <c r="N167" s="255"/>
      <c r="O167" s="255"/>
      <c r="P167" s="255"/>
      <c r="Q167" s="255"/>
      <c r="R167" s="255"/>
      <c r="S167" s="255"/>
      <c r="T167" s="255"/>
      <c r="U167" s="414"/>
      <c r="V167" s="255"/>
      <c r="W167" s="255"/>
      <c r="X167" s="255"/>
      <c r="Y167" s="255"/>
      <c r="Z167" s="255"/>
      <c r="AA167" s="255"/>
      <c r="AB167" s="255"/>
      <c r="AC167" s="255"/>
      <c r="AD167" s="255"/>
      <c r="AE167" s="255"/>
      <c r="AF167" s="255"/>
      <c r="AG167" s="255"/>
      <c r="AH167" s="255"/>
      <c r="AI167" s="255"/>
      <c r="AJ167" s="255"/>
      <c r="AK167" s="255"/>
      <c r="AL167" s="255"/>
      <c r="AM167" s="362">
        <f>AM166</f>
        <v>0</v>
      </c>
      <c r="AN167" s="362">
        <f>AN166</f>
        <v>0</v>
      </c>
      <c r="AO167" s="362">
        <f t="shared" ref="AO167:AZ167" si="55">AO166</f>
        <v>0</v>
      </c>
      <c r="AP167" s="362">
        <f t="shared" si="55"/>
        <v>0</v>
      </c>
      <c r="AQ167" s="362">
        <f t="shared" si="55"/>
        <v>0</v>
      </c>
      <c r="AR167" s="362">
        <f t="shared" si="55"/>
        <v>0</v>
      </c>
      <c r="AS167" s="362">
        <f t="shared" si="55"/>
        <v>0</v>
      </c>
      <c r="AT167" s="362">
        <f t="shared" si="55"/>
        <v>0</v>
      </c>
      <c r="AU167" s="362">
        <f t="shared" si="55"/>
        <v>0</v>
      </c>
      <c r="AV167" s="362">
        <f t="shared" si="55"/>
        <v>0</v>
      </c>
      <c r="AW167" s="362">
        <f t="shared" si="55"/>
        <v>0</v>
      </c>
      <c r="AX167" s="362">
        <f t="shared" si="55"/>
        <v>0</v>
      </c>
      <c r="AY167" s="362">
        <f t="shared" si="55"/>
        <v>0</v>
      </c>
      <c r="AZ167" s="362">
        <f t="shared" si="55"/>
        <v>0</v>
      </c>
      <c r="BA167" s="444"/>
    </row>
    <row r="168" spans="1:53" ht="15" hidden="1" outlineLevel="1">
      <c r="B168" s="254"/>
      <c r="C168" s="265"/>
      <c r="D168" s="251"/>
      <c r="E168" s="251"/>
      <c r="F168" s="251"/>
      <c r="G168" s="251"/>
      <c r="H168" s="251"/>
      <c r="I168" s="251"/>
      <c r="J168" s="251"/>
      <c r="K168" s="251"/>
      <c r="L168" s="251"/>
      <c r="M168" s="251"/>
      <c r="N168" s="251"/>
      <c r="O168" s="251"/>
      <c r="P168" s="251"/>
      <c r="Q168" s="251"/>
      <c r="R168" s="251"/>
      <c r="S168" s="251"/>
      <c r="T168" s="251"/>
      <c r="U168" s="243"/>
      <c r="V168" s="251"/>
      <c r="W168" s="251"/>
      <c r="X168" s="251"/>
      <c r="Y168" s="251"/>
      <c r="Z168" s="251"/>
      <c r="AA168" s="251"/>
      <c r="AB168" s="251"/>
      <c r="AC168" s="251"/>
      <c r="AD168" s="251"/>
      <c r="AE168" s="251"/>
      <c r="AF168" s="251"/>
      <c r="AG168" s="251"/>
      <c r="AH168" s="251"/>
      <c r="AI168" s="251"/>
      <c r="AJ168" s="251"/>
      <c r="AK168" s="251"/>
      <c r="AL168" s="251"/>
      <c r="AM168" s="363"/>
      <c r="AN168" s="363"/>
      <c r="AO168" s="363"/>
      <c r="AP168" s="363"/>
      <c r="AQ168" s="363"/>
      <c r="AR168" s="363"/>
      <c r="AS168" s="363"/>
      <c r="AT168" s="363"/>
      <c r="AU168" s="363"/>
      <c r="AV168" s="363"/>
      <c r="AW168" s="363"/>
      <c r="AX168" s="363"/>
      <c r="AY168" s="363"/>
      <c r="AZ168" s="363"/>
      <c r="BA168" s="266"/>
    </row>
    <row r="169" spans="1:53" ht="15" hidden="1" outlineLevel="1">
      <c r="A169" s="448">
        <v>4</v>
      </c>
      <c r="B169" s="254" t="s">
        <v>4</v>
      </c>
      <c r="C169" s="251" t="s">
        <v>25</v>
      </c>
      <c r="D169" s="255"/>
      <c r="E169" s="255"/>
      <c r="F169" s="255"/>
      <c r="G169" s="255"/>
      <c r="H169" s="255"/>
      <c r="I169" s="255"/>
      <c r="J169" s="255"/>
      <c r="K169" s="255"/>
      <c r="L169" s="255"/>
      <c r="M169" s="255"/>
      <c r="N169" s="255"/>
      <c r="O169" s="255"/>
      <c r="P169" s="255"/>
      <c r="Q169" s="255"/>
      <c r="R169" s="255"/>
      <c r="S169" s="255"/>
      <c r="T169" s="255"/>
      <c r="U169" s="251"/>
      <c r="V169" s="255"/>
      <c r="W169" s="255"/>
      <c r="X169" s="255"/>
      <c r="Y169" s="255"/>
      <c r="Z169" s="255"/>
      <c r="AA169" s="255"/>
      <c r="AB169" s="255"/>
      <c r="AC169" s="255"/>
      <c r="AD169" s="255"/>
      <c r="AE169" s="255"/>
      <c r="AF169" s="255"/>
      <c r="AG169" s="255"/>
      <c r="AH169" s="255"/>
      <c r="AI169" s="255"/>
      <c r="AJ169" s="255"/>
      <c r="AK169" s="255"/>
      <c r="AL169" s="255"/>
      <c r="AM169" s="361"/>
      <c r="AN169" s="361"/>
      <c r="AO169" s="361"/>
      <c r="AP169" s="361"/>
      <c r="AQ169" s="361"/>
      <c r="AR169" s="361"/>
      <c r="AS169" s="361"/>
      <c r="AT169" s="361"/>
      <c r="AU169" s="361"/>
      <c r="AV169" s="361"/>
      <c r="AW169" s="361"/>
      <c r="AX169" s="361"/>
      <c r="AY169" s="361"/>
      <c r="AZ169" s="361"/>
      <c r="BA169" s="256">
        <f>SUM(AM169:AZ169)</f>
        <v>0</v>
      </c>
    </row>
    <row r="170" spans="1:53" ht="15" hidden="1" outlineLevel="1">
      <c r="B170" s="254" t="s">
        <v>243</v>
      </c>
      <c r="C170" s="251" t="s">
        <v>163</v>
      </c>
      <c r="D170" s="255"/>
      <c r="E170" s="255"/>
      <c r="F170" s="255"/>
      <c r="G170" s="255"/>
      <c r="H170" s="255"/>
      <c r="I170" s="255"/>
      <c r="J170" s="255"/>
      <c r="K170" s="255"/>
      <c r="L170" s="255"/>
      <c r="M170" s="255"/>
      <c r="N170" s="255"/>
      <c r="O170" s="255"/>
      <c r="P170" s="255"/>
      <c r="Q170" s="255"/>
      <c r="R170" s="255"/>
      <c r="S170" s="255"/>
      <c r="T170" s="255"/>
      <c r="U170" s="414"/>
      <c r="V170" s="255"/>
      <c r="W170" s="255"/>
      <c r="X170" s="255"/>
      <c r="Y170" s="255"/>
      <c r="Z170" s="255"/>
      <c r="AA170" s="255"/>
      <c r="AB170" s="255"/>
      <c r="AC170" s="255"/>
      <c r="AD170" s="255"/>
      <c r="AE170" s="255"/>
      <c r="AF170" s="255"/>
      <c r="AG170" s="255"/>
      <c r="AH170" s="255"/>
      <c r="AI170" s="255"/>
      <c r="AJ170" s="255"/>
      <c r="AK170" s="255"/>
      <c r="AL170" s="255"/>
      <c r="AM170" s="362">
        <f>AM169</f>
        <v>0</v>
      </c>
      <c r="AN170" s="362">
        <f>AN169</f>
        <v>0</v>
      </c>
      <c r="AO170" s="362">
        <f t="shared" ref="AO170:AZ170" si="56">AO169</f>
        <v>0</v>
      </c>
      <c r="AP170" s="362">
        <f t="shared" si="56"/>
        <v>0</v>
      </c>
      <c r="AQ170" s="362">
        <f t="shared" si="56"/>
        <v>0</v>
      </c>
      <c r="AR170" s="362">
        <f t="shared" si="56"/>
        <v>0</v>
      </c>
      <c r="AS170" s="362">
        <f t="shared" si="56"/>
        <v>0</v>
      </c>
      <c r="AT170" s="362">
        <f t="shared" si="56"/>
        <v>0</v>
      </c>
      <c r="AU170" s="362">
        <f t="shared" si="56"/>
        <v>0</v>
      </c>
      <c r="AV170" s="362">
        <f t="shared" si="56"/>
        <v>0</v>
      </c>
      <c r="AW170" s="362">
        <f t="shared" si="56"/>
        <v>0</v>
      </c>
      <c r="AX170" s="362">
        <f t="shared" si="56"/>
        <v>0</v>
      </c>
      <c r="AY170" s="362">
        <f t="shared" si="56"/>
        <v>0</v>
      </c>
      <c r="AZ170" s="362">
        <f t="shared" si="56"/>
        <v>0</v>
      </c>
      <c r="BA170" s="444"/>
    </row>
    <row r="171" spans="1:53" ht="15" hidden="1" outlineLevel="1">
      <c r="B171" s="254"/>
      <c r="C171" s="265"/>
      <c r="D171" s="264"/>
      <c r="E171" s="264"/>
      <c r="F171" s="264"/>
      <c r="G171" s="264"/>
      <c r="H171" s="264"/>
      <c r="I171" s="264"/>
      <c r="J171" s="264"/>
      <c r="K171" s="264"/>
      <c r="L171" s="264"/>
      <c r="M171" s="264"/>
      <c r="N171" s="264"/>
      <c r="O171" s="264"/>
      <c r="P171" s="264"/>
      <c r="Q171" s="264"/>
      <c r="R171" s="264"/>
      <c r="S171" s="264"/>
      <c r="T171" s="264"/>
      <c r="U171" s="251"/>
      <c r="V171" s="264"/>
      <c r="W171" s="264"/>
      <c r="X171" s="264"/>
      <c r="Y171" s="264"/>
      <c r="Z171" s="264"/>
      <c r="AA171" s="264"/>
      <c r="AB171" s="264"/>
      <c r="AC171" s="264"/>
      <c r="AD171" s="264"/>
      <c r="AE171" s="264"/>
      <c r="AF171" s="264"/>
      <c r="AG171" s="264"/>
      <c r="AH171" s="264"/>
      <c r="AI171" s="264"/>
      <c r="AJ171" s="264"/>
      <c r="AK171" s="264"/>
      <c r="AL171" s="264"/>
      <c r="AM171" s="363"/>
      <c r="AN171" s="363"/>
      <c r="AO171" s="363"/>
      <c r="AP171" s="363"/>
      <c r="AQ171" s="363"/>
      <c r="AR171" s="363"/>
      <c r="AS171" s="363"/>
      <c r="AT171" s="363"/>
      <c r="AU171" s="363"/>
      <c r="AV171" s="363"/>
      <c r="AW171" s="363"/>
      <c r="AX171" s="363"/>
      <c r="AY171" s="363"/>
      <c r="AZ171" s="363"/>
      <c r="BA171" s="266"/>
    </row>
    <row r="172" spans="1:53" ht="15" hidden="1" outlineLevel="1">
      <c r="A172" s="448">
        <v>5</v>
      </c>
      <c r="B172" s="254" t="s">
        <v>5</v>
      </c>
      <c r="C172" s="251" t="s">
        <v>25</v>
      </c>
      <c r="D172" s="255"/>
      <c r="E172" s="255"/>
      <c r="F172" s="255"/>
      <c r="G172" s="255"/>
      <c r="H172" s="255"/>
      <c r="I172" s="255"/>
      <c r="J172" s="255"/>
      <c r="K172" s="255"/>
      <c r="L172" s="255"/>
      <c r="M172" s="255"/>
      <c r="N172" s="255"/>
      <c r="O172" s="255"/>
      <c r="P172" s="255"/>
      <c r="Q172" s="255"/>
      <c r="R172" s="255"/>
      <c r="S172" s="255"/>
      <c r="T172" s="255"/>
      <c r="U172" s="251"/>
      <c r="V172" s="255"/>
      <c r="W172" s="255"/>
      <c r="X172" s="255"/>
      <c r="Y172" s="255"/>
      <c r="Z172" s="255"/>
      <c r="AA172" s="255"/>
      <c r="AB172" s="255"/>
      <c r="AC172" s="255"/>
      <c r="AD172" s="255"/>
      <c r="AE172" s="255"/>
      <c r="AF172" s="255"/>
      <c r="AG172" s="255"/>
      <c r="AH172" s="255"/>
      <c r="AI172" s="255"/>
      <c r="AJ172" s="255"/>
      <c r="AK172" s="255"/>
      <c r="AL172" s="255"/>
      <c r="AM172" s="361"/>
      <c r="AN172" s="361"/>
      <c r="AO172" s="361"/>
      <c r="AP172" s="361"/>
      <c r="AQ172" s="361"/>
      <c r="AR172" s="361"/>
      <c r="AS172" s="361"/>
      <c r="AT172" s="361"/>
      <c r="AU172" s="361"/>
      <c r="AV172" s="361"/>
      <c r="AW172" s="361"/>
      <c r="AX172" s="361"/>
      <c r="AY172" s="361"/>
      <c r="AZ172" s="361"/>
      <c r="BA172" s="256">
        <f>SUM(AM172:AZ172)</f>
        <v>0</v>
      </c>
    </row>
    <row r="173" spans="1:53" ht="15" hidden="1" outlineLevel="1">
      <c r="B173" s="254" t="s">
        <v>243</v>
      </c>
      <c r="C173" s="251" t="s">
        <v>163</v>
      </c>
      <c r="D173" s="255"/>
      <c r="E173" s="255"/>
      <c r="F173" s="255"/>
      <c r="G173" s="255"/>
      <c r="H173" s="255"/>
      <c r="I173" s="255"/>
      <c r="J173" s="255"/>
      <c r="K173" s="255"/>
      <c r="L173" s="255"/>
      <c r="M173" s="255"/>
      <c r="N173" s="255"/>
      <c r="O173" s="255"/>
      <c r="P173" s="255"/>
      <c r="Q173" s="255"/>
      <c r="R173" s="255"/>
      <c r="S173" s="255"/>
      <c r="T173" s="255"/>
      <c r="U173" s="414"/>
      <c r="V173" s="255"/>
      <c r="W173" s="255"/>
      <c r="X173" s="255"/>
      <c r="Y173" s="255"/>
      <c r="Z173" s="255"/>
      <c r="AA173" s="255"/>
      <c r="AB173" s="255"/>
      <c r="AC173" s="255"/>
      <c r="AD173" s="255"/>
      <c r="AE173" s="255"/>
      <c r="AF173" s="255"/>
      <c r="AG173" s="255"/>
      <c r="AH173" s="255"/>
      <c r="AI173" s="255"/>
      <c r="AJ173" s="255"/>
      <c r="AK173" s="255"/>
      <c r="AL173" s="255"/>
      <c r="AM173" s="362">
        <f>AM172</f>
        <v>0</v>
      </c>
      <c r="AN173" s="362">
        <f>AN172</f>
        <v>0</v>
      </c>
      <c r="AO173" s="362">
        <f t="shared" ref="AO173:AZ173" si="57">AO172</f>
        <v>0</v>
      </c>
      <c r="AP173" s="362">
        <f t="shared" si="57"/>
        <v>0</v>
      </c>
      <c r="AQ173" s="362">
        <f t="shared" si="57"/>
        <v>0</v>
      </c>
      <c r="AR173" s="362">
        <f t="shared" si="57"/>
        <v>0</v>
      </c>
      <c r="AS173" s="362">
        <f t="shared" si="57"/>
        <v>0</v>
      </c>
      <c r="AT173" s="362">
        <f t="shared" si="57"/>
        <v>0</v>
      </c>
      <c r="AU173" s="362">
        <f t="shared" si="57"/>
        <v>0</v>
      </c>
      <c r="AV173" s="362">
        <f t="shared" si="57"/>
        <v>0</v>
      </c>
      <c r="AW173" s="362">
        <f t="shared" si="57"/>
        <v>0</v>
      </c>
      <c r="AX173" s="362">
        <f t="shared" si="57"/>
        <v>0</v>
      </c>
      <c r="AY173" s="362">
        <f t="shared" si="57"/>
        <v>0</v>
      </c>
      <c r="AZ173" s="362">
        <f t="shared" si="57"/>
        <v>0</v>
      </c>
      <c r="BA173" s="444"/>
    </row>
    <row r="174" spans="1:53" ht="15" hidden="1" outlineLevel="1">
      <c r="B174" s="254"/>
      <c r="C174" s="265"/>
      <c r="D174" s="264"/>
      <c r="E174" s="264"/>
      <c r="F174" s="264"/>
      <c r="G174" s="264"/>
      <c r="H174" s="264"/>
      <c r="I174" s="264"/>
      <c r="J174" s="264"/>
      <c r="K174" s="264"/>
      <c r="L174" s="264"/>
      <c r="M174" s="264"/>
      <c r="N174" s="264"/>
      <c r="O174" s="264"/>
      <c r="P174" s="264"/>
      <c r="Q174" s="264"/>
      <c r="R174" s="264"/>
      <c r="S174" s="264"/>
      <c r="T174" s="264"/>
      <c r="U174" s="251"/>
      <c r="V174" s="264"/>
      <c r="W174" s="264"/>
      <c r="X174" s="264"/>
      <c r="Y174" s="264"/>
      <c r="Z174" s="264"/>
      <c r="AA174" s="264"/>
      <c r="AB174" s="264"/>
      <c r="AC174" s="264"/>
      <c r="AD174" s="264"/>
      <c r="AE174" s="264"/>
      <c r="AF174" s="264"/>
      <c r="AG174" s="264"/>
      <c r="AH174" s="264"/>
      <c r="AI174" s="264"/>
      <c r="AJ174" s="264"/>
      <c r="AK174" s="264"/>
      <c r="AL174" s="264"/>
      <c r="AM174" s="363"/>
      <c r="AN174" s="363"/>
      <c r="AO174" s="363"/>
      <c r="AP174" s="363"/>
      <c r="AQ174" s="363"/>
      <c r="AR174" s="363"/>
      <c r="AS174" s="363"/>
      <c r="AT174" s="363"/>
      <c r="AU174" s="363"/>
      <c r="AV174" s="363"/>
      <c r="AW174" s="363"/>
      <c r="AX174" s="363"/>
      <c r="AY174" s="363"/>
      <c r="AZ174" s="363"/>
      <c r="BA174" s="266"/>
    </row>
    <row r="175" spans="1:53" ht="15" hidden="1" outlineLevel="1">
      <c r="A175" s="448">
        <v>6</v>
      </c>
      <c r="B175" s="254" t="s">
        <v>6</v>
      </c>
      <c r="C175" s="251" t="s">
        <v>25</v>
      </c>
      <c r="D175" s="255"/>
      <c r="E175" s="255"/>
      <c r="F175" s="255"/>
      <c r="G175" s="255"/>
      <c r="H175" s="255"/>
      <c r="I175" s="255"/>
      <c r="J175" s="255"/>
      <c r="K175" s="255"/>
      <c r="L175" s="255"/>
      <c r="M175" s="255"/>
      <c r="N175" s="255"/>
      <c r="O175" s="255"/>
      <c r="P175" s="255"/>
      <c r="Q175" s="255"/>
      <c r="R175" s="255"/>
      <c r="S175" s="255"/>
      <c r="T175" s="255"/>
      <c r="U175" s="251"/>
      <c r="V175" s="255"/>
      <c r="W175" s="255"/>
      <c r="X175" s="255"/>
      <c r="Y175" s="255"/>
      <c r="Z175" s="255"/>
      <c r="AA175" s="255"/>
      <c r="AB175" s="255"/>
      <c r="AC175" s="255"/>
      <c r="AD175" s="255"/>
      <c r="AE175" s="255"/>
      <c r="AF175" s="255"/>
      <c r="AG175" s="255"/>
      <c r="AH175" s="255"/>
      <c r="AI175" s="255"/>
      <c r="AJ175" s="255"/>
      <c r="AK175" s="255"/>
      <c r="AL175" s="255"/>
      <c r="AM175" s="361"/>
      <c r="AN175" s="361"/>
      <c r="AO175" s="361"/>
      <c r="AP175" s="361"/>
      <c r="AQ175" s="361"/>
      <c r="AR175" s="361"/>
      <c r="AS175" s="361"/>
      <c r="AT175" s="361"/>
      <c r="AU175" s="361"/>
      <c r="AV175" s="361"/>
      <c r="AW175" s="361"/>
      <c r="AX175" s="361"/>
      <c r="AY175" s="361"/>
      <c r="AZ175" s="361"/>
      <c r="BA175" s="256">
        <f>SUM(AM175:AZ175)</f>
        <v>0</v>
      </c>
    </row>
    <row r="176" spans="1:53" ht="15" hidden="1" outlineLevel="1">
      <c r="B176" s="254" t="s">
        <v>243</v>
      </c>
      <c r="C176" s="251" t="s">
        <v>163</v>
      </c>
      <c r="D176" s="255"/>
      <c r="E176" s="255"/>
      <c r="F176" s="255"/>
      <c r="G176" s="255"/>
      <c r="H176" s="255"/>
      <c r="I176" s="255"/>
      <c r="J176" s="255"/>
      <c r="K176" s="255"/>
      <c r="L176" s="255"/>
      <c r="M176" s="255"/>
      <c r="N176" s="255"/>
      <c r="O176" s="255"/>
      <c r="P176" s="255"/>
      <c r="Q176" s="255"/>
      <c r="R176" s="255"/>
      <c r="S176" s="255"/>
      <c r="T176" s="255"/>
      <c r="U176" s="414"/>
      <c r="V176" s="255"/>
      <c r="W176" s="255"/>
      <c r="X176" s="255"/>
      <c r="Y176" s="255"/>
      <c r="Z176" s="255"/>
      <c r="AA176" s="255"/>
      <c r="AB176" s="255"/>
      <c r="AC176" s="255"/>
      <c r="AD176" s="255"/>
      <c r="AE176" s="255"/>
      <c r="AF176" s="255"/>
      <c r="AG176" s="255"/>
      <c r="AH176" s="255"/>
      <c r="AI176" s="255"/>
      <c r="AJ176" s="255"/>
      <c r="AK176" s="255"/>
      <c r="AL176" s="255"/>
      <c r="AM176" s="362">
        <f>AM175</f>
        <v>0</v>
      </c>
      <c r="AN176" s="362">
        <f>AN175</f>
        <v>0</v>
      </c>
      <c r="AO176" s="362">
        <f t="shared" ref="AO176:AZ176" si="58">AO175</f>
        <v>0</v>
      </c>
      <c r="AP176" s="362">
        <f t="shared" si="58"/>
        <v>0</v>
      </c>
      <c r="AQ176" s="362">
        <f t="shared" si="58"/>
        <v>0</v>
      </c>
      <c r="AR176" s="362">
        <f t="shared" si="58"/>
        <v>0</v>
      </c>
      <c r="AS176" s="362">
        <f t="shared" si="58"/>
        <v>0</v>
      </c>
      <c r="AT176" s="362">
        <f t="shared" si="58"/>
        <v>0</v>
      </c>
      <c r="AU176" s="362">
        <f t="shared" si="58"/>
        <v>0</v>
      </c>
      <c r="AV176" s="362">
        <f t="shared" si="58"/>
        <v>0</v>
      </c>
      <c r="AW176" s="362">
        <f t="shared" si="58"/>
        <v>0</v>
      </c>
      <c r="AX176" s="362">
        <f t="shared" si="58"/>
        <v>0</v>
      </c>
      <c r="AY176" s="362">
        <f t="shared" si="58"/>
        <v>0</v>
      </c>
      <c r="AZ176" s="362">
        <f t="shared" si="58"/>
        <v>0</v>
      </c>
      <c r="BA176" s="444"/>
    </row>
    <row r="177" spans="1:53" ht="15" hidden="1" outlineLevel="1">
      <c r="B177" s="254"/>
      <c r="C177" s="265"/>
      <c r="D177" s="264"/>
      <c r="E177" s="264"/>
      <c r="F177" s="264"/>
      <c r="G177" s="264"/>
      <c r="H177" s="264"/>
      <c r="I177" s="264"/>
      <c r="J177" s="264"/>
      <c r="K177" s="264"/>
      <c r="L177" s="264"/>
      <c r="M177" s="264"/>
      <c r="N177" s="264"/>
      <c r="O177" s="264"/>
      <c r="P177" s="264"/>
      <c r="Q177" s="264"/>
      <c r="R177" s="264"/>
      <c r="S177" s="264"/>
      <c r="T177" s="264"/>
      <c r="U177" s="251"/>
      <c r="V177" s="264"/>
      <c r="W177" s="264"/>
      <c r="X177" s="264"/>
      <c r="Y177" s="264"/>
      <c r="Z177" s="264"/>
      <c r="AA177" s="264"/>
      <c r="AB177" s="264"/>
      <c r="AC177" s="264"/>
      <c r="AD177" s="264"/>
      <c r="AE177" s="264"/>
      <c r="AF177" s="264"/>
      <c r="AG177" s="264"/>
      <c r="AH177" s="264"/>
      <c r="AI177" s="264"/>
      <c r="AJ177" s="264"/>
      <c r="AK177" s="264"/>
      <c r="AL177" s="264"/>
      <c r="AM177" s="363"/>
      <c r="AN177" s="363"/>
      <c r="AO177" s="363"/>
      <c r="AP177" s="363"/>
      <c r="AQ177" s="363"/>
      <c r="AR177" s="363"/>
      <c r="AS177" s="363"/>
      <c r="AT177" s="363"/>
      <c r="AU177" s="363"/>
      <c r="AV177" s="363"/>
      <c r="AW177" s="363"/>
      <c r="AX177" s="363"/>
      <c r="AY177" s="363"/>
      <c r="AZ177" s="363"/>
      <c r="BA177" s="266"/>
    </row>
    <row r="178" spans="1:53" ht="15" hidden="1" outlineLevel="1">
      <c r="A178" s="448">
        <v>7</v>
      </c>
      <c r="B178" s="254" t="s">
        <v>42</v>
      </c>
      <c r="C178" s="251" t="s">
        <v>25</v>
      </c>
      <c r="D178" s="255"/>
      <c r="E178" s="255"/>
      <c r="F178" s="255"/>
      <c r="G178" s="255"/>
      <c r="H178" s="255"/>
      <c r="I178" s="255"/>
      <c r="J178" s="255"/>
      <c r="K178" s="255"/>
      <c r="L178" s="255"/>
      <c r="M178" s="255"/>
      <c r="N178" s="255"/>
      <c r="O178" s="255"/>
      <c r="P178" s="255"/>
      <c r="Q178" s="255"/>
      <c r="R178" s="255"/>
      <c r="S178" s="255"/>
      <c r="T178" s="255"/>
      <c r="U178" s="251"/>
      <c r="V178" s="255"/>
      <c r="W178" s="255"/>
      <c r="X178" s="255"/>
      <c r="Y178" s="255"/>
      <c r="Z178" s="255"/>
      <c r="AA178" s="255"/>
      <c r="AB178" s="255"/>
      <c r="AC178" s="255"/>
      <c r="AD178" s="255"/>
      <c r="AE178" s="255"/>
      <c r="AF178" s="255"/>
      <c r="AG178" s="255"/>
      <c r="AH178" s="255"/>
      <c r="AI178" s="255"/>
      <c r="AJ178" s="255"/>
      <c r="AK178" s="255"/>
      <c r="AL178" s="255"/>
      <c r="AM178" s="361"/>
      <c r="AN178" s="361"/>
      <c r="AO178" s="361"/>
      <c r="AP178" s="361"/>
      <c r="AQ178" s="361"/>
      <c r="AR178" s="361"/>
      <c r="AS178" s="361"/>
      <c r="AT178" s="361"/>
      <c r="AU178" s="361"/>
      <c r="AV178" s="361"/>
      <c r="AW178" s="361"/>
      <c r="AX178" s="361"/>
      <c r="AY178" s="361"/>
      <c r="AZ178" s="361"/>
      <c r="BA178" s="256">
        <f>SUM(AM178:AZ178)</f>
        <v>0</v>
      </c>
    </row>
    <row r="179" spans="1:53" ht="15" hidden="1" outlineLevel="1">
      <c r="B179" s="254" t="s">
        <v>243</v>
      </c>
      <c r="C179" s="251" t="s">
        <v>163</v>
      </c>
      <c r="D179" s="255"/>
      <c r="E179" s="255"/>
      <c r="F179" s="255"/>
      <c r="G179" s="255"/>
      <c r="H179" s="255"/>
      <c r="I179" s="255"/>
      <c r="J179" s="255"/>
      <c r="K179" s="255"/>
      <c r="L179" s="255"/>
      <c r="M179" s="255"/>
      <c r="N179" s="255"/>
      <c r="O179" s="255"/>
      <c r="P179" s="255"/>
      <c r="Q179" s="255"/>
      <c r="R179" s="255"/>
      <c r="S179" s="255"/>
      <c r="T179" s="255"/>
      <c r="U179" s="251"/>
      <c r="V179" s="255"/>
      <c r="W179" s="255"/>
      <c r="X179" s="255"/>
      <c r="Y179" s="255"/>
      <c r="Z179" s="255"/>
      <c r="AA179" s="255"/>
      <c r="AB179" s="255"/>
      <c r="AC179" s="255"/>
      <c r="AD179" s="255"/>
      <c r="AE179" s="255"/>
      <c r="AF179" s="255"/>
      <c r="AG179" s="255"/>
      <c r="AH179" s="255"/>
      <c r="AI179" s="255"/>
      <c r="AJ179" s="255"/>
      <c r="AK179" s="255"/>
      <c r="AL179" s="255"/>
      <c r="AM179" s="362">
        <f>AM178</f>
        <v>0</v>
      </c>
      <c r="AN179" s="362">
        <f>AN178</f>
        <v>0</v>
      </c>
      <c r="AO179" s="362">
        <f t="shared" ref="AO179:AZ179" si="59">AO178</f>
        <v>0</v>
      </c>
      <c r="AP179" s="362">
        <f t="shared" si="59"/>
        <v>0</v>
      </c>
      <c r="AQ179" s="362">
        <f t="shared" si="59"/>
        <v>0</v>
      </c>
      <c r="AR179" s="362">
        <f t="shared" si="59"/>
        <v>0</v>
      </c>
      <c r="AS179" s="362">
        <f t="shared" si="59"/>
        <v>0</v>
      </c>
      <c r="AT179" s="362">
        <f t="shared" si="59"/>
        <v>0</v>
      </c>
      <c r="AU179" s="362">
        <f t="shared" si="59"/>
        <v>0</v>
      </c>
      <c r="AV179" s="362">
        <f t="shared" si="59"/>
        <v>0</v>
      </c>
      <c r="AW179" s="362">
        <f t="shared" si="59"/>
        <v>0</v>
      </c>
      <c r="AX179" s="362">
        <f t="shared" si="59"/>
        <v>0</v>
      </c>
      <c r="AY179" s="362">
        <f t="shared" si="59"/>
        <v>0</v>
      </c>
      <c r="AZ179" s="362">
        <f t="shared" si="59"/>
        <v>0</v>
      </c>
      <c r="BA179" s="444"/>
    </row>
    <row r="180" spans="1:53" ht="15" hidden="1" outlineLevel="1">
      <c r="B180" s="254"/>
      <c r="C180" s="265"/>
      <c r="D180" s="264"/>
      <c r="E180" s="264"/>
      <c r="F180" s="264"/>
      <c r="G180" s="264"/>
      <c r="H180" s="264"/>
      <c r="I180" s="264"/>
      <c r="J180" s="264"/>
      <c r="K180" s="264"/>
      <c r="L180" s="264"/>
      <c r="M180" s="264"/>
      <c r="N180" s="264"/>
      <c r="O180" s="264"/>
      <c r="P180" s="264"/>
      <c r="Q180" s="264"/>
      <c r="R180" s="264"/>
      <c r="S180" s="264"/>
      <c r="T180" s="264"/>
      <c r="U180" s="251"/>
      <c r="V180" s="264"/>
      <c r="W180" s="264"/>
      <c r="X180" s="264"/>
      <c r="Y180" s="264"/>
      <c r="Z180" s="264"/>
      <c r="AA180" s="264"/>
      <c r="AB180" s="264"/>
      <c r="AC180" s="264"/>
      <c r="AD180" s="264"/>
      <c r="AE180" s="264"/>
      <c r="AF180" s="264"/>
      <c r="AG180" s="264"/>
      <c r="AH180" s="264"/>
      <c r="AI180" s="264"/>
      <c r="AJ180" s="264"/>
      <c r="AK180" s="264"/>
      <c r="AL180" s="264"/>
      <c r="AM180" s="363"/>
      <c r="AN180" s="363"/>
      <c r="AO180" s="363"/>
      <c r="AP180" s="363"/>
      <c r="AQ180" s="363"/>
      <c r="AR180" s="363"/>
      <c r="AS180" s="363"/>
      <c r="AT180" s="363"/>
      <c r="AU180" s="363"/>
      <c r="AV180" s="363"/>
      <c r="AW180" s="363"/>
      <c r="AX180" s="363"/>
      <c r="AY180" s="363"/>
      <c r="AZ180" s="363"/>
      <c r="BA180" s="266"/>
    </row>
    <row r="181" spans="1:53" s="243" customFormat="1" ht="15" hidden="1" outlineLevel="1">
      <c r="A181" s="448">
        <v>8</v>
      </c>
      <c r="B181" s="254" t="s">
        <v>482</v>
      </c>
      <c r="C181" s="251" t="s">
        <v>25</v>
      </c>
      <c r="D181" s="255"/>
      <c r="E181" s="255"/>
      <c r="F181" s="255"/>
      <c r="G181" s="255"/>
      <c r="H181" s="255"/>
      <c r="I181" s="255"/>
      <c r="J181" s="255"/>
      <c r="K181" s="255"/>
      <c r="L181" s="255"/>
      <c r="M181" s="255"/>
      <c r="N181" s="255"/>
      <c r="O181" s="255"/>
      <c r="P181" s="255"/>
      <c r="Q181" s="255"/>
      <c r="R181" s="255"/>
      <c r="S181" s="255"/>
      <c r="T181" s="255"/>
      <c r="U181" s="251"/>
      <c r="V181" s="255"/>
      <c r="W181" s="255"/>
      <c r="X181" s="255"/>
      <c r="Y181" s="255"/>
      <c r="Z181" s="255"/>
      <c r="AA181" s="255"/>
      <c r="AB181" s="255"/>
      <c r="AC181" s="255"/>
      <c r="AD181" s="255"/>
      <c r="AE181" s="255"/>
      <c r="AF181" s="255"/>
      <c r="AG181" s="255"/>
      <c r="AH181" s="255"/>
      <c r="AI181" s="255"/>
      <c r="AJ181" s="255"/>
      <c r="AK181" s="255"/>
      <c r="AL181" s="255"/>
      <c r="AM181" s="361"/>
      <c r="AN181" s="361"/>
      <c r="AO181" s="361"/>
      <c r="AP181" s="361"/>
      <c r="AQ181" s="361"/>
      <c r="AR181" s="361"/>
      <c r="AS181" s="361"/>
      <c r="AT181" s="361"/>
      <c r="AU181" s="361"/>
      <c r="AV181" s="361"/>
      <c r="AW181" s="361"/>
      <c r="AX181" s="361"/>
      <c r="AY181" s="361"/>
      <c r="AZ181" s="361"/>
      <c r="BA181" s="256">
        <f>SUM(AM181:AZ181)</f>
        <v>0</v>
      </c>
    </row>
    <row r="182" spans="1:53" s="243" customFormat="1" ht="15" hidden="1" outlineLevel="1">
      <c r="A182" s="448"/>
      <c r="B182" s="254" t="s">
        <v>243</v>
      </c>
      <c r="C182" s="251" t="s">
        <v>163</v>
      </c>
      <c r="D182" s="255"/>
      <c r="E182" s="255"/>
      <c r="F182" s="255"/>
      <c r="G182" s="255"/>
      <c r="H182" s="255"/>
      <c r="I182" s="255"/>
      <c r="J182" s="255"/>
      <c r="K182" s="255"/>
      <c r="L182" s="255"/>
      <c r="M182" s="255"/>
      <c r="N182" s="255"/>
      <c r="O182" s="255"/>
      <c r="P182" s="255"/>
      <c r="Q182" s="255"/>
      <c r="R182" s="255"/>
      <c r="S182" s="255"/>
      <c r="T182" s="255"/>
      <c r="U182" s="251"/>
      <c r="V182" s="255"/>
      <c r="W182" s="255"/>
      <c r="X182" s="255"/>
      <c r="Y182" s="255"/>
      <c r="Z182" s="255"/>
      <c r="AA182" s="255"/>
      <c r="AB182" s="255"/>
      <c r="AC182" s="255"/>
      <c r="AD182" s="255"/>
      <c r="AE182" s="255"/>
      <c r="AF182" s="255"/>
      <c r="AG182" s="255"/>
      <c r="AH182" s="255"/>
      <c r="AI182" s="255"/>
      <c r="AJ182" s="255"/>
      <c r="AK182" s="255"/>
      <c r="AL182" s="255"/>
      <c r="AM182" s="362">
        <f>AM181</f>
        <v>0</v>
      </c>
      <c r="AN182" s="362">
        <f>AN181</f>
        <v>0</v>
      </c>
      <c r="AO182" s="362">
        <f t="shared" ref="AO182:AZ182" si="60">AO181</f>
        <v>0</v>
      </c>
      <c r="AP182" s="362">
        <f t="shared" si="60"/>
        <v>0</v>
      </c>
      <c r="AQ182" s="362">
        <f t="shared" si="60"/>
        <v>0</v>
      </c>
      <c r="AR182" s="362">
        <f t="shared" si="60"/>
        <v>0</v>
      </c>
      <c r="AS182" s="362">
        <f t="shared" si="60"/>
        <v>0</v>
      </c>
      <c r="AT182" s="362">
        <f t="shared" si="60"/>
        <v>0</v>
      </c>
      <c r="AU182" s="362">
        <f t="shared" si="60"/>
        <v>0</v>
      </c>
      <c r="AV182" s="362">
        <f t="shared" si="60"/>
        <v>0</v>
      </c>
      <c r="AW182" s="362">
        <f t="shared" si="60"/>
        <v>0</v>
      </c>
      <c r="AX182" s="362">
        <f t="shared" si="60"/>
        <v>0</v>
      </c>
      <c r="AY182" s="362">
        <f t="shared" si="60"/>
        <v>0</v>
      </c>
      <c r="AZ182" s="362">
        <f t="shared" si="60"/>
        <v>0</v>
      </c>
      <c r="BA182" s="444"/>
    </row>
    <row r="183" spans="1:53" s="243" customFormat="1" ht="15" hidden="1" outlineLevel="1">
      <c r="A183" s="448"/>
      <c r="B183" s="254"/>
      <c r="C183" s="265"/>
      <c r="D183" s="264"/>
      <c r="E183" s="264"/>
      <c r="F183" s="264"/>
      <c r="G183" s="264"/>
      <c r="H183" s="264"/>
      <c r="I183" s="264"/>
      <c r="J183" s="264"/>
      <c r="K183" s="264"/>
      <c r="L183" s="264"/>
      <c r="M183" s="264"/>
      <c r="N183" s="264"/>
      <c r="O183" s="264"/>
      <c r="P183" s="264"/>
      <c r="Q183" s="264"/>
      <c r="R183" s="264"/>
      <c r="S183" s="264"/>
      <c r="T183" s="264"/>
      <c r="U183" s="251"/>
      <c r="V183" s="264"/>
      <c r="W183" s="264"/>
      <c r="X183" s="264"/>
      <c r="Y183" s="264"/>
      <c r="Z183" s="264"/>
      <c r="AA183" s="264"/>
      <c r="AB183" s="264"/>
      <c r="AC183" s="264"/>
      <c r="AD183" s="264"/>
      <c r="AE183" s="264"/>
      <c r="AF183" s="264"/>
      <c r="AG183" s="264"/>
      <c r="AH183" s="264"/>
      <c r="AI183" s="264"/>
      <c r="AJ183" s="264"/>
      <c r="AK183" s="264"/>
      <c r="AL183" s="264"/>
      <c r="AM183" s="363"/>
      <c r="AN183" s="363"/>
      <c r="AO183" s="363"/>
      <c r="AP183" s="363"/>
      <c r="AQ183" s="363"/>
      <c r="AR183" s="363"/>
      <c r="AS183" s="363"/>
      <c r="AT183" s="363"/>
      <c r="AU183" s="363"/>
      <c r="AV183" s="363"/>
      <c r="AW183" s="363"/>
      <c r="AX183" s="363"/>
      <c r="AY183" s="363"/>
      <c r="AZ183" s="363"/>
      <c r="BA183" s="266"/>
    </row>
    <row r="184" spans="1:53" ht="15" hidden="1" outlineLevel="1">
      <c r="A184" s="448">
        <v>9</v>
      </c>
      <c r="B184" s="254" t="s">
        <v>7</v>
      </c>
      <c r="C184" s="251" t="s">
        <v>25</v>
      </c>
      <c r="D184" s="255"/>
      <c r="E184" s="255"/>
      <c r="F184" s="255"/>
      <c r="G184" s="255"/>
      <c r="H184" s="255"/>
      <c r="I184" s="255"/>
      <c r="J184" s="255"/>
      <c r="K184" s="255"/>
      <c r="L184" s="255"/>
      <c r="M184" s="255"/>
      <c r="N184" s="255"/>
      <c r="O184" s="255"/>
      <c r="P184" s="255"/>
      <c r="Q184" s="255"/>
      <c r="R184" s="255"/>
      <c r="S184" s="255"/>
      <c r="T184" s="255"/>
      <c r="U184" s="251"/>
      <c r="V184" s="255"/>
      <c r="W184" s="255"/>
      <c r="X184" s="255"/>
      <c r="Y184" s="255"/>
      <c r="Z184" s="255"/>
      <c r="AA184" s="255"/>
      <c r="AB184" s="255"/>
      <c r="AC184" s="255"/>
      <c r="AD184" s="255"/>
      <c r="AE184" s="255"/>
      <c r="AF184" s="255"/>
      <c r="AG184" s="255"/>
      <c r="AH184" s="255"/>
      <c r="AI184" s="255"/>
      <c r="AJ184" s="255"/>
      <c r="AK184" s="255"/>
      <c r="AL184" s="255"/>
      <c r="AM184" s="361"/>
      <c r="AN184" s="361"/>
      <c r="AO184" s="361"/>
      <c r="AP184" s="361"/>
      <c r="AQ184" s="361"/>
      <c r="AR184" s="361"/>
      <c r="AS184" s="361"/>
      <c r="AT184" s="361"/>
      <c r="AU184" s="361"/>
      <c r="AV184" s="361"/>
      <c r="AW184" s="361"/>
      <c r="AX184" s="361"/>
      <c r="AY184" s="361"/>
      <c r="AZ184" s="361"/>
      <c r="BA184" s="256">
        <f>SUM(AM184:AZ184)</f>
        <v>0</v>
      </c>
    </row>
    <row r="185" spans="1:53" ht="15" hidden="1" outlineLevel="1">
      <c r="B185" s="254" t="s">
        <v>243</v>
      </c>
      <c r="C185" s="251" t="s">
        <v>163</v>
      </c>
      <c r="D185" s="255"/>
      <c r="E185" s="255"/>
      <c r="F185" s="255"/>
      <c r="G185" s="255"/>
      <c r="H185" s="255"/>
      <c r="I185" s="255"/>
      <c r="J185" s="255"/>
      <c r="K185" s="255"/>
      <c r="L185" s="255"/>
      <c r="M185" s="255"/>
      <c r="N185" s="255"/>
      <c r="O185" s="255"/>
      <c r="P185" s="255"/>
      <c r="Q185" s="255"/>
      <c r="R185" s="255"/>
      <c r="S185" s="255"/>
      <c r="T185" s="255"/>
      <c r="U185" s="251"/>
      <c r="V185" s="255"/>
      <c r="W185" s="255"/>
      <c r="X185" s="255"/>
      <c r="Y185" s="255"/>
      <c r="Z185" s="255"/>
      <c r="AA185" s="255"/>
      <c r="AB185" s="255"/>
      <c r="AC185" s="255"/>
      <c r="AD185" s="255"/>
      <c r="AE185" s="255"/>
      <c r="AF185" s="255"/>
      <c r="AG185" s="255"/>
      <c r="AH185" s="255"/>
      <c r="AI185" s="255"/>
      <c r="AJ185" s="255"/>
      <c r="AK185" s="255"/>
      <c r="AL185" s="255"/>
      <c r="AM185" s="362">
        <f>AM184</f>
        <v>0</v>
      </c>
      <c r="AN185" s="362">
        <f>AN184</f>
        <v>0</v>
      </c>
      <c r="AO185" s="362">
        <f t="shared" ref="AO185:AZ185" si="61">AO184</f>
        <v>0</v>
      </c>
      <c r="AP185" s="362">
        <f t="shared" si="61"/>
        <v>0</v>
      </c>
      <c r="AQ185" s="362">
        <f t="shared" si="61"/>
        <v>0</v>
      </c>
      <c r="AR185" s="362">
        <f t="shared" si="61"/>
        <v>0</v>
      </c>
      <c r="AS185" s="362">
        <f t="shared" si="61"/>
        <v>0</v>
      </c>
      <c r="AT185" s="362">
        <f t="shared" si="61"/>
        <v>0</v>
      </c>
      <c r="AU185" s="362">
        <f t="shared" si="61"/>
        <v>0</v>
      </c>
      <c r="AV185" s="362">
        <f t="shared" si="61"/>
        <v>0</v>
      </c>
      <c r="AW185" s="362">
        <f t="shared" si="61"/>
        <v>0</v>
      </c>
      <c r="AX185" s="362">
        <f t="shared" si="61"/>
        <v>0</v>
      </c>
      <c r="AY185" s="362">
        <f t="shared" si="61"/>
        <v>0</v>
      </c>
      <c r="AZ185" s="362">
        <f t="shared" si="61"/>
        <v>0</v>
      </c>
      <c r="BA185" s="444"/>
    </row>
    <row r="186" spans="1:53" ht="15" hidden="1" outlineLevel="1">
      <c r="B186" s="267"/>
      <c r="C186" s="268"/>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363"/>
      <c r="AN186" s="363"/>
      <c r="AO186" s="363"/>
      <c r="AP186" s="363"/>
      <c r="AQ186" s="363"/>
      <c r="AR186" s="363"/>
      <c r="AS186" s="363"/>
      <c r="AT186" s="363"/>
      <c r="AU186" s="363"/>
      <c r="AV186" s="363"/>
      <c r="AW186" s="363"/>
      <c r="AX186" s="363"/>
      <c r="AY186" s="363"/>
      <c r="AZ186" s="363"/>
      <c r="BA186" s="266"/>
    </row>
    <row r="187" spans="1:53" ht="15.75" hidden="1" outlineLevel="1">
      <c r="A187" s="449"/>
      <c r="B187" s="248" t="s">
        <v>8</v>
      </c>
      <c r="C187" s="249"/>
      <c r="D187" s="249"/>
      <c r="E187" s="249"/>
      <c r="F187" s="249"/>
      <c r="G187" s="249"/>
      <c r="H187" s="249"/>
      <c r="I187" s="249"/>
      <c r="J187" s="249"/>
      <c r="K187" s="249"/>
      <c r="L187" s="249"/>
      <c r="M187" s="249"/>
      <c r="N187" s="249"/>
      <c r="O187" s="249"/>
      <c r="P187" s="249"/>
      <c r="Q187" s="249"/>
      <c r="R187" s="249"/>
      <c r="S187" s="249"/>
      <c r="T187" s="249"/>
      <c r="U187" s="251"/>
      <c r="V187" s="249"/>
      <c r="W187" s="249"/>
      <c r="X187" s="249"/>
      <c r="Y187" s="249"/>
      <c r="Z187" s="249"/>
      <c r="AA187" s="249"/>
      <c r="AB187" s="249"/>
      <c r="AC187" s="249"/>
      <c r="AD187" s="249"/>
      <c r="AE187" s="249"/>
      <c r="AF187" s="249"/>
      <c r="AG187" s="249"/>
      <c r="AH187" s="249"/>
      <c r="AI187" s="249"/>
      <c r="AJ187" s="249"/>
      <c r="AK187" s="249"/>
      <c r="AL187" s="249"/>
      <c r="AM187" s="365"/>
      <c r="AN187" s="365"/>
      <c r="AO187" s="365"/>
      <c r="AP187" s="365"/>
      <c r="AQ187" s="365"/>
      <c r="AR187" s="365"/>
      <c r="AS187" s="365"/>
      <c r="AT187" s="365"/>
      <c r="AU187" s="365"/>
      <c r="AV187" s="365"/>
      <c r="AW187" s="365"/>
      <c r="AX187" s="365"/>
      <c r="AY187" s="365"/>
      <c r="AZ187" s="365"/>
      <c r="BA187" s="252"/>
    </row>
    <row r="188" spans="1:53" ht="15" hidden="1" outlineLevel="1">
      <c r="A188" s="448">
        <v>10</v>
      </c>
      <c r="B188" s="269" t="s">
        <v>22</v>
      </c>
      <c r="C188" s="251" t="s">
        <v>25</v>
      </c>
      <c r="D188" s="255"/>
      <c r="E188" s="255"/>
      <c r="F188" s="255"/>
      <c r="G188" s="255"/>
      <c r="H188" s="255"/>
      <c r="I188" s="255"/>
      <c r="J188" s="255"/>
      <c r="K188" s="255"/>
      <c r="L188" s="255"/>
      <c r="M188" s="255"/>
      <c r="N188" s="255"/>
      <c r="O188" s="255"/>
      <c r="P188" s="255"/>
      <c r="Q188" s="255"/>
      <c r="R188" s="255"/>
      <c r="S188" s="255"/>
      <c r="T188" s="255"/>
      <c r="U188" s="255">
        <v>12</v>
      </c>
      <c r="V188" s="255"/>
      <c r="W188" s="255"/>
      <c r="X188" s="255"/>
      <c r="Y188" s="255"/>
      <c r="Z188" s="255"/>
      <c r="AA188" s="255"/>
      <c r="AB188" s="255"/>
      <c r="AC188" s="255"/>
      <c r="AD188" s="255"/>
      <c r="AE188" s="255"/>
      <c r="AF188" s="255"/>
      <c r="AG188" s="255"/>
      <c r="AH188" s="255"/>
      <c r="AI188" s="255"/>
      <c r="AJ188" s="255"/>
      <c r="AK188" s="255"/>
      <c r="AL188" s="255"/>
      <c r="AM188" s="413"/>
      <c r="AN188" s="415"/>
      <c r="AO188" s="415"/>
      <c r="AP188" s="366"/>
      <c r="AQ188" s="366"/>
      <c r="AR188" s="366"/>
      <c r="AS188" s="366"/>
      <c r="AT188" s="366"/>
      <c r="AU188" s="366"/>
      <c r="AV188" s="366"/>
      <c r="AW188" s="366"/>
      <c r="AX188" s="366"/>
      <c r="AY188" s="366"/>
      <c r="AZ188" s="366"/>
      <c r="BA188" s="256">
        <f>SUM(AM188:AZ188)</f>
        <v>0</v>
      </c>
    </row>
    <row r="189" spans="1:53" ht="15" hidden="1" outlineLevel="1">
      <c r="B189" s="254" t="s">
        <v>243</v>
      </c>
      <c r="C189" s="251" t="s">
        <v>163</v>
      </c>
      <c r="D189" s="255"/>
      <c r="E189" s="255"/>
      <c r="F189" s="255"/>
      <c r="G189" s="255"/>
      <c r="H189" s="255"/>
      <c r="I189" s="255"/>
      <c r="J189" s="255"/>
      <c r="K189" s="255"/>
      <c r="L189" s="255"/>
      <c r="M189" s="255"/>
      <c r="N189" s="255"/>
      <c r="O189" s="255"/>
      <c r="P189" s="255"/>
      <c r="Q189" s="255"/>
      <c r="R189" s="255"/>
      <c r="S189" s="255"/>
      <c r="T189" s="255"/>
      <c r="U189" s="255">
        <f>U188</f>
        <v>12</v>
      </c>
      <c r="V189" s="255"/>
      <c r="W189" s="255"/>
      <c r="X189" s="255"/>
      <c r="Y189" s="255"/>
      <c r="Z189" s="255"/>
      <c r="AA189" s="255"/>
      <c r="AB189" s="255"/>
      <c r="AC189" s="255"/>
      <c r="AD189" s="255"/>
      <c r="AE189" s="255"/>
      <c r="AF189" s="255"/>
      <c r="AG189" s="255"/>
      <c r="AH189" s="255"/>
      <c r="AI189" s="255"/>
      <c r="AJ189" s="255"/>
      <c r="AK189" s="255"/>
      <c r="AL189" s="255"/>
      <c r="AM189" s="362">
        <f>AM188</f>
        <v>0</v>
      </c>
      <c r="AN189" s="362">
        <f>AN188</f>
        <v>0</v>
      </c>
      <c r="AO189" s="362">
        <f t="shared" ref="AO189:AZ189" si="62">AO188</f>
        <v>0</v>
      </c>
      <c r="AP189" s="362">
        <f t="shared" si="62"/>
        <v>0</v>
      </c>
      <c r="AQ189" s="362">
        <f t="shared" si="62"/>
        <v>0</v>
      </c>
      <c r="AR189" s="362">
        <f t="shared" si="62"/>
        <v>0</v>
      </c>
      <c r="AS189" s="362">
        <f t="shared" si="62"/>
        <v>0</v>
      </c>
      <c r="AT189" s="362">
        <f t="shared" si="62"/>
        <v>0</v>
      </c>
      <c r="AU189" s="362">
        <f t="shared" si="62"/>
        <v>0</v>
      </c>
      <c r="AV189" s="362">
        <f t="shared" si="62"/>
        <v>0</v>
      </c>
      <c r="AW189" s="362">
        <f t="shared" si="62"/>
        <v>0</v>
      </c>
      <c r="AX189" s="362">
        <f t="shared" si="62"/>
        <v>0</v>
      </c>
      <c r="AY189" s="362">
        <f t="shared" si="62"/>
        <v>0</v>
      </c>
      <c r="AZ189" s="362">
        <f t="shared" si="62"/>
        <v>0</v>
      </c>
      <c r="BA189" s="444"/>
    </row>
    <row r="190" spans="1:53" ht="15" hidden="1" outlineLevel="1">
      <c r="B190" s="269"/>
      <c r="C190" s="27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367"/>
      <c r="AN190" s="367"/>
      <c r="AO190" s="367"/>
      <c r="AP190" s="367"/>
      <c r="AQ190" s="367"/>
      <c r="AR190" s="367"/>
      <c r="AS190" s="367"/>
      <c r="AT190" s="367"/>
      <c r="AU190" s="367"/>
      <c r="AV190" s="367"/>
      <c r="AW190" s="367"/>
      <c r="AX190" s="367"/>
      <c r="AY190" s="367"/>
      <c r="AZ190" s="367"/>
      <c r="BA190" s="272"/>
    </row>
    <row r="191" spans="1:53" ht="15" hidden="1" outlineLevel="1">
      <c r="A191" s="448">
        <v>11</v>
      </c>
      <c r="B191" s="273" t="s">
        <v>21</v>
      </c>
      <c r="C191" s="251" t="s">
        <v>25</v>
      </c>
      <c r="D191" s="255"/>
      <c r="E191" s="255"/>
      <c r="F191" s="255"/>
      <c r="G191" s="255"/>
      <c r="H191" s="255"/>
      <c r="I191" s="255"/>
      <c r="J191" s="255"/>
      <c r="K191" s="255"/>
      <c r="L191" s="255"/>
      <c r="M191" s="255"/>
      <c r="N191" s="255"/>
      <c r="O191" s="255"/>
      <c r="P191" s="255"/>
      <c r="Q191" s="255"/>
      <c r="R191" s="255"/>
      <c r="S191" s="255"/>
      <c r="T191" s="255"/>
      <c r="U191" s="255">
        <v>12</v>
      </c>
      <c r="V191" s="255"/>
      <c r="W191" s="255"/>
      <c r="X191" s="255"/>
      <c r="Y191" s="255"/>
      <c r="Z191" s="255"/>
      <c r="AA191" s="255"/>
      <c r="AB191" s="255"/>
      <c r="AC191" s="255"/>
      <c r="AD191" s="255"/>
      <c r="AE191" s="255"/>
      <c r="AF191" s="255"/>
      <c r="AG191" s="255"/>
      <c r="AH191" s="255"/>
      <c r="AI191" s="255"/>
      <c r="AJ191" s="255"/>
      <c r="AK191" s="255"/>
      <c r="AL191" s="255"/>
      <c r="AM191" s="366"/>
      <c r="AN191" s="415"/>
      <c r="AO191" s="366"/>
      <c r="AP191" s="366"/>
      <c r="AQ191" s="366"/>
      <c r="AR191" s="366"/>
      <c r="AS191" s="366"/>
      <c r="AT191" s="366"/>
      <c r="AU191" s="366"/>
      <c r="AV191" s="366"/>
      <c r="AW191" s="366"/>
      <c r="AX191" s="366"/>
      <c r="AY191" s="366"/>
      <c r="AZ191" s="366"/>
      <c r="BA191" s="256">
        <f>SUM(AM191:AZ191)</f>
        <v>0</v>
      </c>
    </row>
    <row r="192" spans="1:53" ht="15" hidden="1" outlineLevel="1">
      <c r="B192" s="254" t="s">
        <v>243</v>
      </c>
      <c r="C192" s="251" t="s">
        <v>163</v>
      </c>
      <c r="D192" s="255"/>
      <c r="E192" s="255"/>
      <c r="F192" s="255"/>
      <c r="G192" s="255"/>
      <c r="H192" s="255"/>
      <c r="I192" s="255"/>
      <c r="J192" s="255"/>
      <c r="K192" s="255"/>
      <c r="L192" s="255"/>
      <c r="M192" s="255"/>
      <c r="N192" s="255"/>
      <c r="O192" s="255"/>
      <c r="P192" s="255"/>
      <c r="Q192" s="255"/>
      <c r="R192" s="255"/>
      <c r="S192" s="255"/>
      <c r="T192" s="255"/>
      <c r="U192" s="255">
        <f>U191</f>
        <v>12</v>
      </c>
      <c r="V192" s="255"/>
      <c r="W192" s="255"/>
      <c r="X192" s="255"/>
      <c r="Y192" s="255"/>
      <c r="Z192" s="255"/>
      <c r="AA192" s="255"/>
      <c r="AB192" s="255"/>
      <c r="AC192" s="255"/>
      <c r="AD192" s="255"/>
      <c r="AE192" s="255"/>
      <c r="AF192" s="255"/>
      <c r="AG192" s="255"/>
      <c r="AH192" s="255"/>
      <c r="AI192" s="255"/>
      <c r="AJ192" s="255"/>
      <c r="AK192" s="255"/>
      <c r="AL192" s="255"/>
      <c r="AM192" s="362">
        <f>AM191</f>
        <v>0</v>
      </c>
      <c r="AN192" s="362">
        <f>AN191</f>
        <v>0</v>
      </c>
      <c r="AO192" s="362">
        <f t="shared" ref="AO192:AZ192" si="63">AO191</f>
        <v>0</v>
      </c>
      <c r="AP192" s="362">
        <f t="shared" si="63"/>
        <v>0</v>
      </c>
      <c r="AQ192" s="362">
        <f t="shared" si="63"/>
        <v>0</v>
      </c>
      <c r="AR192" s="362">
        <f t="shared" si="63"/>
        <v>0</v>
      </c>
      <c r="AS192" s="362">
        <f t="shared" si="63"/>
        <v>0</v>
      </c>
      <c r="AT192" s="362">
        <f t="shared" si="63"/>
        <v>0</v>
      </c>
      <c r="AU192" s="362">
        <f t="shared" si="63"/>
        <v>0</v>
      </c>
      <c r="AV192" s="362">
        <f t="shared" si="63"/>
        <v>0</v>
      </c>
      <c r="AW192" s="362">
        <f t="shared" si="63"/>
        <v>0</v>
      </c>
      <c r="AX192" s="362">
        <f t="shared" si="63"/>
        <v>0</v>
      </c>
      <c r="AY192" s="362">
        <f t="shared" si="63"/>
        <v>0</v>
      </c>
      <c r="AZ192" s="362">
        <f t="shared" si="63"/>
        <v>0</v>
      </c>
      <c r="BA192" s="444"/>
    </row>
    <row r="193" spans="1:53" ht="15" hidden="1" outlineLevel="1">
      <c r="B193" s="273"/>
      <c r="C193" s="27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367"/>
      <c r="AN193" s="368"/>
      <c r="AO193" s="367"/>
      <c r="AP193" s="367"/>
      <c r="AQ193" s="367"/>
      <c r="AR193" s="367"/>
      <c r="AS193" s="367"/>
      <c r="AT193" s="367"/>
      <c r="AU193" s="367"/>
      <c r="AV193" s="367"/>
      <c r="AW193" s="367"/>
      <c r="AX193" s="367"/>
      <c r="AY193" s="367"/>
      <c r="AZ193" s="367"/>
      <c r="BA193" s="272"/>
    </row>
    <row r="194" spans="1:53" ht="15" hidden="1" outlineLevel="1">
      <c r="A194" s="448">
        <v>12</v>
      </c>
      <c r="B194" s="273" t="s">
        <v>23</v>
      </c>
      <c r="C194" s="251" t="s">
        <v>25</v>
      </c>
      <c r="D194" s="255"/>
      <c r="E194" s="255"/>
      <c r="F194" s="255"/>
      <c r="G194" s="255"/>
      <c r="H194" s="255"/>
      <c r="I194" s="255"/>
      <c r="J194" s="255"/>
      <c r="K194" s="255"/>
      <c r="L194" s="255"/>
      <c r="M194" s="255"/>
      <c r="N194" s="255"/>
      <c r="O194" s="255"/>
      <c r="P194" s="255"/>
      <c r="Q194" s="255"/>
      <c r="R194" s="255"/>
      <c r="S194" s="255"/>
      <c r="T194" s="255"/>
      <c r="U194" s="255">
        <v>3</v>
      </c>
      <c r="V194" s="255"/>
      <c r="W194" s="255"/>
      <c r="X194" s="255"/>
      <c r="Y194" s="255"/>
      <c r="Z194" s="255"/>
      <c r="AA194" s="255"/>
      <c r="AB194" s="255"/>
      <c r="AC194" s="255"/>
      <c r="AD194" s="255"/>
      <c r="AE194" s="255"/>
      <c r="AF194" s="255"/>
      <c r="AG194" s="255"/>
      <c r="AH194" s="255"/>
      <c r="AI194" s="255"/>
      <c r="AJ194" s="255"/>
      <c r="AK194" s="255"/>
      <c r="AL194" s="255"/>
      <c r="AM194" s="366"/>
      <c r="AN194" s="366"/>
      <c r="AO194" s="366"/>
      <c r="AP194" s="366"/>
      <c r="AQ194" s="366"/>
      <c r="AR194" s="366"/>
      <c r="AS194" s="366"/>
      <c r="AT194" s="366"/>
      <c r="AU194" s="366"/>
      <c r="AV194" s="366"/>
      <c r="AW194" s="366"/>
      <c r="AX194" s="366"/>
      <c r="AY194" s="366"/>
      <c r="AZ194" s="366"/>
      <c r="BA194" s="256">
        <f>SUM(AM194:AZ194)</f>
        <v>0</v>
      </c>
    </row>
    <row r="195" spans="1:53" ht="15" hidden="1" outlineLevel="1">
      <c r="B195" s="254" t="s">
        <v>243</v>
      </c>
      <c r="C195" s="251" t="s">
        <v>163</v>
      </c>
      <c r="D195" s="255"/>
      <c r="E195" s="255"/>
      <c r="F195" s="255"/>
      <c r="G195" s="255"/>
      <c r="H195" s="255"/>
      <c r="I195" s="255"/>
      <c r="J195" s="255"/>
      <c r="K195" s="255"/>
      <c r="L195" s="255"/>
      <c r="M195" s="255"/>
      <c r="N195" s="255"/>
      <c r="O195" s="255"/>
      <c r="P195" s="255"/>
      <c r="Q195" s="255"/>
      <c r="R195" s="255"/>
      <c r="S195" s="255"/>
      <c r="T195" s="255"/>
      <c r="U195" s="255">
        <f>U194</f>
        <v>3</v>
      </c>
      <c r="V195" s="255"/>
      <c r="W195" s="255"/>
      <c r="X195" s="255"/>
      <c r="Y195" s="255"/>
      <c r="Z195" s="255"/>
      <c r="AA195" s="255"/>
      <c r="AB195" s="255"/>
      <c r="AC195" s="255"/>
      <c r="AD195" s="255"/>
      <c r="AE195" s="255"/>
      <c r="AF195" s="255"/>
      <c r="AG195" s="255"/>
      <c r="AH195" s="255"/>
      <c r="AI195" s="255"/>
      <c r="AJ195" s="255"/>
      <c r="AK195" s="255"/>
      <c r="AL195" s="255"/>
      <c r="AM195" s="362">
        <f>AM194</f>
        <v>0</v>
      </c>
      <c r="AN195" s="362">
        <f>AN194</f>
        <v>0</v>
      </c>
      <c r="AO195" s="362">
        <f t="shared" ref="AO195:AZ195" si="64">AO194</f>
        <v>0</v>
      </c>
      <c r="AP195" s="362">
        <f t="shared" si="64"/>
        <v>0</v>
      </c>
      <c r="AQ195" s="362">
        <f t="shared" si="64"/>
        <v>0</v>
      </c>
      <c r="AR195" s="362">
        <f t="shared" si="64"/>
        <v>0</v>
      </c>
      <c r="AS195" s="362">
        <f t="shared" si="64"/>
        <v>0</v>
      </c>
      <c r="AT195" s="362">
        <f t="shared" si="64"/>
        <v>0</v>
      </c>
      <c r="AU195" s="362">
        <f t="shared" si="64"/>
        <v>0</v>
      </c>
      <c r="AV195" s="362">
        <f t="shared" si="64"/>
        <v>0</v>
      </c>
      <c r="AW195" s="362">
        <f t="shared" si="64"/>
        <v>0</v>
      </c>
      <c r="AX195" s="362">
        <f t="shared" si="64"/>
        <v>0</v>
      </c>
      <c r="AY195" s="362">
        <f t="shared" si="64"/>
        <v>0</v>
      </c>
      <c r="AZ195" s="362">
        <f t="shared" si="64"/>
        <v>0</v>
      </c>
      <c r="BA195" s="444"/>
    </row>
    <row r="196" spans="1:53" ht="15" hidden="1" outlineLevel="1">
      <c r="B196" s="273"/>
      <c r="C196" s="271"/>
      <c r="D196" s="275"/>
      <c r="E196" s="275"/>
      <c r="F196" s="275"/>
      <c r="G196" s="275"/>
      <c r="H196" s="275"/>
      <c r="I196" s="275"/>
      <c r="J196" s="275"/>
      <c r="K196" s="275"/>
      <c r="L196" s="275"/>
      <c r="M196" s="275"/>
      <c r="N196" s="275"/>
      <c r="O196" s="275"/>
      <c r="P196" s="275"/>
      <c r="Q196" s="275"/>
      <c r="R196" s="275"/>
      <c r="S196" s="275"/>
      <c r="T196" s="275"/>
      <c r="U196" s="251"/>
      <c r="V196" s="275"/>
      <c r="W196" s="275"/>
      <c r="X196" s="275"/>
      <c r="Y196" s="275"/>
      <c r="Z196" s="275"/>
      <c r="AA196" s="275"/>
      <c r="AB196" s="275"/>
      <c r="AC196" s="275"/>
      <c r="AD196" s="275"/>
      <c r="AE196" s="275"/>
      <c r="AF196" s="275"/>
      <c r="AG196" s="275"/>
      <c r="AH196" s="275"/>
      <c r="AI196" s="275"/>
      <c r="AJ196" s="275"/>
      <c r="AK196" s="275"/>
      <c r="AL196" s="275"/>
      <c r="AM196" s="367"/>
      <c r="AN196" s="368"/>
      <c r="AO196" s="367"/>
      <c r="AP196" s="367"/>
      <c r="AQ196" s="367"/>
      <c r="AR196" s="367"/>
      <c r="AS196" s="367"/>
      <c r="AT196" s="367"/>
      <c r="AU196" s="367"/>
      <c r="AV196" s="367"/>
      <c r="AW196" s="367"/>
      <c r="AX196" s="367"/>
      <c r="AY196" s="367"/>
      <c r="AZ196" s="367"/>
      <c r="BA196" s="272"/>
    </row>
    <row r="197" spans="1:53" ht="15" hidden="1" outlineLevel="1">
      <c r="A197" s="448">
        <v>13</v>
      </c>
      <c r="B197" s="273" t="s">
        <v>24</v>
      </c>
      <c r="C197" s="251" t="s">
        <v>25</v>
      </c>
      <c r="D197" s="255"/>
      <c r="E197" s="255"/>
      <c r="F197" s="255"/>
      <c r="G197" s="255"/>
      <c r="H197" s="255"/>
      <c r="I197" s="255"/>
      <c r="J197" s="255"/>
      <c r="K197" s="255"/>
      <c r="L197" s="255"/>
      <c r="M197" s="255"/>
      <c r="N197" s="255"/>
      <c r="O197" s="255"/>
      <c r="P197" s="255"/>
      <c r="Q197" s="255"/>
      <c r="R197" s="255"/>
      <c r="S197" s="255"/>
      <c r="T197" s="255"/>
      <c r="U197" s="255">
        <v>12</v>
      </c>
      <c r="V197" s="255"/>
      <c r="W197" s="255"/>
      <c r="X197" s="255"/>
      <c r="Y197" s="255"/>
      <c r="Z197" s="255"/>
      <c r="AA197" s="255"/>
      <c r="AB197" s="255"/>
      <c r="AC197" s="255"/>
      <c r="AD197" s="255"/>
      <c r="AE197" s="255"/>
      <c r="AF197" s="255"/>
      <c r="AG197" s="255"/>
      <c r="AH197" s="255"/>
      <c r="AI197" s="255"/>
      <c r="AJ197" s="255"/>
      <c r="AK197" s="255"/>
      <c r="AL197" s="255"/>
      <c r="AM197" s="366"/>
      <c r="AN197" s="366"/>
      <c r="AO197" s="366"/>
      <c r="AP197" s="366"/>
      <c r="AQ197" s="366"/>
      <c r="AR197" s="366"/>
      <c r="AS197" s="366"/>
      <c r="AT197" s="366"/>
      <c r="AU197" s="366"/>
      <c r="AV197" s="366"/>
      <c r="AW197" s="366"/>
      <c r="AX197" s="366"/>
      <c r="AY197" s="366"/>
      <c r="AZ197" s="366"/>
      <c r="BA197" s="256">
        <f>SUM(AM197:AZ197)</f>
        <v>0</v>
      </c>
    </row>
    <row r="198" spans="1:53" ht="15" hidden="1" outlineLevel="1">
      <c r="B198" s="254" t="s">
        <v>243</v>
      </c>
      <c r="C198" s="251" t="s">
        <v>163</v>
      </c>
      <c r="D198" s="255"/>
      <c r="E198" s="255"/>
      <c r="F198" s="255"/>
      <c r="G198" s="255"/>
      <c r="H198" s="255"/>
      <c r="I198" s="255"/>
      <c r="J198" s="255"/>
      <c r="K198" s="255"/>
      <c r="L198" s="255"/>
      <c r="M198" s="255"/>
      <c r="N198" s="255"/>
      <c r="O198" s="255"/>
      <c r="P198" s="255"/>
      <c r="Q198" s="255"/>
      <c r="R198" s="255"/>
      <c r="S198" s="255"/>
      <c r="T198" s="255"/>
      <c r="U198" s="255">
        <f>U197</f>
        <v>12</v>
      </c>
      <c r="V198" s="255"/>
      <c r="W198" s="255"/>
      <c r="X198" s="255"/>
      <c r="Y198" s="255"/>
      <c r="Z198" s="255"/>
      <c r="AA198" s="255"/>
      <c r="AB198" s="255"/>
      <c r="AC198" s="255"/>
      <c r="AD198" s="255"/>
      <c r="AE198" s="255"/>
      <c r="AF198" s="255"/>
      <c r="AG198" s="255"/>
      <c r="AH198" s="255"/>
      <c r="AI198" s="255"/>
      <c r="AJ198" s="255"/>
      <c r="AK198" s="255"/>
      <c r="AL198" s="255"/>
      <c r="AM198" s="362">
        <f>AM197</f>
        <v>0</v>
      </c>
      <c r="AN198" s="362">
        <f>AN197</f>
        <v>0</v>
      </c>
      <c r="AO198" s="362">
        <f t="shared" ref="AO198:AZ198" si="65">AO197</f>
        <v>0</v>
      </c>
      <c r="AP198" s="362">
        <f t="shared" si="65"/>
        <v>0</v>
      </c>
      <c r="AQ198" s="362">
        <f t="shared" si="65"/>
        <v>0</v>
      </c>
      <c r="AR198" s="362">
        <f t="shared" si="65"/>
        <v>0</v>
      </c>
      <c r="AS198" s="362">
        <f t="shared" si="65"/>
        <v>0</v>
      </c>
      <c r="AT198" s="362">
        <f t="shared" si="65"/>
        <v>0</v>
      </c>
      <c r="AU198" s="362">
        <f t="shared" si="65"/>
        <v>0</v>
      </c>
      <c r="AV198" s="362">
        <f t="shared" si="65"/>
        <v>0</v>
      </c>
      <c r="AW198" s="362">
        <f t="shared" si="65"/>
        <v>0</v>
      </c>
      <c r="AX198" s="362">
        <f t="shared" si="65"/>
        <v>0</v>
      </c>
      <c r="AY198" s="362">
        <f t="shared" si="65"/>
        <v>0</v>
      </c>
      <c r="AZ198" s="362">
        <f t="shared" si="65"/>
        <v>0</v>
      </c>
      <c r="BA198" s="444"/>
    </row>
    <row r="199" spans="1:53" ht="15" hidden="1" outlineLevel="1">
      <c r="B199" s="273"/>
      <c r="C199" s="271"/>
      <c r="D199" s="275"/>
      <c r="E199" s="275"/>
      <c r="F199" s="275"/>
      <c r="G199" s="275"/>
      <c r="H199" s="275"/>
      <c r="I199" s="275"/>
      <c r="J199" s="275"/>
      <c r="K199" s="275"/>
      <c r="L199" s="275"/>
      <c r="M199" s="275"/>
      <c r="N199" s="275"/>
      <c r="O199" s="275"/>
      <c r="P199" s="275"/>
      <c r="Q199" s="275"/>
      <c r="R199" s="275"/>
      <c r="S199" s="275"/>
      <c r="T199" s="275"/>
      <c r="U199" s="251"/>
      <c r="V199" s="275"/>
      <c r="W199" s="275"/>
      <c r="X199" s="275"/>
      <c r="Y199" s="275"/>
      <c r="Z199" s="275"/>
      <c r="AA199" s="275"/>
      <c r="AB199" s="275"/>
      <c r="AC199" s="275"/>
      <c r="AD199" s="275"/>
      <c r="AE199" s="275"/>
      <c r="AF199" s="275"/>
      <c r="AG199" s="275"/>
      <c r="AH199" s="275"/>
      <c r="AI199" s="275"/>
      <c r="AJ199" s="275"/>
      <c r="AK199" s="275"/>
      <c r="AL199" s="275"/>
      <c r="AM199" s="367"/>
      <c r="AN199" s="367"/>
      <c r="AO199" s="367"/>
      <c r="AP199" s="367"/>
      <c r="AQ199" s="367"/>
      <c r="AR199" s="367"/>
      <c r="AS199" s="367"/>
      <c r="AT199" s="367"/>
      <c r="AU199" s="367"/>
      <c r="AV199" s="367"/>
      <c r="AW199" s="367"/>
      <c r="AX199" s="367"/>
      <c r="AY199" s="367"/>
      <c r="AZ199" s="367"/>
      <c r="BA199" s="272"/>
    </row>
    <row r="200" spans="1:53" ht="15" hidden="1" outlineLevel="1">
      <c r="A200" s="448">
        <v>14</v>
      </c>
      <c r="B200" s="273" t="s">
        <v>20</v>
      </c>
      <c r="C200" s="251" t="s">
        <v>25</v>
      </c>
      <c r="D200" s="255"/>
      <c r="E200" s="255"/>
      <c r="F200" s="255"/>
      <c r="G200" s="255"/>
      <c r="H200" s="255"/>
      <c r="I200" s="255"/>
      <c r="J200" s="255"/>
      <c r="K200" s="255"/>
      <c r="L200" s="255"/>
      <c r="M200" s="255"/>
      <c r="N200" s="255"/>
      <c r="O200" s="255"/>
      <c r="P200" s="255"/>
      <c r="Q200" s="255"/>
      <c r="R200" s="255"/>
      <c r="S200" s="255"/>
      <c r="T200" s="255"/>
      <c r="U200" s="255">
        <v>12</v>
      </c>
      <c r="V200" s="255"/>
      <c r="W200" s="255"/>
      <c r="X200" s="255"/>
      <c r="Y200" s="255"/>
      <c r="Z200" s="255"/>
      <c r="AA200" s="255"/>
      <c r="AB200" s="255"/>
      <c r="AC200" s="255"/>
      <c r="AD200" s="255"/>
      <c r="AE200" s="255"/>
      <c r="AF200" s="255"/>
      <c r="AG200" s="255"/>
      <c r="AH200" s="255"/>
      <c r="AI200" s="255"/>
      <c r="AJ200" s="255"/>
      <c r="AK200" s="255"/>
      <c r="AL200" s="255"/>
      <c r="AM200" s="366"/>
      <c r="AN200" s="366"/>
      <c r="AO200" s="366"/>
      <c r="AP200" s="366"/>
      <c r="AQ200" s="366"/>
      <c r="AR200" s="366"/>
      <c r="AS200" s="366"/>
      <c r="AT200" s="366"/>
      <c r="AU200" s="366"/>
      <c r="AV200" s="366"/>
      <c r="AW200" s="366"/>
      <c r="AX200" s="366"/>
      <c r="AY200" s="366"/>
      <c r="AZ200" s="366"/>
      <c r="BA200" s="256">
        <f>SUM(AM200:AZ200)</f>
        <v>0</v>
      </c>
    </row>
    <row r="201" spans="1:53" ht="15" hidden="1" outlineLevel="1">
      <c r="B201" s="254" t="s">
        <v>243</v>
      </c>
      <c r="C201" s="251" t="s">
        <v>163</v>
      </c>
      <c r="D201" s="255"/>
      <c r="E201" s="255"/>
      <c r="F201" s="255"/>
      <c r="G201" s="255"/>
      <c r="H201" s="255"/>
      <c r="I201" s="255"/>
      <c r="J201" s="255"/>
      <c r="K201" s="255"/>
      <c r="L201" s="255"/>
      <c r="M201" s="255"/>
      <c r="N201" s="255"/>
      <c r="O201" s="255"/>
      <c r="P201" s="255"/>
      <c r="Q201" s="255"/>
      <c r="R201" s="255"/>
      <c r="S201" s="255"/>
      <c r="T201" s="255"/>
      <c r="U201" s="255">
        <f>U200</f>
        <v>12</v>
      </c>
      <c r="V201" s="255"/>
      <c r="W201" s="255"/>
      <c r="X201" s="255"/>
      <c r="Y201" s="255"/>
      <c r="Z201" s="255"/>
      <c r="AA201" s="255"/>
      <c r="AB201" s="255"/>
      <c r="AC201" s="255"/>
      <c r="AD201" s="255"/>
      <c r="AE201" s="255"/>
      <c r="AF201" s="255"/>
      <c r="AG201" s="255"/>
      <c r="AH201" s="255"/>
      <c r="AI201" s="255"/>
      <c r="AJ201" s="255"/>
      <c r="AK201" s="255"/>
      <c r="AL201" s="255"/>
      <c r="AM201" s="362">
        <f>AM200</f>
        <v>0</v>
      </c>
      <c r="AN201" s="362">
        <f>AN200</f>
        <v>0</v>
      </c>
      <c r="AO201" s="362">
        <f t="shared" ref="AO201:AZ201" si="66">AO200</f>
        <v>0</v>
      </c>
      <c r="AP201" s="362">
        <f t="shared" si="66"/>
        <v>0</v>
      </c>
      <c r="AQ201" s="362">
        <f t="shared" si="66"/>
        <v>0</v>
      </c>
      <c r="AR201" s="362">
        <f t="shared" si="66"/>
        <v>0</v>
      </c>
      <c r="AS201" s="362">
        <f t="shared" si="66"/>
        <v>0</v>
      </c>
      <c r="AT201" s="362">
        <f t="shared" si="66"/>
        <v>0</v>
      </c>
      <c r="AU201" s="362">
        <f t="shared" si="66"/>
        <v>0</v>
      </c>
      <c r="AV201" s="362">
        <f t="shared" si="66"/>
        <v>0</v>
      </c>
      <c r="AW201" s="362">
        <f t="shared" si="66"/>
        <v>0</v>
      </c>
      <c r="AX201" s="362">
        <f t="shared" si="66"/>
        <v>0</v>
      </c>
      <c r="AY201" s="362">
        <f t="shared" si="66"/>
        <v>0</v>
      </c>
      <c r="AZ201" s="362">
        <f t="shared" si="66"/>
        <v>0</v>
      </c>
      <c r="BA201" s="444"/>
    </row>
    <row r="202" spans="1:53" ht="15" hidden="1" outlineLevel="1">
      <c r="B202" s="273"/>
      <c r="C202" s="271"/>
      <c r="D202" s="275"/>
      <c r="E202" s="275"/>
      <c r="F202" s="275"/>
      <c r="G202" s="275"/>
      <c r="H202" s="275"/>
      <c r="I202" s="275"/>
      <c r="J202" s="275"/>
      <c r="K202" s="275"/>
      <c r="L202" s="275"/>
      <c r="M202" s="275"/>
      <c r="N202" s="275"/>
      <c r="O202" s="275"/>
      <c r="P202" s="275"/>
      <c r="Q202" s="275"/>
      <c r="R202" s="275"/>
      <c r="S202" s="275"/>
      <c r="T202" s="275"/>
      <c r="U202" s="251"/>
      <c r="V202" s="275"/>
      <c r="W202" s="275"/>
      <c r="X202" s="275"/>
      <c r="Y202" s="275"/>
      <c r="Z202" s="275"/>
      <c r="AA202" s="275"/>
      <c r="AB202" s="275"/>
      <c r="AC202" s="275"/>
      <c r="AD202" s="275"/>
      <c r="AE202" s="275"/>
      <c r="AF202" s="275"/>
      <c r="AG202" s="275"/>
      <c r="AH202" s="275"/>
      <c r="AI202" s="275"/>
      <c r="AJ202" s="275"/>
      <c r="AK202" s="275"/>
      <c r="AL202" s="275"/>
      <c r="AM202" s="367"/>
      <c r="AN202" s="368"/>
      <c r="AO202" s="367"/>
      <c r="AP202" s="367"/>
      <c r="AQ202" s="367"/>
      <c r="AR202" s="367"/>
      <c r="AS202" s="367"/>
      <c r="AT202" s="367"/>
      <c r="AU202" s="367"/>
      <c r="AV202" s="367"/>
      <c r="AW202" s="367"/>
      <c r="AX202" s="367"/>
      <c r="AY202" s="367"/>
      <c r="AZ202" s="367"/>
      <c r="BA202" s="272"/>
    </row>
    <row r="203" spans="1:53" s="243" customFormat="1" ht="15" hidden="1" outlineLevel="1">
      <c r="A203" s="448">
        <v>15</v>
      </c>
      <c r="B203" s="273" t="s">
        <v>483</v>
      </c>
      <c r="C203" s="251" t="s">
        <v>25</v>
      </c>
      <c r="D203" s="255"/>
      <c r="E203" s="255"/>
      <c r="F203" s="255"/>
      <c r="G203" s="255"/>
      <c r="H203" s="255"/>
      <c r="I203" s="255"/>
      <c r="J203" s="255"/>
      <c r="K203" s="255"/>
      <c r="L203" s="255"/>
      <c r="M203" s="255"/>
      <c r="N203" s="255"/>
      <c r="O203" s="255"/>
      <c r="P203" s="255"/>
      <c r="Q203" s="255"/>
      <c r="R203" s="255"/>
      <c r="S203" s="255"/>
      <c r="T203" s="255"/>
      <c r="U203" s="251"/>
      <c r="V203" s="255"/>
      <c r="W203" s="255"/>
      <c r="X203" s="255"/>
      <c r="Y203" s="255"/>
      <c r="Z203" s="255"/>
      <c r="AA203" s="255"/>
      <c r="AB203" s="255"/>
      <c r="AC203" s="255"/>
      <c r="AD203" s="255"/>
      <c r="AE203" s="255"/>
      <c r="AF203" s="255"/>
      <c r="AG203" s="255"/>
      <c r="AH203" s="255"/>
      <c r="AI203" s="255"/>
      <c r="AJ203" s="255"/>
      <c r="AK203" s="255"/>
      <c r="AL203" s="255"/>
      <c r="AM203" s="366"/>
      <c r="AN203" s="366"/>
      <c r="AO203" s="366"/>
      <c r="AP203" s="366"/>
      <c r="AQ203" s="366"/>
      <c r="AR203" s="366"/>
      <c r="AS203" s="366"/>
      <c r="AT203" s="366"/>
      <c r="AU203" s="366"/>
      <c r="AV203" s="366"/>
      <c r="AW203" s="366"/>
      <c r="AX203" s="366"/>
      <c r="AY203" s="366"/>
      <c r="AZ203" s="366"/>
      <c r="BA203" s="256">
        <f>SUM(AM203:AZ203)</f>
        <v>0</v>
      </c>
    </row>
    <row r="204" spans="1:53" s="243" customFormat="1" ht="15" hidden="1" outlineLevel="1">
      <c r="A204" s="448"/>
      <c r="B204" s="274" t="s">
        <v>243</v>
      </c>
      <c r="C204" s="251" t="s">
        <v>163</v>
      </c>
      <c r="D204" s="255"/>
      <c r="E204" s="255"/>
      <c r="F204" s="255"/>
      <c r="G204" s="255"/>
      <c r="H204" s="255"/>
      <c r="I204" s="255"/>
      <c r="J204" s="255"/>
      <c r="K204" s="255"/>
      <c r="L204" s="255"/>
      <c r="M204" s="255"/>
      <c r="N204" s="255"/>
      <c r="O204" s="255"/>
      <c r="P204" s="255"/>
      <c r="Q204" s="255"/>
      <c r="R204" s="255"/>
      <c r="S204" s="255"/>
      <c r="T204" s="255"/>
      <c r="U204" s="251"/>
      <c r="V204" s="255"/>
      <c r="W204" s="255"/>
      <c r="X204" s="255"/>
      <c r="Y204" s="255"/>
      <c r="Z204" s="255"/>
      <c r="AA204" s="255"/>
      <c r="AB204" s="255"/>
      <c r="AC204" s="255"/>
      <c r="AD204" s="255"/>
      <c r="AE204" s="255"/>
      <c r="AF204" s="255"/>
      <c r="AG204" s="255"/>
      <c r="AH204" s="255"/>
      <c r="AI204" s="255"/>
      <c r="AJ204" s="255"/>
      <c r="AK204" s="255"/>
      <c r="AL204" s="255"/>
      <c r="AM204" s="362">
        <f>AM203</f>
        <v>0</v>
      </c>
      <c r="AN204" s="362">
        <f>AN203</f>
        <v>0</v>
      </c>
      <c r="AO204" s="362">
        <f t="shared" ref="AO204:AZ204" si="67">AO203</f>
        <v>0</v>
      </c>
      <c r="AP204" s="362">
        <f t="shared" si="67"/>
        <v>0</v>
      </c>
      <c r="AQ204" s="362">
        <f t="shared" si="67"/>
        <v>0</v>
      </c>
      <c r="AR204" s="362">
        <f t="shared" si="67"/>
        <v>0</v>
      </c>
      <c r="AS204" s="362">
        <f t="shared" si="67"/>
        <v>0</v>
      </c>
      <c r="AT204" s="362">
        <f t="shared" si="67"/>
        <v>0</v>
      </c>
      <c r="AU204" s="362">
        <f t="shared" si="67"/>
        <v>0</v>
      </c>
      <c r="AV204" s="362">
        <f t="shared" si="67"/>
        <v>0</v>
      </c>
      <c r="AW204" s="362">
        <f t="shared" si="67"/>
        <v>0</v>
      </c>
      <c r="AX204" s="362">
        <f t="shared" si="67"/>
        <v>0</v>
      </c>
      <c r="AY204" s="362">
        <f t="shared" si="67"/>
        <v>0</v>
      </c>
      <c r="AZ204" s="362">
        <f t="shared" si="67"/>
        <v>0</v>
      </c>
      <c r="BA204" s="444"/>
    </row>
    <row r="205" spans="1:53" s="243" customFormat="1" ht="15" hidden="1" outlineLevel="1">
      <c r="A205" s="448"/>
      <c r="B205" s="273"/>
      <c r="C205" s="271"/>
      <c r="D205" s="275"/>
      <c r="E205" s="275"/>
      <c r="F205" s="275"/>
      <c r="G205" s="275"/>
      <c r="H205" s="275"/>
      <c r="I205" s="275"/>
      <c r="J205" s="275"/>
      <c r="K205" s="275"/>
      <c r="L205" s="275"/>
      <c r="M205" s="275"/>
      <c r="N205" s="275"/>
      <c r="O205" s="275"/>
      <c r="P205" s="275"/>
      <c r="Q205" s="275"/>
      <c r="R205" s="275"/>
      <c r="S205" s="275"/>
      <c r="T205" s="275"/>
      <c r="U205" s="251"/>
      <c r="V205" s="275"/>
      <c r="W205" s="275"/>
      <c r="X205" s="275"/>
      <c r="Y205" s="275"/>
      <c r="Z205" s="275"/>
      <c r="AA205" s="275"/>
      <c r="AB205" s="275"/>
      <c r="AC205" s="275"/>
      <c r="AD205" s="275"/>
      <c r="AE205" s="275"/>
      <c r="AF205" s="275"/>
      <c r="AG205" s="275"/>
      <c r="AH205" s="275"/>
      <c r="AI205" s="275"/>
      <c r="AJ205" s="275"/>
      <c r="AK205" s="275"/>
      <c r="AL205" s="275"/>
      <c r="AM205" s="369"/>
      <c r="AN205" s="367"/>
      <c r="AO205" s="367"/>
      <c r="AP205" s="367"/>
      <c r="AQ205" s="367"/>
      <c r="AR205" s="367"/>
      <c r="AS205" s="367"/>
      <c r="AT205" s="367"/>
      <c r="AU205" s="367"/>
      <c r="AV205" s="367"/>
      <c r="AW205" s="367"/>
      <c r="AX205" s="367"/>
      <c r="AY205" s="367"/>
      <c r="AZ205" s="367"/>
      <c r="BA205" s="272"/>
    </row>
    <row r="206" spans="1:53" s="243" customFormat="1" ht="30" hidden="1" outlineLevel="1">
      <c r="A206" s="448">
        <v>16</v>
      </c>
      <c r="B206" s="273" t="s">
        <v>484</v>
      </c>
      <c r="C206" s="251" t="s">
        <v>25</v>
      </c>
      <c r="D206" s="255"/>
      <c r="E206" s="255"/>
      <c r="F206" s="255"/>
      <c r="G206" s="255"/>
      <c r="H206" s="255"/>
      <c r="I206" s="255"/>
      <c r="J206" s="255"/>
      <c r="K206" s="255"/>
      <c r="L206" s="255"/>
      <c r="M206" s="255"/>
      <c r="N206" s="255"/>
      <c r="O206" s="255"/>
      <c r="P206" s="255"/>
      <c r="Q206" s="255"/>
      <c r="R206" s="255"/>
      <c r="S206" s="255"/>
      <c r="T206" s="255"/>
      <c r="U206" s="251"/>
      <c r="V206" s="255"/>
      <c r="W206" s="255"/>
      <c r="X206" s="255"/>
      <c r="Y206" s="255"/>
      <c r="Z206" s="255"/>
      <c r="AA206" s="255"/>
      <c r="AB206" s="255"/>
      <c r="AC206" s="255"/>
      <c r="AD206" s="255"/>
      <c r="AE206" s="255"/>
      <c r="AF206" s="255"/>
      <c r="AG206" s="255"/>
      <c r="AH206" s="255"/>
      <c r="AI206" s="255"/>
      <c r="AJ206" s="255"/>
      <c r="AK206" s="255"/>
      <c r="AL206" s="255"/>
      <c r="AM206" s="366"/>
      <c r="AN206" s="366"/>
      <c r="AO206" s="366"/>
      <c r="AP206" s="366"/>
      <c r="AQ206" s="366"/>
      <c r="AR206" s="366"/>
      <c r="AS206" s="366"/>
      <c r="AT206" s="366"/>
      <c r="AU206" s="366"/>
      <c r="AV206" s="366"/>
      <c r="AW206" s="366"/>
      <c r="AX206" s="366"/>
      <c r="AY206" s="366"/>
      <c r="AZ206" s="366"/>
      <c r="BA206" s="256">
        <f>SUM(AM206:AZ206)</f>
        <v>0</v>
      </c>
    </row>
    <row r="207" spans="1:53" s="243" customFormat="1" ht="15" hidden="1" outlineLevel="1">
      <c r="A207" s="448"/>
      <c r="B207" s="274" t="s">
        <v>243</v>
      </c>
      <c r="C207" s="251" t="s">
        <v>163</v>
      </c>
      <c r="D207" s="255"/>
      <c r="E207" s="255"/>
      <c r="F207" s="255"/>
      <c r="G207" s="255"/>
      <c r="H207" s="255"/>
      <c r="I207" s="255"/>
      <c r="J207" s="255"/>
      <c r="K207" s="255"/>
      <c r="L207" s="255"/>
      <c r="M207" s="255"/>
      <c r="N207" s="255"/>
      <c r="O207" s="255"/>
      <c r="P207" s="255"/>
      <c r="Q207" s="255"/>
      <c r="R207" s="255"/>
      <c r="S207" s="255"/>
      <c r="T207" s="255"/>
      <c r="U207" s="251"/>
      <c r="V207" s="255"/>
      <c r="W207" s="255"/>
      <c r="X207" s="255"/>
      <c r="Y207" s="255"/>
      <c r="Z207" s="255"/>
      <c r="AA207" s="255"/>
      <c r="AB207" s="255"/>
      <c r="AC207" s="255"/>
      <c r="AD207" s="255"/>
      <c r="AE207" s="255"/>
      <c r="AF207" s="255"/>
      <c r="AG207" s="255"/>
      <c r="AH207" s="255"/>
      <c r="AI207" s="255"/>
      <c r="AJ207" s="255"/>
      <c r="AK207" s="255"/>
      <c r="AL207" s="255"/>
      <c r="AM207" s="362">
        <f>AM206</f>
        <v>0</v>
      </c>
      <c r="AN207" s="362">
        <f>AN206</f>
        <v>0</v>
      </c>
      <c r="AO207" s="362">
        <f t="shared" ref="AO207:AZ207" si="68">AO206</f>
        <v>0</v>
      </c>
      <c r="AP207" s="362">
        <f t="shared" si="68"/>
        <v>0</v>
      </c>
      <c r="AQ207" s="362">
        <f t="shared" si="68"/>
        <v>0</v>
      </c>
      <c r="AR207" s="362">
        <f t="shared" si="68"/>
        <v>0</v>
      </c>
      <c r="AS207" s="362">
        <f t="shared" si="68"/>
        <v>0</v>
      </c>
      <c r="AT207" s="362">
        <f t="shared" si="68"/>
        <v>0</v>
      </c>
      <c r="AU207" s="362">
        <f t="shared" si="68"/>
        <v>0</v>
      </c>
      <c r="AV207" s="362">
        <f t="shared" si="68"/>
        <v>0</v>
      </c>
      <c r="AW207" s="362">
        <f t="shared" si="68"/>
        <v>0</v>
      </c>
      <c r="AX207" s="362">
        <f t="shared" si="68"/>
        <v>0</v>
      </c>
      <c r="AY207" s="362">
        <f t="shared" si="68"/>
        <v>0</v>
      </c>
      <c r="AZ207" s="362">
        <f t="shared" si="68"/>
        <v>0</v>
      </c>
      <c r="BA207" s="444"/>
    </row>
    <row r="208" spans="1:53" s="243" customFormat="1" ht="15" hidden="1" outlineLevel="1">
      <c r="A208" s="448"/>
      <c r="B208" s="273"/>
      <c r="C208" s="271"/>
      <c r="D208" s="275"/>
      <c r="E208" s="275"/>
      <c r="F208" s="275"/>
      <c r="G208" s="275"/>
      <c r="H208" s="275"/>
      <c r="I208" s="275"/>
      <c r="J208" s="275"/>
      <c r="K208" s="275"/>
      <c r="L208" s="275"/>
      <c r="M208" s="275"/>
      <c r="N208" s="275"/>
      <c r="O208" s="275"/>
      <c r="P208" s="275"/>
      <c r="Q208" s="275"/>
      <c r="R208" s="275"/>
      <c r="S208" s="275"/>
      <c r="T208" s="275"/>
      <c r="U208" s="251"/>
      <c r="V208" s="275"/>
      <c r="W208" s="275"/>
      <c r="X208" s="275"/>
      <c r="Y208" s="275"/>
      <c r="Z208" s="275"/>
      <c r="AA208" s="275"/>
      <c r="AB208" s="275"/>
      <c r="AC208" s="275"/>
      <c r="AD208" s="275"/>
      <c r="AE208" s="275"/>
      <c r="AF208" s="275"/>
      <c r="AG208" s="275"/>
      <c r="AH208" s="275"/>
      <c r="AI208" s="275"/>
      <c r="AJ208" s="275"/>
      <c r="AK208" s="275"/>
      <c r="AL208" s="275"/>
      <c r="AM208" s="369"/>
      <c r="AN208" s="367"/>
      <c r="AO208" s="367"/>
      <c r="AP208" s="367"/>
      <c r="AQ208" s="367"/>
      <c r="AR208" s="367"/>
      <c r="AS208" s="367"/>
      <c r="AT208" s="367"/>
      <c r="AU208" s="367"/>
      <c r="AV208" s="367"/>
      <c r="AW208" s="367"/>
      <c r="AX208" s="367"/>
      <c r="AY208" s="367"/>
      <c r="AZ208" s="367"/>
      <c r="BA208" s="272"/>
    </row>
    <row r="209" spans="1:53" ht="15" hidden="1" outlineLevel="1">
      <c r="A209" s="448">
        <v>17</v>
      </c>
      <c r="B209" s="273" t="s">
        <v>9</v>
      </c>
      <c r="C209" s="251" t="s">
        <v>25</v>
      </c>
      <c r="D209" s="255"/>
      <c r="E209" s="255"/>
      <c r="F209" s="255"/>
      <c r="G209" s="255"/>
      <c r="H209" s="255"/>
      <c r="I209" s="255"/>
      <c r="J209" s="255"/>
      <c r="K209" s="255"/>
      <c r="L209" s="255"/>
      <c r="M209" s="255"/>
      <c r="N209" s="255"/>
      <c r="O209" s="255"/>
      <c r="P209" s="255"/>
      <c r="Q209" s="255"/>
      <c r="R209" s="255"/>
      <c r="S209" s="255"/>
      <c r="T209" s="255"/>
      <c r="U209" s="251"/>
      <c r="V209" s="255"/>
      <c r="W209" s="255"/>
      <c r="X209" s="255"/>
      <c r="Y209" s="255"/>
      <c r="Z209" s="255"/>
      <c r="AA209" s="255"/>
      <c r="AB209" s="255"/>
      <c r="AC209" s="255"/>
      <c r="AD209" s="255"/>
      <c r="AE209" s="255"/>
      <c r="AF209" s="255"/>
      <c r="AG209" s="255"/>
      <c r="AH209" s="255"/>
      <c r="AI209" s="255"/>
      <c r="AJ209" s="255"/>
      <c r="AK209" s="255"/>
      <c r="AL209" s="255"/>
      <c r="AM209" s="366"/>
      <c r="AN209" s="366"/>
      <c r="AO209" s="366"/>
      <c r="AP209" s="366"/>
      <c r="AQ209" s="366"/>
      <c r="AR209" s="366"/>
      <c r="AS209" s="366"/>
      <c r="AT209" s="366"/>
      <c r="AU209" s="366"/>
      <c r="AV209" s="366"/>
      <c r="AW209" s="366"/>
      <c r="AX209" s="366"/>
      <c r="AY209" s="366"/>
      <c r="AZ209" s="366"/>
      <c r="BA209" s="256">
        <f>SUM(AM209:AZ209)</f>
        <v>0</v>
      </c>
    </row>
    <row r="210" spans="1:53" ht="15" hidden="1" outlineLevel="1">
      <c r="B210" s="254" t="s">
        <v>243</v>
      </c>
      <c r="C210" s="251" t="s">
        <v>163</v>
      </c>
      <c r="D210" s="255"/>
      <c r="E210" s="255"/>
      <c r="F210" s="255"/>
      <c r="G210" s="255"/>
      <c r="H210" s="255"/>
      <c r="I210" s="255"/>
      <c r="J210" s="255"/>
      <c r="K210" s="255"/>
      <c r="L210" s="255"/>
      <c r="M210" s="255"/>
      <c r="N210" s="255"/>
      <c r="O210" s="255"/>
      <c r="P210" s="255"/>
      <c r="Q210" s="255"/>
      <c r="R210" s="255"/>
      <c r="S210" s="255"/>
      <c r="T210" s="255"/>
      <c r="U210" s="251"/>
      <c r="V210" s="255"/>
      <c r="W210" s="255"/>
      <c r="X210" s="255"/>
      <c r="Y210" s="255"/>
      <c r="Z210" s="255"/>
      <c r="AA210" s="255"/>
      <c r="AB210" s="255"/>
      <c r="AC210" s="255"/>
      <c r="AD210" s="255"/>
      <c r="AE210" s="255"/>
      <c r="AF210" s="255"/>
      <c r="AG210" s="255"/>
      <c r="AH210" s="255"/>
      <c r="AI210" s="255"/>
      <c r="AJ210" s="255"/>
      <c r="AK210" s="255"/>
      <c r="AL210" s="255"/>
      <c r="AM210" s="362">
        <f>AM209</f>
        <v>0</v>
      </c>
      <c r="AN210" s="362">
        <f>AN209</f>
        <v>0</v>
      </c>
      <c r="AO210" s="362">
        <f t="shared" ref="AO210:AZ210" si="69">AO209</f>
        <v>0</v>
      </c>
      <c r="AP210" s="362">
        <f t="shared" si="69"/>
        <v>0</v>
      </c>
      <c r="AQ210" s="362">
        <f t="shared" si="69"/>
        <v>0</v>
      </c>
      <c r="AR210" s="362">
        <f t="shared" si="69"/>
        <v>0</v>
      </c>
      <c r="AS210" s="362">
        <f t="shared" si="69"/>
        <v>0</v>
      </c>
      <c r="AT210" s="362">
        <f t="shared" si="69"/>
        <v>0</v>
      </c>
      <c r="AU210" s="362">
        <f t="shared" si="69"/>
        <v>0</v>
      </c>
      <c r="AV210" s="362">
        <f t="shared" si="69"/>
        <v>0</v>
      </c>
      <c r="AW210" s="362">
        <f t="shared" si="69"/>
        <v>0</v>
      </c>
      <c r="AX210" s="362">
        <f t="shared" si="69"/>
        <v>0</v>
      </c>
      <c r="AY210" s="362">
        <f t="shared" si="69"/>
        <v>0</v>
      </c>
      <c r="AZ210" s="362">
        <f t="shared" si="69"/>
        <v>0</v>
      </c>
      <c r="BA210" s="444"/>
    </row>
    <row r="211" spans="1:53" ht="15" hidden="1" outlineLevel="1">
      <c r="B211" s="274"/>
      <c r="C211" s="265"/>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370"/>
      <c r="AN211" s="371"/>
      <c r="AO211" s="371"/>
      <c r="AP211" s="371"/>
      <c r="AQ211" s="371"/>
      <c r="AR211" s="371"/>
      <c r="AS211" s="371"/>
      <c r="AT211" s="371"/>
      <c r="AU211" s="371"/>
      <c r="AV211" s="371"/>
      <c r="AW211" s="371"/>
      <c r="AX211" s="371"/>
      <c r="AY211" s="371"/>
      <c r="AZ211" s="371"/>
      <c r="BA211" s="276"/>
    </row>
    <row r="212" spans="1:53" ht="15.75" hidden="1" outlineLevel="1">
      <c r="A212" s="449"/>
      <c r="B212" s="248" t="s">
        <v>10</v>
      </c>
      <c r="C212" s="249"/>
      <c r="D212" s="249"/>
      <c r="E212" s="249"/>
      <c r="F212" s="249"/>
      <c r="G212" s="249"/>
      <c r="H212" s="249"/>
      <c r="I212" s="249"/>
      <c r="J212" s="249"/>
      <c r="K212" s="249"/>
      <c r="L212" s="249"/>
      <c r="M212" s="249"/>
      <c r="N212" s="249"/>
      <c r="O212" s="249"/>
      <c r="P212" s="249"/>
      <c r="Q212" s="249"/>
      <c r="R212" s="249"/>
      <c r="S212" s="249"/>
      <c r="T212" s="249"/>
      <c r="U212" s="250"/>
      <c r="V212" s="249"/>
      <c r="W212" s="249"/>
      <c r="X212" s="249"/>
      <c r="Y212" s="249"/>
      <c r="Z212" s="249"/>
      <c r="AA212" s="249"/>
      <c r="AB212" s="249"/>
      <c r="AC212" s="249"/>
      <c r="AD212" s="249"/>
      <c r="AE212" s="249"/>
      <c r="AF212" s="249"/>
      <c r="AG212" s="249"/>
      <c r="AH212" s="249"/>
      <c r="AI212" s="249"/>
      <c r="AJ212" s="249"/>
      <c r="AK212" s="249"/>
      <c r="AL212" s="249"/>
      <c r="AM212" s="365"/>
      <c r="AN212" s="365"/>
      <c r="AO212" s="365"/>
      <c r="AP212" s="365"/>
      <c r="AQ212" s="365"/>
      <c r="AR212" s="365"/>
      <c r="AS212" s="365"/>
      <c r="AT212" s="365"/>
      <c r="AU212" s="365"/>
      <c r="AV212" s="365"/>
      <c r="AW212" s="365"/>
      <c r="AX212" s="365"/>
      <c r="AY212" s="365"/>
      <c r="AZ212" s="365"/>
      <c r="BA212" s="252"/>
    </row>
    <row r="213" spans="1:53" ht="15" hidden="1" outlineLevel="1">
      <c r="A213" s="448">
        <v>18</v>
      </c>
      <c r="B213" s="274" t="s">
        <v>11</v>
      </c>
      <c r="C213" s="251" t="s">
        <v>25</v>
      </c>
      <c r="D213" s="255"/>
      <c r="E213" s="255"/>
      <c r="F213" s="255"/>
      <c r="G213" s="255"/>
      <c r="H213" s="255"/>
      <c r="I213" s="255"/>
      <c r="J213" s="255"/>
      <c r="K213" s="255"/>
      <c r="L213" s="255"/>
      <c r="M213" s="255"/>
      <c r="N213" s="255"/>
      <c r="O213" s="255"/>
      <c r="P213" s="255"/>
      <c r="Q213" s="255"/>
      <c r="R213" s="255"/>
      <c r="S213" s="255"/>
      <c r="T213" s="255"/>
      <c r="U213" s="255">
        <v>12</v>
      </c>
      <c r="V213" s="255"/>
      <c r="W213" s="255"/>
      <c r="X213" s="255"/>
      <c r="Y213" s="255"/>
      <c r="Z213" s="255"/>
      <c r="AA213" s="255"/>
      <c r="AB213" s="255"/>
      <c r="AC213" s="255"/>
      <c r="AD213" s="255"/>
      <c r="AE213" s="255"/>
      <c r="AF213" s="255"/>
      <c r="AG213" s="255"/>
      <c r="AH213" s="255"/>
      <c r="AI213" s="255"/>
      <c r="AJ213" s="255"/>
      <c r="AK213" s="255"/>
      <c r="AL213" s="255"/>
      <c r="AM213" s="377"/>
      <c r="AN213" s="366"/>
      <c r="AO213" s="366"/>
      <c r="AP213" s="366"/>
      <c r="AQ213" s="366"/>
      <c r="AR213" s="366"/>
      <c r="AS213" s="366"/>
      <c r="AT213" s="366"/>
      <c r="AU213" s="366"/>
      <c r="AV213" s="366"/>
      <c r="AW213" s="366"/>
      <c r="AX213" s="366"/>
      <c r="AY213" s="366"/>
      <c r="AZ213" s="366"/>
      <c r="BA213" s="256">
        <f>SUM(AM213:AZ213)</f>
        <v>0</v>
      </c>
    </row>
    <row r="214" spans="1:53" ht="15" hidden="1" outlineLevel="1">
      <c r="B214" s="254" t="s">
        <v>243</v>
      </c>
      <c r="C214" s="251" t="s">
        <v>163</v>
      </c>
      <c r="D214" s="255"/>
      <c r="E214" s="255"/>
      <c r="F214" s="255"/>
      <c r="G214" s="255"/>
      <c r="H214" s="255"/>
      <c r="I214" s="255"/>
      <c r="J214" s="255"/>
      <c r="K214" s="255"/>
      <c r="L214" s="255"/>
      <c r="M214" s="255"/>
      <c r="N214" s="255"/>
      <c r="O214" s="255"/>
      <c r="P214" s="255"/>
      <c r="Q214" s="255"/>
      <c r="R214" s="255"/>
      <c r="S214" s="255"/>
      <c r="T214" s="255"/>
      <c r="U214" s="255">
        <f>U213</f>
        <v>12</v>
      </c>
      <c r="V214" s="255"/>
      <c r="W214" s="255"/>
      <c r="X214" s="255"/>
      <c r="Y214" s="255"/>
      <c r="Z214" s="255"/>
      <c r="AA214" s="255"/>
      <c r="AB214" s="255"/>
      <c r="AC214" s="255"/>
      <c r="AD214" s="255"/>
      <c r="AE214" s="255"/>
      <c r="AF214" s="255"/>
      <c r="AG214" s="255"/>
      <c r="AH214" s="255"/>
      <c r="AI214" s="255"/>
      <c r="AJ214" s="255"/>
      <c r="AK214" s="255"/>
      <c r="AL214" s="255"/>
      <c r="AM214" s="362">
        <f>AM213</f>
        <v>0</v>
      </c>
      <c r="AN214" s="362">
        <f>AN213</f>
        <v>0</v>
      </c>
      <c r="AO214" s="362">
        <f t="shared" ref="AO214:AZ214" si="70">AO213</f>
        <v>0</v>
      </c>
      <c r="AP214" s="362">
        <f t="shared" si="70"/>
        <v>0</v>
      </c>
      <c r="AQ214" s="362">
        <f t="shared" si="70"/>
        <v>0</v>
      </c>
      <c r="AR214" s="362">
        <f t="shared" si="70"/>
        <v>0</v>
      </c>
      <c r="AS214" s="362">
        <f t="shared" si="70"/>
        <v>0</v>
      </c>
      <c r="AT214" s="362">
        <f t="shared" si="70"/>
        <v>0</v>
      </c>
      <c r="AU214" s="362">
        <f t="shared" si="70"/>
        <v>0</v>
      </c>
      <c r="AV214" s="362">
        <f t="shared" si="70"/>
        <v>0</v>
      </c>
      <c r="AW214" s="362">
        <f t="shared" si="70"/>
        <v>0</v>
      </c>
      <c r="AX214" s="362">
        <f t="shared" si="70"/>
        <v>0</v>
      </c>
      <c r="AY214" s="362">
        <f t="shared" si="70"/>
        <v>0</v>
      </c>
      <c r="AZ214" s="362">
        <f t="shared" si="70"/>
        <v>0</v>
      </c>
      <c r="BA214" s="444"/>
    </row>
    <row r="215" spans="1:53" ht="15" hidden="1" outlineLevel="1">
      <c r="B215" s="274"/>
      <c r="C215" s="265"/>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363"/>
      <c r="AN215" s="372"/>
      <c r="AO215" s="372"/>
      <c r="AP215" s="372"/>
      <c r="AQ215" s="372"/>
      <c r="AR215" s="372"/>
      <c r="AS215" s="372"/>
      <c r="AT215" s="372"/>
      <c r="AU215" s="372"/>
      <c r="AV215" s="372"/>
      <c r="AW215" s="372"/>
      <c r="AX215" s="372"/>
      <c r="AY215" s="372"/>
      <c r="AZ215" s="372"/>
      <c r="BA215" s="266"/>
    </row>
    <row r="216" spans="1:53" ht="15" hidden="1" outlineLevel="1">
      <c r="A216" s="448">
        <v>19</v>
      </c>
      <c r="B216" s="274" t="s">
        <v>12</v>
      </c>
      <c r="C216" s="251" t="s">
        <v>25</v>
      </c>
      <c r="D216" s="255"/>
      <c r="E216" s="255"/>
      <c r="F216" s="255"/>
      <c r="G216" s="255"/>
      <c r="H216" s="255"/>
      <c r="I216" s="255"/>
      <c r="J216" s="255"/>
      <c r="K216" s="255"/>
      <c r="L216" s="255"/>
      <c r="M216" s="255"/>
      <c r="N216" s="255"/>
      <c r="O216" s="255"/>
      <c r="P216" s="255"/>
      <c r="Q216" s="255"/>
      <c r="R216" s="255"/>
      <c r="S216" s="255"/>
      <c r="T216" s="255"/>
      <c r="U216" s="255">
        <v>12</v>
      </c>
      <c r="V216" s="255"/>
      <c r="W216" s="255"/>
      <c r="X216" s="255"/>
      <c r="Y216" s="255"/>
      <c r="Z216" s="255"/>
      <c r="AA216" s="255"/>
      <c r="AB216" s="255"/>
      <c r="AC216" s="255"/>
      <c r="AD216" s="255"/>
      <c r="AE216" s="255"/>
      <c r="AF216" s="255"/>
      <c r="AG216" s="255"/>
      <c r="AH216" s="255"/>
      <c r="AI216" s="255"/>
      <c r="AJ216" s="255"/>
      <c r="AK216" s="255"/>
      <c r="AL216" s="255"/>
      <c r="AM216" s="361"/>
      <c r="AN216" s="366"/>
      <c r="AO216" s="366"/>
      <c r="AP216" s="366"/>
      <c r="AQ216" s="366"/>
      <c r="AR216" s="366"/>
      <c r="AS216" s="366"/>
      <c r="AT216" s="366"/>
      <c r="AU216" s="366"/>
      <c r="AV216" s="366"/>
      <c r="AW216" s="366"/>
      <c r="AX216" s="366"/>
      <c r="AY216" s="366"/>
      <c r="AZ216" s="366"/>
      <c r="BA216" s="256">
        <f>SUM(AM216:AZ216)</f>
        <v>0</v>
      </c>
    </row>
    <row r="217" spans="1:53" ht="15" hidden="1" outlineLevel="1">
      <c r="B217" s="254" t="s">
        <v>243</v>
      </c>
      <c r="C217" s="251" t="s">
        <v>163</v>
      </c>
      <c r="D217" s="255"/>
      <c r="E217" s="255"/>
      <c r="F217" s="255"/>
      <c r="G217" s="255"/>
      <c r="H217" s="255"/>
      <c r="I217" s="255"/>
      <c r="J217" s="255"/>
      <c r="K217" s="255"/>
      <c r="L217" s="255"/>
      <c r="M217" s="255"/>
      <c r="N217" s="255"/>
      <c r="O217" s="255"/>
      <c r="P217" s="255"/>
      <c r="Q217" s="255"/>
      <c r="R217" s="255"/>
      <c r="S217" s="255"/>
      <c r="T217" s="255"/>
      <c r="U217" s="255">
        <f>U216</f>
        <v>12</v>
      </c>
      <c r="V217" s="255"/>
      <c r="W217" s="255"/>
      <c r="X217" s="255"/>
      <c r="Y217" s="255"/>
      <c r="Z217" s="255"/>
      <c r="AA217" s="255"/>
      <c r="AB217" s="255"/>
      <c r="AC217" s="255"/>
      <c r="AD217" s="255"/>
      <c r="AE217" s="255"/>
      <c r="AF217" s="255"/>
      <c r="AG217" s="255"/>
      <c r="AH217" s="255"/>
      <c r="AI217" s="255"/>
      <c r="AJ217" s="255"/>
      <c r="AK217" s="255"/>
      <c r="AL217" s="255"/>
      <c r="AM217" s="362">
        <f>AM216</f>
        <v>0</v>
      </c>
      <c r="AN217" s="362">
        <f>AN216</f>
        <v>0</v>
      </c>
      <c r="AO217" s="362">
        <f t="shared" ref="AO217:AZ217" si="71">AO216</f>
        <v>0</v>
      </c>
      <c r="AP217" s="362">
        <f t="shared" si="71"/>
        <v>0</v>
      </c>
      <c r="AQ217" s="362">
        <f t="shared" si="71"/>
        <v>0</v>
      </c>
      <c r="AR217" s="362">
        <f t="shared" si="71"/>
        <v>0</v>
      </c>
      <c r="AS217" s="362">
        <f t="shared" si="71"/>
        <v>0</v>
      </c>
      <c r="AT217" s="362">
        <f t="shared" si="71"/>
        <v>0</v>
      </c>
      <c r="AU217" s="362">
        <f t="shared" si="71"/>
        <v>0</v>
      </c>
      <c r="AV217" s="362">
        <f t="shared" si="71"/>
        <v>0</v>
      </c>
      <c r="AW217" s="362">
        <f t="shared" si="71"/>
        <v>0</v>
      </c>
      <c r="AX217" s="362">
        <f t="shared" si="71"/>
        <v>0</v>
      </c>
      <c r="AY217" s="362">
        <f t="shared" si="71"/>
        <v>0</v>
      </c>
      <c r="AZ217" s="362">
        <f t="shared" si="71"/>
        <v>0</v>
      </c>
      <c r="BA217" s="444"/>
    </row>
    <row r="218" spans="1:53" ht="15" hidden="1" outlineLevel="1">
      <c r="B218" s="274"/>
      <c r="C218" s="265"/>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373"/>
      <c r="AN218" s="373"/>
      <c r="AO218" s="363"/>
      <c r="AP218" s="363"/>
      <c r="AQ218" s="363"/>
      <c r="AR218" s="363"/>
      <c r="AS218" s="363"/>
      <c r="AT218" s="363"/>
      <c r="AU218" s="363"/>
      <c r="AV218" s="363"/>
      <c r="AW218" s="363"/>
      <c r="AX218" s="363"/>
      <c r="AY218" s="363"/>
      <c r="AZ218" s="363"/>
      <c r="BA218" s="266"/>
    </row>
    <row r="219" spans="1:53" ht="15" hidden="1" outlineLevel="1">
      <c r="A219" s="448">
        <v>20</v>
      </c>
      <c r="B219" s="274" t="s">
        <v>13</v>
      </c>
      <c r="C219" s="251" t="s">
        <v>25</v>
      </c>
      <c r="D219" s="255"/>
      <c r="E219" s="255"/>
      <c r="F219" s="255"/>
      <c r="G219" s="255"/>
      <c r="H219" s="255"/>
      <c r="I219" s="255"/>
      <c r="J219" s="255"/>
      <c r="K219" s="255"/>
      <c r="L219" s="255"/>
      <c r="M219" s="255"/>
      <c r="N219" s="255"/>
      <c r="O219" s="255"/>
      <c r="P219" s="255"/>
      <c r="Q219" s="255"/>
      <c r="R219" s="255"/>
      <c r="S219" s="255"/>
      <c r="T219" s="255"/>
      <c r="U219" s="255">
        <v>12</v>
      </c>
      <c r="V219" s="255"/>
      <c r="W219" s="255"/>
      <c r="X219" s="255"/>
      <c r="Y219" s="255"/>
      <c r="Z219" s="255"/>
      <c r="AA219" s="255"/>
      <c r="AB219" s="255"/>
      <c r="AC219" s="255"/>
      <c r="AD219" s="255"/>
      <c r="AE219" s="255"/>
      <c r="AF219" s="255"/>
      <c r="AG219" s="255"/>
      <c r="AH219" s="255"/>
      <c r="AI219" s="255"/>
      <c r="AJ219" s="255"/>
      <c r="AK219" s="255"/>
      <c r="AL219" s="255"/>
      <c r="AM219" s="361"/>
      <c r="AN219" s="366"/>
      <c r="AO219" s="366"/>
      <c r="AP219" s="366"/>
      <c r="AQ219" s="366"/>
      <c r="AR219" s="366"/>
      <c r="AS219" s="366"/>
      <c r="AT219" s="366"/>
      <c r="AU219" s="366"/>
      <c r="AV219" s="366"/>
      <c r="AW219" s="366"/>
      <c r="AX219" s="366"/>
      <c r="AY219" s="366"/>
      <c r="AZ219" s="366"/>
      <c r="BA219" s="256">
        <f>SUM(AM219:AZ219)</f>
        <v>0</v>
      </c>
    </row>
    <row r="220" spans="1:53" ht="15" hidden="1" outlineLevel="1">
      <c r="B220" s="254" t="s">
        <v>243</v>
      </c>
      <c r="C220" s="251" t="s">
        <v>163</v>
      </c>
      <c r="D220" s="255"/>
      <c r="E220" s="255"/>
      <c r="F220" s="255"/>
      <c r="G220" s="255"/>
      <c r="H220" s="255"/>
      <c r="I220" s="255"/>
      <c r="J220" s="255"/>
      <c r="K220" s="255"/>
      <c r="L220" s="255"/>
      <c r="M220" s="255"/>
      <c r="N220" s="255"/>
      <c r="O220" s="255"/>
      <c r="P220" s="255"/>
      <c r="Q220" s="255"/>
      <c r="R220" s="255"/>
      <c r="S220" s="255"/>
      <c r="T220" s="255"/>
      <c r="U220" s="255">
        <f>U219</f>
        <v>12</v>
      </c>
      <c r="V220" s="255"/>
      <c r="W220" s="255"/>
      <c r="X220" s="255"/>
      <c r="Y220" s="255"/>
      <c r="Z220" s="255"/>
      <c r="AA220" s="255"/>
      <c r="AB220" s="255"/>
      <c r="AC220" s="255"/>
      <c r="AD220" s="255"/>
      <c r="AE220" s="255"/>
      <c r="AF220" s="255"/>
      <c r="AG220" s="255"/>
      <c r="AH220" s="255"/>
      <c r="AI220" s="255"/>
      <c r="AJ220" s="255"/>
      <c r="AK220" s="255"/>
      <c r="AL220" s="255"/>
      <c r="AM220" s="362">
        <f>AM219</f>
        <v>0</v>
      </c>
      <c r="AN220" s="362">
        <f>AN219</f>
        <v>0</v>
      </c>
      <c r="AO220" s="362">
        <f t="shared" ref="AO220:AZ220" si="72">AO219</f>
        <v>0</v>
      </c>
      <c r="AP220" s="362">
        <f t="shared" si="72"/>
        <v>0</v>
      </c>
      <c r="AQ220" s="362">
        <f t="shared" si="72"/>
        <v>0</v>
      </c>
      <c r="AR220" s="362">
        <f t="shared" si="72"/>
        <v>0</v>
      </c>
      <c r="AS220" s="362">
        <f t="shared" si="72"/>
        <v>0</v>
      </c>
      <c r="AT220" s="362">
        <f t="shared" si="72"/>
        <v>0</v>
      </c>
      <c r="AU220" s="362">
        <f t="shared" si="72"/>
        <v>0</v>
      </c>
      <c r="AV220" s="362">
        <f t="shared" si="72"/>
        <v>0</v>
      </c>
      <c r="AW220" s="362">
        <f t="shared" si="72"/>
        <v>0</v>
      </c>
      <c r="AX220" s="362">
        <f t="shared" si="72"/>
        <v>0</v>
      </c>
      <c r="AY220" s="362">
        <f t="shared" si="72"/>
        <v>0</v>
      </c>
      <c r="AZ220" s="362">
        <f t="shared" si="72"/>
        <v>0</v>
      </c>
      <c r="BA220" s="444"/>
    </row>
    <row r="221" spans="1:53" ht="15" hidden="1" outlineLevel="1">
      <c r="B221" s="274"/>
      <c r="C221" s="265"/>
      <c r="D221" s="251"/>
      <c r="E221" s="251"/>
      <c r="F221" s="251"/>
      <c r="G221" s="251"/>
      <c r="H221" s="251"/>
      <c r="I221" s="251"/>
      <c r="J221" s="251"/>
      <c r="K221" s="251"/>
      <c r="L221" s="251"/>
      <c r="M221" s="251"/>
      <c r="N221" s="251"/>
      <c r="O221" s="251"/>
      <c r="P221" s="251"/>
      <c r="Q221" s="251"/>
      <c r="R221" s="251"/>
      <c r="S221" s="251"/>
      <c r="T221" s="251"/>
      <c r="U221" s="277"/>
      <c r="V221" s="251"/>
      <c r="W221" s="251"/>
      <c r="X221" s="251"/>
      <c r="Y221" s="251"/>
      <c r="Z221" s="251"/>
      <c r="AA221" s="251"/>
      <c r="AB221" s="251"/>
      <c r="AC221" s="251"/>
      <c r="AD221" s="251"/>
      <c r="AE221" s="251"/>
      <c r="AF221" s="251"/>
      <c r="AG221" s="251"/>
      <c r="AH221" s="251"/>
      <c r="AI221" s="251"/>
      <c r="AJ221" s="251"/>
      <c r="AK221" s="251"/>
      <c r="AL221" s="251"/>
      <c r="AM221" s="363"/>
      <c r="AN221" s="363"/>
      <c r="AO221" s="363"/>
      <c r="AP221" s="363"/>
      <c r="AQ221" s="363"/>
      <c r="AR221" s="363"/>
      <c r="AS221" s="363"/>
      <c r="AT221" s="363"/>
      <c r="AU221" s="363"/>
      <c r="AV221" s="363"/>
      <c r="AW221" s="363"/>
      <c r="AX221" s="363"/>
      <c r="AY221" s="363"/>
      <c r="AZ221" s="363"/>
      <c r="BA221" s="266"/>
    </row>
    <row r="222" spans="1:53" ht="15" hidden="1" outlineLevel="1">
      <c r="A222" s="448">
        <v>21</v>
      </c>
      <c r="B222" s="274" t="s">
        <v>22</v>
      </c>
      <c r="C222" s="251" t="s">
        <v>25</v>
      </c>
      <c r="D222" s="255"/>
      <c r="E222" s="255"/>
      <c r="F222" s="255"/>
      <c r="G222" s="255"/>
      <c r="H222" s="255"/>
      <c r="I222" s="255"/>
      <c r="J222" s="255"/>
      <c r="K222" s="255"/>
      <c r="L222" s="255"/>
      <c r="M222" s="255"/>
      <c r="N222" s="255"/>
      <c r="O222" s="255"/>
      <c r="P222" s="255"/>
      <c r="Q222" s="255"/>
      <c r="R222" s="255"/>
      <c r="S222" s="255"/>
      <c r="T222" s="255"/>
      <c r="U222" s="255">
        <v>12</v>
      </c>
      <c r="V222" s="255"/>
      <c r="W222" s="255"/>
      <c r="X222" s="255"/>
      <c r="Y222" s="255"/>
      <c r="Z222" s="255"/>
      <c r="AA222" s="255"/>
      <c r="AB222" s="255"/>
      <c r="AC222" s="255"/>
      <c r="AD222" s="255"/>
      <c r="AE222" s="255"/>
      <c r="AF222" s="255"/>
      <c r="AG222" s="255"/>
      <c r="AH222" s="255"/>
      <c r="AI222" s="255"/>
      <c r="AJ222" s="255"/>
      <c r="AK222" s="255"/>
      <c r="AL222" s="255"/>
      <c r="AM222" s="361"/>
      <c r="AN222" s="366"/>
      <c r="AO222" s="366"/>
      <c r="AP222" s="366"/>
      <c r="AQ222" s="366"/>
      <c r="AR222" s="366"/>
      <c r="AS222" s="366"/>
      <c r="AT222" s="366"/>
      <c r="AU222" s="366"/>
      <c r="AV222" s="366"/>
      <c r="AW222" s="366"/>
      <c r="AX222" s="366"/>
      <c r="AY222" s="366"/>
      <c r="AZ222" s="366"/>
      <c r="BA222" s="256">
        <f>SUM(AM222:AZ222)</f>
        <v>0</v>
      </c>
    </row>
    <row r="223" spans="1:53" ht="15" hidden="1" outlineLevel="1">
      <c r="B223" s="254" t="s">
        <v>243</v>
      </c>
      <c r="C223" s="251" t="s">
        <v>163</v>
      </c>
      <c r="D223" s="255"/>
      <c r="E223" s="255"/>
      <c r="F223" s="255"/>
      <c r="G223" s="255"/>
      <c r="H223" s="255"/>
      <c r="I223" s="255"/>
      <c r="J223" s="255"/>
      <c r="K223" s="255"/>
      <c r="L223" s="255"/>
      <c r="M223" s="255"/>
      <c r="N223" s="255"/>
      <c r="O223" s="255"/>
      <c r="P223" s="255"/>
      <c r="Q223" s="255"/>
      <c r="R223" s="255"/>
      <c r="S223" s="255"/>
      <c r="T223" s="255"/>
      <c r="U223" s="255">
        <f>U222</f>
        <v>12</v>
      </c>
      <c r="V223" s="255"/>
      <c r="W223" s="255"/>
      <c r="X223" s="255"/>
      <c r="Y223" s="255"/>
      <c r="Z223" s="255"/>
      <c r="AA223" s="255"/>
      <c r="AB223" s="255"/>
      <c r="AC223" s="255"/>
      <c r="AD223" s="255"/>
      <c r="AE223" s="255"/>
      <c r="AF223" s="255"/>
      <c r="AG223" s="255"/>
      <c r="AH223" s="255"/>
      <c r="AI223" s="255"/>
      <c r="AJ223" s="255"/>
      <c r="AK223" s="255"/>
      <c r="AL223" s="255"/>
      <c r="AM223" s="362">
        <f>AM222</f>
        <v>0</v>
      </c>
      <c r="AN223" s="362">
        <f>AN222</f>
        <v>0</v>
      </c>
      <c r="AO223" s="362">
        <f t="shared" ref="AO223:AZ223" si="73">AO222</f>
        <v>0</v>
      </c>
      <c r="AP223" s="362">
        <f t="shared" si="73"/>
        <v>0</v>
      </c>
      <c r="AQ223" s="362">
        <f t="shared" si="73"/>
        <v>0</v>
      </c>
      <c r="AR223" s="362">
        <f t="shared" si="73"/>
        <v>0</v>
      </c>
      <c r="AS223" s="362">
        <f t="shared" si="73"/>
        <v>0</v>
      </c>
      <c r="AT223" s="362">
        <f t="shared" si="73"/>
        <v>0</v>
      </c>
      <c r="AU223" s="362">
        <f t="shared" si="73"/>
        <v>0</v>
      </c>
      <c r="AV223" s="362">
        <f t="shared" si="73"/>
        <v>0</v>
      </c>
      <c r="AW223" s="362">
        <f t="shared" si="73"/>
        <v>0</v>
      </c>
      <c r="AX223" s="362">
        <f t="shared" si="73"/>
        <v>0</v>
      </c>
      <c r="AY223" s="362">
        <f t="shared" si="73"/>
        <v>0</v>
      </c>
      <c r="AZ223" s="362">
        <f t="shared" si="73"/>
        <v>0</v>
      </c>
      <c r="BA223" s="444"/>
    </row>
    <row r="224" spans="1:53" ht="15" hidden="1" outlineLevel="1">
      <c r="B224" s="274"/>
      <c r="C224" s="265"/>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373"/>
      <c r="AN224" s="363"/>
      <c r="AO224" s="363"/>
      <c r="AP224" s="363"/>
      <c r="AQ224" s="363"/>
      <c r="AR224" s="363"/>
      <c r="AS224" s="363"/>
      <c r="AT224" s="363"/>
      <c r="AU224" s="363"/>
      <c r="AV224" s="363"/>
      <c r="AW224" s="363"/>
      <c r="AX224" s="363"/>
      <c r="AY224" s="363"/>
      <c r="AZ224" s="363"/>
      <c r="BA224" s="266"/>
    </row>
    <row r="225" spans="1:53" ht="15" hidden="1" outlineLevel="1">
      <c r="A225" s="448">
        <v>22</v>
      </c>
      <c r="B225" s="274" t="s">
        <v>9</v>
      </c>
      <c r="C225" s="251" t="s">
        <v>25</v>
      </c>
      <c r="D225" s="255"/>
      <c r="E225" s="255"/>
      <c r="F225" s="255"/>
      <c r="G225" s="255"/>
      <c r="H225" s="255"/>
      <c r="I225" s="255"/>
      <c r="J225" s="255"/>
      <c r="K225" s="255"/>
      <c r="L225" s="255"/>
      <c r="M225" s="255"/>
      <c r="N225" s="255"/>
      <c r="O225" s="255"/>
      <c r="P225" s="255"/>
      <c r="Q225" s="255"/>
      <c r="R225" s="255"/>
      <c r="S225" s="255"/>
      <c r="T225" s="255"/>
      <c r="U225" s="251"/>
      <c r="V225" s="255"/>
      <c r="W225" s="255"/>
      <c r="X225" s="255"/>
      <c r="Y225" s="255"/>
      <c r="Z225" s="255"/>
      <c r="AA225" s="255"/>
      <c r="AB225" s="255"/>
      <c r="AC225" s="255"/>
      <c r="AD225" s="255"/>
      <c r="AE225" s="255"/>
      <c r="AF225" s="255"/>
      <c r="AG225" s="255"/>
      <c r="AH225" s="255"/>
      <c r="AI225" s="255"/>
      <c r="AJ225" s="255"/>
      <c r="AK225" s="255"/>
      <c r="AL225" s="255"/>
      <c r="AM225" s="361"/>
      <c r="AN225" s="366"/>
      <c r="AO225" s="366"/>
      <c r="AP225" s="366"/>
      <c r="AQ225" s="366"/>
      <c r="AR225" s="366"/>
      <c r="AS225" s="366"/>
      <c r="AT225" s="366"/>
      <c r="AU225" s="366"/>
      <c r="AV225" s="366"/>
      <c r="AW225" s="366"/>
      <c r="AX225" s="366"/>
      <c r="AY225" s="366"/>
      <c r="AZ225" s="366"/>
      <c r="BA225" s="256">
        <f>SUM(AM225:AZ225)</f>
        <v>0</v>
      </c>
    </row>
    <row r="226" spans="1:53" ht="15" hidden="1" outlineLevel="1">
      <c r="B226" s="254" t="s">
        <v>243</v>
      </c>
      <c r="C226" s="251" t="s">
        <v>163</v>
      </c>
      <c r="D226" s="255"/>
      <c r="E226" s="255"/>
      <c r="F226" s="255"/>
      <c r="G226" s="255"/>
      <c r="H226" s="255"/>
      <c r="I226" s="255"/>
      <c r="J226" s="255"/>
      <c r="K226" s="255"/>
      <c r="L226" s="255"/>
      <c r="M226" s="255"/>
      <c r="N226" s="255"/>
      <c r="O226" s="255"/>
      <c r="P226" s="255"/>
      <c r="Q226" s="255"/>
      <c r="R226" s="255"/>
      <c r="S226" s="255"/>
      <c r="T226" s="255"/>
      <c r="U226" s="251"/>
      <c r="V226" s="255"/>
      <c r="W226" s="255"/>
      <c r="X226" s="255"/>
      <c r="Y226" s="255"/>
      <c r="Z226" s="255"/>
      <c r="AA226" s="255"/>
      <c r="AB226" s="255"/>
      <c r="AC226" s="255"/>
      <c r="AD226" s="255"/>
      <c r="AE226" s="255"/>
      <c r="AF226" s="255"/>
      <c r="AG226" s="255"/>
      <c r="AH226" s="255"/>
      <c r="AI226" s="255"/>
      <c r="AJ226" s="255"/>
      <c r="AK226" s="255"/>
      <c r="AL226" s="255"/>
      <c r="AM226" s="362">
        <f>AM225</f>
        <v>0</v>
      </c>
      <c r="AN226" s="362">
        <f>AN225</f>
        <v>0</v>
      </c>
      <c r="AO226" s="362">
        <f t="shared" ref="AO226:AZ226" si="74">AO225</f>
        <v>0</v>
      </c>
      <c r="AP226" s="362">
        <f t="shared" si="74"/>
        <v>0</v>
      </c>
      <c r="AQ226" s="362">
        <f t="shared" si="74"/>
        <v>0</v>
      </c>
      <c r="AR226" s="362">
        <f t="shared" si="74"/>
        <v>0</v>
      </c>
      <c r="AS226" s="362">
        <f t="shared" si="74"/>
        <v>0</v>
      </c>
      <c r="AT226" s="362">
        <f t="shared" si="74"/>
        <v>0</v>
      </c>
      <c r="AU226" s="362">
        <f t="shared" si="74"/>
        <v>0</v>
      </c>
      <c r="AV226" s="362">
        <f t="shared" si="74"/>
        <v>0</v>
      </c>
      <c r="AW226" s="362">
        <f t="shared" si="74"/>
        <v>0</v>
      </c>
      <c r="AX226" s="362">
        <f t="shared" si="74"/>
        <v>0</v>
      </c>
      <c r="AY226" s="362">
        <f t="shared" si="74"/>
        <v>0</v>
      </c>
      <c r="AZ226" s="362">
        <f t="shared" si="74"/>
        <v>0</v>
      </c>
      <c r="BA226" s="444"/>
    </row>
    <row r="227" spans="1:53" ht="15" hidden="1" outlineLevel="1">
      <c r="B227" s="274"/>
      <c r="C227" s="265"/>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363"/>
      <c r="AN227" s="363"/>
      <c r="AO227" s="363"/>
      <c r="AP227" s="363"/>
      <c r="AQ227" s="363"/>
      <c r="AR227" s="363"/>
      <c r="AS227" s="363"/>
      <c r="AT227" s="363"/>
      <c r="AU227" s="363"/>
      <c r="AV227" s="363"/>
      <c r="AW227" s="363"/>
      <c r="AX227" s="363"/>
      <c r="AY227" s="363"/>
      <c r="AZ227" s="363"/>
      <c r="BA227" s="266"/>
    </row>
    <row r="228" spans="1:53" ht="15.75" hidden="1" outlineLevel="1">
      <c r="A228" s="449"/>
      <c r="B228" s="248" t="s">
        <v>14</v>
      </c>
      <c r="C228" s="249"/>
      <c r="D228" s="250"/>
      <c r="E228" s="250"/>
      <c r="F228" s="250"/>
      <c r="G228" s="250"/>
      <c r="H228" s="250"/>
      <c r="I228" s="250"/>
      <c r="J228" s="250"/>
      <c r="K228" s="250"/>
      <c r="L228" s="250"/>
      <c r="M228" s="250"/>
      <c r="N228" s="250"/>
      <c r="O228" s="250"/>
      <c r="P228" s="250"/>
      <c r="Q228" s="250"/>
      <c r="R228" s="250"/>
      <c r="S228" s="250"/>
      <c r="T228" s="250"/>
      <c r="U228" s="250"/>
      <c r="V228" s="250"/>
      <c r="W228" s="249"/>
      <c r="X228" s="249"/>
      <c r="Y228" s="249"/>
      <c r="Z228" s="249"/>
      <c r="AA228" s="249"/>
      <c r="AB228" s="249"/>
      <c r="AC228" s="249"/>
      <c r="AD228" s="249"/>
      <c r="AE228" s="249"/>
      <c r="AF228" s="249"/>
      <c r="AG228" s="249"/>
      <c r="AH228" s="249"/>
      <c r="AI228" s="249"/>
      <c r="AJ228" s="249"/>
      <c r="AK228" s="249"/>
      <c r="AL228" s="249"/>
      <c r="AM228" s="365"/>
      <c r="AN228" s="365"/>
      <c r="AO228" s="365"/>
      <c r="AP228" s="365"/>
      <c r="AQ228" s="365"/>
      <c r="AR228" s="365"/>
      <c r="AS228" s="365"/>
      <c r="AT228" s="365"/>
      <c r="AU228" s="365"/>
      <c r="AV228" s="365"/>
      <c r="AW228" s="365"/>
      <c r="AX228" s="365"/>
      <c r="AY228" s="365"/>
      <c r="AZ228" s="365"/>
      <c r="BA228" s="252"/>
    </row>
    <row r="229" spans="1:53" ht="15" hidden="1" outlineLevel="1">
      <c r="A229" s="448">
        <v>23</v>
      </c>
      <c r="B229" s="274" t="s">
        <v>14</v>
      </c>
      <c r="C229" s="251" t="s">
        <v>25</v>
      </c>
      <c r="D229" s="255"/>
      <c r="E229" s="255"/>
      <c r="F229" s="255"/>
      <c r="G229" s="255"/>
      <c r="H229" s="255"/>
      <c r="I229" s="255"/>
      <c r="J229" s="255"/>
      <c r="K229" s="255"/>
      <c r="L229" s="255"/>
      <c r="M229" s="255"/>
      <c r="N229" s="255"/>
      <c r="O229" s="255"/>
      <c r="P229" s="255"/>
      <c r="Q229" s="255"/>
      <c r="R229" s="255"/>
      <c r="S229" s="255"/>
      <c r="T229" s="255"/>
      <c r="U229" s="251"/>
      <c r="V229" s="255"/>
      <c r="W229" s="255"/>
      <c r="X229" s="255"/>
      <c r="Y229" s="255"/>
      <c r="Z229" s="255"/>
      <c r="AA229" s="255"/>
      <c r="AB229" s="255"/>
      <c r="AC229" s="255"/>
      <c r="AD229" s="255"/>
      <c r="AE229" s="255"/>
      <c r="AF229" s="255"/>
      <c r="AG229" s="255"/>
      <c r="AH229" s="255"/>
      <c r="AI229" s="255"/>
      <c r="AJ229" s="255"/>
      <c r="AK229" s="255"/>
      <c r="AL229" s="255"/>
      <c r="AM229" s="416"/>
      <c r="AN229" s="361"/>
      <c r="AO229" s="361"/>
      <c r="AP229" s="361"/>
      <c r="AQ229" s="361"/>
      <c r="AR229" s="361"/>
      <c r="AS229" s="361"/>
      <c r="AT229" s="361"/>
      <c r="AU229" s="361"/>
      <c r="AV229" s="361"/>
      <c r="AW229" s="361"/>
      <c r="AX229" s="361"/>
      <c r="AY229" s="361"/>
      <c r="AZ229" s="361"/>
      <c r="BA229" s="256">
        <f>SUM(AM229:AZ229)</f>
        <v>0</v>
      </c>
    </row>
    <row r="230" spans="1:53" ht="15" hidden="1" outlineLevel="1">
      <c r="B230" s="254" t="s">
        <v>243</v>
      </c>
      <c r="C230" s="251" t="s">
        <v>163</v>
      </c>
      <c r="D230" s="255"/>
      <c r="E230" s="255"/>
      <c r="F230" s="255"/>
      <c r="G230" s="255"/>
      <c r="H230" s="255"/>
      <c r="I230" s="255"/>
      <c r="J230" s="255"/>
      <c r="K230" s="255"/>
      <c r="L230" s="255"/>
      <c r="M230" s="255"/>
      <c r="N230" s="255"/>
      <c r="O230" s="255"/>
      <c r="P230" s="255"/>
      <c r="Q230" s="255"/>
      <c r="R230" s="255"/>
      <c r="S230" s="255"/>
      <c r="T230" s="255"/>
      <c r="U230" s="414"/>
      <c r="V230" s="255"/>
      <c r="W230" s="255"/>
      <c r="X230" s="255"/>
      <c r="Y230" s="255"/>
      <c r="Z230" s="255"/>
      <c r="AA230" s="255"/>
      <c r="AB230" s="255"/>
      <c r="AC230" s="255"/>
      <c r="AD230" s="255"/>
      <c r="AE230" s="255"/>
      <c r="AF230" s="255"/>
      <c r="AG230" s="255"/>
      <c r="AH230" s="255"/>
      <c r="AI230" s="255"/>
      <c r="AJ230" s="255"/>
      <c r="AK230" s="255"/>
      <c r="AL230" s="255"/>
      <c r="AM230" s="362">
        <f>AM229</f>
        <v>0</v>
      </c>
      <c r="AN230" s="362">
        <f>AN229</f>
        <v>0</v>
      </c>
      <c r="AO230" s="362">
        <f t="shared" ref="AO230:AZ230" si="75">AO229</f>
        <v>0</v>
      </c>
      <c r="AP230" s="362">
        <f t="shared" si="75"/>
        <v>0</v>
      </c>
      <c r="AQ230" s="362">
        <f t="shared" si="75"/>
        <v>0</v>
      </c>
      <c r="AR230" s="362">
        <f t="shared" si="75"/>
        <v>0</v>
      </c>
      <c r="AS230" s="362">
        <f t="shared" si="75"/>
        <v>0</v>
      </c>
      <c r="AT230" s="362">
        <f t="shared" si="75"/>
        <v>0</v>
      </c>
      <c r="AU230" s="362">
        <f t="shared" si="75"/>
        <v>0</v>
      </c>
      <c r="AV230" s="362">
        <f t="shared" si="75"/>
        <v>0</v>
      </c>
      <c r="AW230" s="362">
        <f t="shared" si="75"/>
        <v>0</v>
      </c>
      <c r="AX230" s="362">
        <f t="shared" si="75"/>
        <v>0</v>
      </c>
      <c r="AY230" s="362">
        <f t="shared" si="75"/>
        <v>0</v>
      </c>
      <c r="AZ230" s="362">
        <f t="shared" si="75"/>
        <v>0</v>
      </c>
      <c r="BA230" s="444"/>
    </row>
    <row r="231" spans="1:53" ht="15" hidden="1" outlineLevel="1">
      <c r="B231" s="274"/>
      <c r="C231" s="265"/>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363"/>
      <c r="AN231" s="363"/>
      <c r="AO231" s="363"/>
      <c r="AP231" s="363"/>
      <c r="AQ231" s="363"/>
      <c r="AR231" s="363"/>
      <c r="AS231" s="363"/>
      <c r="AT231" s="363"/>
      <c r="AU231" s="363"/>
      <c r="AV231" s="363"/>
      <c r="AW231" s="363"/>
      <c r="AX231" s="363"/>
      <c r="AY231" s="363"/>
      <c r="AZ231" s="363"/>
      <c r="BA231" s="266"/>
    </row>
    <row r="232" spans="1:53" s="253" customFormat="1" ht="15.75" hidden="1" outlineLevel="1">
      <c r="A232" s="449"/>
      <c r="B232" s="248" t="s">
        <v>485</v>
      </c>
      <c r="C232" s="249"/>
      <c r="D232" s="250"/>
      <c r="E232" s="250"/>
      <c r="F232" s="250"/>
      <c r="G232" s="250"/>
      <c r="H232" s="250"/>
      <c r="I232" s="250"/>
      <c r="J232" s="250"/>
      <c r="K232" s="250"/>
      <c r="L232" s="250"/>
      <c r="M232" s="250"/>
      <c r="N232" s="250"/>
      <c r="O232" s="250"/>
      <c r="P232" s="250"/>
      <c r="Q232" s="250"/>
      <c r="R232" s="250"/>
      <c r="S232" s="250"/>
      <c r="T232" s="250"/>
      <c r="U232" s="250"/>
      <c r="V232" s="250"/>
      <c r="W232" s="249"/>
      <c r="X232" s="249"/>
      <c r="Y232" s="249"/>
      <c r="Z232" s="249"/>
      <c r="AA232" s="249"/>
      <c r="AB232" s="249"/>
      <c r="AC232" s="249"/>
      <c r="AD232" s="249"/>
      <c r="AE232" s="249"/>
      <c r="AF232" s="249"/>
      <c r="AG232" s="249"/>
      <c r="AH232" s="249"/>
      <c r="AI232" s="249"/>
      <c r="AJ232" s="249"/>
      <c r="AK232" s="249"/>
      <c r="AL232" s="249"/>
      <c r="AM232" s="365"/>
      <c r="AN232" s="365"/>
      <c r="AO232" s="365"/>
      <c r="AP232" s="365"/>
      <c r="AQ232" s="365"/>
      <c r="AR232" s="365"/>
      <c r="AS232" s="365"/>
      <c r="AT232" s="365"/>
      <c r="AU232" s="365"/>
      <c r="AV232" s="365"/>
      <c r="AW232" s="365"/>
      <c r="AX232" s="365"/>
      <c r="AY232" s="365"/>
      <c r="AZ232" s="365"/>
      <c r="BA232" s="252"/>
    </row>
    <row r="233" spans="1:53" s="243" customFormat="1" ht="15" hidden="1" outlineLevel="1">
      <c r="A233" s="448">
        <v>24</v>
      </c>
      <c r="B233" s="274" t="s">
        <v>14</v>
      </c>
      <c r="C233" s="251" t="s">
        <v>25</v>
      </c>
      <c r="D233" s="255"/>
      <c r="E233" s="255"/>
      <c r="F233" s="255"/>
      <c r="G233" s="255"/>
      <c r="H233" s="255"/>
      <c r="I233" s="255"/>
      <c r="J233" s="255"/>
      <c r="K233" s="255"/>
      <c r="L233" s="255"/>
      <c r="M233" s="255"/>
      <c r="N233" s="255"/>
      <c r="O233" s="255"/>
      <c r="P233" s="255"/>
      <c r="Q233" s="255"/>
      <c r="R233" s="255"/>
      <c r="S233" s="255"/>
      <c r="T233" s="255"/>
      <c r="U233" s="251"/>
      <c r="V233" s="255"/>
      <c r="W233" s="255"/>
      <c r="X233" s="255"/>
      <c r="Y233" s="255"/>
      <c r="Z233" s="255"/>
      <c r="AA233" s="255"/>
      <c r="AB233" s="255"/>
      <c r="AC233" s="255"/>
      <c r="AD233" s="255"/>
      <c r="AE233" s="255"/>
      <c r="AF233" s="255"/>
      <c r="AG233" s="255"/>
      <c r="AH233" s="255"/>
      <c r="AI233" s="255"/>
      <c r="AJ233" s="255"/>
      <c r="AK233" s="255"/>
      <c r="AL233" s="255"/>
      <c r="AM233" s="361"/>
      <c r="AN233" s="361"/>
      <c r="AO233" s="361"/>
      <c r="AP233" s="361"/>
      <c r="AQ233" s="361"/>
      <c r="AR233" s="361"/>
      <c r="AS233" s="361"/>
      <c r="AT233" s="361"/>
      <c r="AU233" s="361"/>
      <c r="AV233" s="361"/>
      <c r="AW233" s="361"/>
      <c r="AX233" s="361"/>
      <c r="AY233" s="361"/>
      <c r="AZ233" s="361"/>
      <c r="BA233" s="256">
        <f>SUM(AM233:AZ233)</f>
        <v>0</v>
      </c>
    </row>
    <row r="234" spans="1:53" s="243" customFormat="1" ht="15" hidden="1" outlineLevel="1">
      <c r="A234" s="448"/>
      <c r="B234" s="274" t="s">
        <v>243</v>
      </c>
      <c r="C234" s="251" t="s">
        <v>163</v>
      </c>
      <c r="D234" s="255"/>
      <c r="E234" s="255"/>
      <c r="F234" s="255"/>
      <c r="G234" s="255"/>
      <c r="H234" s="255"/>
      <c r="I234" s="255"/>
      <c r="J234" s="255"/>
      <c r="K234" s="255"/>
      <c r="L234" s="255"/>
      <c r="M234" s="255"/>
      <c r="N234" s="255"/>
      <c r="O234" s="255"/>
      <c r="P234" s="255"/>
      <c r="Q234" s="255"/>
      <c r="R234" s="255"/>
      <c r="S234" s="255"/>
      <c r="T234" s="255"/>
      <c r="U234" s="414"/>
      <c r="V234" s="255"/>
      <c r="W234" s="255"/>
      <c r="X234" s="255"/>
      <c r="Y234" s="255"/>
      <c r="Z234" s="255"/>
      <c r="AA234" s="255"/>
      <c r="AB234" s="255"/>
      <c r="AC234" s="255"/>
      <c r="AD234" s="255"/>
      <c r="AE234" s="255"/>
      <c r="AF234" s="255"/>
      <c r="AG234" s="255"/>
      <c r="AH234" s="255"/>
      <c r="AI234" s="255"/>
      <c r="AJ234" s="255"/>
      <c r="AK234" s="255"/>
      <c r="AL234" s="255"/>
      <c r="AM234" s="362">
        <f>AM233</f>
        <v>0</v>
      </c>
      <c r="AN234" s="362">
        <f>AN233</f>
        <v>0</v>
      </c>
      <c r="AO234" s="362">
        <f t="shared" ref="AO234:AZ234" si="76">AO233</f>
        <v>0</v>
      </c>
      <c r="AP234" s="362">
        <f t="shared" si="76"/>
        <v>0</v>
      </c>
      <c r="AQ234" s="362">
        <f t="shared" si="76"/>
        <v>0</v>
      </c>
      <c r="AR234" s="362">
        <f t="shared" si="76"/>
        <v>0</v>
      </c>
      <c r="AS234" s="362">
        <f t="shared" si="76"/>
        <v>0</v>
      </c>
      <c r="AT234" s="362">
        <f t="shared" si="76"/>
        <v>0</v>
      </c>
      <c r="AU234" s="362">
        <f t="shared" si="76"/>
        <v>0</v>
      </c>
      <c r="AV234" s="362">
        <f t="shared" si="76"/>
        <v>0</v>
      </c>
      <c r="AW234" s="362">
        <f t="shared" si="76"/>
        <v>0</v>
      </c>
      <c r="AX234" s="362">
        <f t="shared" si="76"/>
        <v>0</v>
      </c>
      <c r="AY234" s="362">
        <f t="shared" si="76"/>
        <v>0</v>
      </c>
      <c r="AZ234" s="362">
        <f t="shared" si="76"/>
        <v>0</v>
      </c>
      <c r="BA234" s="444"/>
    </row>
    <row r="235" spans="1:53" s="243" customFormat="1" ht="15" hidden="1" outlineLevel="1">
      <c r="A235" s="448"/>
      <c r="B235" s="274"/>
      <c r="C235" s="265"/>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363"/>
      <c r="AN235" s="363"/>
      <c r="AO235" s="363"/>
      <c r="AP235" s="363"/>
      <c r="AQ235" s="363"/>
      <c r="AR235" s="363"/>
      <c r="AS235" s="363"/>
      <c r="AT235" s="363"/>
      <c r="AU235" s="363"/>
      <c r="AV235" s="363"/>
      <c r="AW235" s="363"/>
      <c r="AX235" s="363"/>
      <c r="AY235" s="363"/>
      <c r="AZ235" s="363"/>
      <c r="BA235" s="266"/>
    </row>
    <row r="236" spans="1:53" s="243" customFormat="1" ht="15" hidden="1" outlineLevel="1">
      <c r="A236" s="448">
        <v>25</v>
      </c>
      <c r="B236" s="273" t="s">
        <v>21</v>
      </c>
      <c r="C236" s="251" t="s">
        <v>25</v>
      </c>
      <c r="D236" s="255"/>
      <c r="E236" s="255"/>
      <c r="F236" s="255"/>
      <c r="G236" s="255"/>
      <c r="H236" s="255"/>
      <c r="I236" s="255"/>
      <c r="J236" s="255"/>
      <c r="K236" s="255"/>
      <c r="L236" s="255"/>
      <c r="M236" s="255"/>
      <c r="N236" s="255"/>
      <c r="O236" s="255"/>
      <c r="P236" s="255"/>
      <c r="Q236" s="255"/>
      <c r="R236" s="255"/>
      <c r="S236" s="255"/>
      <c r="T236" s="255"/>
      <c r="U236" s="255">
        <v>0</v>
      </c>
      <c r="V236" s="255"/>
      <c r="W236" s="255"/>
      <c r="X236" s="255"/>
      <c r="Y236" s="255"/>
      <c r="Z236" s="255"/>
      <c r="AA236" s="255"/>
      <c r="AB236" s="255"/>
      <c r="AC236" s="255"/>
      <c r="AD236" s="255"/>
      <c r="AE236" s="255"/>
      <c r="AF236" s="255"/>
      <c r="AG236" s="255"/>
      <c r="AH236" s="255"/>
      <c r="AI236" s="255"/>
      <c r="AJ236" s="255"/>
      <c r="AK236" s="255"/>
      <c r="AL236" s="255"/>
      <c r="AM236" s="366"/>
      <c r="AN236" s="366"/>
      <c r="AO236" s="366"/>
      <c r="AP236" s="366"/>
      <c r="AQ236" s="366"/>
      <c r="AR236" s="366"/>
      <c r="AS236" s="366"/>
      <c r="AT236" s="366"/>
      <c r="AU236" s="366"/>
      <c r="AV236" s="366"/>
      <c r="AW236" s="366"/>
      <c r="AX236" s="366"/>
      <c r="AY236" s="366"/>
      <c r="AZ236" s="366"/>
      <c r="BA236" s="256">
        <f>SUM(AM236:AZ236)</f>
        <v>0</v>
      </c>
    </row>
    <row r="237" spans="1:53" s="243" customFormat="1" ht="15" hidden="1" outlineLevel="1">
      <c r="A237" s="448"/>
      <c r="B237" s="274" t="s">
        <v>243</v>
      </c>
      <c r="C237" s="251" t="s">
        <v>163</v>
      </c>
      <c r="D237" s="255"/>
      <c r="E237" s="255"/>
      <c r="F237" s="255"/>
      <c r="G237" s="255"/>
      <c r="H237" s="255"/>
      <c r="I237" s="255"/>
      <c r="J237" s="255"/>
      <c r="K237" s="255"/>
      <c r="L237" s="255"/>
      <c r="M237" s="255"/>
      <c r="N237" s="255"/>
      <c r="O237" s="255"/>
      <c r="P237" s="255"/>
      <c r="Q237" s="255"/>
      <c r="R237" s="255"/>
      <c r="S237" s="255"/>
      <c r="T237" s="255"/>
      <c r="U237" s="255">
        <f>U236</f>
        <v>0</v>
      </c>
      <c r="V237" s="255"/>
      <c r="W237" s="255"/>
      <c r="X237" s="255"/>
      <c r="Y237" s="255"/>
      <c r="Z237" s="255"/>
      <c r="AA237" s="255"/>
      <c r="AB237" s="255"/>
      <c r="AC237" s="255"/>
      <c r="AD237" s="255"/>
      <c r="AE237" s="255"/>
      <c r="AF237" s="255"/>
      <c r="AG237" s="255"/>
      <c r="AH237" s="255"/>
      <c r="AI237" s="255"/>
      <c r="AJ237" s="255"/>
      <c r="AK237" s="255"/>
      <c r="AL237" s="255"/>
      <c r="AM237" s="362">
        <f>AM236</f>
        <v>0</v>
      </c>
      <c r="AN237" s="362">
        <f>AN236</f>
        <v>0</v>
      </c>
      <c r="AO237" s="362">
        <f t="shared" ref="AO237:AZ237" si="77">AO236</f>
        <v>0</v>
      </c>
      <c r="AP237" s="362">
        <f t="shared" si="77"/>
        <v>0</v>
      </c>
      <c r="AQ237" s="362">
        <f t="shared" si="77"/>
        <v>0</v>
      </c>
      <c r="AR237" s="362">
        <f t="shared" si="77"/>
        <v>0</v>
      </c>
      <c r="AS237" s="362">
        <f t="shared" si="77"/>
        <v>0</v>
      </c>
      <c r="AT237" s="362">
        <f t="shared" si="77"/>
        <v>0</v>
      </c>
      <c r="AU237" s="362">
        <f t="shared" si="77"/>
        <v>0</v>
      </c>
      <c r="AV237" s="362">
        <f t="shared" si="77"/>
        <v>0</v>
      </c>
      <c r="AW237" s="362">
        <f t="shared" si="77"/>
        <v>0</v>
      </c>
      <c r="AX237" s="362">
        <f t="shared" si="77"/>
        <v>0</v>
      </c>
      <c r="AY237" s="362">
        <f t="shared" si="77"/>
        <v>0</v>
      </c>
      <c r="AZ237" s="362">
        <f t="shared" si="77"/>
        <v>0</v>
      </c>
      <c r="BA237" s="444"/>
    </row>
    <row r="238" spans="1:53" s="243" customFormat="1" ht="15" hidden="1" outlineLevel="1">
      <c r="A238" s="448"/>
      <c r="B238" s="273"/>
      <c r="C238" s="27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367"/>
      <c r="AN238" s="368"/>
      <c r="AO238" s="367"/>
      <c r="AP238" s="367"/>
      <c r="AQ238" s="367"/>
      <c r="AR238" s="367"/>
      <c r="AS238" s="367"/>
      <c r="AT238" s="367"/>
      <c r="AU238" s="367"/>
      <c r="AV238" s="367"/>
      <c r="AW238" s="367"/>
      <c r="AX238" s="367"/>
      <c r="AY238" s="367"/>
      <c r="AZ238" s="367"/>
      <c r="BA238" s="272"/>
    </row>
    <row r="239" spans="1:53" ht="15.75" hidden="1" outlineLevel="1">
      <c r="A239" s="449"/>
      <c r="B239" s="248" t="s">
        <v>15</v>
      </c>
      <c r="C239" s="279"/>
      <c r="D239" s="250"/>
      <c r="E239" s="249"/>
      <c r="F239" s="249"/>
      <c r="G239" s="249"/>
      <c r="H239" s="249"/>
      <c r="I239" s="249"/>
      <c r="J239" s="249"/>
      <c r="K239" s="249"/>
      <c r="L239" s="249"/>
      <c r="M239" s="249"/>
      <c r="N239" s="249"/>
      <c r="O239" s="249"/>
      <c r="P239" s="249"/>
      <c r="Q239" s="249"/>
      <c r="R239" s="249"/>
      <c r="S239" s="249"/>
      <c r="T239" s="249"/>
      <c r="U239" s="251"/>
      <c r="V239" s="249"/>
      <c r="W239" s="249"/>
      <c r="X239" s="249"/>
      <c r="Y239" s="249"/>
      <c r="Z239" s="249"/>
      <c r="AA239" s="249"/>
      <c r="AB239" s="249"/>
      <c r="AC239" s="249"/>
      <c r="AD239" s="249"/>
      <c r="AE239" s="249"/>
      <c r="AF239" s="249"/>
      <c r="AG239" s="249"/>
      <c r="AH239" s="249"/>
      <c r="AI239" s="249"/>
      <c r="AJ239" s="249"/>
      <c r="AK239" s="249"/>
      <c r="AL239" s="249"/>
      <c r="AM239" s="365"/>
      <c r="AN239" s="365"/>
      <c r="AO239" s="365"/>
      <c r="AP239" s="365"/>
      <c r="AQ239" s="365"/>
      <c r="AR239" s="365"/>
      <c r="AS239" s="365"/>
      <c r="AT239" s="365"/>
      <c r="AU239" s="365"/>
      <c r="AV239" s="365"/>
      <c r="AW239" s="365"/>
      <c r="AX239" s="365"/>
      <c r="AY239" s="365"/>
      <c r="AZ239" s="365"/>
      <c r="BA239" s="252"/>
    </row>
    <row r="240" spans="1:53" ht="15" hidden="1" outlineLevel="1">
      <c r="A240" s="448">
        <v>26</v>
      </c>
      <c r="B240" s="280" t="s">
        <v>16</v>
      </c>
      <c r="C240" s="251" t="s">
        <v>25</v>
      </c>
      <c r="D240" s="255"/>
      <c r="E240" s="255"/>
      <c r="F240" s="255"/>
      <c r="G240" s="255"/>
      <c r="H240" s="255"/>
      <c r="I240" s="255"/>
      <c r="J240" s="255"/>
      <c r="K240" s="255"/>
      <c r="L240" s="255"/>
      <c r="M240" s="255"/>
      <c r="N240" s="255"/>
      <c r="O240" s="255"/>
      <c r="P240" s="255"/>
      <c r="Q240" s="255"/>
      <c r="R240" s="255"/>
      <c r="S240" s="255"/>
      <c r="T240" s="255"/>
      <c r="U240" s="255">
        <v>12</v>
      </c>
      <c r="V240" s="255"/>
      <c r="W240" s="255"/>
      <c r="X240" s="255"/>
      <c r="Y240" s="255"/>
      <c r="Z240" s="255"/>
      <c r="AA240" s="255"/>
      <c r="AB240" s="255"/>
      <c r="AC240" s="255"/>
      <c r="AD240" s="255"/>
      <c r="AE240" s="255"/>
      <c r="AF240" s="255"/>
      <c r="AG240" s="255"/>
      <c r="AH240" s="255"/>
      <c r="AI240" s="255"/>
      <c r="AJ240" s="255"/>
      <c r="AK240" s="255"/>
      <c r="AL240" s="255"/>
      <c r="AM240" s="377"/>
      <c r="AN240" s="366"/>
      <c r="AO240" s="415"/>
      <c r="AP240" s="366"/>
      <c r="AQ240" s="366"/>
      <c r="AR240" s="366"/>
      <c r="AS240" s="366"/>
      <c r="AT240" s="366"/>
      <c r="AU240" s="366"/>
      <c r="AV240" s="366"/>
      <c r="AW240" s="366"/>
      <c r="AX240" s="366"/>
      <c r="AY240" s="366"/>
      <c r="AZ240" s="366"/>
      <c r="BA240" s="256">
        <f>SUM(AM240:AZ240)</f>
        <v>0</v>
      </c>
    </row>
    <row r="241" spans="1:53" ht="15" hidden="1" outlineLevel="1">
      <c r="B241" s="254" t="s">
        <v>243</v>
      </c>
      <c r="C241" s="251" t="s">
        <v>163</v>
      </c>
      <c r="D241" s="255"/>
      <c r="E241" s="255"/>
      <c r="F241" s="255"/>
      <c r="G241" s="255"/>
      <c r="H241" s="255"/>
      <c r="I241" s="255"/>
      <c r="J241" s="255"/>
      <c r="K241" s="255"/>
      <c r="L241" s="255"/>
      <c r="M241" s="255"/>
      <c r="N241" s="255"/>
      <c r="O241" s="255"/>
      <c r="P241" s="255"/>
      <c r="Q241" s="255"/>
      <c r="R241" s="255"/>
      <c r="S241" s="255"/>
      <c r="T241" s="255"/>
      <c r="U241" s="255">
        <f>U240</f>
        <v>12</v>
      </c>
      <c r="V241" s="255"/>
      <c r="W241" s="255"/>
      <c r="X241" s="255"/>
      <c r="Y241" s="255"/>
      <c r="Z241" s="255"/>
      <c r="AA241" s="255"/>
      <c r="AB241" s="255"/>
      <c r="AC241" s="255"/>
      <c r="AD241" s="255"/>
      <c r="AE241" s="255"/>
      <c r="AF241" s="255"/>
      <c r="AG241" s="255"/>
      <c r="AH241" s="255"/>
      <c r="AI241" s="255"/>
      <c r="AJ241" s="255"/>
      <c r="AK241" s="255"/>
      <c r="AL241" s="255"/>
      <c r="AM241" s="362">
        <f>AM240</f>
        <v>0</v>
      </c>
      <c r="AN241" s="362">
        <f>AN240</f>
        <v>0</v>
      </c>
      <c r="AO241" s="362">
        <f t="shared" ref="AO241:AZ241" si="78">AO240</f>
        <v>0</v>
      </c>
      <c r="AP241" s="362">
        <f t="shared" si="78"/>
        <v>0</v>
      </c>
      <c r="AQ241" s="362">
        <f t="shared" si="78"/>
        <v>0</v>
      </c>
      <c r="AR241" s="362">
        <f t="shared" si="78"/>
        <v>0</v>
      </c>
      <c r="AS241" s="362">
        <f t="shared" si="78"/>
        <v>0</v>
      </c>
      <c r="AT241" s="362">
        <f t="shared" si="78"/>
        <v>0</v>
      </c>
      <c r="AU241" s="362">
        <f t="shared" si="78"/>
        <v>0</v>
      </c>
      <c r="AV241" s="362">
        <f t="shared" si="78"/>
        <v>0</v>
      </c>
      <c r="AW241" s="362">
        <f t="shared" si="78"/>
        <v>0</v>
      </c>
      <c r="AX241" s="362">
        <f t="shared" si="78"/>
        <v>0</v>
      </c>
      <c r="AY241" s="362">
        <f t="shared" si="78"/>
        <v>0</v>
      </c>
      <c r="AZ241" s="362">
        <f t="shared" si="78"/>
        <v>0</v>
      </c>
      <c r="BA241" s="444"/>
    </row>
    <row r="242" spans="1:53" ht="15" hidden="1" outlineLevel="1">
      <c r="B242" s="28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374"/>
      <c r="AN242" s="375"/>
      <c r="AO242" s="375"/>
      <c r="AP242" s="375"/>
      <c r="AQ242" s="375"/>
      <c r="AR242" s="375"/>
      <c r="AS242" s="375"/>
      <c r="AT242" s="375"/>
      <c r="AU242" s="375"/>
      <c r="AV242" s="375"/>
      <c r="AW242" s="375"/>
      <c r="AX242" s="375"/>
      <c r="AY242" s="375"/>
      <c r="AZ242" s="375"/>
      <c r="BA242" s="257"/>
    </row>
    <row r="243" spans="1:53" ht="15" hidden="1" outlineLevel="1">
      <c r="A243" s="448">
        <v>27</v>
      </c>
      <c r="B243" s="280" t="s">
        <v>17</v>
      </c>
      <c r="C243" s="251" t="s">
        <v>25</v>
      </c>
      <c r="D243" s="255"/>
      <c r="E243" s="255"/>
      <c r="F243" s="255"/>
      <c r="G243" s="255"/>
      <c r="H243" s="255"/>
      <c r="I243" s="255"/>
      <c r="J243" s="255"/>
      <c r="K243" s="255"/>
      <c r="L243" s="255"/>
      <c r="M243" s="255"/>
      <c r="N243" s="255"/>
      <c r="O243" s="255"/>
      <c r="P243" s="255"/>
      <c r="Q243" s="255"/>
      <c r="R243" s="255"/>
      <c r="S243" s="255"/>
      <c r="T243" s="255"/>
      <c r="U243" s="255">
        <v>12</v>
      </c>
      <c r="V243" s="255"/>
      <c r="W243" s="255"/>
      <c r="X243" s="255"/>
      <c r="Y243" s="255"/>
      <c r="Z243" s="255"/>
      <c r="AA243" s="255"/>
      <c r="AB243" s="255"/>
      <c r="AC243" s="255"/>
      <c r="AD243" s="255"/>
      <c r="AE243" s="255"/>
      <c r="AF243" s="255"/>
      <c r="AG243" s="255"/>
      <c r="AH243" s="255"/>
      <c r="AI243" s="255"/>
      <c r="AJ243" s="255"/>
      <c r="AK243" s="255"/>
      <c r="AL243" s="255"/>
      <c r="AM243" s="377"/>
      <c r="AN243" s="366"/>
      <c r="AO243" s="366"/>
      <c r="AP243" s="366"/>
      <c r="AQ243" s="366"/>
      <c r="AR243" s="366"/>
      <c r="AS243" s="366"/>
      <c r="AT243" s="366"/>
      <c r="AU243" s="366"/>
      <c r="AV243" s="366"/>
      <c r="AW243" s="366"/>
      <c r="AX243" s="366"/>
      <c r="AY243" s="366"/>
      <c r="AZ243" s="366"/>
      <c r="BA243" s="256">
        <f>SUM(AM243:AZ243)</f>
        <v>0</v>
      </c>
    </row>
    <row r="244" spans="1:53" ht="15" hidden="1" outlineLevel="1">
      <c r="B244" s="254" t="s">
        <v>243</v>
      </c>
      <c r="C244" s="251" t="s">
        <v>163</v>
      </c>
      <c r="D244" s="255"/>
      <c r="E244" s="255"/>
      <c r="F244" s="255"/>
      <c r="G244" s="255"/>
      <c r="H244" s="255"/>
      <c r="I244" s="255"/>
      <c r="J244" s="255"/>
      <c r="K244" s="255"/>
      <c r="L244" s="255"/>
      <c r="M244" s="255"/>
      <c r="N244" s="255"/>
      <c r="O244" s="255"/>
      <c r="P244" s="255"/>
      <c r="Q244" s="255"/>
      <c r="R244" s="255"/>
      <c r="S244" s="255"/>
      <c r="T244" s="255"/>
      <c r="U244" s="255">
        <f>U243</f>
        <v>12</v>
      </c>
      <c r="V244" s="255"/>
      <c r="W244" s="255"/>
      <c r="X244" s="255"/>
      <c r="Y244" s="255"/>
      <c r="Z244" s="255"/>
      <c r="AA244" s="255"/>
      <c r="AB244" s="255"/>
      <c r="AC244" s="255"/>
      <c r="AD244" s="255"/>
      <c r="AE244" s="255"/>
      <c r="AF244" s="255"/>
      <c r="AG244" s="255"/>
      <c r="AH244" s="255"/>
      <c r="AI244" s="255"/>
      <c r="AJ244" s="255"/>
      <c r="AK244" s="255"/>
      <c r="AL244" s="255"/>
      <c r="AM244" s="362">
        <f>AM243</f>
        <v>0</v>
      </c>
      <c r="AN244" s="362">
        <f>AN243</f>
        <v>0</v>
      </c>
      <c r="AO244" s="362">
        <f t="shared" ref="AO244:AZ244" si="79">AO243</f>
        <v>0</v>
      </c>
      <c r="AP244" s="362">
        <f t="shared" si="79"/>
        <v>0</v>
      </c>
      <c r="AQ244" s="362">
        <f t="shared" si="79"/>
        <v>0</v>
      </c>
      <c r="AR244" s="362">
        <f t="shared" si="79"/>
        <v>0</v>
      </c>
      <c r="AS244" s="362">
        <f t="shared" si="79"/>
        <v>0</v>
      </c>
      <c r="AT244" s="362">
        <f t="shared" si="79"/>
        <v>0</v>
      </c>
      <c r="AU244" s="362">
        <f t="shared" si="79"/>
        <v>0</v>
      </c>
      <c r="AV244" s="362">
        <f t="shared" si="79"/>
        <v>0</v>
      </c>
      <c r="AW244" s="362">
        <f t="shared" si="79"/>
        <v>0</v>
      </c>
      <c r="AX244" s="362">
        <f t="shared" si="79"/>
        <v>0</v>
      </c>
      <c r="AY244" s="362">
        <f t="shared" si="79"/>
        <v>0</v>
      </c>
      <c r="AZ244" s="362">
        <f t="shared" si="79"/>
        <v>0</v>
      </c>
      <c r="BA244" s="444"/>
    </row>
    <row r="245" spans="1:53" ht="15.75" hidden="1" outlineLevel="1">
      <c r="B245" s="282"/>
      <c r="C245" s="260"/>
      <c r="D245" s="251"/>
      <c r="E245" s="251"/>
      <c r="F245" s="251"/>
      <c r="G245" s="251"/>
      <c r="H245" s="251"/>
      <c r="I245" s="251"/>
      <c r="J245" s="251"/>
      <c r="K245" s="251"/>
      <c r="L245" s="251"/>
      <c r="M245" s="251"/>
      <c r="N245" s="251"/>
      <c r="O245" s="251"/>
      <c r="P245" s="251"/>
      <c r="Q245" s="251"/>
      <c r="R245" s="251"/>
      <c r="S245" s="251"/>
      <c r="T245" s="251"/>
      <c r="U245" s="260"/>
      <c r="V245" s="251"/>
      <c r="W245" s="251"/>
      <c r="X245" s="251"/>
      <c r="Y245" s="251"/>
      <c r="Z245" s="251"/>
      <c r="AA245" s="251"/>
      <c r="AB245" s="251"/>
      <c r="AC245" s="251"/>
      <c r="AD245" s="251"/>
      <c r="AE245" s="251"/>
      <c r="AF245" s="251"/>
      <c r="AG245" s="251"/>
      <c r="AH245" s="251"/>
      <c r="AI245" s="251"/>
      <c r="AJ245" s="251"/>
      <c r="AK245" s="251"/>
      <c r="AL245" s="251"/>
      <c r="AM245" s="363"/>
      <c r="AN245" s="363"/>
      <c r="AO245" s="363"/>
      <c r="AP245" s="363"/>
      <c r="AQ245" s="363"/>
      <c r="AR245" s="363"/>
      <c r="AS245" s="363"/>
      <c r="AT245" s="363"/>
      <c r="AU245" s="363"/>
      <c r="AV245" s="363"/>
      <c r="AW245" s="363"/>
      <c r="AX245" s="363"/>
      <c r="AY245" s="363"/>
      <c r="AZ245" s="363"/>
      <c r="BA245" s="266"/>
    </row>
    <row r="246" spans="1:53" ht="15" hidden="1" outlineLevel="1">
      <c r="A246" s="448">
        <v>28</v>
      </c>
      <c r="B246" s="280" t="s">
        <v>18</v>
      </c>
      <c r="C246" s="251" t="s">
        <v>25</v>
      </c>
      <c r="D246" s="255"/>
      <c r="E246" s="255"/>
      <c r="F246" s="255"/>
      <c r="G246" s="255"/>
      <c r="H246" s="255"/>
      <c r="I246" s="255"/>
      <c r="J246" s="255"/>
      <c r="K246" s="255"/>
      <c r="L246" s="255"/>
      <c r="M246" s="255"/>
      <c r="N246" s="255"/>
      <c r="O246" s="255"/>
      <c r="P246" s="255"/>
      <c r="Q246" s="255"/>
      <c r="R246" s="255"/>
      <c r="S246" s="255"/>
      <c r="T246" s="255"/>
      <c r="U246" s="255">
        <v>0</v>
      </c>
      <c r="V246" s="255"/>
      <c r="W246" s="255"/>
      <c r="X246" s="255"/>
      <c r="Y246" s="255"/>
      <c r="Z246" s="255"/>
      <c r="AA246" s="255"/>
      <c r="AB246" s="255"/>
      <c r="AC246" s="255"/>
      <c r="AD246" s="255"/>
      <c r="AE246" s="255"/>
      <c r="AF246" s="255"/>
      <c r="AG246" s="255"/>
      <c r="AH246" s="255"/>
      <c r="AI246" s="255"/>
      <c r="AJ246" s="255"/>
      <c r="AK246" s="255"/>
      <c r="AL246" s="255"/>
      <c r="AM246" s="377"/>
      <c r="AN246" s="366"/>
      <c r="AO246" s="366"/>
      <c r="AP246" s="366"/>
      <c r="AQ246" s="366"/>
      <c r="AR246" s="366"/>
      <c r="AS246" s="366"/>
      <c r="AT246" s="366"/>
      <c r="AU246" s="366"/>
      <c r="AV246" s="366"/>
      <c r="AW246" s="366"/>
      <c r="AX246" s="366"/>
      <c r="AY246" s="366"/>
      <c r="AZ246" s="366"/>
      <c r="BA246" s="256">
        <f>SUM(AM246:AZ246)</f>
        <v>0</v>
      </c>
    </row>
    <row r="247" spans="1:53" ht="15" hidden="1" outlineLevel="1">
      <c r="B247" s="254" t="s">
        <v>243</v>
      </c>
      <c r="C247" s="251" t="s">
        <v>163</v>
      </c>
      <c r="D247" s="255"/>
      <c r="E247" s="255"/>
      <c r="F247" s="255"/>
      <c r="G247" s="255"/>
      <c r="H247" s="255"/>
      <c r="I247" s="255"/>
      <c r="J247" s="255"/>
      <c r="K247" s="255"/>
      <c r="L247" s="255"/>
      <c r="M247" s="255"/>
      <c r="N247" s="255"/>
      <c r="O247" s="255"/>
      <c r="P247" s="255"/>
      <c r="Q247" s="255"/>
      <c r="R247" s="255"/>
      <c r="S247" s="255"/>
      <c r="T247" s="255"/>
      <c r="U247" s="255">
        <f>U246</f>
        <v>0</v>
      </c>
      <c r="V247" s="255"/>
      <c r="W247" s="255"/>
      <c r="X247" s="255"/>
      <c r="Y247" s="255"/>
      <c r="Z247" s="255"/>
      <c r="AA247" s="255"/>
      <c r="AB247" s="255"/>
      <c r="AC247" s="255"/>
      <c r="AD247" s="255"/>
      <c r="AE247" s="255"/>
      <c r="AF247" s="255"/>
      <c r="AG247" s="255"/>
      <c r="AH247" s="255"/>
      <c r="AI247" s="255"/>
      <c r="AJ247" s="255"/>
      <c r="AK247" s="255"/>
      <c r="AL247" s="255"/>
      <c r="AM247" s="362">
        <f>AM246</f>
        <v>0</v>
      </c>
      <c r="AN247" s="362">
        <f>AN246</f>
        <v>0</v>
      </c>
      <c r="AO247" s="362">
        <f t="shared" ref="AO247:AZ247" si="80">AO246</f>
        <v>0</v>
      </c>
      <c r="AP247" s="362">
        <f t="shared" si="80"/>
        <v>0</v>
      </c>
      <c r="AQ247" s="362">
        <f t="shared" si="80"/>
        <v>0</v>
      </c>
      <c r="AR247" s="362">
        <f t="shared" si="80"/>
        <v>0</v>
      </c>
      <c r="AS247" s="362">
        <f t="shared" si="80"/>
        <v>0</v>
      </c>
      <c r="AT247" s="362">
        <f t="shared" si="80"/>
        <v>0</v>
      </c>
      <c r="AU247" s="362">
        <f t="shared" si="80"/>
        <v>0</v>
      </c>
      <c r="AV247" s="362">
        <f t="shared" si="80"/>
        <v>0</v>
      </c>
      <c r="AW247" s="362">
        <f t="shared" si="80"/>
        <v>0</v>
      </c>
      <c r="AX247" s="362">
        <f t="shared" si="80"/>
        <v>0</v>
      </c>
      <c r="AY247" s="362">
        <f t="shared" si="80"/>
        <v>0</v>
      </c>
      <c r="AZ247" s="362">
        <f t="shared" si="80"/>
        <v>0</v>
      </c>
      <c r="BA247" s="444"/>
    </row>
    <row r="248" spans="1:53" ht="15" hidden="1" outlineLevel="1">
      <c r="B248" s="28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363"/>
      <c r="AN248" s="363"/>
      <c r="AO248" s="363"/>
      <c r="AP248" s="363"/>
      <c r="AQ248" s="363"/>
      <c r="AR248" s="363"/>
      <c r="AS248" s="363"/>
      <c r="AT248" s="363"/>
      <c r="AU248" s="363"/>
      <c r="AV248" s="363"/>
      <c r="AW248" s="363"/>
      <c r="AX248" s="363"/>
      <c r="AY248" s="363"/>
      <c r="AZ248" s="363"/>
      <c r="BA248" s="266"/>
    </row>
    <row r="249" spans="1:53" ht="15" hidden="1" outlineLevel="1">
      <c r="A249" s="448">
        <v>29</v>
      </c>
      <c r="B249" s="283" t="s">
        <v>19</v>
      </c>
      <c r="C249" s="251" t="s">
        <v>25</v>
      </c>
      <c r="D249" s="255"/>
      <c r="E249" s="255"/>
      <c r="F249" s="255"/>
      <c r="G249" s="255"/>
      <c r="H249" s="255"/>
      <c r="I249" s="255"/>
      <c r="J249" s="255"/>
      <c r="K249" s="255"/>
      <c r="L249" s="255"/>
      <c r="M249" s="255"/>
      <c r="N249" s="255"/>
      <c r="O249" s="255"/>
      <c r="P249" s="255"/>
      <c r="Q249" s="255"/>
      <c r="R249" s="255"/>
      <c r="S249" s="255"/>
      <c r="T249" s="255"/>
      <c r="U249" s="255">
        <v>0</v>
      </c>
      <c r="V249" s="255"/>
      <c r="W249" s="255"/>
      <c r="X249" s="255"/>
      <c r="Y249" s="255"/>
      <c r="Z249" s="255"/>
      <c r="AA249" s="255"/>
      <c r="AB249" s="255"/>
      <c r="AC249" s="255"/>
      <c r="AD249" s="255"/>
      <c r="AE249" s="255"/>
      <c r="AF249" s="255"/>
      <c r="AG249" s="255"/>
      <c r="AH249" s="255"/>
      <c r="AI249" s="255"/>
      <c r="AJ249" s="255"/>
      <c r="AK249" s="255"/>
      <c r="AL249" s="255"/>
      <c r="AM249" s="377"/>
      <c r="AN249" s="366"/>
      <c r="AO249" s="366"/>
      <c r="AP249" s="366"/>
      <c r="AQ249" s="366"/>
      <c r="AR249" s="366"/>
      <c r="AS249" s="366"/>
      <c r="AT249" s="366"/>
      <c r="AU249" s="366"/>
      <c r="AV249" s="366"/>
      <c r="AW249" s="366"/>
      <c r="AX249" s="366"/>
      <c r="AY249" s="366"/>
      <c r="AZ249" s="366"/>
      <c r="BA249" s="256">
        <f>SUM(AM249:AZ249)</f>
        <v>0</v>
      </c>
    </row>
    <row r="250" spans="1:53" ht="15" hidden="1" outlineLevel="1">
      <c r="B250" s="283" t="s">
        <v>243</v>
      </c>
      <c r="C250" s="251" t="s">
        <v>163</v>
      </c>
      <c r="D250" s="255"/>
      <c r="E250" s="255"/>
      <c r="F250" s="255"/>
      <c r="G250" s="255"/>
      <c r="H250" s="255"/>
      <c r="I250" s="255"/>
      <c r="J250" s="255"/>
      <c r="K250" s="255"/>
      <c r="L250" s="255"/>
      <c r="M250" s="255"/>
      <c r="N250" s="255"/>
      <c r="O250" s="255"/>
      <c r="P250" s="255"/>
      <c r="Q250" s="255"/>
      <c r="R250" s="255"/>
      <c r="S250" s="255"/>
      <c r="T250" s="255"/>
      <c r="U250" s="255">
        <f>U249</f>
        <v>0</v>
      </c>
      <c r="V250" s="255"/>
      <c r="W250" s="255"/>
      <c r="X250" s="255"/>
      <c r="Y250" s="255"/>
      <c r="Z250" s="255"/>
      <c r="AA250" s="255"/>
      <c r="AB250" s="255"/>
      <c r="AC250" s="255"/>
      <c r="AD250" s="255"/>
      <c r="AE250" s="255"/>
      <c r="AF250" s="255"/>
      <c r="AG250" s="255"/>
      <c r="AH250" s="255"/>
      <c r="AI250" s="255"/>
      <c r="AJ250" s="255"/>
      <c r="AK250" s="255"/>
      <c r="AL250" s="255"/>
      <c r="AM250" s="362">
        <f>AM249</f>
        <v>0</v>
      </c>
      <c r="AN250" s="362">
        <f t="shared" ref="AN250:AZ250" si="81">AN249</f>
        <v>0</v>
      </c>
      <c r="AO250" s="362">
        <f t="shared" si="81"/>
        <v>0</v>
      </c>
      <c r="AP250" s="362">
        <f t="shared" si="81"/>
        <v>0</v>
      </c>
      <c r="AQ250" s="362">
        <f t="shared" si="81"/>
        <v>0</v>
      </c>
      <c r="AR250" s="362">
        <f t="shared" si="81"/>
        <v>0</v>
      </c>
      <c r="AS250" s="362">
        <f t="shared" si="81"/>
        <v>0</v>
      </c>
      <c r="AT250" s="362">
        <f t="shared" si="81"/>
        <v>0</v>
      </c>
      <c r="AU250" s="362">
        <f t="shared" si="81"/>
        <v>0</v>
      </c>
      <c r="AV250" s="362">
        <f t="shared" si="81"/>
        <v>0</v>
      </c>
      <c r="AW250" s="362">
        <f t="shared" si="81"/>
        <v>0</v>
      </c>
      <c r="AX250" s="362">
        <f t="shared" si="81"/>
        <v>0</v>
      </c>
      <c r="AY250" s="362">
        <f t="shared" si="81"/>
        <v>0</v>
      </c>
      <c r="AZ250" s="362">
        <f t="shared" si="81"/>
        <v>0</v>
      </c>
      <c r="BA250" s="444"/>
    </row>
    <row r="251" spans="1:53" ht="15" hidden="1" outlineLevel="1">
      <c r="B251" s="283"/>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374"/>
      <c r="AN251" s="374"/>
      <c r="AO251" s="374"/>
      <c r="AP251" s="374"/>
      <c r="AQ251" s="374"/>
      <c r="AR251" s="374"/>
      <c r="AS251" s="374"/>
      <c r="AT251" s="374"/>
      <c r="AU251" s="374"/>
      <c r="AV251" s="374"/>
      <c r="AW251" s="374"/>
      <c r="AX251" s="374"/>
      <c r="AY251" s="374"/>
      <c r="AZ251" s="374"/>
      <c r="BA251" s="272"/>
    </row>
    <row r="252" spans="1:53" s="243" customFormat="1" ht="15" hidden="1" outlineLevel="1">
      <c r="A252" s="448">
        <v>30</v>
      </c>
      <c r="B252" s="283" t="s">
        <v>486</v>
      </c>
      <c r="C252" s="251" t="s">
        <v>25</v>
      </c>
      <c r="D252" s="255"/>
      <c r="E252" s="255"/>
      <c r="F252" s="255"/>
      <c r="G252" s="255"/>
      <c r="H252" s="255"/>
      <c r="I252" s="255"/>
      <c r="J252" s="255"/>
      <c r="K252" s="255"/>
      <c r="L252" s="255"/>
      <c r="M252" s="255"/>
      <c r="N252" s="255"/>
      <c r="O252" s="255"/>
      <c r="P252" s="255"/>
      <c r="Q252" s="255"/>
      <c r="R252" s="255"/>
      <c r="S252" s="255"/>
      <c r="T252" s="255"/>
      <c r="U252" s="255">
        <v>0</v>
      </c>
      <c r="V252" s="255"/>
      <c r="W252" s="255"/>
      <c r="X252" s="255"/>
      <c r="Y252" s="255"/>
      <c r="Z252" s="255"/>
      <c r="AA252" s="255"/>
      <c r="AB252" s="255"/>
      <c r="AC252" s="255"/>
      <c r="AD252" s="255"/>
      <c r="AE252" s="255"/>
      <c r="AF252" s="255"/>
      <c r="AG252" s="255"/>
      <c r="AH252" s="255"/>
      <c r="AI252" s="255"/>
      <c r="AJ252" s="255"/>
      <c r="AK252" s="255"/>
      <c r="AL252" s="255"/>
      <c r="AM252" s="361"/>
      <c r="AN252" s="361"/>
      <c r="AO252" s="361"/>
      <c r="AP252" s="361"/>
      <c r="AQ252" s="361"/>
      <c r="AR252" s="361"/>
      <c r="AS252" s="361"/>
      <c r="AT252" s="361"/>
      <c r="AU252" s="361"/>
      <c r="AV252" s="361"/>
      <c r="AW252" s="361"/>
      <c r="AX252" s="361"/>
      <c r="AY252" s="361"/>
      <c r="AZ252" s="361"/>
      <c r="BA252" s="256">
        <f>SUM(AM252:AZ252)</f>
        <v>0</v>
      </c>
    </row>
    <row r="253" spans="1:53" s="243" customFormat="1" ht="15" hidden="1" outlineLevel="1">
      <c r="A253" s="448"/>
      <c r="B253" s="283" t="s">
        <v>243</v>
      </c>
      <c r="C253" s="251" t="s">
        <v>163</v>
      </c>
      <c r="D253" s="255"/>
      <c r="E253" s="255"/>
      <c r="F253" s="255"/>
      <c r="G253" s="255"/>
      <c r="H253" s="255"/>
      <c r="I253" s="255"/>
      <c r="J253" s="255"/>
      <c r="K253" s="255"/>
      <c r="L253" s="255"/>
      <c r="M253" s="255"/>
      <c r="N253" s="255"/>
      <c r="O253" s="255"/>
      <c r="P253" s="255"/>
      <c r="Q253" s="255"/>
      <c r="R253" s="255"/>
      <c r="S253" s="255"/>
      <c r="T253" s="255"/>
      <c r="U253" s="255">
        <f>U252</f>
        <v>0</v>
      </c>
      <c r="V253" s="255"/>
      <c r="W253" s="255"/>
      <c r="X253" s="255"/>
      <c r="Y253" s="255"/>
      <c r="Z253" s="255"/>
      <c r="AA253" s="255"/>
      <c r="AB253" s="255"/>
      <c r="AC253" s="255"/>
      <c r="AD253" s="255"/>
      <c r="AE253" s="255"/>
      <c r="AF253" s="255"/>
      <c r="AG253" s="255"/>
      <c r="AH253" s="255"/>
      <c r="AI253" s="255"/>
      <c r="AJ253" s="255"/>
      <c r="AK253" s="255"/>
      <c r="AL253" s="255"/>
      <c r="AM253" s="362">
        <f>AM252</f>
        <v>0</v>
      </c>
      <c r="AN253" s="362">
        <f t="shared" ref="AN253:AZ253" si="82">AN252</f>
        <v>0</v>
      </c>
      <c r="AO253" s="362">
        <f t="shared" si="82"/>
        <v>0</v>
      </c>
      <c r="AP253" s="362">
        <f t="shared" si="82"/>
        <v>0</v>
      </c>
      <c r="AQ253" s="362">
        <f t="shared" si="82"/>
        <v>0</v>
      </c>
      <c r="AR253" s="362">
        <f t="shared" si="82"/>
        <v>0</v>
      </c>
      <c r="AS253" s="362">
        <f t="shared" si="82"/>
        <v>0</v>
      </c>
      <c r="AT253" s="362">
        <f t="shared" si="82"/>
        <v>0</v>
      </c>
      <c r="AU253" s="362">
        <f t="shared" si="82"/>
        <v>0</v>
      </c>
      <c r="AV253" s="362">
        <f t="shared" si="82"/>
        <v>0</v>
      </c>
      <c r="AW253" s="362">
        <f t="shared" si="82"/>
        <v>0</v>
      </c>
      <c r="AX253" s="362">
        <f t="shared" si="82"/>
        <v>0</v>
      </c>
      <c r="AY253" s="362">
        <f t="shared" si="82"/>
        <v>0</v>
      </c>
      <c r="AZ253" s="362">
        <f t="shared" si="82"/>
        <v>0</v>
      </c>
      <c r="BA253" s="444"/>
    </row>
    <row r="254" spans="1:53" s="243" customFormat="1" ht="15" hidden="1" outlineLevel="1">
      <c r="A254" s="448"/>
      <c r="B254" s="283"/>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363"/>
      <c r="AN254" s="363"/>
      <c r="AO254" s="363"/>
      <c r="AP254" s="363"/>
      <c r="AQ254" s="363"/>
      <c r="AR254" s="363"/>
      <c r="AS254" s="363"/>
      <c r="AT254" s="363"/>
      <c r="AU254" s="363"/>
      <c r="AV254" s="363"/>
      <c r="AW254" s="363"/>
      <c r="AX254" s="363"/>
      <c r="AY254" s="363"/>
      <c r="AZ254" s="363"/>
      <c r="BA254" s="272"/>
    </row>
    <row r="255" spans="1:53" s="243" customFormat="1" ht="15.75" hidden="1" outlineLevel="1">
      <c r="A255" s="448"/>
      <c r="B255" s="248" t="s">
        <v>487</v>
      </c>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363"/>
      <c r="AN255" s="363"/>
      <c r="AO255" s="363"/>
      <c r="AP255" s="363"/>
      <c r="AQ255" s="363"/>
      <c r="AR255" s="363"/>
      <c r="AS255" s="363"/>
      <c r="AT255" s="363"/>
      <c r="AU255" s="363"/>
      <c r="AV255" s="363"/>
      <c r="AW255" s="363"/>
      <c r="AX255" s="363"/>
      <c r="AY255" s="363"/>
      <c r="AZ255" s="363"/>
      <c r="BA255" s="272"/>
    </row>
    <row r="256" spans="1:53" s="243" customFormat="1" ht="15" hidden="1" outlineLevel="1">
      <c r="A256" s="448">
        <v>31</v>
      </c>
      <c r="B256" s="283" t="s">
        <v>488</v>
      </c>
      <c r="C256" s="251" t="s">
        <v>25</v>
      </c>
      <c r="D256" s="255"/>
      <c r="E256" s="255"/>
      <c r="F256" s="255"/>
      <c r="G256" s="255"/>
      <c r="H256" s="255"/>
      <c r="I256" s="255"/>
      <c r="J256" s="255"/>
      <c r="K256" s="255"/>
      <c r="L256" s="255"/>
      <c r="M256" s="255"/>
      <c r="N256" s="255"/>
      <c r="O256" s="255"/>
      <c r="P256" s="255"/>
      <c r="Q256" s="255"/>
      <c r="R256" s="255"/>
      <c r="S256" s="255"/>
      <c r="T256" s="255"/>
      <c r="U256" s="255">
        <v>0</v>
      </c>
      <c r="V256" s="255"/>
      <c r="W256" s="255"/>
      <c r="X256" s="255"/>
      <c r="Y256" s="255"/>
      <c r="Z256" s="255"/>
      <c r="AA256" s="255"/>
      <c r="AB256" s="255"/>
      <c r="AC256" s="255"/>
      <c r="AD256" s="255"/>
      <c r="AE256" s="255"/>
      <c r="AF256" s="255"/>
      <c r="AG256" s="255"/>
      <c r="AH256" s="255"/>
      <c r="AI256" s="255"/>
      <c r="AJ256" s="255"/>
      <c r="AK256" s="255"/>
      <c r="AL256" s="255"/>
      <c r="AM256" s="361"/>
      <c r="AN256" s="361"/>
      <c r="AO256" s="361"/>
      <c r="AP256" s="361"/>
      <c r="AQ256" s="361"/>
      <c r="AR256" s="361"/>
      <c r="AS256" s="361"/>
      <c r="AT256" s="361"/>
      <c r="AU256" s="361"/>
      <c r="AV256" s="361"/>
      <c r="AW256" s="361"/>
      <c r="AX256" s="361"/>
      <c r="AY256" s="361"/>
      <c r="AZ256" s="361"/>
      <c r="BA256" s="256">
        <f>SUM(AM256:AZ256)</f>
        <v>0</v>
      </c>
    </row>
    <row r="257" spans="1:53" s="243" customFormat="1" ht="15" hidden="1" outlineLevel="1">
      <c r="A257" s="448"/>
      <c r="B257" s="283" t="s">
        <v>243</v>
      </c>
      <c r="C257" s="251" t="s">
        <v>163</v>
      </c>
      <c r="D257" s="255"/>
      <c r="E257" s="255"/>
      <c r="F257" s="255"/>
      <c r="G257" s="255"/>
      <c r="H257" s="255"/>
      <c r="I257" s="255"/>
      <c r="J257" s="255"/>
      <c r="K257" s="255"/>
      <c r="L257" s="255"/>
      <c r="M257" s="255"/>
      <c r="N257" s="255"/>
      <c r="O257" s="255"/>
      <c r="P257" s="255"/>
      <c r="Q257" s="255"/>
      <c r="R257" s="255"/>
      <c r="S257" s="255"/>
      <c r="T257" s="255"/>
      <c r="U257" s="255">
        <f>U256</f>
        <v>0</v>
      </c>
      <c r="V257" s="255"/>
      <c r="W257" s="255"/>
      <c r="X257" s="255"/>
      <c r="Y257" s="255"/>
      <c r="Z257" s="255"/>
      <c r="AA257" s="255"/>
      <c r="AB257" s="255"/>
      <c r="AC257" s="255"/>
      <c r="AD257" s="255"/>
      <c r="AE257" s="255"/>
      <c r="AF257" s="255"/>
      <c r="AG257" s="255"/>
      <c r="AH257" s="255"/>
      <c r="AI257" s="255"/>
      <c r="AJ257" s="255"/>
      <c r="AK257" s="255"/>
      <c r="AL257" s="255"/>
      <c r="AM257" s="362">
        <f>AM256</f>
        <v>0</v>
      </c>
      <c r="AN257" s="362">
        <f t="shared" ref="AN257:AZ257" si="83">AN256</f>
        <v>0</v>
      </c>
      <c r="AO257" s="362">
        <f t="shared" si="83"/>
        <v>0</v>
      </c>
      <c r="AP257" s="362">
        <f t="shared" si="83"/>
        <v>0</v>
      </c>
      <c r="AQ257" s="362">
        <f t="shared" si="83"/>
        <v>0</v>
      </c>
      <c r="AR257" s="362">
        <f t="shared" si="83"/>
        <v>0</v>
      </c>
      <c r="AS257" s="362">
        <f t="shared" si="83"/>
        <v>0</v>
      </c>
      <c r="AT257" s="362">
        <f t="shared" si="83"/>
        <v>0</v>
      </c>
      <c r="AU257" s="362">
        <f t="shared" si="83"/>
        <v>0</v>
      </c>
      <c r="AV257" s="362">
        <f t="shared" si="83"/>
        <v>0</v>
      </c>
      <c r="AW257" s="362">
        <f t="shared" si="83"/>
        <v>0</v>
      </c>
      <c r="AX257" s="362">
        <f t="shared" si="83"/>
        <v>0</v>
      </c>
      <c r="AY257" s="362">
        <f t="shared" si="83"/>
        <v>0</v>
      </c>
      <c r="AZ257" s="362">
        <f t="shared" si="83"/>
        <v>0</v>
      </c>
      <c r="BA257" s="444"/>
    </row>
    <row r="258" spans="1:53" s="243" customFormat="1" ht="15" hidden="1" outlineLevel="1">
      <c r="A258" s="448"/>
      <c r="B258" s="283"/>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363"/>
      <c r="AN258" s="363"/>
      <c r="AO258" s="363"/>
      <c r="AP258" s="363"/>
      <c r="AQ258" s="363"/>
      <c r="AR258" s="363"/>
      <c r="AS258" s="363"/>
      <c r="AT258" s="363"/>
      <c r="AU258" s="363"/>
      <c r="AV258" s="363"/>
      <c r="AW258" s="363"/>
      <c r="AX258" s="363"/>
      <c r="AY258" s="363"/>
      <c r="AZ258" s="363"/>
      <c r="BA258" s="272"/>
    </row>
    <row r="259" spans="1:53" s="243" customFormat="1" ht="15" hidden="1" outlineLevel="1">
      <c r="A259" s="448">
        <v>32</v>
      </c>
      <c r="B259" s="283" t="s">
        <v>489</v>
      </c>
      <c r="C259" s="251" t="s">
        <v>25</v>
      </c>
      <c r="D259" s="255"/>
      <c r="E259" s="255"/>
      <c r="F259" s="255"/>
      <c r="G259" s="255"/>
      <c r="H259" s="255"/>
      <c r="I259" s="255"/>
      <c r="J259" s="255"/>
      <c r="K259" s="255"/>
      <c r="L259" s="255"/>
      <c r="M259" s="255"/>
      <c r="N259" s="255"/>
      <c r="O259" s="255"/>
      <c r="P259" s="255"/>
      <c r="Q259" s="255"/>
      <c r="R259" s="255"/>
      <c r="S259" s="255"/>
      <c r="T259" s="255"/>
      <c r="U259" s="255">
        <v>0</v>
      </c>
      <c r="V259" s="255"/>
      <c r="W259" s="255"/>
      <c r="X259" s="255"/>
      <c r="Y259" s="255"/>
      <c r="Z259" s="255"/>
      <c r="AA259" s="255"/>
      <c r="AB259" s="255"/>
      <c r="AC259" s="255"/>
      <c r="AD259" s="255"/>
      <c r="AE259" s="255"/>
      <c r="AF259" s="255"/>
      <c r="AG259" s="255"/>
      <c r="AH259" s="255"/>
      <c r="AI259" s="255"/>
      <c r="AJ259" s="255"/>
      <c r="AK259" s="255"/>
      <c r="AL259" s="255"/>
      <c r="AM259" s="361"/>
      <c r="AN259" s="361"/>
      <c r="AO259" s="361"/>
      <c r="AP259" s="361"/>
      <c r="AQ259" s="361"/>
      <c r="AR259" s="361"/>
      <c r="AS259" s="361"/>
      <c r="AT259" s="361"/>
      <c r="AU259" s="361"/>
      <c r="AV259" s="361"/>
      <c r="AW259" s="361"/>
      <c r="AX259" s="361"/>
      <c r="AY259" s="361"/>
      <c r="AZ259" s="361"/>
      <c r="BA259" s="256">
        <f>SUM(AM259:AZ259)</f>
        <v>0</v>
      </c>
    </row>
    <row r="260" spans="1:53" s="243" customFormat="1" ht="15" hidden="1" outlineLevel="1">
      <c r="A260" s="448"/>
      <c r="B260" s="283" t="s">
        <v>243</v>
      </c>
      <c r="C260" s="251" t="s">
        <v>163</v>
      </c>
      <c r="D260" s="255"/>
      <c r="E260" s="255"/>
      <c r="F260" s="255"/>
      <c r="G260" s="255"/>
      <c r="H260" s="255"/>
      <c r="I260" s="255"/>
      <c r="J260" s="255"/>
      <c r="K260" s="255"/>
      <c r="L260" s="255"/>
      <c r="M260" s="255"/>
      <c r="N260" s="255"/>
      <c r="O260" s="255"/>
      <c r="P260" s="255"/>
      <c r="Q260" s="255"/>
      <c r="R260" s="255"/>
      <c r="S260" s="255"/>
      <c r="T260" s="255"/>
      <c r="U260" s="255">
        <f>U259</f>
        <v>0</v>
      </c>
      <c r="V260" s="255"/>
      <c r="W260" s="255"/>
      <c r="X260" s="255"/>
      <c r="Y260" s="255"/>
      <c r="Z260" s="255"/>
      <c r="AA260" s="255"/>
      <c r="AB260" s="255"/>
      <c r="AC260" s="255"/>
      <c r="AD260" s="255"/>
      <c r="AE260" s="255"/>
      <c r="AF260" s="255"/>
      <c r="AG260" s="255"/>
      <c r="AH260" s="255"/>
      <c r="AI260" s="255"/>
      <c r="AJ260" s="255"/>
      <c r="AK260" s="255"/>
      <c r="AL260" s="255"/>
      <c r="AM260" s="362">
        <f>AM259</f>
        <v>0</v>
      </c>
      <c r="AN260" s="362">
        <f t="shared" ref="AN260:AZ260" si="84">AN259</f>
        <v>0</v>
      </c>
      <c r="AO260" s="362">
        <f t="shared" si="84"/>
        <v>0</v>
      </c>
      <c r="AP260" s="362">
        <f t="shared" si="84"/>
        <v>0</v>
      </c>
      <c r="AQ260" s="362">
        <f t="shared" si="84"/>
        <v>0</v>
      </c>
      <c r="AR260" s="362">
        <f t="shared" si="84"/>
        <v>0</v>
      </c>
      <c r="AS260" s="362">
        <f t="shared" si="84"/>
        <v>0</v>
      </c>
      <c r="AT260" s="362">
        <f t="shared" si="84"/>
        <v>0</v>
      </c>
      <c r="AU260" s="362">
        <f t="shared" si="84"/>
        <v>0</v>
      </c>
      <c r="AV260" s="362">
        <f t="shared" si="84"/>
        <v>0</v>
      </c>
      <c r="AW260" s="362">
        <f t="shared" si="84"/>
        <v>0</v>
      </c>
      <c r="AX260" s="362">
        <f t="shared" si="84"/>
        <v>0</v>
      </c>
      <c r="AY260" s="362">
        <f t="shared" si="84"/>
        <v>0</v>
      </c>
      <c r="AZ260" s="362">
        <f t="shared" si="84"/>
        <v>0</v>
      </c>
      <c r="BA260" s="444"/>
    </row>
    <row r="261" spans="1:53" s="243" customFormat="1" ht="15" hidden="1" outlineLevel="1">
      <c r="A261" s="448"/>
      <c r="B261" s="283"/>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363"/>
      <c r="AN261" s="363"/>
      <c r="AO261" s="363"/>
      <c r="AP261" s="363"/>
      <c r="AQ261" s="363"/>
      <c r="AR261" s="363"/>
      <c r="AS261" s="363"/>
      <c r="AT261" s="363"/>
      <c r="AU261" s="363"/>
      <c r="AV261" s="363"/>
      <c r="AW261" s="363"/>
      <c r="AX261" s="363"/>
      <c r="AY261" s="363"/>
      <c r="AZ261" s="363"/>
      <c r="BA261" s="272"/>
    </row>
    <row r="262" spans="1:53" s="243" customFormat="1" ht="15" hidden="1" outlineLevel="1">
      <c r="A262" s="448">
        <v>33</v>
      </c>
      <c r="B262" s="283" t="s">
        <v>490</v>
      </c>
      <c r="C262" s="251" t="s">
        <v>25</v>
      </c>
      <c r="D262" s="255"/>
      <c r="E262" s="255"/>
      <c r="F262" s="255"/>
      <c r="G262" s="255"/>
      <c r="H262" s="255"/>
      <c r="I262" s="255"/>
      <c r="J262" s="255"/>
      <c r="K262" s="255"/>
      <c r="L262" s="255"/>
      <c r="M262" s="255"/>
      <c r="N262" s="255"/>
      <c r="O262" s="255"/>
      <c r="P262" s="255"/>
      <c r="Q262" s="255"/>
      <c r="R262" s="255"/>
      <c r="S262" s="255"/>
      <c r="T262" s="255"/>
      <c r="U262" s="255">
        <v>12</v>
      </c>
      <c r="V262" s="255"/>
      <c r="W262" s="255"/>
      <c r="X262" s="255"/>
      <c r="Y262" s="255"/>
      <c r="Z262" s="255"/>
      <c r="AA262" s="255"/>
      <c r="AB262" s="255"/>
      <c r="AC262" s="255"/>
      <c r="AD262" s="255"/>
      <c r="AE262" s="255"/>
      <c r="AF262" s="255"/>
      <c r="AG262" s="255"/>
      <c r="AH262" s="255"/>
      <c r="AI262" s="255"/>
      <c r="AJ262" s="255"/>
      <c r="AK262" s="255"/>
      <c r="AL262" s="255"/>
      <c r="AM262" s="361"/>
      <c r="AN262" s="361"/>
      <c r="AO262" s="361"/>
      <c r="AP262" s="361"/>
      <c r="AQ262" s="361"/>
      <c r="AR262" s="361"/>
      <c r="AS262" s="361"/>
      <c r="AT262" s="361"/>
      <c r="AU262" s="361"/>
      <c r="AV262" s="361"/>
      <c r="AW262" s="361"/>
      <c r="AX262" s="361"/>
      <c r="AY262" s="361"/>
      <c r="AZ262" s="361"/>
      <c r="BA262" s="256">
        <f>SUM(AM262:AZ262)</f>
        <v>0</v>
      </c>
    </row>
    <row r="263" spans="1:53" s="243" customFormat="1" ht="15" hidden="1" outlineLevel="1">
      <c r="A263" s="448"/>
      <c r="B263" s="283" t="s">
        <v>243</v>
      </c>
      <c r="C263" s="251" t="s">
        <v>163</v>
      </c>
      <c r="D263" s="255"/>
      <c r="E263" s="255"/>
      <c r="F263" s="255"/>
      <c r="G263" s="255"/>
      <c r="H263" s="255"/>
      <c r="I263" s="255"/>
      <c r="J263" s="255"/>
      <c r="K263" s="255"/>
      <c r="L263" s="255"/>
      <c r="M263" s="255"/>
      <c r="N263" s="255"/>
      <c r="O263" s="255"/>
      <c r="P263" s="255"/>
      <c r="Q263" s="255"/>
      <c r="R263" s="255"/>
      <c r="S263" s="255"/>
      <c r="T263" s="255"/>
      <c r="U263" s="255">
        <f>U262</f>
        <v>12</v>
      </c>
      <c r="V263" s="255"/>
      <c r="W263" s="255"/>
      <c r="X263" s="255"/>
      <c r="Y263" s="255"/>
      <c r="Z263" s="255"/>
      <c r="AA263" s="255"/>
      <c r="AB263" s="255"/>
      <c r="AC263" s="255"/>
      <c r="AD263" s="255"/>
      <c r="AE263" s="255"/>
      <c r="AF263" s="255"/>
      <c r="AG263" s="255"/>
      <c r="AH263" s="255"/>
      <c r="AI263" s="255"/>
      <c r="AJ263" s="255"/>
      <c r="AK263" s="255"/>
      <c r="AL263" s="255"/>
      <c r="AM263" s="362">
        <f>AM262</f>
        <v>0</v>
      </c>
      <c r="AN263" s="362">
        <f t="shared" ref="AN263:AZ263" si="85">AN262</f>
        <v>0</v>
      </c>
      <c r="AO263" s="362">
        <f t="shared" si="85"/>
        <v>0</v>
      </c>
      <c r="AP263" s="362">
        <f t="shared" si="85"/>
        <v>0</v>
      </c>
      <c r="AQ263" s="362">
        <f t="shared" si="85"/>
        <v>0</v>
      </c>
      <c r="AR263" s="362">
        <f t="shared" si="85"/>
        <v>0</v>
      </c>
      <c r="AS263" s="362">
        <f t="shared" si="85"/>
        <v>0</v>
      </c>
      <c r="AT263" s="362">
        <f t="shared" si="85"/>
        <v>0</v>
      </c>
      <c r="AU263" s="362">
        <f t="shared" si="85"/>
        <v>0</v>
      </c>
      <c r="AV263" s="362">
        <f t="shared" si="85"/>
        <v>0</v>
      </c>
      <c r="AW263" s="362">
        <f t="shared" si="85"/>
        <v>0</v>
      </c>
      <c r="AX263" s="362">
        <f t="shared" si="85"/>
        <v>0</v>
      </c>
      <c r="AY263" s="362">
        <f t="shared" si="85"/>
        <v>0</v>
      </c>
      <c r="AZ263" s="362">
        <f t="shared" si="85"/>
        <v>0</v>
      </c>
      <c r="BA263" s="444"/>
    </row>
    <row r="264" spans="1:53" ht="15" hidden="1" outlineLevel="1">
      <c r="B264" s="274"/>
      <c r="C264" s="284"/>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51"/>
      <c r="AG264" s="251"/>
      <c r="AH264" s="251"/>
      <c r="AI264" s="251"/>
      <c r="AJ264" s="251"/>
      <c r="AK264" s="251"/>
      <c r="AL264" s="251"/>
      <c r="AM264" s="261"/>
      <c r="AN264" s="261"/>
      <c r="AO264" s="261"/>
      <c r="AP264" s="261"/>
      <c r="AQ264" s="261"/>
      <c r="AR264" s="261"/>
      <c r="AS264" s="261"/>
      <c r="AT264" s="261"/>
      <c r="AU264" s="261"/>
      <c r="AV264" s="261"/>
      <c r="AW264" s="261"/>
      <c r="AX264" s="261"/>
      <c r="AY264" s="261"/>
      <c r="AZ264" s="261"/>
      <c r="BA264" s="266"/>
    </row>
    <row r="265" spans="1:53" ht="15.75" collapsed="1">
      <c r="B265" s="286" t="s">
        <v>244</v>
      </c>
      <c r="C265" s="288"/>
      <c r="D265" s="288">
        <f>SUM(D160:D263)</f>
        <v>0</v>
      </c>
      <c r="E265" s="288"/>
      <c r="F265" s="288"/>
      <c r="G265" s="288"/>
      <c r="H265" s="288"/>
      <c r="I265" s="288"/>
      <c r="J265" s="288"/>
      <c r="K265" s="288"/>
      <c r="L265" s="288"/>
      <c r="M265" s="288"/>
      <c r="N265" s="288"/>
      <c r="O265" s="288"/>
      <c r="P265" s="288"/>
      <c r="Q265" s="288"/>
      <c r="R265" s="288"/>
      <c r="S265" s="288"/>
      <c r="T265" s="288"/>
      <c r="U265" s="288"/>
      <c r="V265" s="288">
        <f>SUM(V160:V263)</f>
        <v>0</v>
      </c>
      <c r="W265" s="288"/>
      <c r="X265" s="288"/>
      <c r="Y265" s="288"/>
      <c r="Z265" s="288"/>
      <c r="AA265" s="288"/>
      <c r="AB265" s="288"/>
      <c r="AC265" s="288"/>
      <c r="AD265" s="288"/>
      <c r="AE265" s="288"/>
      <c r="AF265" s="288"/>
      <c r="AG265" s="288"/>
      <c r="AH265" s="288"/>
      <c r="AI265" s="288"/>
      <c r="AJ265" s="288"/>
      <c r="AK265" s="288"/>
      <c r="AL265" s="288"/>
      <c r="AM265" s="288">
        <f>IF(AM159="kWh",SUMPRODUCT(D160:D263,AM160:AM263))</f>
        <v>0</v>
      </c>
      <c r="AN265" s="288">
        <f>IF(AN159="kWh",SUMPRODUCT(D160:D263,AN160:AN263))</f>
        <v>0</v>
      </c>
      <c r="AO265" s="288">
        <f>IF(AO159="kW",SUMPRODUCT(U160:U263,V160:V263,AO160:AO263),SUMPRODUCT(D160:D263,AO160:AO263))</f>
        <v>0</v>
      </c>
      <c r="AP265" s="288">
        <f>IF(AP159="kW",SUMPRODUCT(U160:U263,V160:V263,AP160:AP263),SUMPRODUCT(D160:D263,AP160:AP263))</f>
        <v>0</v>
      </c>
      <c r="AQ265" s="288">
        <f>IF(AQ159="kW",SUMPRODUCT(U160:U263,V160:V263,AQ160:AQ263),SUMPRODUCT(D160:D263,AQ160:AQ263))</f>
        <v>0</v>
      </c>
      <c r="AR265" s="288">
        <f>IF(AR159="kW",SUMPRODUCT(U160:U263,V160:V263,AR160:AR263),SUMPRODUCT(D160:D263,AR160:AR263))</f>
        <v>0</v>
      </c>
      <c r="AS265" s="288">
        <f>IF(AS159="kW",SUMPRODUCT(U160:U263,V160:V263,AS160:AS263),SUMPRODUCT(D160:D263,AS160:AS263))</f>
        <v>0</v>
      </c>
      <c r="AT265" s="288">
        <f>IF(AT159="kW",SUMPRODUCT(U160:U263,V160:V263,AT160:AT263),SUMPRODUCT(D160:D263,AT160:AT263))</f>
        <v>0</v>
      </c>
      <c r="AU265" s="288">
        <f>IF(AU159="kW",SUMPRODUCT(U160:U263,V160:V263,AU160:AU263),SUMPRODUCT(D160:D263,AU160:AU263))</f>
        <v>0</v>
      </c>
      <c r="AV265" s="288">
        <f>IF(AV159="kW",SUMPRODUCT(U160:U263,V160:V263,AV160:AV263),SUMPRODUCT(D160:D263,AV160:AV263))</f>
        <v>0</v>
      </c>
      <c r="AW265" s="288">
        <f>IF(AW159="kW",SUMPRODUCT(U160:U263,V160:V263,AW160:AW263),SUMPRODUCT(D160:D263,AW160:AW263))</f>
        <v>0</v>
      </c>
      <c r="AX265" s="288">
        <f>IF(AX159="kW",SUMPRODUCT(U160:U263,V160:V263,AX160:AX263),SUMPRODUCT(D160:D263,AX160:AX263))</f>
        <v>0</v>
      </c>
      <c r="AY265" s="288">
        <f>IF(AY159="kW",SUMPRODUCT(U160:U263,V160:V263,AY160:AY263),SUMPRODUCT(D160:D263,AY160:AY263))</f>
        <v>0</v>
      </c>
      <c r="AZ265" s="288">
        <f>IF(AZ159="kW",SUMPRODUCT(U160:U263,V160:V263,AZ160:AZ263),SUMPRODUCT(D160:D263,AZ160:AZ263))</f>
        <v>0</v>
      </c>
      <c r="BA265" s="289"/>
    </row>
    <row r="266" spans="1:53" ht="15.75">
      <c r="B266" s="290" t="s">
        <v>245</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f>HLOOKUP(AM158,'2. LRAMVA Threshold'!$B$43:$Q$54,4,FALSE)</f>
        <v>0</v>
      </c>
      <c r="AN266" s="287">
        <f>HLOOKUP(AN158,'2. LRAMVA Threshold'!$B$43:$Q$54,4,FALSE)</f>
        <v>0</v>
      </c>
      <c r="AO266" s="287">
        <f>HLOOKUP(AO158,'2. LRAMVA Threshold'!$B$43:$Q$54,4,FALSE)</f>
        <v>0</v>
      </c>
      <c r="AP266" s="287">
        <f>HLOOKUP(AP158,'2. LRAMVA Threshold'!$B$43:$Q$54,4,FALSE)</f>
        <v>0</v>
      </c>
      <c r="AQ266" s="287">
        <f>HLOOKUP(AQ158,'2. LRAMVA Threshold'!$B$43:$Q$54,4,FALSE)</f>
        <v>0</v>
      </c>
      <c r="AR266" s="287">
        <f>HLOOKUP(AR158,'2. LRAMVA Threshold'!$B$43:$Q$54,4,FALSE)</f>
        <v>0</v>
      </c>
      <c r="AS266" s="287">
        <f>HLOOKUP(AS158,'2. LRAMVA Threshold'!$B$43:$Q$54,4,FALSE)</f>
        <v>0</v>
      </c>
      <c r="AT266" s="287">
        <f>HLOOKUP(AT158,'2. LRAMVA Threshold'!$B$43:$Q$54,4,FALSE)</f>
        <v>0</v>
      </c>
      <c r="AU266" s="287">
        <f>HLOOKUP(AU158,'2. LRAMVA Threshold'!$B$43:$Q$54,4,FALSE)</f>
        <v>0</v>
      </c>
      <c r="AV266" s="287">
        <f>HLOOKUP(AV158,'2. LRAMVA Threshold'!$B$43:$Q$54,4,FALSE)</f>
        <v>0</v>
      </c>
      <c r="AW266" s="287">
        <f>HLOOKUP(AW158,'2. LRAMVA Threshold'!$B$43:$Q$54,4,FALSE)</f>
        <v>0</v>
      </c>
      <c r="AX266" s="287">
        <f>HLOOKUP(AX158,'2. LRAMVA Threshold'!$B$43:$Q$54,4,FALSE)</f>
        <v>0</v>
      </c>
      <c r="AY266" s="287">
        <f>HLOOKUP(AY158,'2. LRAMVA Threshold'!$B$43:$Q$54,4,FALSE)</f>
        <v>0</v>
      </c>
      <c r="AZ266" s="287">
        <f>HLOOKUP(AZ158,'2. LRAMVA Threshold'!$B$43:$Q$54,4,FALSE)</f>
        <v>0</v>
      </c>
      <c r="BA266" s="291"/>
    </row>
    <row r="267" spans="1:53" ht="15">
      <c r="B267" s="283"/>
      <c r="C267" s="292"/>
      <c r="D267" s="293"/>
      <c r="E267" s="293"/>
      <c r="F267" s="293"/>
      <c r="G267" s="293"/>
      <c r="H267" s="293"/>
      <c r="I267" s="293"/>
      <c r="J267" s="293"/>
      <c r="K267" s="293"/>
      <c r="L267" s="293"/>
      <c r="M267" s="293"/>
      <c r="N267" s="293"/>
      <c r="O267" s="293"/>
      <c r="P267" s="293"/>
      <c r="Q267" s="293"/>
      <c r="R267" s="293"/>
      <c r="S267" s="293"/>
      <c r="T267" s="293"/>
      <c r="U267" s="293"/>
      <c r="V267" s="294"/>
      <c r="W267" s="293"/>
      <c r="X267" s="293"/>
      <c r="Y267" s="293"/>
      <c r="Z267" s="263"/>
      <c r="AA267" s="263"/>
      <c r="AB267" s="263"/>
      <c r="AC267" s="263"/>
      <c r="AD267" s="293"/>
      <c r="AE267" s="293"/>
      <c r="AF267" s="293"/>
      <c r="AG267" s="293"/>
      <c r="AH267" s="293"/>
      <c r="AI267" s="293"/>
      <c r="AJ267" s="293"/>
      <c r="AK267" s="293"/>
      <c r="AL267" s="293"/>
      <c r="AM267" s="260"/>
      <c r="AN267" s="260"/>
      <c r="AO267" s="260"/>
      <c r="AP267" s="260"/>
      <c r="AQ267" s="260"/>
      <c r="AR267" s="260"/>
      <c r="AS267" s="260"/>
      <c r="AT267" s="260"/>
      <c r="AU267" s="260"/>
      <c r="AV267" s="260"/>
      <c r="AW267" s="260"/>
      <c r="AX267" s="260"/>
      <c r="AY267" s="260"/>
      <c r="AZ267" s="260"/>
      <c r="BA267" s="295"/>
    </row>
    <row r="268" spans="1:53" ht="15">
      <c r="B268" s="283" t="s">
        <v>165</v>
      </c>
      <c r="C268" s="296"/>
      <c r="D268" s="296"/>
      <c r="E268" s="329"/>
      <c r="F268" s="329"/>
      <c r="G268" s="329"/>
      <c r="H268" s="329"/>
      <c r="I268" s="329"/>
      <c r="J268" s="329"/>
      <c r="K268" s="329"/>
      <c r="L268" s="329"/>
      <c r="M268" s="329"/>
      <c r="N268" s="329"/>
      <c r="O268" s="329"/>
      <c r="P268" s="329"/>
      <c r="Q268" s="329"/>
      <c r="R268" s="329"/>
      <c r="S268" s="329"/>
      <c r="T268" s="329"/>
      <c r="U268" s="329"/>
      <c r="V268" s="251"/>
      <c r="W268" s="298"/>
      <c r="X268" s="298"/>
      <c r="Y268" s="298"/>
      <c r="Z268" s="297"/>
      <c r="AA268" s="297"/>
      <c r="AB268" s="297"/>
      <c r="AC268" s="297"/>
      <c r="AD268" s="298"/>
      <c r="AE268" s="298"/>
      <c r="AF268" s="298"/>
      <c r="AG268" s="298"/>
      <c r="AH268" s="298"/>
      <c r="AI268" s="298"/>
      <c r="AJ268" s="298"/>
      <c r="AK268" s="298"/>
      <c r="AL268" s="298"/>
      <c r="AM268" s="732">
        <f>HLOOKUP(AM$20,'3.  Distribution Rates'!$C$165:$P$176,4,FALSE)</f>
        <v>0</v>
      </c>
      <c r="AN268" s="732">
        <f>HLOOKUP(AN$20,'3.  Distribution Rates'!$C$165:$P$176,4,FALSE)</f>
        <v>0</v>
      </c>
      <c r="AO268" s="299">
        <f>HLOOKUP(AO$20,'3.  Distribution Rates'!$C$165:$P$176,4,FALSE)</f>
        <v>0</v>
      </c>
      <c r="AP268" s="299">
        <f>HLOOKUP(AP$20,'3.  Distribution Rates'!$C$165:$P$176,4,FALSE)</f>
        <v>0</v>
      </c>
      <c r="AQ268" s="299">
        <f>HLOOKUP(AQ$20,'3.  Distribution Rates'!$C$165:$P$176,4,FALSE)</f>
        <v>0</v>
      </c>
      <c r="AR268" s="299">
        <f>HLOOKUP(AR$20,'3.  Distribution Rates'!$C$165:$P$176,4,FALSE)</f>
        <v>0</v>
      </c>
      <c r="AS268" s="299">
        <f>HLOOKUP(AS$20,'3.  Distribution Rates'!$C$165:$P$176,4,FALSE)</f>
        <v>0</v>
      </c>
      <c r="AT268" s="299">
        <f>HLOOKUP(AT$20,'3.  Distribution Rates'!$C$165:$P$176,4,FALSE)</f>
        <v>0</v>
      </c>
      <c r="AU268" s="299">
        <f>HLOOKUP(AU$20,'3.  Distribution Rates'!$C$165:$P$176,4,FALSE)</f>
        <v>0</v>
      </c>
      <c r="AV268" s="299">
        <f>HLOOKUP(AV$20,'3.  Distribution Rates'!$C$165:$P$176,4,FALSE)</f>
        <v>0</v>
      </c>
      <c r="AW268" s="299">
        <f>HLOOKUP(AW$20,'3.  Distribution Rates'!$C$165:$P$176,4,FALSE)</f>
        <v>0</v>
      </c>
      <c r="AX268" s="299">
        <f>HLOOKUP(AX$20,'3.  Distribution Rates'!$C$165:$P$176,4,FALSE)</f>
        <v>0</v>
      </c>
      <c r="AY268" s="299">
        <f>HLOOKUP(AY$20,'3.  Distribution Rates'!$C$165:$P$176,4,FALSE)</f>
        <v>0</v>
      </c>
      <c r="AZ268" s="299">
        <f>HLOOKUP(AZ$20,'3.  Distribution Rates'!$C$165:$P$176,4,FALSE)</f>
        <v>0</v>
      </c>
      <c r="BA268" s="330"/>
    </row>
    <row r="269" spans="1:53" ht="15">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51"/>
      <c r="W269" s="240"/>
      <c r="X269" s="240"/>
      <c r="Y269" s="240"/>
      <c r="Z269" s="243"/>
      <c r="AA269" s="243"/>
      <c r="AB269" s="243"/>
      <c r="AC269" s="243"/>
      <c r="AD269" s="240"/>
      <c r="AE269" s="240"/>
      <c r="AF269" s="240"/>
      <c r="AG269" s="240"/>
      <c r="AH269" s="240"/>
      <c r="AI269" s="240"/>
      <c r="AJ269" s="240"/>
      <c r="AK269" s="240"/>
      <c r="AL269" s="240"/>
      <c r="AM269" s="331">
        <f>AM135*AM268</f>
        <v>0</v>
      </c>
      <c r="AN269" s="331">
        <f>AN135*AN268</f>
        <v>0</v>
      </c>
      <c r="AO269" s="331">
        <f t="shared" ref="AO269:AZ269" si="86">AO135*AO268</f>
        <v>0</v>
      </c>
      <c r="AP269" s="331">
        <f t="shared" si="86"/>
        <v>0</v>
      </c>
      <c r="AQ269" s="331">
        <f t="shared" si="86"/>
        <v>0</v>
      </c>
      <c r="AR269" s="331">
        <f t="shared" si="86"/>
        <v>0</v>
      </c>
      <c r="AS269" s="331">
        <f t="shared" si="86"/>
        <v>0</v>
      </c>
      <c r="AT269" s="331">
        <f t="shared" si="86"/>
        <v>0</v>
      </c>
      <c r="AU269" s="331">
        <f t="shared" si="86"/>
        <v>0</v>
      </c>
      <c r="AV269" s="331">
        <f t="shared" si="86"/>
        <v>0</v>
      </c>
      <c r="AW269" s="331">
        <f t="shared" si="86"/>
        <v>0</v>
      </c>
      <c r="AX269" s="331">
        <f t="shared" si="86"/>
        <v>0</v>
      </c>
      <c r="AY269" s="331">
        <f t="shared" si="86"/>
        <v>0</v>
      </c>
      <c r="AZ269" s="331">
        <f t="shared" si="86"/>
        <v>0</v>
      </c>
      <c r="BA269" s="543">
        <f>SUM(AM269:AZ269)</f>
        <v>0</v>
      </c>
    </row>
    <row r="270" spans="1:53" ht="15">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51"/>
      <c r="W270" s="240"/>
      <c r="X270" s="240"/>
      <c r="Y270" s="240"/>
      <c r="Z270" s="243"/>
      <c r="AA270" s="243"/>
      <c r="AB270" s="243"/>
      <c r="AC270" s="243"/>
      <c r="AD270" s="240"/>
      <c r="AE270" s="240"/>
      <c r="AF270" s="240"/>
      <c r="AG270" s="240"/>
      <c r="AH270" s="240"/>
      <c r="AI270" s="240"/>
      <c r="AJ270" s="240"/>
      <c r="AK270" s="240"/>
      <c r="AL270" s="240"/>
      <c r="AM270" s="331">
        <f t="shared" ref="AM270:AZ270" si="87">AM265*AM268</f>
        <v>0</v>
      </c>
      <c r="AN270" s="331">
        <f t="shared" si="87"/>
        <v>0</v>
      </c>
      <c r="AO270" s="332">
        <f t="shared" si="87"/>
        <v>0</v>
      </c>
      <c r="AP270" s="331">
        <f t="shared" si="87"/>
        <v>0</v>
      </c>
      <c r="AQ270" s="331">
        <f t="shared" si="87"/>
        <v>0</v>
      </c>
      <c r="AR270" s="332">
        <f t="shared" si="87"/>
        <v>0</v>
      </c>
      <c r="AS270" s="331">
        <f t="shared" si="87"/>
        <v>0</v>
      </c>
      <c r="AT270" s="331">
        <f t="shared" si="87"/>
        <v>0</v>
      </c>
      <c r="AU270" s="332">
        <f t="shared" si="87"/>
        <v>0</v>
      </c>
      <c r="AV270" s="331">
        <f t="shared" si="87"/>
        <v>0</v>
      </c>
      <c r="AW270" s="331">
        <f t="shared" si="87"/>
        <v>0</v>
      </c>
      <c r="AX270" s="332">
        <f t="shared" si="87"/>
        <v>0</v>
      </c>
      <c r="AY270" s="331">
        <f t="shared" si="87"/>
        <v>0</v>
      </c>
      <c r="AZ270" s="331">
        <f t="shared" si="87"/>
        <v>0</v>
      </c>
      <c r="BA270" s="543">
        <f>SUM(AM270:AZ270)</f>
        <v>0</v>
      </c>
    </row>
    <row r="271" spans="1:53" s="333" customFormat="1" ht="15.75">
      <c r="A271" s="450"/>
      <c r="B271" s="305" t="s">
        <v>253</v>
      </c>
      <c r="C271" s="301"/>
      <c r="D271" s="263"/>
      <c r="E271" s="293"/>
      <c r="F271" s="293"/>
      <c r="G271" s="293"/>
      <c r="H271" s="293"/>
      <c r="I271" s="293"/>
      <c r="J271" s="293"/>
      <c r="K271" s="293"/>
      <c r="L271" s="293"/>
      <c r="M271" s="293"/>
      <c r="N271" s="293"/>
      <c r="O271" s="293"/>
      <c r="P271" s="293"/>
      <c r="Q271" s="293"/>
      <c r="R271" s="293"/>
      <c r="S271" s="293"/>
      <c r="T271" s="293"/>
      <c r="U271" s="293"/>
      <c r="V271" s="260"/>
      <c r="W271" s="293"/>
      <c r="X271" s="293"/>
      <c r="Y271" s="293"/>
      <c r="Z271" s="263"/>
      <c r="AA271" s="263"/>
      <c r="AB271" s="263"/>
      <c r="AC271" s="263"/>
      <c r="AD271" s="293"/>
      <c r="AE271" s="293"/>
      <c r="AF271" s="293"/>
      <c r="AG271" s="293"/>
      <c r="AH271" s="293"/>
      <c r="AI271" s="293"/>
      <c r="AJ271" s="293"/>
      <c r="AK271" s="293"/>
      <c r="AL271" s="293"/>
      <c r="AM271" s="302">
        <f>SUM(AM269:AM270)</f>
        <v>0</v>
      </c>
      <c r="AN271" s="302">
        <f t="shared" ref="AN271:AS271" si="88">SUM(AN269:AN270)</f>
        <v>0</v>
      </c>
      <c r="AO271" s="302">
        <f t="shared" si="88"/>
        <v>0</v>
      </c>
      <c r="AP271" s="302">
        <f t="shared" si="88"/>
        <v>0</v>
      </c>
      <c r="AQ271" s="302">
        <f t="shared" si="88"/>
        <v>0</v>
      </c>
      <c r="AR271" s="302">
        <f t="shared" si="88"/>
        <v>0</v>
      </c>
      <c r="AS271" s="302">
        <f t="shared" si="88"/>
        <v>0</v>
      </c>
      <c r="AT271" s="302">
        <f t="shared" ref="AT271:AZ271" si="89">SUM(AT269:AT270)</f>
        <v>0</v>
      </c>
      <c r="AU271" s="302">
        <f t="shared" si="89"/>
        <v>0</v>
      </c>
      <c r="AV271" s="302">
        <f t="shared" si="89"/>
        <v>0</v>
      </c>
      <c r="AW271" s="302">
        <f t="shared" si="89"/>
        <v>0</v>
      </c>
      <c r="AX271" s="302">
        <f t="shared" si="89"/>
        <v>0</v>
      </c>
      <c r="AY271" s="302">
        <f t="shared" si="89"/>
        <v>0</v>
      </c>
      <c r="AZ271" s="302">
        <f t="shared" si="89"/>
        <v>0</v>
      </c>
      <c r="BA271" s="359">
        <f>SUM(BA269:BA270)</f>
        <v>0</v>
      </c>
    </row>
    <row r="272" spans="1:53" s="333" customFormat="1" ht="15.75">
      <c r="A272" s="450"/>
      <c r="B272" s="305" t="s">
        <v>246</v>
      </c>
      <c r="C272" s="301"/>
      <c r="D272" s="306"/>
      <c r="E272" s="293"/>
      <c r="F272" s="293"/>
      <c r="G272" s="293"/>
      <c r="H272" s="293"/>
      <c r="I272" s="293"/>
      <c r="J272" s="293"/>
      <c r="K272" s="293"/>
      <c r="L272" s="293"/>
      <c r="M272" s="293"/>
      <c r="N272" s="293"/>
      <c r="O272" s="293"/>
      <c r="P272" s="293"/>
      <c r="Q272" s="293"/>
      <c r="R272" s="293"/>
      <c r="S272" s="293"/>
      <c r="T272" s="293"/>
      <c r="U272" s="293"/>
      <c r="V272" s="260"/>
      <c r="W272" s="293"/>
      <c r="X272" s="293"/>
      <c r="Y272" s="293"/>
      <c r="Z272" s="263"/>
      <c r="AA272" s="263"/>
      <c r="AB272" s="263"/>
      <c r="AC272" s="263"/>
      <c r="AD272" s="293"/>
      <c r="AE272" s="293"/>
      <c r="AF272" s="293"/>
      <c r="AG272" s="293"/>
      <c r="AH272" s="293"/>
      <c r="AI272" s="293"/>
      <c r="AJ272" s="293"/>
      <c r="AK272" s="293"/>
      <c r="AL272" s="293"/>
      <c r="AM272" s="303">
        <f t="shared" ref="AM272:AS272" si="90">AM266*AM268</f>
        <v>0</v>
      </c>
      <c r="AN272" s="303">
        <f t="shared" si="90"/>
        <v>0</v>
      </c>
      <c r="AO272" s="303">
        <f t="shared" si="90"/>
        <v>0</v>
      </c>
      <c r="AP272" s="303">
        <f t="shared" si="90"/>
        <v>0</v>
      </c>
      <c r="AQ272" s="303">
        <f t="shared" si="90"/>
        <v>0</v>
      </c>
      <c r="AR272" s="303">
        <f t="shared" si="90"/>
        <v>0</v>
      </c>
      <c r="AS272" s="303">
        <f t="shared" si="90"/>
        <v>0</v>
      </c>
      <c r="AT272" s="303">
        <f t="shared" ref="AT272:AZ272" si="91">AT266*AT268</f>
        <v>0</v>
      </c>
      <c r="AU272" s="303">
        <f t="shared" si="91"/>
        <v>0</v>
      </c>
      <c r="AV272" s="303">
        <f t="shared" si="91"/>
        <v>0</v>
      </c>
      <c r="AW272" s="303">
        <f t="shared" si="91"/>
        <v>0</v>
      </c>
      <c r="AX272" s="303">
        <f t="shared" si="91"/>
        <v>0</v>
      </c>
      <c r="AY272" s="303">
        <f t="shared" si="91"/>
        <v>0</v>
      </c>
      <c r="AZ272" s="303">
        <f t="shared" si="91"/>
        <v>0</v>
      </c>
      <c r="BA272" s="359">
        <f>SUM(AM272:AZ272)</f>
        <v>0</v>
      </c>
    </row>
    <row r="273" spans="1:55" s="333" customFormat="1" ht="15.75">
      <c r="A273" s="450"/>
      <c r="B273" s="305" t="s">
        <v>254</v>
      </c>
      <c r="C273" s="301"/>
      <c r="D273" s="306"/>
      <c r="E273" s="293"/>
      <c r="F273" s="293"/>
      <c r="G273" s="293"/>
      <c r="H273" s="293"/>
      <c r="I273" s="293"/>
      <c r="J273" s="293"/>
      <c r="K273" s="293"/>
      <c r="L273" s="293"/>
      <c r="M273" s="293"/>
      <c r="N273" s="293"/>
      <c r="O273" s="293"/>
      <c r="P273" s="293"/>
      <c r="Q273" s="293"/>
      <c r="R273" s="293"/>
      <c r="S273" s="293"/>
      <c r="T273" s="293"/>
      <c r="U273" s="293"/>
      <c r="V273" s="260"/>
      <c r="W273" s="293"/>
      <c r="X273" s="293"/>
      <c r="Y273" s="293"/>
      <c r="Z273" s="306"/>
      <c r="AA273" s="306"/>
      <c r="AB273" s="306"/>
      <c r="AC273" s="306"/>
      <c r="AD273" s="293"/>
      <c r="AE273" s="293"/>
      <c r="AF273" s="293"/>
      <c r="AG273" s="293"/>
      <c r="AH273" s="293"/>
      <c r="AI273" s="293"/>
      <c r="AJ273" s="293"/>
      <c r="AK273" s="293"/>
      <c r="AL273" s="293"/>
      <c r="BA273" s="359">
        <f>BA271-BA272</f>
        <v>0</v>
      </c>
    </row>
    <row r="274" spans="1:55" ht="15">
      <c r="B274" s="283"/>
      <c r="C274" s="306"/>
      <c r="D274" s="306"/>
      <c r="E274" s="293"/>
      <c r="F274" s="293"/>
      <c r="G274" s="293"/>
      <c r="H274" s="293"/>
      <c r="I274" s="293"/>
      <c r="J274" s="293"/>
      <c r="K274" s="293"/>
      <c r="L274" s="293"/>
      <c r="M274" s="293"/>
      <c r="N274" s="293"/>
      <c r="O274" s="293"/>
      <c r="P274" s="293"/>
      <c r="Q274" s="293"/>
      <c r="R274" s="293"/>
      <c r="S274" s="293"/>
      <c r="T274" s="293"/>
      <c r="U274" s="293"/>
      <c r="V274" s="260"/>
      <c r="W274" s="293"/>
      <c r="X274" s="293"/>
      <c r="Y274" s="293"/>
      <c r="Z274" s="306"/>
      <c r="AA274" s="301"/>
      <c r="AB274" s="306"/>
      <c r="AC274" s="306"/>
      <c r="AD274" s="293"/>
      <c r="AE274" s="293"/>
      <c r="AF274" s="293"/>
      <c r="AG274" s="293"/>
      <c r="AH274" s="293"/>
      <c r="AI274" s="293"/>
      <c r="AJ274" s="293"/>
      <c r="AK274" s="293"/>
      <c r="AL274" s="293"/>
      <c r="BA274" s="304"/>
    </row>
    <row r="275" spans="1:55" ht="15">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312"/>
      <c r="W275" s="240"/>
      <c r="X275" s="240"/>
      <c r="Y275" s="240"/>
      <c r="Z275" s="264"/>
      <c r="AA275" s="243"/>
      <c r="AB275" s="243"/>
      <c r="AC275" s="240"/>
      <c r="AD275" s="240"/>
      <c r="AE275" s="243"/>
      <c r="AF275" s="243"/>
      <c r="AG275" s="243"/>
      <c r="AH275" s="243"/>
      <c r="AI275" s="243"/>
      <c r="AJ275" s="243"/>
      <c r="AK275" s="243"/>
      <c r="AL275" s="243"/>
      <c r="AM275" s="251">
        <f>SUMPRODUCT($E$160:$E$263,AM160:AM263)</f>
        <v>0</v>
      </c>
      <c r="AN275" s="251">
        <f>SUMPRODUCT($E$160:$E$263,AN160:AN263)</f>
        <v>0</v>
      </c>
      <c r="AO275" s="251">
        <f>IF(AO159="kW",SUMPRODUCT(U160:U263,W160:W263,AO160:AO263),SUMPRODUCT(E160:E263,AO160:AO263))</f>
        <v>0</v>
      </c>
      <c r="AP275" s="251">
        <f>IF(AP159="kW",SUMPRODUCT(U160:U263,W160:W263,AP160:AP263),SUMPRODUCT(E160:E263,AP160:AP263))</f>
        <v>0</v>
      </c>
      <c r="AQ275" s="251">
        <f>IF(AQ159="kW",SUMPRODUCT(U160:U263,W160:W263,AQ160:AQ263),SUMPRODUCT(E160:E263,AQ160:AQ263))</f>
        <v>0</v>
      </c>
      <c r="AR275" s="251">
        <f>IF(AR159="kW",SUMPRODUCT(U160:U263,W160:W263,AR160:AR263),SUMPRODUCT(E160:E263, AR160:AR263))</f>
        <v>0</v>
      </c>
      <c r="AS275" s="251">
        <f>IF(AS159="kW",SUMPRODUCT(U160:U263,W160:W263,AS160:AS263),SUMPRODUCT(E160:E263,AS160:AS263))</f>
        <v>0</v>
      </c>
      <c r="AT275" s="251">
        <f>IF(AT159="kW",SUMPRODUCT(U160:U263,W160:W263,AT160:AT263),SUMPRODUCT(E160:E263,AT160:AT263))</f>
        <v>0</v>
      </c>
      <c r="AU275" s="251">
        <f>IF(AU159="kW",SUMPRODUCT(U160:U263,W160:W263,AU160:AU263),SUMPRODUCT(E160:E263,AU160:AU263))</f>
        <v>0</v>
      </c>
      <c r="AV275" s="251">
        <f>IF(AV159="kW",SUMPRODUCT(U160:U263,W160:W263,AV160:AV263),SUMPRODUCT(E160:E263,AV160:AV263))</f>
        <v>0</v>
      </c>
      <c r="AW275" s="251">
        <f>IF(AW159="kW",SUMPRODUCT(U160:U263,W160:W263,AW160:AW263),SUMPRODUCT(E160:E263,AW160:AW263))</f>
        <v>0</v>
      </c>
      <c r="AX275" s="251">
        <f>IF(AX159="kW",SUMPRODUCT(U160:U263,W160:W263,AX160:AX263),SUMPRODUCT(E160:E263,AX160:AX263))</f>
        <v>0</v>
      </c>
      <c r="AY275" s="251">
        <f>IF(AY159="kW",SUMPRODUCT(U160:U263,W160:W263,AY160:AY263),SUMPRODUCT(E160:E263,AY160:AY263))</f>
        <v>0</v>
      </c>
      <c r="AZ275" s="251">
        <f>IF(AZ159="kW",SUMPRODUCT(U160:U263,W160:W263,AZ160:AZ263),SUMPRODUCT(E160:E263,AZ160:AZ263))</f>
        <v>0</v>
      </c>
      <c r="BA275" s="304"/>
      <c r="BC275" s="243"/>
    </row>
    <row r="276" spans="1:55" ht="15">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312"/>
      <c r="W276" s="240"/>
      <c r="X276" s="240"/>
      <c r="Y276" s="240"/>
      <c r="Z276" s="264"/>
      <c r="AA276" s="243"/>
      <c r="AB276" s="243"/>
      <c r="AC276" s="240"/>
      <c r="AD276" s="240"/>
      <c r="AE276" s="243"/>
      <c r="AF276" s="243"/>
      <c r="AG276" s="243"/>
      <c r="AH276" s="243"/>
      <c r="AI276" s="243"/>
      <c r="AJ276" s="243"/>
      <c r="AK276" s="243"/>
      <c r="AL276" s="243"/>
      <c r="AM276" s="251">
        <f>SUMPRODUCT($F$160:$F$263,AM160:AM263)</f>
        <v>0</v>
      </c>
      <c r="AN276" s="251">
        <f>SUMPRODUCT($F$160:$F$263,AN160:AN263)</f>
        <v>0</v>
      </c>
      <c r="AO276" s="251">
        <f>IF(AO159="kW",SUMPRODUCT(U160:U263,X160:X263,AO160:AO263),SUMPRODUCT(F160:F263,AO160:AO263))</f>
        <v>0</v>
      </c>
      <c r="AP276" s="251">
        <f>IF(AP159="kW",SUMPRODUCT(U160:U263,X160:X263,AP160:AP263),SUMPRODUCT(F160:F263,AP160:AP263))</f>
        <v>0</v>
      </c>
      <c r="AQ276" s="251">
        <f>IF(AQ159="kW",SUMPRODUCT(U160:U263,X160:X263,AQ160:AQ263),SUMPRODUCT(F160:F263, AQ160:AQ263))</f>
        <v>0</v>
      </c>
      <c r="AR276" s="251">
        <f>IF(AR159="kW",SUMPRODUCT(U160:U263,X160:X263,AR160:AR263),SUMPRODUCT(F160:F263, AR160:AR263))</f>
        <v>0</v>
      </c>
      <c r="AS276" s="251">
        <f>IF(AS159="kW",SUMPRODUCT(U160:U263,X160:X263,AS160:AS263),SUMPRODUCT(F160:F263,AS160:AS263))</f>
        <v>0</v>
      </c>
      <c r="AT276" s="251">
        <f>IF(AT159="kW",SUMPRODUCT(U160:U263,X160:X263,AT160:AT263),SUMPRODUCT(F160:F263,AT160:AT263))</f>
        <v>0</v>
      </c>
      <c r="AU276" s="251">
        <f>IF(AU159="kW",SUMPRODUCT(U160:U263,X160:X263,AU160:AU263),SUMPRODUCT(F160:F263,AU160:AU263))</f>
        <v>0</v>
      </c>
      <c r="AV276" s="251">
        <f>IF(AV159="kW",SUMPRODUCT(U160:U263,X160:X263,AV160:AV263),SUMPRODUCT(F160:F263,AV160:AV263))</f>
        <v>0</v>
      </c>
      <c r="AW276" s="251">
        <f>IF(AW159="kW",SUMPRODUCT(U160:U263,X160:X263,AW160:AW263),SUMPRODUCT(F160:F263,AW160:AW263))</f>
        <v>0</v>
      </c>
      <c r="AX276" s="251">
        <f>IF(AX159="kW",SUMPRODUCT(U160:U263,X160:X263,AX160:AX263),SUMPRODUCT(F160:F263,AX160:AX263))</f>
        <v>0</v>
      </c>
      <c r="AY276" s="251">
        <f>IF(AY159="kW",SUMPRODUCT(U160:U263,X160:X263,AY160:AY263),SUMPRODUCT(F160:F263,AY160:AY263))</f>
        <v>0</v>
      </c>
      <c r="AZ276" s="251">
        <f>IF(AZ159="kW",SUMPRODUCT(U160:U263,X160:X263,AZ160:AZ263),SUMPRODUCT(F160:F263,AZ160:AZ263))</f>
        <v>0</v>
      </c>
      <c r="BA276" s="295"/>
    </row>
    <row r="277" spans="1:55" ht="15">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312"/>
      <c r="W277" s="240"/>
      <c r="X277" s="240"/>
      <c r="Y277" s="240"/>
      <c r="Z277" s="264"/>
      <c r="AA277" s="243"/>
      <c r="AB277" s="243"/>
      <c r="AC277" s="240"/>
      <c r="AD277" s="240"/>
      <c r="AE277" s="243"/>
      <c r="AF277" s="243"/>
      <c r="AG277" s="243"/>
      <c r="AH277" s="243"/>
      <c r="AI277" s="243"/>
      <c r="AJ277" s="243"/>
      <c r="AK277" s="243"/>
      <c r="AL277" s="243"/>
      <c r="AM277" s="251">
        <f>SUMPRODUCT($G$160:$G$263,AM160:AM263)</f>
        <v>0</v>
      </c>
      <c r="AN277" s="251">
        <f>SUMPRODUCT($G$160:$G$263,AN160:AN263)</f>
        <v>0</v>
      </c>
      <c r="AO277" s="251">
        <f>IF(AO159="kW",SUMPRODUCT(U160:U263,Y160:Y263,AO160:AO263),SUMPRODUCT(G160:G263,AO160:AO263))</f>
        <v>0</v>
      </c>
      <c r="AP277" s="251">
        <f>IF(AP159="kW",SUMPRODUCT(U160:U263,Y160:Y263,AP160:AP263),SUMPRODUCT(G160:G263,AP160:AP263))</f>
        <v>0</v>
      </c>
      <c r="AQ277" s="251">
        <f>IF(AQ159="kW",SUMPRODUCT(U160:U263,Y160:Y263,AQ160:AQ263),SUMPRODUCT(G160:G263, AQ160:AQ263))</f>
        <v>0</v>
      </c>
      <c r="AR277" s="251">
        <f>IF(AR159="kW",SUMPRODUCT(U160:U263,Y160:Y263,AR160:AR263),SUMPRODUCT(G160:G263, AR160:AR263))</f>
        <v>0</v>
      </c>
      <c r="AS277" s="251">
        <f>IF(AS159="kW",SUMPRODUCT(U160:U263,Y160:Y263,AS160:AS263),SUMPRODUCT(G160:G263,AS160:AS263))</f>
        <v>0</v>
      </c>
      <c r="AT277" s="251">
        <f>IF(AT159="kW",SUMPRODUCT(U160:U263,Y160:Y263,AT160:AT263),SUMPRODUCT(G160:G263,AT160:AT263))</f>
        <v>0</v>
      </c>
      <c r="AU277" s="251">
        <f>IF(AU159="kW",SUMPRODUCT(U160:U263,Y160:Y263,AU160:AU263),SUMPRODUCT(G160:G263,AU160:AU263))</f>
        <v>0</v>
      </c>
      <c r="AV277" s="251">
        <f>IF(AV159="kW",SUMPRODUCT(U160:U263,Y160:Y263,AV160:AV263),SUMPRODUCT(G160:G263,AV160:AV263))</f>
        <v>0</v>
      </c>
      <c r="AW277" s="251">
        <f>IF(AW159="kW",SUMPRODUCT(U160:U263,Y160:Y263,AW160:AW263),SUMPRODUCT(G160:G263,AW160:AW263))</f>
        <v>0</v>
      </c>
      <c r="AX277" s="251">
        <f>IF(AX159="kW",SUMPRODUCT(U160:U263,Y160:Y263,AX160:AX263),SUMPRODUCT(G160:G263,AX160:AX263))</f>
        <v>0</v>
      </c>
      <c r="AY277" s="251">
        <f>IF(AY159="kW",SUMPRODUCT(U160:U263,Y160:Y263,AY160:AY263),SUMPRODUCT(G160:G263,AY160:AY263))</f>
        <v>0</v>
      </c>
      <c r="AZ277" s="251">
        <f>IF(AZ159="kW",SUMPRODUCT(U160:U263,Y160:Y263,AZ160:AZ263),SUMPRODUCT(G160:G263,AZ160:AZ263))</f>
        <v>0</v>
      </c>
      <c r="BA277" s="295"/>
    </row>
    <row r="278" spans="1:55" ht="15">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312"/>
      <c r="W278" s="240"/>
      <c r="X278" s="240"/>
      <c r="Y278" s="240"/>
      <c r="Z278" s="264"/>
      <c r="AA278" s="243"/>
      <c r="AB278" s="243"/>
      <c r="AC278" s="240"/>
      <c r="AD278" s="240"/>
      <c r="AE278" s="243"/>
      <c r="AF278" s="243"/>
      <c r="AG278" s="243"/>
      <c r="AH278" s="243"/>
      <c r="AI278" s="243"/>
      <c r="AJ278" s="243"/>
      <c r="AK278" s="243"/>
      <c r="AL278" s="243"/>
      <c r="AM278" s="251">
        <f>SUMPRODUCT($H$160:$H$263,AM160:AM263)</f>
        <v>0</v>
      </c>
      <c r="AN278" s="251">
        <f>SUMPRODUCT($H$160:$H$263,AN160:AN263)</f>
        <v>0</v>
      </c>
      <c r="AO278" s="251">
        <f>IF(AO159="kW",SUMPRODUCT(U160:U263,Z160:Z263,AO160:AO263),SUMPRODUCT(H160:H263,AO160:AO263))</f>
        <v>0</v>
      </c>
      <c r="AP278" s="251">
        <f>IF(AP159="kW",SUMPRODUCT(U160:U263,Z160:Z263,AP160:AP263),SUMPRODUCT(H160:H263,AP160:AP263))</f>
        <v>0</v>
      </c>
      <c r="AQ278" s="251">
        <f>IF(AQ159="kW",SUMPRODUCT(U160:U263,Z160:Z263,AQ160:AQ263),SUMPRODUCT(H160:H263, AQ160:AQ263))</f>
        <v>0</v>
      </c>
      <c r="AR278" s="251">
        <f>IF(AR159="kW",SUMPRODUCT(U160:U263,Z160:Z263,AR160:AR263),SUMPRODUCT(H160:H263, AR160:AR263))</f>
        <v>0</v>
      </c>
      <c r="AS278" s="251">
        <f>IF(AS159="kW",SUMPRODUCT(U160:U263,Z160:Z263,AS160:AS263),SUMPRODUCT(H160:H263,AS160:AS263))</f>
        <v>0</v>
      </c>
      <c r="AT278" s="251">
        <f>IF(AT159="kW",SUMPRODUCT(U160:U263,Z160:Z263,AT160:AT263),SUMPRODUCT(H160:H263,AT160:AT263))</f>
        <v>0</v>
      </c>
      <c r="AU278" s="251">
        <f>IF(AU159="kW",SUMPRODUCT(U160:U263,Z160:Z263,AU160:AU263),SUMPRODUCT(H160:H263,AU160:AU263))</f>
        <v>0</v>
      </c>
      <c r="AV278" s="251">
        <f>IF(AV159="kW",SUMPRODUCT(U160:U263,Z160:Z263,AV160:AV263),SUMPRODUCT(H160:H263,AV160:AV263))</f>
        <v>0</v>
      </c>
      <c r="AW278" s="251">
        <f>IF(AW159="kW",SUMPRODUCT(U160:U263,Z160:Z263,AW160:AW263),SUMPRODUCT(H160:H263,AW160:AW263))</f>
        <v>0</v>
      </c>
      <c r="AX278" s="251">
        <f>IF(AX159="kW",SUMPRODUCT(U160:U263,Z160:Z263,AX160:AX263),SUMPRODUCT(H160:H263,AX160:AX263))</f>
        <v>0</v>
      </c>
      <c r="AY278" s="251">
        <f>IF(AY159="kW",SUMPRODUCT(U160:U263,Z160:Z263,AY160:AY263),SUMPRODUCT(H160:H263,AY160:AY263))</f>
        <v>0</v>
      </c>
      <c r="AZ278" s="251">
        <f>IF(AZ159="kW",SUMPRODUCT(U160:U263,Z160:Z263,AZ160:AZ263),SUMPRODUCT(H160:H263,AZ160:AZ263))</f>
        <v>0</v>
      </c>
      <c r="BA278" s="295"/>
    </row>
    <row r="279" spans="1:55" ht="15">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312"/>
      <c r="W279" s="240"/>
      <c r="X279" s="240"/>
      <c r="Y279" s="240"/>
      <c r="Z279" s="264"/>
      <c r="AA279" s="243"/>
      <c r="AB279" s="243"/>
      <c r="AC279" s="240"/>
      <c r="AD279" s="240"/>
      <c r="AE279" s="243"/>
      <c r="AF279" s="243"/>
      <c r="AG279" s="243"/>
      <c r="AH279" s="243"/>
      <c r="AI279" s="243"/>
      <c r="AJ279" s="243"/>
      <c r="AK279" s="243"/>
      <c r="AL279" s="243"/>
      <c r="AM279" s="251">
        <f>SUMPRODUCT($I$160:$I$263,AM160:AM263)</f>
        <v>0</v>
      </c>
      <c r="AN279" s="251">
        <f>SUMPRODUCT($I$160:$I$263,AN160:AN263)</f>
        <v>0</v>
      </c>
      <c r="AO279" s="251">
        <f>IF(AO159="kW",SUMPRODUCT(U160:U263,AA160:AA263,AO160:AO263),SUMPRODUCT(I160:I263,AO160:AO263))</f>
        <v>0</v>
      </c>
      <c r="AP279" s="251">
        <f>IF(AP159="kW",SUMPRODUCT(U160:U263,AA160:AA263,AP160:AP263),SUMPRODUCT(I160:I263,AP160:AP263))</f>
        <v>0</v>
      </c>
      <c r="AQ279" s="251">
        <f>IF(AQ159="kW",SUMPRODUCT(U160:U263,AA160:AA263,AQ160:AQ263),SUMPRODUCT(I160:I263, AQ160:AQ263))</f>
        <v>0</v>
      </c>
      <c r="AR279" s="251">
        <f>IF(AR159="kW",SUMPRODUCT(U160:U263,AA160:AA263,AR160:AR263),SUMPRODUCT(I160:I263, AR160:AR263))</f>
        <v>0</v>
      </c>
      <c r="AS279" s="251">
        <f>IF(AS159="kW",SUMPRODUCT(U160:U263,AA160:AA263,AS160:AS263),SUMPRODUCT(I160:I263,AS160:AS263))</f>
        <v>0</v>
      </c>
      <c r="AT279" s="251">
        <f>IF(AT159="kW",SUMPRODUCT(U160:U263,AA160:AA263,AT160:AT263),SUMPRODUCT(I160:I263,AT160:AT263))</f>
        <v>0</v>
      </c>
      <c r="AU279" s="251">
        <f>IF(AU159="kW",SUMPRODUCT(U160:U263,AA160:AA263,AU160:AU263),SUMPRODUCT(I160:I263,AU160:AU263))</f>
        <v>0</v>
      </c>
      <c r="AV279" s="251">
        <f>IF(AV159="kW",SUMPRODUCT(U160:U263,AA160:AA263,AV160:AV263),SUMPRODUCT(I160:I263,AV160:AV263))</f>
        <v>0</v>
      </c>
      <c r="AW279" s="251">
        <f>IF(AW159="kW",SUMPRODUCT(U160:U263,AA160:AA263,AW160:AW263),SUMPRODUCT(I160:I263,AW160:AW263))</f>
        <v>0</v>
      </c>
      <c r="AX279" s="251">
        <f>IF(AX159="kW",SUMPRODUCT(U160:U263,AA160:AA263,AX160:AX263),SUMPRODUCT(I160:I263,AX160:AX263))</f>
        <v>0</v>
      </c>
      <c r="AY279" s="251">
        <f>IF(AY159="kW",SUMPRODUCT(U160:U263,AA160:AA263,AY160:AY263),SUMPRODUCT(I160:I263,AY160:AY263))</f>
        <v>0</v>
      </c>
      <c r="AZ279" s="251">
        <f>IF(AZ159="kW",SUMPRODUCT(U160:U263,AA160:AA263,AZ160:AZ263),SUMPRODUCT(I160:I263,AZ160:AZ263))</f>
        <v>0</v>
      </c>
      <c r="BA279" s="295"/>
    </row>
    <row r="280" spans="1:55" ht="15">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312"/>
      <c r="W280" s="243"/>
      <c r="X280" s="243"/>
      <c r="Y280" s="243"/>
      <c r="Z280" s="264"/>
      <c r="AA280" s="243"/>
      <c r="AB280" s="243"/>
      <c r="AC280" s="243"/>
      <c r="AD280" s="243"/>
      <c r="AE280" s="243"/>
      <c r="AF280" s="243"/>
      <c r="AG280" s="243"/>
      <c r="AH280" s="243"/>
      <c r="AI280" s="243"/>
      <c r="AJ280" s="243"/>
      <c r="AK280" s="243"/>
      <c r="AL280" s="243"/>
      <c r="AM280" s="251">
        <f>SUMPRODUCT($J$160:$J$263,AM160:AM263)</f>
        <v>0</v>
      </c>
      <c r="AN280" s="251">
        <f>SUMPRODUCT($J$160:$J$263,AN160:AN263)</f>
        <v>0</v>
      </c>
      <c r="AO280" s="251">
        <f>IF(AO159="kW",SUMPRODUCT(U160:U263,AB160:AB263,AO160:AO263),SUMPRODUCT(J160:J263,AO160:AO263))</f>
        <v>0</v>
      </c>
      <c r="AP280" s="251">
        <f>IF(AP159="kW",SUMPRODUCT(U160:U263,AB160:AB263,AP160:AP263),SUMPRODUCT(J160:J263,AP160:AP263))</f>
        <v>0</v>
      </c>
      <c r="AQ280" s="251">
        <f>IF(AQ159="kW",SUMPRODUCT(U160:U263,AB160:AB263,AQ160:AQ263),SUMPRODUCT(J160:J263, AQ160:AQ263))</f>
        <v>0</v>
      </c>
      <c r="AR280" s="251">
        <f>IF(AR159="kW",SUMPRODUCT(U160:U263,AB160:AB263,AR160:AR263),SUMPRODUCT(J160:J263, AR160:AR263))</f>
        <v>0</v>
      </c>
      <c r="AS280" s="251">
        <f>IF(AS159="kW",SUMPRODUCT(U160:U263,AB160:AB263,AS160:AS263),SUMPRODUCT(J160:J263,AS160:AS263))</f>
        <v>0</v>
      </c>
      <c r="AT280" s="251">
        <f>IF(AT159="kW",SUMPRODUCT(U160:U263,AB160:AB263,AT160:AT263),SUMPRODUCT(J160:J263,AT160:AT263))</f>
        <v>0</v>
      </c>
      <c r="AU280" s="251">
        <f>IF(AU159="kW",SUMPRODUCT(U160:U263,AB160:AB263,AU160:AU263),SUMPRODUCT(J160:J263,AU160:AU263))</f>
        <v>0</v>
      </c>
      <c r="AV280" s="251">
        <f>IF(AV159="kW",SUMPRODUCT(U160:U263,AB160:AB263,AV160:AV263),SUMPRODUCT(J160:J263,AV160:AV263))</f>
        <v>0</v>
      </c>
      <c r="AW280" s="251">
        <f>IF(AW159="kW",SUMPRODUCT(U160:U263,AB160:AB263,AW160:AW263),SUMPRODUCT(J160:J263,AW160:AW263))</f>
        <v>0</v>
      </c>
      <c r="AX280" s="251">
        <f>IF(AX159="kW",SUMPRODUCT(U160:U263,AB160:AB263,AX160:AX263),SUMPRODUCT(J160:J263,AX160:AX263))</f>
        <v>0</v>
      </c>
      <c r="AY280" s="251">
        <f>IF(AY159="kW",SUMPRODUCT(U160:U263,AB160:AB263,AY160:AY263),SUMPRODUCT(J160:J263,AY160:AY263))</f>
        <v>0</v>
      </c>
      <c r="AZ280" s="251">
        <f>IF(AZ159="kW",SUMPRODUCT(U160:U263,AB160:AB263,AZ160:AZ263),SUMPRODUCT(J160:J263,AZ160:AZ263))</f>
        <v>0</v>
      </c>
      <c r="BA280" s="295"/>
    </row>
    <row r="281" spans="1:55" ht="15">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43"/>
      <c r="W281" s="240"/>
      <c r="X281" s="240"/>
      <c r="Y281" s="243"/>
      <c r="Z281" s="264"/>
      <c r="AA281" s="243"/>
      <c r="AB281" s="243"/>
      <c r="AC281" s="312"/>
      <c r="AD281" s="312"/>
      <c r="AE281" s="243"/>
      <c r="AF281" s="243"/>
      <c r="AG281" s="243"/>
      <c r="AH281" s="243"/>
      <c r="AI281" s="243"/>
      <c r="AJ281" s="243"/>
      <c r="AK281" s="243"/>
      <c r="AL281" s="243"/>
      <c r="AM281" s="251">
        <f>SUMPRODUCT($K$160:$K$263,AM160:AM263)</f>
        <v>0</v>
      </c>
      <c r="AN281" s="251">
        <f>SUMPRODUCT($K$160:$K$263,AN160:AN263)</f>
        <v>0</v>
      </c>
      <c r="AO281" s="251">
        <f>IF(AO159="kW",SUMPRODUCT(U160:U263,AC160:AC263,AO160:AO263),SUMPRODUCT(K160:K263,AO160:AO263))</f>
        <v>0</v>
      </c>
      <c r="AP281" s="251">
        <f>IF(AP159="kW",SUMPRODUCT(U160:U263,AC160:AC263,AP160:AP263),SUMPRODUCT(K160:K263,AP160:AP263))</f>
        <v>0</v>
      </c>
      <c r="AQ281" s="251">
        <f>IF(AQ159="kW",SUMPRODUCT(U160:U263,AC160:AC263,AQ160:AQ263),SUMPRODUCT(K160:K263, AQ160:AQ263))</f>
        <v>0</v>
      </c>
      <c r="AR281" s="251">
        <f>IF(AR159="kW",SUMPRODUCT(U160:U263,AC160:AC263,AR160:AR263),SUMPRODUCT(K160:K263, AR160:AR263))</f>
        <v>0</v>
      </c>
      <c r="AS281" s="251">
        <f>IF(AS159="kW",SUMPRODUCT(U160:U263,AC160:AC263,AS160:AS263),SUMPRODUCT(K160:K263,AS160:AS263))</f>
        <v>0</v>
      </c>
      <c r="AT281" s="251">
        <f>IF(AT159="kW",SUMPRODUCT(U160:U263,AC160:AC263,AT160:AT263),SUMPRODUCT(K160:K263,AT160:AT263))</f>
        <v>0</v>
      </c>
      <c r="AU281" s="251">
        <f>IF(AU159="kW",SUMPRODUCT(U160:U263,AC160:AC263,AU160:AU263),SUMPRODUCT(K160:K263,AU160:AU263))</f>
        <v>0</v>
      </c>
      <c r="AV281" s="251">
        <f>IF(AV159="kW",SUMPRODUCT(U160:U263,AC160:AC263,AV160:AV263),SUMPRODUCT(K160:K263,AV160:AV263))</f>
        <v>0</v>
      </c>
      <c r="AW281" s="251">
        <f>IF(AW159="kW",SUMPRODUCT(U160:U263,AC160:AC263,AW160:AW263),SUMPRODUCT(K160:K263,AW160:AW263))</f>
        <v>0</v>
      </c>
      <c r="AX281" s="251">
        <f>IF(AX159="kW",SUMPRODUCT(U160:U263,AC160:AC263,AX160:AX263),SUMPRODUCT(K160:K263,AX160:AX263))</f>
        <v>0</v>
      </c>
      <c r="AY281" s="251">
        <f>IF(AY159="kW",SUMPRODUCT(U160:U263,AC160:AC263,AY160:AY263),SUMPRODUCT(K160:K263,AY160:AY263))</f>
        <v>0</v>
      </c>
      <c r="AZ281" s="251">
        <f>IF(AZ159="kW",SUMPRODUCT(U160:U263,AC160:AC263,AZ160:AZ263),SUMPRODUCT(K160:K263,AZ160:AZ263))</f>
        <v>0</v>
      </c>
      <c r="BA281" s="295"/>
    </row>
    <row r="282" spans="1:55" ht="15">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43"/>
      <c r="W282" s="240"/>
      <c r="X282" s="240"/>
      <c r="Y282" s="243"/>
      <c r="Z282" s="264"/>
      <c r="AA282" s="243"/>
      <c r="AB282" s="243"/>
      <c r="AC282" s="312"/>
      <c r="AD282" s="312"/>
      <c r="AE282" s="243"/>
      <c r="AF282" s="243"/>
      <c r="AG282" s="243"/>
      <c r="AH282" s="243"/>
      <c r="AI282" s="243"/>
      <c r="AJ282" s="243"/>
      <c r="AK282" s="243"/>
      <c r="AL282" s="243"/>
      <c r="AM282" s="251">
        <f>SUMPRODUCT($L$160:$L$263,AM160:AM263)</f>
        <v>0</v>
      </c>
      <c r="AN282" s="251">
        <f>SUMPRODUCT($L$160:$L$263,AN160:AN263)</f>
        <v>0</v>
      </c>
      <c r="AO282" s="251">
        <f>IF(AO159="kW",SUMPRODUCT($U$160:$U$263,$AD$160:$AD$263,AO160:AO263),SUMPRODUCT($L$160:$L$263,AO160:AO263))</f>
        <v>0</v>
      </c>
      <c r="AP282" s="251">
        <f t="shared" ref="AP282:AZ282" si="92">IF(AP159="kW",SUMPRODUCT($U$160:$U$263,$AD$160:$AD$263,AP160:AP263),SUMPRODUCT($L$160:$L$263,AP160:AP263))</f>
        <v>0</v>
      </c>
      <c r="AQ282" s="251">
        <f t="shared" si="92"/>
        <v>0</v>
      </c>
      <c r="AR282" s="251">
        <f t="shared" si="92"/>
        <v>0</v>
      </c>
      <c r="AS282" s="251">
        <f t="shared" si="92"/>
        <v>0</v>
      </c>
      <c r="AT282" s="251">
        <f t="shared" si="92"/>
        <v>0</v>
      </c>
      <c r="AU282" s="251">
        <f t="shared" si="92"/>
        <v>0</v>
      </c>
      <c r="AV282" s="251">
        <f t="shared" si="92"/>
        <v>0</v>
      </c>
      <c r="AW282" s="251">
        <f t="shared" si="92"/>
        <v>0</v>
      </c>
      <c r="AX282" s="251">
        <f t="shared" si="92"/>
        <v>0</v>
      </c>
      <c r="AY282" s="251">
        <f t="shared" si="92"/>
        <v>0</v>
      </c>
      <c r="AZ282" s="251">
        <f t="shared" si="92"/>
        <v>0</v>
      </c>
      <c r="BA282" s="295"/>
    </row>
    <row r="283" spans="1:55" ht="15">
      <c r="B283" s="283" t="s">
        <v>899</v>
      </c>
      <c r="C283" s="311"/>
      <c r="D283" s="294"/>
      <c r="E283" s="294"/>
      <c r="F283" s="294"/>
      <c r="G283" s="294"/>
      <c r="H283" s="294"/>
      <c r="I283" s="294"/>
      <c r="J283" s="294"/>
      <c r="K283" s="294"/>
      <c r="L283" s="294"/>
      <c r="M283" s="294"/>
      <c r="N283" s="294"/>
      <c r="O283" s="294"/>
      <c r="P283" s="294"/>
      <c r="Q283" s="294"/>
      <c r="R283" s="294"/>
      <c r="S283" s="294"/>
      <c r="T283" s="294"/>
      <c r="U283" s="294"/>
      <c r="V283" s="243"/>
      <c r="W283" s="240"/>
      <c r="X283" s="240"/>
      <c r="Y283" s="243"/>
      <c r="Z283" s="264"/>
      <c r="AA283" s="243"/>
      <c r="AB283" s="243"/>
      <c r="AC283" s="312"/>
      <c r="AD283" s="312"/>
      <c r="AE283" s="243"/>
      <c r="AF283" s="243"/>
      <c r="AG283" s="243"/>
      <c r="AH283" s="243"/>
      <c r="AI283" s="243"/>
      <c r="AJ283" s="243"/>
      <c r="AK283" s="243"/>
      <c r="AL283" s="243"/>
      <c r="AM283" s="251">
        <f>SUMPRODUCT($M$160:$M$263,AM160:AM263)</f>
        <v>0</v>
      </c>
      <c r="AN283" s="251">
        <f>SUMPRODUCT($M$160:$M$263,AN160:AN263)</f>
        <v>0</v>
      </c>
      <c r="AO283" s="251">
        <f>IF(AO159="kW",SUMPRODUCT($U$160:$U$263,$AE$160:$AE$263,AO160:AO263),SUMPRODUCT($M$160:$M$263,AO160:AO263))</f>
        <v>0</v>
      </c>
      <c r="AP283" s="251">
        <f t="shared" ref="AP283:AZ283" si="93">IF(AP159="kW",SUMPRODUCT($U$160:$U$263,$AE$160:$AE$263,AP160:AP263),SUMPRODUCT($M$160:$M$263,AP160:AP263))</f>
        <v>0</v>
      </c>
      <c r="AQ283" s="251">
        <f t="shared" si="93"/>
        <v>0</v>
      </c>
      <c r="AR283" s="251">
        <f t="shared" si="93"/>
        <v>0</v>
      </c>
      <c r="AS283" s="251">
        <f t="shared" si="93"/>
        <v>0</v>
      </c>
      <c r="AT283" s="251">
        <f t="shared" si="93"/>
        <v>0</v>
      </c>
      <c r="AU283" s="251">
        <f t="shared" si="93"/>
        <v>0</v>
      </c>
      <c r="AV283" s="251">
        <f t="shared" si="93"/>
        <v>0</v>
      </c>
      <c r="AW283" s="251">
        <f t="shared" si="93"/>
        <v>0</v>
      </c>
      <c r="AX283" s="251">
        <f t="shared" si="93"/>
        <v>0</v>
      </c>
      <c r="AY283" s="251">
        <f t="shared" si="93"/>
        <v>0</v>
      </c>
      <c r="AZ283" s="251">
        <f t="shared" si="93"/>
        <v>0</v>
      </c>
      <c r="BA283" s="295"/>
    </row>
    <row r="284" spans="1:55" ht="15">
      <c r="B284" s="283" t="s">
        <v>900</v>
      </c>
      <c r="C284" s="311"/>
      <c r="D284" s="294"/>
      <c r="E284" s="294"/>
      <c r="F284" s="294"/>
      <c r="G284" s="294"/>
      <c r="H284" s="294"/>
      <c r="I284" s="294"/>
      <c r="J284" s="294"/>
      <c r="K284" s="294"/>
      <c r="L284" s="294"/>
      <c r="M284" s="294"/>
      <c r="N284" s="294"/>
      <c r="O284" s="294"/>
      <c r="P284" s="294"/>
      <c r="Q284" s="294"/>
      <c r="R284" s="294"/>
      <c r="S284" s="294"/>
      <c r="T284" s="294"/>
      <c r="U284" s="294"/>
      <c r="V284" s="243"/>
      <c r="W284" s="240"/>
      <c r="X284" s="240"/>
      <c r="Y284" s="243"/>
      <c r="Z284" s="264"/>
      <c r="AA284" s="243"/>
      <c r="AB284" s="243"/>
      <c r="AC284" s="312"/>
      <c r="AD284" s="312"/>
      <c r="AE284" s="243"/>
      <c r="AF284" s="243"/>
      <c r="AG284" s="243"/>
      <c r="AH284" s="243"/>
      <c r="AI284" s="243"/>
      <c r="AJ284" s="243"/>
      <c r="AK284" s="243"/>
      <c r="AL284" s="243"/>
      <c r="AM284" s="251">
        <f>SUMPRODUCT($N$160:$N$263,AM160:AM263)</f>
        <v>0</v>
      </c>
      <c r="AN284" s="251">
        <f>SUMPRODUCT($N$160:$N$263,AN160:AN263)</f>
        <v>0</v>
      </c>
      <c r="AO284" s="251">
        <f>IF(AO159="kW",SUMPRODUCT($U$160:$U$263,$AF$160:$AF$263,AO160:AO263),SUMPRODUCT($N$160:$N$263,AO160:AO263))</f>
        <v>0</v>
      </c>
      <c r="AP284" s="251">
        <f t="shared" ref="AP284:AZ284" si="94">IF(AP159="kW",SUMPRODUCT($U$160:$U$263,$AF$160:$AF$263,AP160:AP263),SUMPRODUCT($N$160:$N$263,AP160:AP263))</f>
        <v>0</v>
      </c>
      <c r="AQ284" s="251">
        <f t="shared" si="94"/>
        <v>0</v>
      </c>
      <c r="AR284" s="251">
        <f t="shared" si="94"/>
        <v>0</v>
      </c>
      <c r="AS284" s="251">
        <f t="shared" si="94"/>
        <v>0</v>
      </c>
      <c r="AT284" s="251">
        <f t="shared" si="94"/>
        <v>0</v>
      </c>
      <c r="AU284" s="251">
        <f t="shared" si="94"/>
        <v>0</v>
      </c>
      <c r="AV284" s="251">
        <f t="shared" si="94"/>
        <v>0</v>
      </c>
      <c r="AW284" s="251">
        <f t="shared" si="94"/>
        <v>0</v>
      </c>
      <c r="AX284" s="251">
        <f t="shared" si="94"/>
        <v>0</v>
      </c>
      <c r="AY284" s="251">
        <f t="shared" si="94"/>
        <v>0</v>
      </c>
      <c r="AZ284" s="251">
        <f t="shared" si="94"/>
        <v>0</v>
      </c>
      <c r="BA284" s="295"/>
    </row>
    <row r="285" spans="1:55" ht="15">
      <c r="B285" s="283" t="s">
        <v>901</v>
      </c>
      <c r="C285" s="311"/>
      <c r="D285" s="294"/>
      <c r="E285" s="294"/>
      <c r="F285" s="294"/>
      <c r="G285" s="294"/>
      <c r="H285" s="294"/>
      <c r="I285" s="294"/>
      <c r="J285" s="294"/>
      <c r="K285" s="294"/>
      <c r="L285" s="294"/>
      <c r="M285" s="294"/>
      <c r="N285" s="294"/>
      <c r="O285" s="294"/>
      <c r="P285" s="294"/>
      <c r="Q285" s="294"/>
      <c r="R285" s="294"/>
      <c r="S285" s="294"/>
      <c r="T285" s="294"/>
      <c r="U285" s="294"/>
      <c r="V285" s="243"/>
      <c r="W285" s="240"/>
      <c r="X285" s="240"/>
      <c r="Y285" s="243"/>
      <c r="Z285" s="264"/>
      <c r="AA285" s="243"/>
      <c r="AB285" s="243"/>
      <c r="AC285" s="312"/>
      <c r="AD285" s="312"/>
      <c r="AE285" s="243"/>
      <c r="AF285" s="243"/>
      <c r="AG285" s="243"/>
      <c r="AH285" s="243"/>
      <c r="AI285" s="243"/>
      <c r="AJ285" s="243"/>
      <c r="AK285" s="243"/>
      <c r="AL285" s="243"/>
      <c r="AM285" s="251">
        <f>SUMPRODUCT($O$160:$O$263,AM160:AM263)</f>
        <v>0</v>
      </c>
      <c r="AN285" s="251">
        <f>SUMPRODUCT($O$160:$O$263,AN160:AN263)</f>
        <v>0</v>
      </c>
      <c r="AO285" s="251">
        <f>IF(AO159="kW",SUMPRODUCT($U$160:$U$263,$AG$160:$AG$263,AO160:AO263),SUMPRODUCT($O$160:$O$263,AO160:AO263))</f>
        <v>0</v>
      </c>
      <c r="AP285" s="251">
        <f t="shared" ref="AP285:AZ285" si="95">IF(AP159="kW",SUMPRODUCT($U$160:$U$263,$AG$160:$AG$263,AP160:AP263),SUMPRODUCT($O$160:$O$263,AP160:AP263))</f>
        <v>0</v>
      </c>
      <c r="AQ285" s="251">
        <f t="shared" si="95"/>
        <v>0</v>
      </c>
      <c r="AR285" s="251">
        <f t="shared" si="95"/>
        <v>0</v>
      </c>
      <c r="AS285" s="251">
        <f t="shared" si="95"/>
        <v>0</v>
      </c>
      <c r="AT285" s="251">
        <f t="shared" si="95"/>
        <v>0</v>
      </c>
      <c r="AU285" s="251">
        <f t="shared" si="95"/>
        <v>0</v>
      </c>
      <c r="AV285" s="251">
        <f t="shared" si="95"/>
        <v>0</v>
      </c>
      <c r="AW285" s="251">
        <f t="shared" si="95"/>
        <v>0</v>
      </c>
      <c r="AX285" s="251">
        <f t="shared" si="95"/>
        <v>0</v>
      </c>
      <c r="AY285" s="251">
        <f t="shared" si="95"/>
        <v>0</v>
      </c>
      <c r="AZ285" s="251">
        <f t="shared" si="95"/>
        <v>0</v>
      </c>
      <c r="BA285" s="295"/>
    </row>
    <row r="286" spans="1:55" ht="15">
      <c r="B286" s="283" t="s">
        <v>902</v>
      </c>
      <c r="C286" s="311"/>
      <c r="D286" s="294"/>
      <c r="E286" s="294"/>
      <c r="F286" s="294"/>
      <c r="G286" s="294"/>
      <c r="H286" s="294"/>
      <c r="I286" s="294"/>
      <c r="J286" s="294"/>
      <c r="K286" s="294"/>
      <c r="L286" s="294"/>
      <c r="M286" s="294"/>
      <c r="N286" s="294"/>
      <c r="O286" s="294"/>
      <c r="P286" s="294"/>
      <c r="Q286" s="294"/>
      <c r="R286" s="294"/>
      <c r="S286" s="294"/>
      <c r="T286" s="294"/>
      <c r="U286" s="294"/>
      <c r="V286" s="243"/>
      <c r="W286" s="240"/>
      <c r="X286" s="240"/>
      <c r="Y286" s="243"/>
      <c r="Z286" s="264"/>
      <c r="AA286" s="243"/>
      <c r="AB286" s="243"/>
      <c r="AC286" s="312"/>
      <c r="AD286" s="312"/>
      <c r="AE286" s="243"/>
      <c r="AF286" s="243"/>
      <c r="AG286" s="243"/>
      <c r="AH286" s="243"/>
      <c r="AI286" s="243"/>
      <c r="AJ286" s="243"/>
      <c r="AK286" s="243"/>
      <c r="AL286" s="243"/>
      <c r="AM286" s="251">
        <f>SUMPRODUCT($P$160:$P$263,AM160:AM263)</f>
        <v>0</v>
      </c>
      <c r="AN286" s="251">
        <f>SUMPRODUCT($P$160:$P$263,AN160:AN263)</f>
        <v>0</v>
      </c>
      <c r="AO286" s="251">
        <f>IF(AO159="kW",SUMPRODUCT($U$160:$U$263,$AH$160:$AH$263,AO160:AO263),SUMPRODUCT($P$160:$P$263,AO160:AO263))</f>
        <v>0</v>
      </c>
      <c r="AP286" s="251">
        <f t="shared" ref="AP286:AZ286" si="96">IF(AP159="kW",SUMPRODUCT($U$160:$U$263,$AH$160:$AH$263,AP160:AP263),SUMPRODUCT($P$160:$P$263,AP160:AP263))</f>
        <v>0</v>
      </c>
      <c r="AQ286" s="251">
        <f t="shared" si="96"/>
        <v>0</v>
      </c>
      <c r="AR286" s="251">
        <f t="shared" si="96"/>
        <v>0</v>
      </c>
      <c r="AS286" s="251">
        <f t="shared" si="96"/>
        <v>0</v>
      </c>
      <c r="AT286" s="251">
        <f t="shared" si="96"/>
        <v>0</v>
      </c>
      <c r="AU286" s="251">
        <f t="shared" si="96"/>
        <v>0</v>
      </c>
      <c r="AV286" s="251">
        <f t="shared" si="96"/>
        <v>0</v>
      </c>
      <c r="AW286" s="251">
        <f t="shared" si="96"/>
        <v>0</v>
      </c>
      <c r="AX286" s="251">
        <f t="shared" si="96"/>
        <v>0</v>
      </c>
      <c r="AY286" s="251">
        <f t="shared" si="96"/>
        <v>0</v>
      </c>
      <c r="AZ286" s="251">
        <f t="shared" si="96"/>
        <v>0</v>
      </c>
      <c r="BA286" s="295"/>
    </row>
    <row r="287" spans="1:55" ht="15">
      <c r="B287" s="283" t="s">
        <v>903</v>
      </c>
      <c r="C287" s="311"/>
      <c r="D287" s="294"/>
      <c r="E287" s="294"/>
      <c r="F287" s="294"/>
      <c r="G287" s="294"/>
      <c r="H287" s="294"/>
      <c r="I287" s="294"/>
      <c r="J287" s="294"/>
      <c r="K287" s="294"/>
      <c r="L287" s="294"/>
      <c r="M287" s="294"/>
      <c r="N287" s="294"/>
      <c r="O287" s="294"/>
      <c r="P287" s="294"/>
      <c r="Q287" s="294"/>
      <c r="R287" s="294"/>
      <c r="S287" s="294"/>
      <c r="T287" s="294"/>
      <c r="U287" s="294"/>
      <c r="V287" s="243"/>
      <c r="W287" s="240"/>
      <c r="X287" s="240"/>
      <c r="Y287" s="243"/>
      <c r="Z287" s="264"/>
      <c r="AA287" s="243"/>
      <c r="AB287" s="243"/>
      <c r="AC287" s="312"/>
      <c r="AD287" s="312"/>
      <c r="AE287" s="243"/>
      <c r="AF287" s="243"/>
      <c r="AG287" s="243"/>
      <c r="AH287" s="243"/>
      <c r="AI287" s="243"/>
      <c r="AJ287" s="243"/>
      <c r="AK287" s="243"/>
      <c r="AL287" s="243"/>
      <c r="AM287" s="251">
        <f>SUMPRODUCT($Q$160:$Q263,AM160:AM263)</f>
        <v>0</v>
      </c>
      <c r="AN287" s="251">
        <f>SUMPRODUCT($Q$160:$Q263,AN160:AN263)</f>
        <v>0</v>
      </c>
      <c r="AO287" s="251">
        <f>IF(AO159="kW",SUMPRODUCT($U$160:$U$263,$AI$160:$AI$263,AO160:AO263),SUMPRODUCT($Q$160:$Q$263,AO160:AO263))</f>
        <v>0</v>
      </c>
      <c r="AP287" s="251">
        <f t="shared" ref="AP287:AZ287" si="97">IF(AP159="kW",SUMPRODUCT($U$160:$U$263,$AI$160:$AI$263,AP160:AP263),SUMPRODUCT($Q$160:$Q$263,AP160:AP263))</f>
        <v>0</v>
      </c>
      <c r="AQ287" s="251">
        <f t="shared" si="97"/>
        <v>0</v>
      </c>
      <c r="AR287" s="251">
        <f t="shared" si="97"/>
        <v>0</v>
      </c>
      <c r="AS287" s="251">
        <f t="shared" si="97"/>
        <v>0</v>
      </c>
      <c r="AT287" s="251">
        <f t="shared" si="97"/>
        <v>0</v>
      </c>
      <c r="AU287" s="251">
        <f t="shared" si="97"/>
        <v>0</v>
      </c>
      <c r="AV287" s="251">
        <f t="shared" si="97"/>
        <v>0</v>
      </c>
      <c r="AW287" s="251">
        <f t="shared" si="97"/>
        <v>0</v>
      </c>
      <c r="AX287" s="251">
        <f t="shared" si="97"/>
        <v>0</v>
      </c>
      <c r="AY287" s="251">
        <f t="shared" si="97"/>
        <v>0</v>
      </c>
      <c r="AZ287" s="251">
        <f t="shared" si="97"/>
        <v>0</v>
      </c>
      <c r="BA287" s="295"/>
    </row>
    <row r="288" spans="1:55" ht="15">
      <c r="B288" s="283" t="s">
        <v>904</v>
      </c>
      <c r="C288" s="311"/>
      <c r="D288" s="294"/>
      <c r="E288" s="294"/>
      <c r="F288" s="294"/>
      <c r="G288" s="294"/>
      <c r="H288" s="294"/>
      <c r="I288" s="294"/>
      <c r="J288" s="294"/>
      <c r="K288" s="294"/>
      <c r="L288" s="294"/>
      <c r="M288" s="294"/>
      <c r="N288" s="294"/>
      <c r="O288" s="294"/>
      <c r="P288" s="294"/>
      <c r="Q288" s="294"/>
      <c r="R288" s="294"/>
      <c r="S288" s="294"/>
      <c r="T288" s="294"/>
      <c r="U288" s="294"/>
      <c r="V288" s="243"/>
      <c r="W288" s="240"/>
      <c r="X288" s="240"/>
      <c r="Y288" s="243"/>
      <c r="Z288" s="264"/>
      <c r="AA288" s="243"/>
      <c r="AB288" s="243"/>
      <c r="AC288" s="312"/>
      <c r="AD288" s="312"/>
      <c r="AE288" s="243"/>
      <c r="AF288" s="243"/>
      <c r="AG288" s="243"/>
      <c r="AH288" s="243"/>
      <c r="AI288" s="243"/>
      <c r="AJ288" s="243"/>
      <c r="AK288" s="243"/>
      <c r="AL288" s="243"/>
      <c r="AM288" s="251">
        <f>SUMPRODUCT($R$160:$R$263,AM160:AM263)</f>
        <v>0</v>
      </c>
      <c r="AN288" s="251">
        <f>SUMPRODUCT($R$160:$R$263,AN160:AN263)</f>
        <v>0</v>
      </c>
      <c r="AO288" s="251">
        <f>IF(AO159="kW",SUMPRODUCT($U$160:$U$263,$AJ$160:$AJ$263,AO160:AO263),SUMPRODUCT($R$160:$R$263,AO160:AO263))</f>
        <v>0</v>
      </c>
      <c r="AP288" s="251">
        <f t="shared" ref="AP288:AZ288" si="98">IF(AP159="kW",SUMPRODUCT($U$160:$U$263,$AJ$160:$AJ$263,AP160:AP263),SUMPRODUCT($R$160:$R$263,AP160:AP263))</f>
        <v>0</v>
      </c>
      <c r="AQ288" s="251">
        <f t="shared" si="98"/>
        <v>0</v>
      </c>
      <c r="AR288" s="251">
        <f t="shared" si="98"/>
        <v>0</v>
      </c>
      <c r="AS288" s="251">
        <f t="shared" si="98"/>
        <v>0</v>
      </c>
      <c r="AT288" s="251">
        <f t="shared" si="98"/>
        <v>0</v>
      </c>
      <c r="AU288" s="251">
        <f t="shared" si="98"/>
        <v>0</v>
      </c>
      <c r="AV288" s="251">
        <f t="shared" si="98"/>
        <v>0</v>
      </c>
      <c r="AW288" s="251">
        <f t="shared" si="98"/>
        <v>0</v>
      </c>
      <c r="AX288" s="251">
        <f t="shared" si="98"/>
        <v>0</v>
      </c>
      <c r="AY288" s="251">
        <f t="shared" si="98"/>
        <v>0</v>
      </c>
      <c r="AZ288" s="251">
        <f t="shared" si="98"/>
        <v>0</v>
      </c>
      <c r="BA288" s="295"/>
    </row>
    <row r="289" spans="1:53" ht="15">
      <c r="B289" s="334" t="s">
        <v>905</v>
      </c>
      <c r="C289" s="314"/>
      <c r="D289" s="335"/>
      <c r="E289" s="335"/>
      <c r="F289" s="335"/>
      <c r="G289" s="335"/>
      <c r="H289" s="335"/>
      <c r="I289" s="335"/>
      <c r="J289" s="335"/>
      <c r="K289" s="335"/>
      <c r="L289" s="335"/>
      <c r="M289" s="335"/>
      <c r="N289" s="335"/>
      <c r="O289" s="335"/>
      <c r="P289" s="335"/>
      <c r="Q289" s="335"/>
      <c r="R289" s="335"/>
      <c r="S289" s="335"/>
      <c r="T289" s="335"/>
      <c r="U289" s="335"/>
      <c r="V289" s="336"/>
      <c r="W289" s="337"/>
      <c r="X289" s="337"/>
      <c r="Y289" s="338"/>
      <c r="Z289" s="319"/>
      <c r="AA289" s="338"/>
      <c r="AB289" s="338"/>
      <c r="AC289" s="336"/>
      <c r="AD289" s="336"/>
      <c r="AE289" s="338"/>
      <c r="AF289" s="338"/>
      <c r="AG289" s="338"/>
      <c r="AH289" s="338"/>
      <c r="AI289" s="338"/>
      <c r="AJ289" s="338"/>
      <c r="AK289" s="338"/>
      <c r="AL289" s="338"/>
      <c r="AM289" s="285">
        <f>SUMPRODUCT($S$160:$S$263,AM160:AM263)</f>
        <v>0</v>
      </c>
      <c r="AN289" s="285">
        <f>SUMPRODUCT($S$160:$S$263,AN160:AN263)</f>
        <v>0</v>
      </c>
      <c r="AO289" s="285">
        <f>IF(AO159="kW",SUMPRODUCT($U$160:$U$263,$AK$160:$AK$263,AO160:AO263),SUMPRODUCT($S$160:$S$263,AO160:AO263))</f>
        <v>0</v>
      </c>
      <c r="AP289" s="285">
        <f t="shared" ref="AP289:AZ289" si="99">IF(AP159="kW",SUMPRODUCT($U$160:$U$263,$AK$160:$AK$263,AP160:AP263),SUMPRODUCT($S$160:$S$263,AP160:AP263))</f>
        <v>0</v>
      </c>
      <c r="AQ289" s="285">
        <f t="shared" si="99"/>
        <v>0</v>
      </c>
      <c r="AR289" s="285">
        <f t="shared" si="99"/>
        <v>0</v>
      </c>
      <c r="AS289" s="285">
        <f t="shared" si="99"/>
        <v>0</v>
      </c>
      <c r="AT289" s="285">
        <f t="shared" si="99"/>
        <v>0</v>
      </c>
      <c r="AU289" s="285">
        <f t="shared" si="99"/>
        <v>0</v>
      </c>
      <c r="AV289" s="285">
        <f t="shared" si="99"/>
        <v>0</v>
      </c>
      <c r="AW289" s="285">
        <f t="shared" si="99"/>
        <v>0</v>
      </c>
      <c r="AX289" s="285">
        <f t="shared" si="99"/>
        <v>0</v>
      </c>
      <c r="AY289" s="285">
        <f t="shared" si="99"/>
        <v>0</v>
      </c>
      <c r="AZ289" s="285">
        <f t="shared" si="99"/>
        <v>0</v>
      </c>
      <c r="BA289" s="339"/>
    </row>
    <row r="290" spans="1:53" ht="18.75" customHeight="1">
      <c r="B290" s="322" t="s">
        <v>586</v>
      </c>
      <c r="C290" s="340"/>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25"/>
      <c r="AA290" s="326"/>
      <c r="AB290" s="341"/>
      <c r="AC290" s="341"/>
      <c r="AD290" s="341"/>
      <c r="AE290" s="341"/>
      <c r="AF290" s="341"/>
      <c r="AG290" s="341"/>
      <c r="AH290" s="341"/>
      <c r="AI290" s="341"/>
      <c r="AJ290" s="341"/>
      <c r="AK290" s="341"/>
      <c r="AL290" s="341"/>
      <c r="AM290" s="342"/>
      <c r="AN290" s="342"/>
      <c r="AO290" s="342"/>
      <c r="AP290" s="342"/>
      <c r="AQ290" s="342"/>
      <c r="AR290" s="342"/>
      <c r="AS290" s="342"/>
      <c r="AT290" s="342"/>
      <c r="AU290" s="342"/>
      <c r="AV290" s="342"/>
      <c r="AW290" s="342"/>
      <c r="AX290" s="342"/>
      <c r="AY290" s="342"/>
      <c r="AZ290" s="342"/>
      <c r="BA290" s="342"/>
    </row>
    <row r="292" spans="1:53" ht="15.75">
      <c r="B292" s="241" t="s">
        <v>247</v>
      </c>
      <c r="C292" s="242"/>
      <c r="D292" s="513" t="s">
        <v>523</v>
      </c>
      <c r="E292" s="511"/>
      <c r="V292" s="242"/>
      <c r="AM292" s="231"/>
      <c r="AN292" s="229"/>
      <c r="AO292" s="229"/>
      <c r="AP292" s="229"/>
      <c r="AQ292" s="229"/>
      <c r="AR292" s="229"/>
      <c r="AS292" s="229"/>
      <c r="AT292" s="229"/>
      <c r="AU292" s="229"/>
      <c r="AV292" s="229"/>
      <c r="AW292" s="229"/>
      <c r="AX292" s="229"/>
      <c r="AY292" s="229"/>
      <c r="AZ292" s="229"/>
      <c r="BA292" s="229"/>
    </row>
    <row r="293" spans="1:53" ht="33" customHeight="1">
      <c r="B293" s="930" t="s">
        <v>211</v>
      </c>
      <c r="C293" s="932" t="s">
        <v>33</v>
      </c>
      <c r="D293" s="244" t="s">
        <v>421</v>
      </c>
      <c r="E293" s="941" t="s">
        <v>209</v>
      </c>
      <c r="F293" s="942"/>
      <c r="G293" s="942"/>
      <c r="H293" s="942"/>
      <c r="I293" s="942"/>
      <c r="J293" s="942"/>
      <c r="K293" s="942"/>
      <c r="L293" s="942"/>
      <c r="M293" s="942"/>
      <c r="N293" s="942"/>
      <c r="O293" s="942"/>
      <c r="P293" s="942"/>
      <c r="Q293" s="942"/>
      <c r="R293" s="942"/>
      <c r="S293" s="942"/>
      <c r="T293" s="943"/>
      <c r="U293" s="939" t="s">
        <v>213</v>
      </c>
      <c r="V293" s="244" t="s">
        <v>422</v>
      </c>
      <c r="W293" s="936" t="s">
        <v>212</v>
      </c>
      <c r="X293" s="937"/>
      <c r="Y293" s="937"/>
      <c r="Z293" s="937"/>
      <c r="AA293" s="937"/>
      <c r="AB293" s="937"/>
      <c r="AC293" s="937"/>
      <c r="AD293" s="937"/>
      <c r="AE293" s="937"/>
      <c r="AF293" s="937"/>
      <c r="AG293" s="937"/>
      <c r="AH293" s="937"/>
      <c r="AI293" s="937"/>
      <c r="AJ293" s="937"/>
      <c r="AK293" s="937"/>
      <c r="AL293" s="944"/>
      <c r="AM293" s="936" t="s">
        <v>242</v>
      </c>
      <c r="AN293" s="937"/>
      <c r="AO293" s="937"/>
      <c r="AP293" s="937"/>
      <c r="AQ293" s="937"/>
      <c r="AR293" s="937"/>
      <c r="AS293" s="937"/>
      <c r="AT293" s="937"/>
      <c r="AU293" s="937"/>
      <c r="AV293" s="937"/>
      <c r="AW293" s="937"/>
      <c r="AX293" s="937"/>
      <c r="AY293" s="937"/>
      <c r="AZ293" s="937"/>
      <c r="BA293" s="938"/>
    </row>
    <row r="294" spans="1:53" ht="60.75" customHeight="1">
      <c r="B294" s="931"/>
      <c r="C294" s="933"/>
      <c r="D294" s="245">
        <v>2013</v>
      </c>
      <c r="E294" s="245">
        <v>2014</v>
      </c>
      <c r="F294" s="245">
        <v>2015</v>
      </c>
      <c r="G294" s="245">
        <v>2016</v>
      </c>
      <c r="H294" s="245">
        <v>2017</v>
      </c>
      <c r="I294" s="245">
        <v>2018</v>
      </c>
      <c r="J294" s="245">
        <v>2019</v>
      </c>
      <c r="K294" s="245">
        <v>2020</v>
      </c>
      <c r="L294" s="245">
        <v>2021</v>
      </c>
      <c r="M294" s="245">
        <v>2022</v>
      </c>
      <c r="N294" s="245">
        <v>2023</v>
      </c>
      <c r="O294" s="245">
        <v>2024</v>
      </c>
      <c r="P294" s="245">
        <v>2025</v>
      </c>
      <c r="Q294" s="245">
        <v>2026</v>
      </c>
      <c r="R294" s="245">
        <v>2027</v>
      </c>
      <c r="S294" s="245">
        <v>2028</v>
      </c>
      <c r="T294" s="245">
        <v>2029</v>
      </c>
      <c r="U294" s="940"/>
      <c r="V294" s="245">
        <v>2013</v>
      </c>
      <c r="W294" s="245">
        <v>2014</v>
      </c>
      <c r="X294" s="245">
        <v>2015</v>
      </c>
      <c r="Y294" s="245">
        <v>2016</v>
      </c>
      <c r="Z294" s="245">
        <v>2017</v>
      </c>
      <c r="AA294" s="245">
        <v>2018</v>
      </c>
      <c r="AB294" s="245">
        <v>2019</v>
      </c>
      <c r="AC294" s="245">
        <v>2020</v>
      </c>
      <c r="AD294" s="245">
        <v>2021</v>
      </c>
      <c r="AE294" s="245">
        <v>2022</v>
      </c>
      <c r="AF294" s="245">
        <v>2023</v>
      </c>
      <c r="AG294" s="245">
        <v>2024</v>
      </c>
      <c r="AH294" s="245">
        <v>2025</v>
      </c>
      <c r="AI294" s="245">
        <v>2026</v>
      </c>
      <c r="AJ294" s="245">
        <v>2027</v>
      </c>
      <c r="AK294" s="245">
        <v>2028</v>
      </c>
      <c r="AL294" s="245">
        <v>2029</v>
      </c>
      <c r="AM294" s="245" t="str">
        <f>'1.  LRAMVA Summary'!D53</f>
        <v>Residential</v>
      </c>
      <c r="AN294" s="245" t="str">
        <f>'1.  LRAMVA Summary'!E53</f>
        <v>Competitive Sector Multi-Unit Residential Service</v>
      </c>
      <c r="AO294" s="245" t="str">
        <f>'1.  LRAMVA Summary'!F53</f>
        <v>GS &lt;50kW</v>
      </c>
      <c r="AP294" s="245" t="str">
        <f>'1.  LRAMVA Summary'!G53</f>
        <v>GS 50-999kW</v>
      </c>
      <c r="AQ294" s="245" t="str">
        <f>'1.  LRAMVA Summary'!H53</f>
        <v>GS 1000-4999kW</v>
      </c>
      <c r="AR294" s="245" t="str">
        <f>'1.  LRAMVA Summary'!I53</f>
        <v>Large Use</v>
      </c>
      <c r="AS294" s="245" t="str">
        <f>'1.  LRAMVA Summary'!J53</f>
        <v/>
      </c>
      <c r="AT294" s="245" t="str">
        <f>'1.  LRAMVA Summary'!K53</f>
        <v/>
      </c>
      <c r="AU294" s="245" t="str">
        <f>'1.  LRAMVA Summary'!L53</f>
        <v/>
      </c>
      <c r="AV294" s="245" t="str">
        <f>'1.  LRAMVA Summary'!M53</f>
        <v/>
      </c>
      <c r="AW294" s="245" t="str">
        <f>'1.  LRAMVA Summary'!N53</f>
        <v/>
      </c>
      <c r="AX294" s="245" t="str">
        <f>'1.  LRAMVA Summary'!O53</f>
        <v/>
      </c>
      <c r="AY294" s="245" t="str">
        <f>'1.  LRAMVA Summary'!P53</f>
        <v/>
      </c>
      <c r="AZ294" s="245" t="str">
        <f>'1.  LRAMVA Summary'!Q53</f>
        <v/>
      </c>
      <c r="BA294" s="247" t="str">
        <f>'1.  LRAMVA Summary'!R53</f>
        <v>Total</v>
      </c>
    </row>
    <row r="295" spans="1:53" ht="15" customHeight="1">
      <c r="A295" s="449"/>
      <c r="B295" s="248" t="s">
        <v>0</v>
      </c>
      <c r="C295" s="249"/>
      <c r="D295" s="249"/>
      <c r="E295" s="249"/>
      <c r="F295" s="249"/>
      <c r="G295" s="249"/>
      <c r="H295" s="249"/>
      <c r="I295" s="249"/>
      <c r="J295" s="249"/>
      <c r="K295" s="249"/>
      <c r="L295" s="249"/>
      <c r="M295" s="249"/>
      <c r="N295" s="249"/>
      <c r="O295" s="249"/>
      <c r="P295" s="249"/>
      <c r="Q295" s="249"/>
      <c r="R295" s="249"/>
      <c r="S295" s="249"/>
      <c r="T295" s="249"/>
      <c r="U295" s="250"/>
      <c r="V295" s="249"/>
      <c r="W295" s="249"/>
      <c r="X295" s="249"/>
      <c r="Y295" s="249"/>
      <c r="Z295" s="249"/>
      <c r="AA295" s="249"/>
      <c r="AB295" s="249"/>
      <c r="AC295" s="249"/>
      <c r="AD295" s="249"/>
      <c r="AE295" s="249"/>
      <c r="AF295" s="249"/>
      <c r="AG295" s="249"/>
      <c r="AH295" s="249"/>
      <c r="AI295" s="249"/>
      <c r="AJ295" s="249"/>
      <c r="AK295" s="249"/>
      <c r="AL295" s="249"/>
      <c r="AM295" s="251" t="str">
        <f>'1.  LRAMVA Summary'!D54</f>
        <v>kWh</v>
      </c>
      <c r="AN295" s="251" t="str">
        <f>'1.  LRAMVA Summary'!E54</f>
        <v>kWh</v>
      </c>
      <c r="AO295" s="251" t="str">
        <f>'1.  LRAMVA Summary'!F54</f>
        <v>kWh</v>
      </c>
      <c r="AP295" s="251" t="str">
        <f>'1.  LRAMVA Summary'!G54</f>
        <v>kW</v>
      </c>
      <c r="AQ295" s="251" t="str">
        <f>'1.  LRAMVA Summary'!H54</f>
        <v>kW</v>
      </c>
      <c r="AR295" s="251" t="str">
        <f>'1.  LRAMVA Summary'!I54</f>
        <v>kW</v>
      </c>
      <c r="AS295" s="251">
        <f>'1.  LRAMVA Summary'!J54</f>
        <v>0</v>
      </c>
      <c r="AT295" s="251">
        <f>'1.  LRAMVA Summary'!K54</f>
        <v>0</v>
      </c>
      <c r="AU295" s="251">
        <f>'1.  LRAMVA Summary'!L54</f>
        <v>0</v>
      </c>
      <c r="AV295" s="251">
        <f>'1.  LRAMVA Summary'!M54</f>
        <v>0</v>
      </c>
      <c r="AW295" s="251">
        <f>'1.  LRAMVA Summary'!N54</f>
        <v>0</v>
      </c>
      <c r="AX295" s="251">
        <f>'1.  LRAMVA Summary'!O54</f>
        <v>0</v>
      </c>
      <c r="AY295" s="251">
        <f>'1.  LRAMVA Summary'!P54</f>
        <v>0</v>
      </c>
      <c r="AZ295" s="251">
        <f>'1.  LRAMVA Summary'!Q54</f>
        <v>0</v>
      </c>
      <c r="BA295" s="252"/>
    </row>
    <row r="296" spans="1:53" ht="15" hidden="1" outlineLevel="1">
      <c r="A296" s="448">
        <v>1</v>
      </c>
      <c r="B296" s="254" t="s">
        <v>1</v>
      </c>
      <c r="C296" s="251" t="s">
        <v>25</v>
      </c>
      <c r="D296" s="255"/>
      <c r="E296" s="255"/>
      <c r="F296" s="255"/>
      <c r="G296" s="255"/>
      <c r="H296" s="255"/>
      <c r="I296" s="255"/>
      <c r="J296" s="255"/>
      <c r="K296" s="255"/>
      <c r="L296" s="255"/>
      <c r="M296" s="255"/>
      <c r="N296" s="255"/>
      <c r="O296" s="255"/>
      <c r="P296" s="255"/>
      <c r="Q296" s="255"/>
      <c r="R296" s="255"/>
      <c r="S296" s="255"/>
      <c r="T296" s="255"/>
      <c r="U296" s="251"/>
      <c r="V296" s="255"/>
      <c r="W296" s="255"/>
      <c r="X296" s="255"/>
      <c r="Y296" s="255"/>
      <c r="Z296" s="255"/>
      <c r="AA296" s="255"/>
      <c r="AB296" s="255"/>
      <c r="AC296" s="255"/>
      <c r="AD296" s="255"/>
      <c r="AE296" s="255"/>
      <c r="AF296" s="255"/>
      <c r="AG296" s="255"/>
      <c r="AH296" s="255"/>
      <c r="AI296" s="255"/>
      <c r="AJ296" s="255"/>
      <c r="AK296" s="255"/>
      <c r="AL296" s="255"/>
      <c r="AM296" s="361"/>
      <c r="AN296" s="361"/>
      <c r="AO296" s="361"/>
      <c r="AP296" s="361"/>
      <c r="AQ296" s="361"/>
      <c r="AR296" s="361"/>
      <c r="AS296" s="361"/>
      <c r="AT296" s="361"/>
      <c r="AU296" s="361"/>
      <c r="AV296" s="361"/>
      <c r="AW296" s="361"/>
      <c r="AX296" s="361"/>
      <c r="AY296" s="361"/>
      <c r="AZ296" s="361"/>
      <c r="BA296" s="256">
        <f>SUM(AM296:AZ296)</f>
        <v>0</v>
      </c>
    </row>
    <row r="297" spans="1:53" ht="15" hidden="1" outlineLevel="1">
      <c r="B297" s="254" t="s">
        <v>248</v>
      </c>
      <c r="C297" s="251" t="s">
        <v>163</v>
      </c>
      <c r="D297" s="255"/>
      <c r="E297" s="255"/>
      <c r="F297" s="255"/>
      <c r="G297" s="255"/>
      <c r="H297" s="255"/>
      <c r="I297" s="255"/>
      <c r="J297" s="255"/>
      <c r="K297" s="255"/>
      <c r="L297" s="255"/>
      <c r="M297" s="255"/>
      <c r="N297" s="255"/>
      <c r="O297" s="255"/>
      <c r="P297" s="255"/>
      <c r="Q297" s="255"/>
      <c r="R297" s="255"/>
      <c r="S297" s="255"/>
      <c r="T297" s="255"/>
      <c r="U297" s="414"/>
      <c r="V297" s="255"/>
      <c r="W297" s="255"/>
      <c r="X297" s="255"/>
      <c r="Y297" s="255"/>
      <c r="Z297" s="255"/>
      <c r="AA297" s="255"/>
      <c r="AB297" s="255"/>
      <c r="AC297" s="255"/>
      <c r="AD297" s="255"/>
      <c r="AE297" s="255"/>
      <c r="AF297" s="255"/>
      <c r="AG297" s="255"/>
      <c r="AH297" s="255"/>
      <c r="AI297" s="255"/>
      <c r="AJ297" s="255"/>
      <c r="AK297" s="255"/>
      <c r="AL297" s="255"/>
      <c r="AM297" s="362">
        <f>AM296</f>
        <v>0</v>
      </c>
      <c r="AN297" s="362">
        <f>AN296</f>
        <v>0</v>
      </c>
      <c r="AO297" s="362">
        <f t="shared" ref="AO297:AZ297" si="100">AO296</f>
        <v>0</v>
      </c>
      <c r="AP297" s="362">
        <f t="shared" si="100"/>
        <v>0</v>
      </c>
      <c r="AQ297" s="362">
        <f t="shared" si="100"/>
        <v>0</v>
      </c>
      <c r="AR297" s="362">
        <f t="shared" si="100"/>
        <v>0</v>
      </c>
      <c r="AS297" s="362">
        <f t="shared" si="100"/>
        <v>0</v>
      </c>
      <c r="AT297" s="362">
        <f t="shared" si="100"/>
        <v>0</v>
      </c>
      <c r="AU297" s="362">
        <f t="shared" si="100"/>
        <v>0</v>
      </c>
      <c r="AV297" s="362">
        <f t="shared" si="100"/>
        <v>0</v>
      </c>
      <c r="AW297" s="362">
        <f t="shared" si="100"/>
        <v>0</v>
      </c>
      <c r="AX297" s="362">
        <f t="shared" si="100"/>
        <v>0</v>
      </c>
      <c r="AY297" s="362">
        <f t="shared" si="100"/>
        <v>0</v>
      </c>
      <c r="AZ297" s="362">
        <f t="shared" si="100"/>
        <v>0</v>
      </c>
      <c r="BA297" s="257"/>
    </row>
    <row r="298" spans="1:53" ht="15.75" hidden="1" outlineLevel="1">
      <c r="A298" s="450"/>
      <c r="B298" s="258"/>
      <c r="C298" s="259"/>
      <c r="D298" s="259"/>
      <c r="E298" s="259"/>
      <c r="F298" s="259"/>
      <c r="G298" s="259"/>
      <c r="H298" s="259"/>
      <c r="I298" s="259"/>
      <c r="J298" s="259"/>
      <c r="K298" s="259"/>
      <c r="L298" s="259"/>
      <c r="M298" s="259"/>
      <c r="N298" s="259"/>
      <c r="O298" s="259"/>
      <c r="P298" s="259"/>
      <c r="Q298" s="259"/>
      <c r="R298" s="259"/>
      <c r="S298" s="259"/>
      <c r="T298" s="259"/>
      <c r="U298" s="263"/>
      <c r="V298" s="259"/>
      <c r="W298" s="259"/>
      <c r="X298" s="259"/>
      <c r="Y298" s="259"/>
      <c r="Z298" s="259"/>
      <c r="AA298" s="259"/>
      <c r="AB298" s="259"/>
      <c r="AC298" s="259"/>
      <c r="AD298" s="259"/>
      <c r="AE298" s="259"/>
      <c r="AF298" s="259"/>
      <c r="AG298" s="259"/>
      <c r="AH298" s="259"/>
      <c r="AI298" s="259"/>
      <c r="AJ298" s="259"/>
      <c r="AK298" s="259"/>
      <c r="AL298" s="259"/>
      <c r="AM298" s="363"/>
      <c r="AN298" s="364"/>
      <c r="AO298" s="364"/>
      <c r="AP298" s="364"/>
      <c r="AQ298" s="364"/>
      <c r="AR298" s="364"/>
      <c r="AS298" s="364"/>
      <c r="AT298" s="364"/>
      <c r="AU298" s="364"/>
      <c r="AV298" s="364"/>
      <c r="AW298" s="364"/>
      <c r="AX298" s="364"/>
      <c r="AY298" s="364"/>
      <c r="AZ298" s="364"/>
      <c r="BA298" s="262"/>
    </row>
    <row r="299" spans="1:53" ht="15" hidden="1" outlineLevel="1">
      <c r="A299" s="448">
        <v>2</v>
      </c>
      <c r="B299" s="254" t="s">
        <v>2</v>
      </c>
      <c r="C299" s="251" t="s">
        <v>25</v>
      </c>
      <c r="D299" s="255"/>
      <c r="E299" s="255"/>
      <c r="F299" s="255"/>
      <c r="G299" s="255"/>
      <c r="H299" s="255"/>
      <c r="I299" s="255"/>
      <c r="J299" s="255"/>
      <c r="K299" s="255"/>
      <c r="L299" s="255"/>
      <c r="M299" s="255"/>
      <c r="N299" s="255"/>
      <c r="O299" s="255"/>
      <c r="P299" s="255"/>
      <c r="Q299" s="255"/>
      <c r="R299" s="255"/>
      <c r="S299" s="255"/>
      <c r="T299" s="255"/>
      <c r="U299" s="251"/>
      <c r="V299" s="255"/>
      <c r="W299" s="255"/>
      <c r="X299" s="255"/>
      <c r="Y299" s="255"/>
      <c r="Z299" s="255"/>
      <c r="AA299" s="255"/>
      <c r="AB299" s="255"/>
      <c r="AC299" s="255"/>
      <c r="AD299" s="255"/>
      <c r="AE299" s="255"/>
      <c r="AF299" s="255"/>
      <c r="AG299" s="255"/>
      <c r="AH299" s="255"/>
      <c r="AI299" s="255"/>
      <c r="AJ299" s="255"/>
      <c r="AK299" s="255"/>
      <c r="AL299" s="255"/>
      <c r="AM299" s="361"/>
      <c r="AN299" s="361"/>
      <c r="AO299" s="361"/>
      <c r="AP299" s="361"/>
      <c r="AQ299" s="361"/>
      <c r="AR299" s="361"/>
      <c r="AS299" s="361"/>
      <c r="AT299" s="361"/>
      <c r="AU299" s="361"/>
      <c r="AV299" s="361"/>
      <c r="AW299" s="361"/>
      <c r="AX299" s="361"/>
      <c r="AY299" s="361"/>
      <c r="AZ299" s="361"/>
      <c r="BA299" s="256">
        <f>SUM(AM299:AZ299)</f>
        <v>0</v>
      </c>
    </row>
    <row r="300" spans="1:53" ht="15" hidden="1" outlineLevel="1">
      <c r="B300" s="254" t="s">
        <v>248</v>
      </c>
      <c r="C300" s="251" t="s">
        <v>163</v>
      </c>
      <c r="D300" s="255"/>
      <c r="E300" s="255"/>
      <c r="F300" s="255"/>
      <c r="G300" s="255"/>
      <c r="H300" s="255"/>
      <c r="I300" s="255"/>
      <c r="J300" s="255"/>
      <c r="K300" s="255"/>
      <c r="L300" s="255"/>
      <c r="M300" s="255"/>
      <c r="N300" s="255"/>
      <c r="O300" s="255"/>
      <c r="P300" s="255"/>
      <c r="Q300" s="255"/>
      <c r="R300" s="255"/>
      <c r="S300" s="255"/>
      <c r="T300" s="255"/>
      <c r="U300" s="414"/>
      <c r="V300" s="255"/>
      <c r="W300" s="255"/>
      <c r="X300" s="255"/>
      <c r="Y300" s="255"/>
      <c r="Z300" s="255"/>
      <c r="AA300" s="255"/>
      <c r="AB300" s="255"/>
      <c r="AC300" s="255"/>
      <c r="AD300" s="255"/>
      <c r="AE300" s="255"/>
      <c r="AF300" s="255"/>
      <c r="AG300" s="255"/>
      <c r="AH300" s="255"/>
      <c r="AI300" s="255"/>
      <c r="AJ300" s="255"/>
      <c r="AK300" s="255"/>
      <c r="AL300" s="255"/>
      <c r="AM300" s="362">
        <f>AM299</f>
        <v>0</v>
      </c>
      <c r="AN300" s="362">
        <f>AN299</f>
        <v>0</v>
      </c>
      <c r="AO300" s="362">
        <f t="shared" ref="AO300:AZ300" si="101">AO299</f>
        <v>0</v>
      </c>
      <c r="AP300" s="362">
        <f t="shared" si="101"/>
        <v>0</v>
      </c>
      <c r="AQ300" s="362">
        <f t="shared" si="101"/>
        <v>0</v>
      </c>
      <c r="AR300" s="362">
        <f t="shared" si="101"/>
        <v>0</v>
      </c>
      <c r="AS300" s="362">
        <f t="shared" si="101"/>
        <v>0</v>
      </c>
      <c r="AT300" s="362">
        <f t="shared" si="101"/>
        <v>0</v>
      </c>
      <c r="AU300" s="362">
        <f t="shared" si="101"/>
        <v>0</v>
      </c>
      <c r="AV300" s="362">
        <f t="shared" si="101"/>
        <v>0</v>
      </c>
      <c r="AW300" s="362">
        <f t="shared" si="101"/>
        <v>0</v>
      </c>
      <c r="AX300" s="362">
        <f t="shared" si="101"/>
        <v>0</v>
      </c>
      <c r="AY300" s="362">
        <f t="shared" si="101"/>
        <v>0</v>
      </c>
      <c r="AZ300" s="362">
        <f t="shared" si="101"/>
        <v>0</v>
      </c>
      <c r="BA300" s="257"/>
    </row>
    <row r="301" spans="1:53" ht="15.75" hidden="1" outlineLevel="1">
      <c r="A301" s="450"/>
      <c r="B301" s="258"/>
      <c r="C301" s="259"/>
      <c r="D301" s="264"/>
      <c r="E301" s="264"/>
      <c r="F301" s="264"/>
      <c r="G301" s="264"/>
      <c r="H301" s="264"/>
      <c r="I301" s="264"/>
      <c r="J301" s="264"/>
      <c r="K301" s="264"/>
      <c r="L301" s="264"/>
      <c r="M301" s="264"/>
      <c r="N301" s="264"/>
      <c r="O301" s="264"/>
      <c r="P301" s="264"/>
      <c r="Q301" s="264"/>
      <c r="R301" s="264"/>
      <c r="S301" s="264"/>
      <c r="T301" s="264"/>
      <c r="U301" s="263"/>
      <c r="V301" s="264"/>
      <c r="W301" s="264"/>
      <c r="X301" s="264"/>
      <c r="Y301" s="264"/>
      <c r="Z301" s="264"/>
      <c r="AA301" s="264"/>
      <c r="AB301" s="264"/>
      <c r="AC301" s="264"/>
      <c r="AD301" s="264"/>
      <c r="AE301" s="264"/>
      <c r="AF301" s="264"/>
      <c r="AG301" s="264"/>
      <c r="AH301" s="264"/>
      <c r="AI301" s="264"/>
      <c r="AJ301" s="264"/>
      <c r="AK301" s="264"/>
      <c r="AL301" s="264"/>
      <c r="AM301" s="363"/>
      <c r="AN301" s="364"/>
      <c r="AO301" s="364"/>
      <c r="AP301" s="364"/>
      <c r="AQ301" s="364"/>
      <c r="AR301" s="364"/>
      <c r="AS301" s="364"/>
      <c r="AT301" s="364"/>
      <c r="AU301" s="364"/>
      <c r="AV301" s="364"/>
      <c r="AW301" s="364"/>
      <c r="AX301" s="364"/>
      <c r="AY301" s="364"/>
      <c r="AZ301" s="364"/>
      <c r="BA301" s="262"/>
    </row>
    <row r="302" spans="1:53" ht="15" hidden="1" outlineLevel="1">
      <c r="A302" s="448">
        <v>3</v>
      </c>
      <c r="B302" s="254" t="s">
        <v>3</v>
      </c>
      <c r="C302" s="251" t="s">
        <v>25</v>
      </c>
      <c r="D302" s="255"/>
      <c r="E302" s="255"/>
      <c r="F302" s="255"/>
      <c r="G302" s="255"/>
      <c r="H302" s="255"/>
      <c r="I302" s="255"/>
      <c r="J302" s="255"/>
      <c r="K302" s="255"/>
      <c r="L302" s="255"/>
      <c r="M302" s="255"/>
      <c r="N302" s="255"/>
      <c r="O302" s="255"/>
      <c r="P302" s="255"/>
      <c r="Q302" s="255"/>
      <c r="R302" s="255"/>
      <c r="S302" s="255"/>
      <c r="T302" s="255"/>
      <c r="U302" s="251"/>
      <c r="V302" s="255"/>
      <c r="W302" s="255"/>
      <c r="X302" s="255"/>
      <c r="Y302" s="255"/>
      <c r="Z302" s="255"/>
      <c r="AA302" s="255"/>
      <c r="AB302" s="255"/>
      <c r="AC302" s="255"/>
      <c r="AD302" s="255"/>
      <c r="AE302" s="255"/>
      <c r="AF302" s="255"/>
      <c r="AG302" s="255"/>
      <c r="AH302" s="255"/>
      <c r="AI302" s="255"/>
      <c r="AJ302" s="255"/>
      <c r="AK302" s="255"/>
      <c r="AL302" s="255"/>
      <c r="AM302" s="361"/>
      <c r="AN302" s="361"/>
      <c r="AO302" s="361"/>
      <c r="AP302" s="361"/>
      <c r="AQ302" s="361"/>
      <c r="AR302" s="361"/>
      <c r="AS302" s="361"/>
      <c r="AT302" s="361"/>
      <c r="AU302" s="361"/>
      <c r="AV302" s="361"/>
      <c r="AW302" s="361"/>
      <c r="AX302" s="361"/>
      <c r="AY302" s="361"/>
      <c r="AZ302" s="361"/>
      <c r="BA302" s="256">
        <f>SUM(AM302:AZ302)</f>
        <v>0</v>
      </c>
    </row>
    <row r="303" spans="1:53" ht="15" hidden="1" outlineLevel="1">
      <c r="B303" s="254" t="s">
        <v>248</v>
      </c>
      <c r="C303" s="251" t="s">
        <v>163</v>
      </c>
      <c r="D303" s="255"/>
      <c r="E303" s="255"/>
      <c r="F303" s="255"/>
      <c r="G303" s="255"/>
      <c r="H303" s="255"/>
      <c r="I303" s="255"/>
      <c r="J303" s="255"/>
      <c r="K303" s="255"/>
      <c r="L303" s="255"/>
      <c r="M303" s="255"/>
      <c r="N303" s="255"/>
      <c r="O303" s="255"/>
      <c r="P303" s="255"/>
      <c r="Q303" s="255"/>
      <c r="R303" s="255"/>
      <c r="S303" s="255"/>
      <c r="T303" s="255"/>
      <c r="U303" s="414"/>
      <c r="V303" s="255"/>
      <c r="W303" s="255"/>
      <c r="X303" s="255"/>
      <c r="Y303" s="255"/>
      <c r="Z303" s="255"/>
      <c r="AA303" s="255"/>
      <c r="AB303" s="255"/>
      <c r="AC303" s="255"/>
      <c r="AD303" s="255"/>
      <c r="AE303" s="255"/>
      <c r="AF303" s="255"/>
      <c r="AG303" s="255"/>
      <c r="AH303" s="255"/>
      <c r="AI303" s="255"/>
      <c r="AJ303" s="255"/>
      <c r="AK303" s="255"/>
      <c r="AL303" s="255"/>
      <c r="AM303" s="362">
        <f>AM302</f>
        <v>0</v>
      </c>
      <c r="AN303" s="362">
        <f>AN302</f>
        <v>0</v>
      </c>
      <c r="AO303" s="362">
        <f t="shared" ref="AO303:AZ303" si="102">AO302</f>
        <v>0</v>
      </c>
      <c r="AP303" s="362">
        <f t="shared" si="102"/>
        <v>0</v>
      </c>
      <c r="AQ303" s="362">
        <f t="shared" si="102"/>
        <v>0</v>
      </c>
      <c r="AR303" s="362">
        <f t="shared" si="102"/>
        <v>0</v>
      </c>
      <c r="AS303" s="362">
        <f t="shared" si="102"/>
        <v>0</v>
      </c>
      <c r="AT303" s="362">
        <f t="shared" si="102"/>
        <v>0</v>
      </c>
      <c r="AU303" s="362">
        <f t="shared" si="102"/>
        <v>0</v>
      </c>
      <c r="AV303" s="362">
        <f t="shared" si="102"/>
        <v>0</v>
      </c>
      <c r="AW303" s="362">
        <f t="shared" si="102"/>
        <v>0</v>
      </c>
      <c r="AX303" s="362">
        <f t="shared" si="102"/>
        <v>0</v>
      </c>
      <c r="AY303" s="362">
        <f t="shared" si="102"/>
        <v>0</v>
      </c>
      <c r="AZ303" s="362">
        <f t="shared" si="102"/>
        <v>0</v>
      </c>
      <c r="BA303" s="257"/>
    </row>
    <row r="304" spans="1:53" ht="15" hidden="1" outlineLevel="1">
      <c r="B304" s="254"/>
      <c r="C304" s="265"/>
      <c r="D304" s="251"/>
      <c r="E304" s="251"/>
      <c r="F304" s="251"/>
      <c r="G304" s="251"/>
      <c r="H304" s="251"/>
      <c r="I304" s="251"/>
      <c r="J304" s="251"/>
      <c r="K304" s="251"/>
      <c r="L304" s="251"/>
      <c r="M304" s="251"/>
      <c r="N304" s="251"/>
      <c r="O304" s="251"/>
      <c r="P304" s="251"/>
      <c r="Q304" s="251"/>
      <c r="R304" s="251"/>
      <c r="S304" s="251"/>
      <c r="T304" s="251"/>
      <c r="U304" s="243"/>
      <c r="V304" s="251"/>
      <c r="W304" s="251"/>
      <c r="X304" s="251"/>
      <c r="Y304" s="251"/>
      <c r="Z304" s="251"/>
      <c r="AA304" s="251"/>
      <c r="AB304" s="251"/>
      <c r="AC304" s="251"/>
      <c r="AD304" s="251"/>
      <c r="AE304" s="251"/>
      <c r="AF304" s="251"/>
      <c r="AG304" s="251"/>
      <c r="AH304" s="251"/>
      <c r="AI304" s="251"/>
      <c r="AJ304" s="251"/>
      <c r="AK304" s="251"/>
      <c r="AL304" s="251"/>
      <c r="AM304" s="363"/>
      <c r="AN304" s="363"/>
      <c r="AO304" s="363"/>
      <c r="AP304" s="363"/>
      <c r="AQ304" s="363"/>
      <c r="AR304" s="363"/>
      <c r="AS304" s="363"/>
      <c r="AT304" s="363"/>
      <c r="AU304" s="363"/>
      <c r="AV304" s="363"/>
      <c r="AW304" s="363"/>
      <c r="AX304" s="363"/>
      <c r="AY304" s="363"/>
      <c r="AZ304" s="363"/>
      <c r="BA304" s="266"/>
    </row>
    <row r="305" spans="1:53" ht="15" hidden="1" outlineLevel="1">
      <c r="A305" s="448">
        <v>4</v>
      </c>
      <c r="B305" s="254" t="s">
        <v>4</v>
      </c>
      <c r="C305" s="251" t="s">
        <v>25</v>
      </c>
      <c r="D305" s="255"/>
      <c r="E305" s="255"/>
      <c r="F305" s="255"/>
      <c r="G305" s="255"/>
      <c r="H305" s="255"/>
      <c r="I305" s="255"/>
      <c r="J305" s="255"/>
      <c r="K305" s="255"/>
      <c r="L305" s="255"/>
      <c r="M305" s="255"/>
      <c r="N305" s="255"/>
      <c r="O305" s="255"/>
      <c r="P305" s="255"/>
      <c r="Q305" s="255"/>
      <c r="R305" s="255"/>
      <c r="S305" s="255"/>
      <c r="T305" s="255"/>
      <c r="U305" s="251"/>
      <c r="V305" s="255"/>
      <c r="W305" s="255"/>
      <c r="X305" s="255"/>
      <c r="Y305" s="255"/>
      <c r="Z305" s="255"/>
      <c r="AA305" s="255"/>
      <c r="AB305" s="255"/>
      <c r="AC305" s="255"/>
      <c r="AD305" s="255"/>
      <c r="AE305" s="255"/>
      <c r="AF305" s="255"/>
      <c r="AG305" s="255"/>
      <c r="AH305" s="255"/>
      <c r="AI305" s="255"/>
      <c r="AJ305" s="255"/>
      <c r="AK305" s="255"/>
      <c r="AL305" s="255"/>
      <c r="AM305" s="361"/>
      <c r="AN305" s="361"/>
      <c r="AO305" s="361"/>
      <c r="AP305" s="361"/>
      <c r="AQ305" s="361"/>
      <c r="AR305" s="361"/>
      <c r="AS305" s="361"/>
      <c r="AT305" s="361"/>
      <c r="AU305" s="361"/>
      <c r="AV305" s="361"/>
      <c r="AW305" s="361"/>
      <c r="AX305" s="361"/>
      <c r="AY305" s="361"/>
      <c r="AZ305" s="361"/>
      <c r="BA305" s="256">
        <f>SUM(AM305:AZ305)</f>
        <v>0</v>
      </c>
    </row>
    <row r="306" spans="1:53" ht="15" hidden="1" outlineLevel="1">
      <c r="B306" s="254" t="s">
        <v>248</v>
      </c>
      <c r="C306" s="251" t="s">
        <v>163</v>
      </c>
      <c r="D306" s="255"/>
      <c r="E306" s="255"/>
      <c r="F306" s="255"/>
      <c r="G306" s="255"/>
      <c r="H306" s="255"/>
      <c r="I306" s="255"/>
      <c r="J306" s="255"/>
      <c r="K306" s="255"/>
      <c r="L306" s="255"/>
      <c r="M306" s="255"/>
      <c r="N306" s="255"/>
      <c r="O306" s="255"/>
      <c r="P306" s="255"/>
      <c r="Q306" s="255"/>
      <c r="R306" s="255"/>
      <c r="S306" s="255"/>
      <c r="T306" s="255"/>
      <c r="U306" s="414"/>
      <c r="V306" s="255"/>
      <c r="W306" s="255"/>
      <c r="X306" s="255"/>
      <c r="Y306" s="255"/>
      <c r="Z306" s="255"/>
      <c r="AA306" s="255"/>
      <c r="AB306" s="255"/>
      <c r="AC306" s="255"/>
      <c r="AD306" s="255"/>
      <c r="AE306" s="255"/>
      <c r="AF306" s="255"/>
      <c r="AG306" s="255"/>
      <c r="AH306" s="255"/>
      <c r="AI306" s="255"/>
      <c r="AJ306" s="255"/>
      <c r="AK306" s="255"/>
      <c r="AL306" s="255"/>
      <c r="AM306" s="362">
        <f>AM305</f>
        <v>0</v>
      </c>
      <c r="AN306" s="362">
        <f>AN305</f>
        <v>0</v>
      </c>
      <c r="AO306" s="362">
        <f t="shared" ref="AO306:AZ306" si="103">AO305</f>
        <v>0</v>
      </c>
      <c r="AP306" s="362">
        <f t="shared" si="103"/>
        <v>0</v>
      </c>
      <c r="AQ306" s="362">
        <f t="shared" si="103"/>
        <v>0</v>
      </c>
      <c r="AR306" s="362">
        <f t="shared" si="103"/>
        <v>0</v>
      </c>
      <c r="AS306" s="362">
        <f t="shared" si="103"/>
        <v>0</v>
      </c>
      <c r="AT306" s="362">
        <f t="shared" si="103"/>
        <v>0</v>
      </c>
      <c r="AU306" s="362">
        <f t="shared" si="103"/>
        <v>0</v>
      </c>
      <c r="AV306" s="362">
        <f t="shared" si="103"/>
        <v>0</v>
      </c>
      <c r="AW306" s="362">
        <f t="shared" si="103"/>
        <v>0</v>
      </c>
      <c r="AX306" s="362">
        <f t="shared" si="103"/>
        <v>0</v>
      </c>
      <c r="AY306" s="362">
        <f t="shared" si="103"/>
        <v>0</v>
      </c>
      <c r="AZ306" s="362">
        <f t="shared" si="103"/>
        <v>0</v>
      </c>
      <c r="BA306" s="257"/>
    </row>
    <row r="307" spans="1:53" ht="15" hidden="1" outlineLevel="1">
      <c r="B307" s="254"/>
      <c r="C307" s="265"/>
      <c r="D307" s="264"/>
      <c r="E307" s="264"/>
      <c r="F307" s="264"/>
      <c r="G307" s="264"/>
      <c r="H307" s="264"/>
      <c r="I307" s="264"/>
      <c r="J307" s="264"/>
      <c r="K307" s="264"/>
      <c r="L307" s="264"/>
      <c r="M307" s="264"/>
      <c r="N307" s="264"/>
      <c r="O307" s="264"/>
      <c r="P307" s="264"/>
      <c r="Q307" s="264"/>
      <c r="R307" s="264"/>
      <c r="S307" s="264"/>
      <c r="T307" s="264"/>
      <c r="U307" s="251"/>
      <c r="V307" s="264"/>
      <c r="W307" s="264"/>
      <c r="X307" s="264"/>
      <c r="Y307" s="264"/>
      <c r="Z307" s="264"/>
      <c r="AA307" s="264"/>
      <c r="AB307" s="264"/>
      <c r="AC307" s="264"/>
      <c r="AD307" s="264"/>
      <c r="AE307" s="264"/>
      <c r="AF307" s="264"/>
      <c r="AG307" s="264"/>
      <c r="AH307" s="264"/>
      <c r="AI307" s="264"/>
      <c r="AJ307" s="264"/>
      <c r="AK307" s="264"/>
      <c r="AL307" s="264"/>
      <c r="AM307" s="363"/>
      <c r="AN307" s="363"/>
      <c r="AO307" s="363"/>
      <c r="AP307" s="363"/>
      <c r="AQ307" s="363"/>
      <c r="AR307" s="363"/>
      <c r="AS307" s="363"/>
      <c r="AT307" s="363"/>
      <c r="AU307" s="363"/>
      <c r="AV307" s="363"/>
      <c r="AW307" s="363"/>
      <c r="AX307" s="363"/>
      <c r="AY307" s="363"/>
      <c r="AZ307" s="363"/>
      <c r="BA307" s="266"/>
    </row>
    <row r="308" spans="1:53" ht="15" hidden="1" outlineLevel="1">
      <c r="A308" s="448">
        <v>5</v>
      </c>
      <c r="B308" s="254" t="s">
        <v>5</v>
      </c>
      <c r="C308" s="251" t="s">
        <v>25</v>
      </c>
      <c r="D308" s="255"/>
      <c r="E308" s="255"/>
      <c r="F308" s="255"/>
      <c r="G308" s="255"/>
      <c r="H308" s="255"/>
      <c r="I308" s="255"/>
      <c r="J308" s="255"/>
      <c r="K308" s="255"/>
      <c r="L308" s="255"/>
      <c r="M308" s="255"/>
      <c r="N308" s="255"/>
      <c r="O308" s="255"/>
      <c r="P308" s="255"/>
      <c r="Q308" s="255"/>
      <c r="R308" s="255"/>
      <c r="S308" s="255"/>
      <c r="T308" s="255"/>
      <c r="U308" s="251"/>
      <c r="V308" s="255"/>
      <c r="W308" s="255"/>
      <c r="X308" s="255"/>
      <c r="Y308" s="255"/>
      <c r="Z308" s="255"/>
      <c r="AA308" s="255"/>
      <c r="AB308" s="255"/>
      <c r="AC308" s="255"/>
      <c r="AD308" s="255"/>
      <c r="AE308" s="255"/>
      <c r="AF308" s="255"/>
      <c r="AG308" s="255"/>
      <c r="AH308" s="255"/>
      <c r="AI308" s="255"/>
      <c r="AJ308" s="255"/>
      <c r="AK308" s="255"/>
      <c r="AL308" s="255"/>
      <c r="AM308" s="361"/>
      <c r="AN308" s="361"/>
      <c r="AO308" s="361"/>
      <c r="AP308" s="361"/>
      <c r="AQ308" s="361"/>
      <c r="AR308" s="361"/>
      <c r="AS308" s="361"/>
      <c r="AT308" s="361"/>
      <c r="AU308" s="361"/>
      <c r="AV308" s="361"/>
      <c r="AW308" s="361"/>
      <c r="AX308" s="361"/>
      <c r="AY308" s="361"/>
      <c r="AZ308" s="361"/>
      <c r="BA308" s="256">
        <f>SUM(AM308:AZ308)</f>
        <v>0</v>
      </c>
    </row>
    <row r="309" spans="1:53" ht="15" hidden="1" outlineLevel="1">
      <c r="B309" s="254" t="s">
        <v>248</v>
      </c>
      <c r="C309" s="251" t="s">
        <v>163</v>
      </c>
      <c r="D309" s="255"/>
      <c r="E309" s="255"/>
      <c r="F309" s="255"/>
      <c r="G309" s="255"/>
      <c r="H309" s="255"/>
      <c r="I309" s="255"/>
      <c r="J309" s="255"/>
      <c r="K309" s="255"/>
      <c r="L309" s="255"/>
      <c r="M309" s="255"/>
      <c r="N309" s="255"/>
      <c r="O309" s="255"/>
      <c r="P309" s="255"/>
      <c r="Q309" s="255"/>
      <c r="R309" s="255"/>
      <c r="S309" s="255"/>
      <c r="T309" s="255"/>
      <c r="U309" s="414"/>
      <c r="V309" s="255"/>
      <c r="W309" s="255"/>
      <c r="X309" s="255"/>
      <c r="Y309" s="255"/>
      <c r="Z309" s="255"/>
      <c r="AA309" s="255"/>
      <c r="AB309" s="255"/>
      <c r="AC309" s="255"/>
      <c r="AD309" s="255"/>
      <c r="AE309" s="255"/>
      <c r="AF309" s="255"/>
      <c r="AG309" s="255"/>
      <c r="AH309" s="255"/>
      <c r="AI309" s="255"/>
      <c r="AJ309" s="255"/>
      <c r="AK309" s="255"/>
      <c r="AL309" s="255"/>
      <c r="AM309" s="362">
        <f>AM308</f>
        <v>0</v>
      </c>
      <c r="AN309" s="362">
        <f>AN308</f>
        <v>0</v>
      </c>
      <c r="AO309" s="362">
        <f t="shared" ref="AO309:AZ309" si="104">AO308</f>
        <v>0</v>
      </c>
      <c r="AP309" s="362">
        <f t="shared" si="104"/>
        <v>0</v>
      </c>
      <c r="AQ309" s="362">
        <f t="shared" si="104"/>
        <v>0</v>
      </c>
      <c r="AR309" s="362">
        <f t="shared" si="104"/>
        <v>0</v>
      </c>
      <c r="AS309" s="362">
        <f t="shared" si="104"/>
        <v>0</v>
      </c>
      <c r="AT309" s="362">
        <f t="shared" si="104"/>
        <v>0</v>
      </c>
      <c r="AU309" s="362">
        <f t="shared" si="104"/>
        <v>0</v>
      </c>
      <c r="AV309" s="362">
        <f t="shared" si="104"/>
        <v>0</v>
      </c>
      <c r="AW309" s="362">
        <f t="shared" si="104"/>
        <v>0</v>
      </c>
      <c r="AX309" s="362">
        <f t="shared" si="104"/>
        <v>0</v>
      </c>
      <c r="AY309" s="362">
        <f t="shared" si="104"/>
        <v>0</v>
      </c>
      <c r="AZ309" s="362">
        <f t="shared" si="104"/>
        <v>0</v>
      </c>
      <c r="BA309" s="257"/>
    </row>
    <row r="310" spans="1:53" ht="15" hidden="1" outlineLevel="1">
      <c r="B310" s="254"/>
      <c r="C310" s="265"/>
      <c r="D310" s="264"/>
      <c r="E310" s="264"/>
      <c r="F310" s="264"/>
      <c r="G310" s="264"/>
      <c r="H310" s="264"/>
      <c r="I310" s="264"/>
      <c r="J310" s="264"/>
      <c r="K310" s="264"/>
      <c r="L310" s="264"/>
      <c r="M310" s="264"/>
      <c r="N310" s="264"/>
      <c r="O310" s="264"/>
      <c r="P310" s="264"/>
      <c r="Q310" s="264"/>
      <c r="R310" s="264"/>
      <c r="S310" s="264"/>
      <c r="T310" s="264"/>
      <c r="U310" s="251"/>
      <c r="V310" s="264"/>
      <c r="W310" s="264"/>
      <c r="X310" s="264"/>
      <c r="Y310" s="264"/>
      <c r="Z310" s="264"/>
      <c r="AA310" s="264"/>
      <c r="AB310" s="264"/>
      <c r="AC310" s="264"/>
      <c r="AD310" s="264"/>
      <c r="AE310" s="264"/>
      <c r="AF310" s="264"/>
      <c r="AG310" s="264"/>
      <c r="AH310" s="264"/>
      <c r="AI310" s="264"/>
      <c r="AJ310" s="264"/>
      <c r="AK310" s="264"/>
      <c r="AL310" s="264"/>
      <c r="AM310" s="363"/>
      <c r="AN310" s="363"/>
      <c r="AO310" s="363"/>
      <c r="AP310" s="363"/>
      <c r="AQ310" s="363"/>
      <c r="AR310" s="363"/>
      <c r="AS310" s="363"/>
      <c r="AT310" s="363"/>
      <c r="AU310" s="363"/>
      <c r="AV310" s="363"/>
      <c r="AW310" s="363"/>
      <c r="AX310" s="363"/>
      <c r="AY310" s="363"/>
      <c r="AZ310" s="363"/>
      <c r="BA310" s="266"/>
    </row>
    <row r="311" spans="1:53" ht="15" hidden="1" outlineLevel="1">
      <c r="A311" s="448">
        <v>6</v>
      </c>
      <c r="B311" s="254" t="s">
        <v>6</v>
      </c>
      <c r="C311" s="251" t="s">
        <v>25</v>
      </c>
      <c r="D311" s="255"/>
      <c r="E311" s="255"/>
      <c r="F311" s="255"/>
      <c r="G311" s="255"/>
      <c r="H311" s="255"/>
      <c r="I311" s="255"/>
      <c r="J311" s="255"/>
      <c r="K311" s="255"/>
      <c r="L311" s="255"/>
      <c r="M311" s="255"/>
      <c r="N311" s="255"/>
      <c r="O311" s="255"/>
      <c r="P311" s="255"/>
      <c r="Q311" s="255"/>
      <c r="R311" s="255"/>
      <c r="S311" s="255"/>
      <c r="T311" s="255"/>
      <c r="U311" s="251"/>
      <c r="V311" s="255"/>
      <c r="W311" s="255"/>
      <c r="X311" s="255"/>
      <c r="Y311" s="255"/>
      <c r="Z311" s="255"/>
      <c r="AA311" s="255"/>
      <c r="AB311" s="255"/>
      <c r="AC311" s="255"/>
      <c r="AD311" s="255"/>
      <c r="AE311" s="255"/>
      <c r="AF311" s="255"/>
      <c r="AG311" s="255"/>
      <c r="AH311" s="255"/>
      <c r="AI311" s="255"/>
      <c r="AJ311" s="255"/>
      <c r="AK311" s="255"/>
      <c r="AL311" s="255"/>
      <c r="AM311" s="361"/>
      <c r="AN311" s="361"/>
      <c r="AO311" s="361"/>
      <c r="AP311" s="361"/>
      <c r="AQ311" s="361"/>
      <c r="AR311" s="361"/>
      <c r="AS311" s="361"/>
      <c r="AT311" s="361"/>
      <c r="AU311" s="361"/>
      <c r="AV311" s="361"/>
      <c r="AW311" s="361"/>
      <c r="AX311" s="361"/>
      <c r="AY311" s="361"/>
      <c r="AZ311" s="361"/>
      <c r="BA311" s="256">
        <f>SUM(AM311:AZ311)</f>
        <v>0</v>
      </c>
    </row>
    <row r="312" spans="1:53" ht="15" hidden="1" outlineLevel="1">
      <c r="B312" s="254" t="s">
        <v>248</v>
      </c>
      <c r="C312" s="251" t="s">
        <v>163</v>
      </c>
      <c r="D312" s="255"/>
      <c r="E312" s="255"/>
      <c r="F312" s="255"/>
      <c r="G312" s="255"/>
      <c r="H312" s="255"/>
      <c r="I312" s="255"/>
      <c r="J312" s="255"/>
      <c r="K312" s="255"/>
      <c r="L312" s="255"/>
      <c r="M312" s="255"/>
      <c r="N312" s="255"/>
      <c r="O312" s="255"/>
      <c r="P312" s="255"/>
      <c r="Q312" s="255"/>
      <c r="R312" s="255"/>
      <c r="S312" s="255"/>
      <c r="T312" s="255"/>
      <c r="U312" s="414"/>
      <c r="V312" s="255"/>
      <c r="W312" s="255"/>
      <c r="X312" s="255"/>
      <c r="Y312" s="255"/>
      <c r="Z312" s="255"/>
      <c r="AA312" s="255"/>
      <c r="AB312" s="255"/>
      <c r="AC312" s="255"/>
      <c r="AD312" s="255"/>
      <c r="AE312" s="255"/>
      <c r="AF312" s="255"/>
      <c r="AG312" s="255"/>
      <c r="AH312" s="255"/>
      <c r="AI312" s="255"/>
      <c r="AJ312" s="255"/>
      <c r="AK312" s="255"/>
      <c r="AL312" s="255"/>
      <c r="AM312" s="362">
        <f>AM311</f>
        <v>0</v>
      </c>
      <c r="AN312" s="362">
        <f>AN311</f>
        <v>0</v>
      </c>
      <c r="AO312" s="362">
        <f t="shared" ref="AO312:AZ312" si="105">AO311</f>
        <v>0</v>
      </c>
      <c r="AP312" s="362">
        <f t="shared" si="105"/>
        <v>0</v>
      </c>
      <c r="AQ312" s="362">
        <f t="shared" si="105"/>
        <v>0</v>
      </c>
      <c r="AR312" s="362">
        <f t="shared" si="105"/>
        <v>0</v>
      </c>
      <c r="AS312" s="362">
        <f t="shared" si="105"/>
        <v>0</v>
      </c>
      <c r="AT312" s="362">
        <f t="shared" si="105"/>
        <v>0</v>
      </c>
      <c r="AU312" s="362">
        <f t="shared" si="105"/>
        <v>0</v>
      </c>
      <c r="AV312" s="362">
        <f t="shared" si="105"/>
        <v>0</v>
      </c>
      <c r="AW312" s="362">
        <f t="shared" si="105"/>
        <v>0</v>
      </c>
      <c r="AX312" s="362">
        <f t="shared" si="105"/>
        <v>0</v>
      </c>
      <c r="AY312" s="362">
        <f t="shared" si="105"/>
        <v>0</v>
      </c>
      <c r="AZ312" s="362">
        <f t="shared" si="105"/>
        <v>0</v>
      </c>
      <c r="BA312" s="257"/>
    </row>
    <row r="313" spans="1:53" ht="15" hidden="1" outlineLevel="1">
      <c r="B313" s="254"/>
      <c r="C313" s="265"/>
      <c r="D313" s="264"/>
      <c r="E313" s="264"/>
      <c r="F313" s="264"/>
      <c r="G313" s="264"/>
      <c r="H313" s="264"/>
      <c r="I313" s="264"/>
      <c r="J313" s="264"/>
      <c r="K313" s="264"/>
      <c r="L313" s="264"/>
      <c r="M313" s="264"/>
      <c r="N313" s="264"/>
      <c r="O313" s="264"/>
      <c r="P313" s="264"/>
      <c r="Q313" s="264"/>
      <c r="R313" s="264"/>
      <c r="S313" s="264"/>
      <c r="T313" s="264"/>
      <c r="U313" s="251"/>
      <c r="V313" s="264"/>
      <c r="W313" s="264"/>
      <c r="X313" s="264"/>
      <c r="Y313" s="264"/>
      <c r="Z313" s="264"/>
      <c r="AA313" s="264"/>
      <c r="AB313" s="264"/>
      <c r="AC313" s="264"/>
      <c r="AD313" s="264"/>
      <c r="AE313" s="264"/>
      <c r="AF313" s="264"/>
      <c r="AG313" s="264"/>
      <c r="AH313" s="264"/>
      <c r="AI313" s="264"/>
      <c r="AJ313" s="264"/>
      <c r="AK313" s="264"/>
      <c r="AL313" s="264"/>
      <c r="AM313" s="363"/>
      <c r="AN313" s="363"/>
      <c r="AO313" s="363"/>
      <c r="AP313" s="363"/>
      <c r="AQ313" s="363"/>
      <c r="AR313" s="363"/>
      <c r="AS313" s="363"/>
      <c r="AT313" s="363"/>
      <c r="AU313" s="363"/>
      <c r="AV313" s="363"/>
      <c r="AW313" s="363"/>
      <c r="AX313" s="363"/>
      <c r="AY313" s="363"/>
      <c r="AZ313" s="363"/>
      <c r="BA313" s="266"/>
    </row>
    <row r="314" spans="1:53" ht="15" hidden="1" outlineLevel="1">
      <c r="A314" s="448">
        <v>7</v>
      </c>
      <c r="B314" s="254" t="s">
        <v>42</v>
      </c>
      <c r="C314" s="251" t="s">
        <v>25</v>
      </c>
      <c r="D314" s="255"/>
      <c r="E314" s="255"/>
      <c r="F314" s="255"/>
      <c r="G314" s="255"/>
      <c r="H314" s="255"/>
      <c r="I314" s="255"/>
      <c r="J314" s="255"/>
      <c r="K314" s="255"/>
      <c r="L314" s="255"/>
      <c r="M314" s="255"/>
      <c r="N314" s="255"/>
      <c r="O314" s="255"/>
      <c r="P314" s="255"/>
      <c r="Q314" s="255"/>
      <c r="R314" s="255"/>
      <c r="S314" s="255"/>
      <c r="T314" s="255"/>
      <c r="U314" s="251"/>
      <c r="V314" s="255"/>
      <c r="W314" s="255"/>
      <c r="X314" s="255"/>
      <c r="Y314" s="255"/>
      <c r="Z314" s="255"/>
      <c r="AA314" s="255"/>
      <c r="AB314" s="255"/>
      <c r="AC314" s="255"/>
      <c r="AD314" s="255"/>
      <c r="AE314" s="255"/>
      <c r="AF314" s="255"/>
      <c r="AG314" s="255"/>
      <c r="AH314" s="255"/>
      <c r="AI314" s="255"/>
      <c r="AJ314" s="255"/>
      <c r="AK314" s="255"/>
      <c r="AL314" s="255"/>
      <c r="AM314" s="361"/>
      <c r="AN314" s="361"/>
      <c r="AO314" s="361"/>
      <c r="AP314" s="361"/>
      <c r="AQ314" s="361"/>
      <c r="AR314" s="361"/>
      <c r="AS314" s="361"/>
      <c r="AT314" s="361"/>
      <c r="AU314" s="361"/>
      <c r="AV314" s="361"/>
      <c r="AW314" s="361"/>
      <c r="AX314" s="361"/>
      <c r="AY314" s="361"/>
      <c r="AZ314" s="361"/>
      <c r="BA314" s="256">
        <f>SUM(AM314:AZ314)</f>
        <v>0</v>
      </c>
    </row>
    <row r="315" spans="1:53" ht="15" hidden="1" outlineLevel="1">
      <c r="B315" s="254" t="s">
        <v>248</v>
      </c>
      <c r="C315" s="251" t="s">
        <v>163</v>
      </c>
      <c r="D315" s="255"/>
      <c r="E315" s="255"/>
      <c r="F315" s="255"/>
      <c r="G315" s="255"/>
      <c r="H315" s="255"/>
      <c r="I315" s="255"/>
      <c r="J315" s="255"/>
      <c r="K315" s="255"/>
      <c r="L315" s="255"/>
      <c r="M315" s="255"/>
      <c r="N315" s="255"/>
      <c r="O315" s="255"/>
      <c r="P315" s="255"/>
      <c r="Q315" s="255"/>
      <c r="R315" s="255"/>
      <c r="S315" s="255"/>
      <c r="T315" s="255"/>
      <c r="U315" s="251"/>
      <c r="V315" s="255"/>
      <c r="W315" s="255"/>
      <c r="X315" s="255"/>
      <c r="Y315" s="255"/>
      <c r="Z315" s="255"/>
      <c r="AA315" s="255"/>
      <c r="AB315" s="255"/>
      <c r="AC315" s="255"/>
      <c r="AD315" s="255"/>
      <c r="AE315" s="255"/>
      <c r="AF315" s="255"/>
      <c r="AG315" s="255"/>
      <c r="AH315" s="255"/>
      <c r="AI315" s="255"/>
      <c r="AJ315" s="255"/>
      <c r="AK315" s="255"/>
      <c r="AL315" s="255"/>
      <c r="AM315" s="362">
        <f>AM314</f>
        <v>0</v>
      </c>
      <c r="AN315" s="362">
        <f>AN314</f>
        <v>0</v>
      </c>
      <c r="AO315" s="362">
        <f t="shared" ref="AO315:AZ315" si="106">AO314</f>
        <v>0</v>
      </c>
      <c r="AP315" s="362">
        <f t="shared" si="106"/>
        <v>0</v>
      </c>
      <c r="AQ315" s="362">
        <f t="shared" si="106"/>
        <v>0</v>
      </c>
      <c r="AR315" s="362">
        <f t="shared" si="106"/>
        <v>0</v>
      </c>
      <c r="AS315" s="362">
        <f t="shared" si="106"/>
        <v>0</v>
      </c>
      <c r="AT315" s="362">
        <f t="shared" si="106"/>
        <v>0</v>
      </c>
      <c r="AU315" s="362">
        <f t="shared" si="106"/>
        <v>0</v>
      </c>
      <c r="AV315" s="362">
        <f t="shared" si="106"/>
        <v>0</v>
      </c>
      <c r="AW315" s="362">
        <f t="shared" si="106"/>
        <v>0</v>
      </c>
      <c r="AX315" s="362">
        <f t="shared" si="106"/>
        <v>0</v>
      </c>
      <c r="AY315" s="362">
        <f t="shared" si="106"/>
        <v>0</v>
      </c>
      <c r="AZ315" s="362">
        <f t="shared" si="106"/>
        <v>0</v>
      </c>
      <c r="BA315" s="257"/>
    </row>
    <row r="316" spans="1:53" ht="15" hidden="1" outlineLevel="1">
      <c r="B316" s="254"/>
      <c r="C316" s="265"/>
      <c r="D316" s="264"/>
      <c r="E316" s="264"/>
      <c r="F316" s="264"/>
      <c r="G316" s="264"/>
      <c r="H316" s="264"/>
      <c r="I316" s="264"/>
      <c r="J316" s="264"/>
      <c r="K316" s="264"/>
      <c r="L316" s="264"/>
      <c r="M316" s="264"/>
      <c r="N316" s="264"/>
      <c r="O316" s="264"/>
      <c r="P316" s="264"/>
      <c r="Q316" s="264"/>
      <c r="R316" s="264"/>
      <c r="S316" s="264"/>
      <c r="T316" s="264"/>
      <c r="U316" s="251"/>
      <c r="V316" s="264"/>
      <c r="W316" s="264"/>
      <c r="X316" s="264"/>
      <c r="Y316" s="264"/>
      <c r="Z316" s="264"/>
      <c r="AA316" s="264"/>
      <c r="AB316" s="264"/>
      <c r="AC316" s="264"/>
      <c r="AD316" s="264"/>
      <c r="AE316" s="264"/>
      <c r="AF316" s="264"/>
      <c r="AG316" s="264"/>
      <c r="AH316" s="264"/>
      <c r="AI316" s="264"/>
      <c r="AJ316" s="264"/>
      <c r="AK316" s="264"/>
      <c r="AL316" s="264"/>
      <c r="AM316" s="363"/>
      <c r="AN316" s="363"/>
      <c r="AO316" s="363"/>
      <c r="AP316" s="363"/>
      <c r="AQ316" s="363"/>
      <c r="AR316" s="363"/>
      <c r="AS316" s="363"/>
      <c r="AT316" s="363"/>
      <c r="AU316" s="363"/>
      <c r="AV316" s="363"/>
      <c r="AW316" s="363"/>
      <c r="AX316" s="363"/>
      <c r="AY316" s="363"/>
      <c r="AZ316" s="363"/>
      <c r="BA316" s="266"/>
    </row>
    <row r="317" spans="1:53" s="243" customFormat="1" ht="15" hidden="1" outlineLevel="1">
      <c r="A317" s="448">
        <v>8</v>
      </c>
      <c r="B317" s="254" t="s">
        <v>482</v>
      </c>
      <c r="C317" s="251" t="s">
        <v>25</v>
      </c>
      <c r="D317" s="255"/>
      <c r="E317" s="255"/>
      <c r="F317" s="255"/>
      <c r="G317" s="255"/>
      <c r="H317" s="255"/>
      <c r="I317" s="255"/>
      <c r="J317" s="255"/>
      <c r="K317" s="255"/>
      <c r="L317" s="255"/>
      <c r="M317" s="255"/>
      <c r="N317" s="255"/>
      <c r="O317" s="255"/>
      <c r="P317" s="255"/>
      <c r="Q317" s="255"/>
      <c r="R317" s="255"/>
      <c r="S317" s="255"/>
      <c r="T317" s="255"/>
      <c r="U317" s="251"/>
      <c r="V317" s="255"/>
      <c r="W317" s="255"/>
      <c r="X317" s="255"/>
      <c r="Y317" s="255"/>
      <c r="Z317" s="255"/>
      <c r="AA317" s="255"/>
      <c r="AB317" s="255"/>
      <c r="AC317" s="255"/>
      <c r="AD317" s="255"/>
      <c r="AE317" s="255"/>
      <c r="AF317" s="255"/>
      <c r="AG317" s="255"/>
      <c r="AH317" s="255"/>
      <c r="AI317" s="255"/>
      <c r="AJ317" s="255"/>
      <c r="AK317" s="255"/>
      <c r="AL317" s="255"/>
      <c r="AM317" s="361"/>
      <c r="AN317" s="361"/>
      <c r="AO317" s="361"/>
      <c r="AP317" s="361"/>
      <c r="AQ317" s="361"/>
      <c r="AR317" s="361"/>
      <c r="AS317" s="361"/>
      <c r="AT317" s="361"/>
      <c r="AU317" s="361"/>
      <c r="AV317" s="361"/>
      <c r="AW317" s="361"/>
      <c r="AX317" s="361"/>
      <c r="AY317" s="361"/>
      <c r="AZ317" s="361"/>
      <c r="BA317" s="256">
        <f>SUM(AM317:AZ317)</f>
        <v>0</v>
      </c>
    </row>
    <row r="318" spans="1:53" s="243" customFormat="1" ht="15" hidden="1" outlineLevel="1">
      <c r="A318" s="448"/>
      <c r="B318" s="254" t="s">
        <v>248</v>
      </c>
      <c r="C318" s="251" t="s">
        <v>163</v>
      </c>
      <c r="D318" s="255"/>
      <c r="E318" s="255"/>
      <c r="F318" s="255"/>
      <c r="G318" s="255"/>
      <c r="H318" s="255"/>
      <c r="I318" s="255"/>
      <c r="J318" s="255"/>
      <c r="K318" s="255"/>
      <c r="L318" s="255"/>
      <c r="M318" s="255"/>
      <c r="N318" s="255"/>
      <c r="O318" s="255"/>
      <c r="P318" s="255"/>
      <c r="Q318" s="255"/>
      <c r="R318" s="255"/>
      <c r="S318" s="255"/>
      <c r="T318" s="255"/>
      <c r="U318" s="251"/>
      <c r="V318" s="255"/>
      <c r="W318" s="255"/>
      <c r="X318" s="255"/>
      <c r="Y318" s="255"/>
      <c r="Z318" s="255"/>
      <c r="AA318" s="255"/>
      <c r="AB318" s="255"/>
      <c r="AC318" s="255"/>
      <c r="AD318" s="255"/>
      <c r="AE318" s="255"/>
      <c r="AF318" s="255"/>
      <c r="AG318" s="255"/>
      <c r="AH318" s="255"/>
      <c r="AI318" s="255"/>
      <c r="AJ318" s="255"/>
      <c r="AK318" s="255"/>
      <c r="AL318" s="255"/>
      <c r="AM318" s="362">
        <f>AM317</f>
        <v>0</v>
      </c>
      <c r="AN318" s="362">
        <f>AN317</f>
        <v>0</v>
      </c>
      <c r="AO318" s="362">
        <f t="shared" ref="AO318:AZ318" si="107">AO317</f>
        <v>0</v>
      </c>
      <c r="AP318" s="362">
        <f t="shared" si="107"/>
        <v>0</v>
      </c>
      <c r="AQ318" s="362">
        <f t="shared" si="107"/>
        <v>0</v>
      </c>
      <c r="AR318" s="362">
        <f t="shared" si="107"/>
        <v>0</v>
      </c>
      <c r="AS318" s="362">
        <f t="shared" si="107"/>
        <v>0</v>
      </c>
      <c r="AT318" s="362">
        <f t="shared" si="107"/>
        <v>0</v>
      </c>
      <c r="AU318" s="362">
        <f t="shared" si="107"/>
        <v>0</v>
      </c>
      <c r="AV318" s="362">
        <f t="shared" si="107"/>
        <v>0</v>
      </c>
      <c r="AW318" s="362">
        <f t="shared" si="107"/>
        <v>0</v>
      </c>
      <c r="AX318" s="362">
        <f t="shared" si="107"/>
        <v>0</v>
      </c>
      <c r="AY318" s="362">
        <f t="shared" si="107"/>
        <v>0</v>
      </c>
      <c r="AZ318" s="362">
        <f t="shared" si="107"/>
        <v>0</v>
      </c>
      <c r="BA318" s="257"/>
    </row>
    <row r="319" spans="1:53" s="243" customFormat="1" ht="15" hidden="1" outlineLevel="1">
      <c r="A319" s="448"/>
      <c r="B319" s="254"/>
      <c r="C319" s="265"/>
      <c r="D319" s="264"/>
      <c r="E319" s="264"/>
      <c r="F319" s="264"/>
      <c r="G319" s="264"/>
      <c r="H319" s="264"/>
      <c r="I319" s="264"/>
      <c r="J319" s="264"/>
      <c r="K319" s="264"/>
      <c r="L319" s="264"/>
      <c r="M319" s="264"/>
      <c r="N319" s="264"/>
      <c r="O319" s="264"/>
      <c r="P319" s="264"/>
      <c r="Q319" s="264"/>
      <c r="R319" s="264"/>
      <c r="S319" s="264"/>
      <c r="T319" s="264"/>
      <c r="U319" s="251"/>
      <c r="V319" s="264"/>
      <c r="W319" s="264"/>
      <c r="X319" s="264"/>
      <c r="Y319" s="264"/>
      <c r="Z319" s="264"/>
      <c r="AA319" s="264"/>
      <c r="AB319" s="264"/>
      <c r="AC319" s="264"/>
      <c r="AD319" s="264"/>
      <c r="AE319" s="264"/>
      <c r="AF319" s="264"/>
      <c r="AG319" s="264"/>
      <c r="AH319" s="264"/>
      <c r="AI319" s="264"/>
      <c r="AJ319" s="264"/>
      <c r="AK319" s="264"/>
      <c r="AL319" s="264"/>
      <c r="AM319" s="363"/>
      <c r="AN319" s="363"/>
      <c r="AO319" s="363"/>
      <c r="AP319" s="363"/>
      <c r="AQ319" s="363"/>
      <c r="AR319" s="363"/>
      <c r="AS319" s="363"/>
      <c r="AT319" s="363"/>
      <c r="AU319" s="363"/>
      <c r="AV319" s="363"/>
      <c r="AW319" s="363"/>
      <c r="AX319" s="363"/>
      <c r="AY319" s="363"/>
      <c r="AZ319" s="363"/>
      <c r="BA319" s="266"/>
    </row>
    <row r="320" spans="1:53" ht="15" hidden="1" outlineLevel="1">
      <c r="A320" s="448">
        <v>9</v>
      </c>
      <c r="B320" s="254" t="s">
        <v>7</v>
      </c>
      <c r="C320" s="251" t="s">
        <v>25</v>
      </c>
      <c r="D320" s="255"/>
      <c r="E320" s="255"/>
      <c r="F320" s="255"/>
      <c r="G320" s="255"/>
      <c r="H320" s="255"/>
      <c r="I320" s="255"/>
      <c r="J320" s="255"/>
      <c r="K320" s="255"/>
      <c r="L320" s="255"/>
      <c r="M320" s="255"/>
      <c r="N320" s="255"/>
      <c r="O320" s="255"/>
      <c r="P320" s="255"/>
      <c r="Q320" s="255"/>
      <c r="R320" s="255"/>
      <c r="S320" s="255"/>
      <c r="T320" s="255"/>
      <c r="U320" s="251"/>
      <c r="V320" s="255"/>
      <c r="W320" s="255"/>
      <c r="X320" s="255"/>
      <c r="Y320" s="255"/>
      <c r="Z320" s="255"/>
      <c r="AA320" s="255"/>
      <c r="AB320" s="255"/>
      <c r="AC320" s="255"/>
      <c r="AD320" s="255"/>
      <c r="AE320" s="255"/>
      <c r="AF320" s="255"/>
      <c r="AG320" s="255"/>
      <c r="AH320" s="255"/>
      <c r="AI320" s="255"/>
      <c r="AJ320" s="255"/>
      <c r="AK320" s="255"/>
      <c r="AL320" s="255"/>
      <c r="AM320" s="361"/>
      <c r="AN320" s="361"/>
      <c r="AO320" s="361"/>
      <c r="AP320" s="361"/>
      <c r="AQ320" s="361"/>
      <c r="AR320" s="361"/>
      <c r="AS320" s="361"/>
      <c r="AT320" s="361"/>
      <c r="AU320" s="361"/>
      <c r="AV320" s="361"/>
      <c r="AW320" s="361"/>
      <c r="AX320" s="361"/>
      <c r="AY320" s="361"/>
      <c r="AZ320" s="361"/>
      <c r="BA320" s="256">
        <f>SUM(AM320:AZ320)</f>
        <v>0</v>
      </c>
    </row>
    <row r="321" spans="1:53" ht="15" hidden="1" outlineLevel="1">
      <c r="B321" s="254" t="s">
        <v>248</v>
      </c>
      <c r="C321" s="251" t="s">
        <v>163</v>
      </c>
      <c r="D321" s="255"/>
      <c r="E321" s="255"/>
      <c r="F321" s="255"/>
      <c r="G321" s="255"/>
      <c r="H321" s="255"/>
      <c r="I321" s="255"/>
      <c r="J321" s="255"/>
      <c r="K321" s="255"/>
      <c r="L321" s="255"/>
      <c r="M321" s="255"/>
      <c r="N321" s="255"/>
      <c r="O321" s="255"/>
      <c r="P321" s="255"/>
      <c r="Q321" s="255"/>
      <c r="R321" s="255"/>
      <c r="S321" s="255"/>
      <c r="T321" s="255"/>
      <c r="U321" s="251"/>
      <c r="V321" s="255"/>
      <c r="W321" s="255"/>
      <c r="X321" s="255"/>
      <c r="Y321" s="255"/>
      <c r="Z321" s="255"/>
      <c r="AA321" s="255"/>
      <c r="AB321" s="255"/>
      <c r="AC321" s="255"/>
      <c r="AD321" s="255"/>
      <c r="AE321" s="255"/>
      <c r="AF321" s="255"/>
      <c r="AG321" s="255"/>
      <c r="AH321" s="255"/>
      <c r="AI321" s="255"/>
      <c r="AJ321" s="255"/>
      <c r="AK321" s="255"/>
      <c r="AL321" s="255"/>
      <c r="AM321" s="362">
        <f>AM320</f>
        <v>0</v>
      </c>
      <c r="AN321" s="362">
        <f>AN320</f>
        <v>0</v>
      </c>
      <c r="AO321" s="362">
        <f t="shared" ref="AO321:AZ321" si="108">AO320</f>
        <v>0</v>
      </c>
      <c r="AP321" s="362">
        <f t="shared" si="108"/>
        <v>0</v>
      </c>
      <c r="AQ321" s="362">
        <f t="shared" si="108"/>
        <v>0</v>
      </c>
      <c r="AR321" s="362">
        <f t="shared" si="108"/>
        <v>0</v>
      </c>
      <c r="AS321" s="362">
        <f t="shared" si="108"/>
        <v>0</v>
      </c>
      <c r="AT321" s="362">
        <f t="shared" si="108"/>
        <v>0</v>
      </c>
      <c r="AU321" s="362">
        <f t="shared" si="108"/>
        <v>0</v>
      </c>
      <c r="AV321" s="362">
        <f t="shared" si="108"/>
        <v>0</v>
      </c>
      <c r="AW321" s="362">
        <f t="shared" si="108"/>
        <v>0</v>
      </c>
      <c r="AX321" s="362">
        <f t="shared" si="108"/>
        <v>0</v>
      </c>
      <c r="AY321" s="362">
        <f t="shared" si="108"/>
        <v>0</v>
      </c>
      <c r="AZ321" s="362">
        <f t="shared" si="108"/>
        <v>0</v>
      </c>
      <c r="BA321" s="257"/>
    </row>
    <row r="322" spans="1:53" ht="15" hidden="1" outlineLevel="1">
      <c r="B322" s="267"/>
      <c r="C322" s="268"/>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363"/>
      <c r="AN322" s="363"/>
      <c r="AO322" s="363"/>
      <c r="AP322" s="363"/>
      <c r="AQ322" s="363"/>
      <c r="AR322" s="363"/>
      <c r="AS322" s="363"/>
      <c r="AT322" s="363"/>
      <c r="AU322" s="363"/>
      <c r="AV322" s="363"/>
      <c r="AW322" s="363"/>
      <c r="AX322" s="363"/>
      <c r="AY322" s="363"/>
      <c r="AZ322" s="363"/>
      <c r="BA322" s="266"/>
    </row>
    <row r="323" spans="1:53" ht="15.75" hidden="1" outlineLevel="1">
      <c r="A323" s="449"/>
      <c r="B323" s="248" t="s">
        <v>8</v>
      </c>
      <c r="C323" s="249"/>
      <c r="D323" s="249"/>
      <c r="E323" s="249"/>
      <c r="F323" s="249"/>
      <c r="G323" s="249"/>
      <c r="H323" s="249"/>
      <c r="I323" s="249"/>
      <c r="J323" s="249"/>
      <c r="K323" s="249"/>
      <c r="L323" s="249"/>
      <c r="M323" s="249"/>
      <c r="N323" s="249"/>
      <c r="O323" s="249"/>
      <c r="P323" s="249"/>
      <c r="Q323" s="249"/>
      <c r="R323" s="249"/>
      <c r="S323" s="249"/>
      <c r="T323" s="249"/>
      <c r="U323" s="251"/>
      <c r="V323" s="249"/>
      <c r="W323" s="249"/>
      <c r="X323" s="249"/>
      <c r="Y323" s="249"/>
      <c r="Z323" s="249"/>
      <c r="AA323" s="249"/>
      <c r="AB323" s="249"/>
      <c r="AC323" s="249"/>
      <c r="AD323" s="249"/>
      <c r="AE323" s="249"/>
      <c r="AF323" s="249"/>
      <c r="AG323" s="249"/>
      <c r="AH323" s="249"/>
      <c r="AI323" s="249"/>
      <c r="AJ323" s="249"/>
      <c r="AK323" s="249"/>
      <c r="AL323" s="249"/>
      <c r="AM323" s="365"/>
      <c r="AN323" s="365"/>
      <c r="AO323" s="365"/>
      <c r="AP323" s="365"/>
      <c r="AQ323" s="365"/>
      <c r="AR323" s="365"/>
      <c r="AS323" s="365"/>
      <c r="AT323" s="365"/>
      <c r="AU323" s="365"/>
      <c r="AV323" s="365"/>
      <c r="AW323" s="365"/>
      <c r="AX323" s="365"/>
      <c r="AY323" s="365"/>
      <c r="AZ323" s="365"/>
      <c r="BA323" s="252"/>
    </row>
    <row r="324" spans="1:53" ht="15" hidden="1" outlineLevel="1">
      <c r="A324" s="448">
        <v>10</v>
      </c>
      <c r="B324" s="269" t="s">
        <v>22</v>
      </c>
      <c r="C324" s="251" t="s">
        <v>25</v>
      </c>
      <c r="D324" s="255"/>
      <c r="E324" s="255"/>
      <c r="F324" s="255"/>
      <c r="G324" s="255"/>
      <c r="H324" s="255"/>
      <c r="I324" s="255"/>
      <c r="J324" s="255"/>
      <c r="K324" s="255"/>
      <c r="L324" s="255"/>
      <c r="M324" s="255"/>
      <c r="N324" s="255"/>
      <c r="O324" s="255"/>
      <c r="P324" s="255"/>
      <c r="Q324" s="255"/>
      <c r="R324" s="255"/>
      <c r="S324" s="255"/>
      <c r="T324" s="255"/>
      <c r="U324" s="255">
        <v>12</v>
      </c>
      <c r="V324" s="255"/>
      <c r="W324" s="255"/>
      <c r="X324" s="255"/>
      <c r="Y324" s="255"/>
      <c r="Z324" s="255"/>
      <c r="AA324" s="255"/>
      <c r="AB324" s="255"/>
      <c r="AC324" s="255"/>
      <c r="AD324" s="255"/>
      <c r="AE324" s="255"/>
      <c r="AF324" s="255"/>
      <c r="AG324" s="255"/>
      <c r="AH324" s="255"/>
      <c r="AI324" s="255"/>
      <c r="AJ324" s="255"/>
      <c r="AK324" s="255"/>
      <c r="AL324" s="255"/>
      <c r="AM324" s="366"/>
      <c r="AN324" s="442"/>
      <c r="AO324" s="442"/>
      <c r="AP324" s="442"/>
      <c r="AQ324" s="366"/>
      <c r="AR324" s="366"/>
      <c r="AS324" s="366"/>
      <c r="AT324" s="366"/>
      <c r="AU324" s="366"/>
      <c r="AV324" s="366"/>
      <c r="AW324" s="366"/>
      <c r="AX324" s="366"/>
      <c r="AY324" s="366"/>
      <c r="AZ324" s="366"/>
      <c r="BA324" s="256">
        <f>SUM(AM324:AZ324)</f>
        <v>0</v>
      </c>
    </row>
    <row r="325" spans="1:53" ht="15" hidden="1" outlineLevel="1">
      <c r="B325" s="254" t="s">
        <v>248</v>
      </c>
      <c r="C325" s="251" t="s">
        <v>163</v>
      </c>
      <c r="D325" s="255"/>
      <c r="E325" s="255"/>
      <c r="F325" s="255"/>
      <c r="G325" s="255"/>
      <c r="H325" s="255"/>
      <c r="I325" s="255"/>
      <c r="J325" s="255"/>
      <c r="K325" s="255"/>
      <c r="L325" s="255"/>
      <c r="M325" s="255"/>
      <c r="N325" s="255"/>
      <c r="O325" s="255"/>
      <c r="P325" s="255"/>
      <c r="Q325" s="255"/>
      <c r="R325" s="255"/>
      <c r="S325" s="255"/>
      <c r="T325" s="255"/>
      <c r="U325" s="255">
        <f>U324</f>
        <v>12</v>
      </c>
      <c r="V325" s="255"/>
      <c r="W325" s="255"/>
      <c r="X325" s="255"/>
      <c r="Y325" s="255"/>
      <c r="Z325" s="255"/>
      <c r="AA325" s="255"/>
      <c r="AB325" s="255"/>
      <c r="AC325" s="255"/>
      <c r="AD325" s="255"/>
      <c r="AE325" s="255"/>
      <c r="AF325" s="255"/>
      <c r="AG325" s="255"/>
      <c r="AH325" s="255"/>
      <c r="AI325" s="255"/>
      <c r="AJ325" s="255"/>
      <c r="AK325" s="255"/>
      <c r="AL325" s="255"/>
      <c r="AM325" s="362">
        <f>AM324</f>
        <v>0</v>
      </c>
      <c r="AN325" s="362">
        <f>AN324</f>
        <v>0</v>
      </c>
      <c r="AO325" s="362">
        <f t="shared" ref="AO325:AZ325" si="109">AO324</f>
        <v>0</v>
      </c>
      <c r="AP325" s="362">
        <f t="shared" si="109"/>
        <v>0</v>
      </c>
      <c r="AQ325" s="362">
        <f t="shared" si="109"/>
        <v>0</v>
      </c>
      <c r="AR325" s="362">
        <f t="shared" si="109"/>
        <v>0</v>
      </c>
      <c r="AS325" s="362">
        <f t="shared" si="109"/>
        <v>0</v>
      </c>
      <c r="AT325" s="362">
        <f t="shared" si="109"/>
        <v>0</v>
      </c>
      <c r="AU325" s="362">
        <f t="shared" si="109"/>
        <v>0</v>
      </c>
      <c r="AV325" s="362">
        <f t="shared" si="109"/>
        <v>0</v>
      </c>
      <c r="AW325" s="362">
        <f t="shared" si="109"/>
        <v>0</v>
      </c>
      <c r="AX325" s="362">
        <f t="shared" si="109"/>
        <v>0</v>
      </c>
      <c r="AY325" s="362">
        <f t="shared" si="109"/>
        <v>0</v>
      </c>
      <c r="AZ325" s="362">
        <f t="shared" si="109"/>
        <v>0</v>
      </c>
      <c r="BA325" s="270"/>
    </row>
    <row r="326" spans="1:53" ht="15" hidden="1" outlineLevel="1">
      <c r="B326" s="269"/>
      <c r="C326" s="27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367"/>
      <c r="AN326" s="367"/>
      <c r="AO326" s="367"/>
      <c r="AP326" s="367"/>
      <c r="AQ326" s="367"/>
      <c r="AR326" s="367"/>
      <c r="AS326" s="367"/>
      <c r="AT326" s="367"/>
      <c r="AU326" s="367"/>
      <c r="AV326" s="367"/>
      <c r="AW326" s="367"/>
      <c r="AX326" s="367"/>
      <c r="AY326" s="367"/>
      <c r="AZ326" s="367"/>
      <c r="BA326" s="272"/>
    </row>
    <row r="327" spans="1:53" ht="15" hidden="1" outlineLevel="1">
      <c r="A327" s="448">
        <v>11</v>
      </c>
      <c r="B327" s="273" t="s">
        <v>21</v>
      </c>
      <c r="C327" s="251" t="s">
        <v>25</v>
      </c>
      <c r="D327" s="255"/>
      <c r="E327" s="255"/>
      <c r="F327" s="255"/>
      <c r="G327" s="255"/>
      <c r="H327" s="255"/>
      <c r="I327" s="255"/>
      <c r="J327" s="255"/>
      <c r="K327" s="255"/>
      <c r="L327" s="255"/>
      <c r="M327" s="255"/>
      <c r="N327" s="255"/>
      <c r="O327" s="255"/>
      <c r="P327" s="255"/>
      <c r="Q327" s="255"/>
      <c r="R327" s="255"/>
      <c r="S327" s="255"/>
      <c r="T327" s="255"/>
      <c r="U327" s="255">
        <v>12</v>
      </c>
      <c r="V327" s="255"/>
      <c r="W327" s="255"/>
      <c r="X327" s="255"/>
      <c r="Y327" s="255"/>
      <c r="Z327" s="255"/>
      <c r="AA327" s="255"/>
      <c r="AB327" s="255"/>
      <c r="AC327" s="255"/>
      <c r="AD327" s="255"/>
      <c r="AE327" s="255"/>
      <c r="AF327" s="255"/>
      <c r="AG327" s="255"/>
      <c r="AH327" s="255"/>
      <c r="AI327" s="255"/>
      <c r="AJ327" s="255"/>
      <c r="AK327" s="255"/>
      <c r="AL327" s="255"/>
      <c r="AM327" s="366"/>
      <c r="AN327" s="442"/>
      <c r="AO327" s="366"/>
      <c r="AP327" s="366"/>
      <c r="AQ327" s="366"/>
      <c r="AR327" s="366"/>
      <c r="AS327" s="366"/>
      <c r="AT327" s="366"/>
      <c r="AU327" s="366"/>
      <c r="AV327" s="366"/>
      <c r="AW327" s="366"/>
      <c r="AX327" s="366"/>
      <c r="AY327" s="366"/>
      <c r="AZ327" s="366"/>
      <c r="BA327" s="256">
        <f>SUM(AM327:AZ327)</f>
        <v>0</v>
      </c>
    </row>
    <row r="328" spans="1:53" ht="15" hidden="1" outlineLevel="1">
      <c r="B328" s="254" t="s">
        <v>248</v>
      </c>
      <c r="C328" s="251" t="s">
        <v>163</v>
      </c>
      <c r="D328" s="255"/>
      <c r="E328" s="255"/>
      <c r="F328" s="255"/>
      <c r="G328" s="255"/>
      <c r="H328" s="255"/>
      <c r="I328" s="255"/>
      <c r="J328" s="255"/>
      <c r="K328" s="255"/>
      <c r="L328" s="255"/>
      <c r="M328" s="255"/>
      <c r="N328" s="255"/>
      <c r="O328" s="255"/>
      <c r="P328" s="255"/>
      <c r="Q328" s="255"/>
      <c r="R328" s="255"/>
      <c r="S328" s="255"/>
      <c r="T328" s="255"/>
      <c r="U328" s="255">
        <f>U327</f>
        <v>12</v>
      </c>
      <c r="V328" s="255"/>
      <c r="W328" s="255"/>
      <c r="X328" s="255"/>
      <c r="Y328" s="255"/>
      <c r="Z328" s="255"/>
      <c r="AA328" s="255"/>
      <c r="AB328" s="255"/>
      <c r="AC328" s="255"/>
      <c r="AD328" s="255"/>
      <c r="AE328" s="255"/>
      <c r="AF328" s="255"/>
      <c r="AG328" s="255"/>
      <c r="AH328" s="255"/>
      <c r="AI328" s="255"/>
      <c r="AJ328" s="255"/>
      <c r="AK328" s="255"/>
      <c r="AL328" s="255"/>
      <c r="AM328" s="362">
        <f>AM327</f>
        <v>0</v>
      </c>
      <c r="AN328" s="362">
        <f>AN327</f>
        <v>0</v>
      </c>
      <c r="AO328" s="362">
        <f t="shared" ref="AO328:AZ328" si="110">AO327</f>
        <v>0</v>
      </c>
      <c r="AP328" s="362">
        <f t="shared" si="110"/>
        <v>0</v>
      </c>
      <c r="AQ328" s="362">
        <f t="shared" si="110"/>
        <v>0</v>
      </c>
      <c r="AR328" s="362">
        <f t="shared" si="110"/>
        <v>0</v>
      </c>
      <c r="AS328" s="362">
        <f t="shared" si="110"/>
        <v>0</v>
      </c>
      <c r="AT328" s="362">
        <f t="shared" si="110"/>
        <v>0</v>
      </c>
      <c r="AU328" s="362">
        <f t="shared" si="110"/>
        <v>0</v>
      </c>
      <c r="AV328" s="362">
        <f t="shared" si="110"/>
        <v>0</v>
      </c>
      <c r="AW328" s="362">
        <f t="shared" si="110"/>
        <v>0</v>
      </c>
      <c r="AX328" s="362">
        <f t="shared" si="110"/>
        <v>0</v>
      </c>
      <c r="AY328" s="362">
        <f t="shared" si="110"/>
        <v>0</v>
      </c>
      <c r="AZ328" s="362">
        <f t="shared" si="110"/>
        <v>0</v>
      </c>
      <c r="BA328" s="270"/>
    </row>
    <row r="329" spans="1:53" ht="15" hidden="1" outlineLevel="1">
      <c r="B329" s="273"/>
      <c r="C329" s="27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367"/>
      <c r="AN329" s="368"/>
      <c r="AO329" s="367"/>
      <c r="AP329" s="367"/>
      <c r="AQ329" s="367"/>
      <c r="AR329" s="367"/>
      <c r="AS329" s="367"/>
      <c r="AT329" s="367"/>
      <c r="AU329" s="367"/>
      <c r="AV329" s="367"/>
      <c r="AW329" s="367"/>
      <c r="AX329" s="367"/>
      <c r="AY329" s="367"/>
      <c r="AZ329" s="367"/>
      <c r="BA329" s="272"/>
    </row>
    <row r="330" spans="1:53" ht="15" hidden="1" outlineLevel="1">
      <c r="A330" s="448">
        <v>12</v>
      </c>
      <c r="B330" s="273" t="s">
        <v>23</v>
      </c>
      <c r="C330" s="251" t="s">
        <v>25</v>
      </c>
      <c r="D330" s="255"/>
      <c r="E330" s="255"/>
      <c r="F330" s="255"/>
      <c r="G330" s="255"/>
      <c r="H330" s="255"/>
      <c r="I330" s="255"/>
      <c r="J330" s="255"/>
      <c r="K330" s="255"/>
      <c r="L330" s="255"/>
      <c r="M330" s="255"/>
      <c r="N330" s="255"/>
      <c r="O330" s="255"/>
      <c r="P330" s="255"/>
      <c r="Q330" s="255"/>
      <c r="R330" s="255"/>
      <c r="S330" s="255"/>
      <c r="T330" s="255"/>
      <c r="U330" s="255">
        <v>3</v>
      </c>
      <c r="V330" s="255"/>
      <c r="W330" s="255"/>
      <c r="X330" s="255"/>
      <c r="Y330" s="255"/>
      <c r="Z330" s="255"/>
      <c r="AA330" s="255"/>
      <c r="AB330" s="255"/>
      <c r="AC330" s="255"/>
      <c r="AD330" s="255"/>
      <c r="AE330" s="255"/>
      <c r="AF330" s="255"/>
      <c r="AG330" s="255"/>
      <c r="AH330" s="255"/>
      <c r="AI330" s="255"/>
      <c r="AJ330" s="255"/>
      <c r="AK330" s="255"/>
      <c r="AL330" s="255"/>
      <c r="AM330" s="366"/>
      <c r="AN330" s="366"/>
      <c r="AO330" s="366"/>
      <c r="AP330" s="366"/>
      <c r="AQ330" s="366"/>
      <c r="AR330" s="366"/>
      <c r="AS330" s="366"/>
      <c r="AT330" s="366"/>
      <c r="AU330" s="366"/>
      <c r="AV330" s="366"/>
      <c r="AW330" s="366"/>
      <c r="AX330" s="366"/>
      <c r="AY330" s="366"/>
      <c r="AZ330" s="366"/>
      <c r="BA330" s="256">
        <f>SUM(AM330:AZ330)</f>
        <v>0</v>
      </c>
    </row>
    <row r="331" spans="1:53" ht="15" hidden="1" outlineLevel="1">
      <c r="B331" s="254" t="s">
        <v>248</v>
      </c>
      <c r="C331" s="251" t="s">
        <v>163</v>
      </c>
      <c r="D331" s="255"/>
      <c r="E331" s="255"/>
      <c r="F331" s="255"/>
      <c r="G331" s="255"/>
      <c r="H331" s="255"/>
      <c r="I331" s="255"/>
      <c r="J331" s="255"/>
      <c r="K331" s="255"/>
      <c r="L331" s="255"/>
      <c r="M331" s="255"/>
      <c r="N331" s="255"/>
      <c r="O331" s="255"/>
      <c r="P331" s="255"/>
      <c r="Q331" s="255"/>
      <c r="R331" s="255"/>
      <c r="S331" s="255"/>
      <c r="T331" s="255"/>
      <c r="U331" s="255">
        <f>U330</f>
        <v>3</v>
      </c>
      <c r="V331" s="255"/>
      <c r="W331" s="255"/>
      <c r="X331" s="255"/>
      <c r="Y331" s="255"/>
      <c r="Z331" s="255"/>
      <c r="AA331" s="255"/>
      <c r="AB331" s="255"/>
      <c r="AC331" s="255"/>
      <c r="AD331" s="255"/>
      <c r="AE331" s="255"/>
      <c r="AF331" s="255"/>
      <c r="AG331" s="255"/>
      <c r="AH331" s="255"/>
      <c r="AI331" s="255"/>
      <c r="AJ331" s="255"/>
      <c r="AK331" s="255"/>
      <c r="AL331" s="255"/>
      <c r="AM331" s="362">
        <f>AM330</f>
        <v>0</v>
      </c>
      <c r="AN331" s="362">
        <f>AN330</f>
        <v>0</v>
      </c>
      <c r="AO331" s="362">
        <f t="shared" ref="AO331:AZ331" si="111">AO330</f>
        <v>0</v>
      </c>
      <c r="AP331" s="362">
        <f t="shared" si="111"/>
        <v>0</v>
      </c>
      <c r="AQ331" s="362">
        <f t="shared" si="111"/>
        <v>0</v>
      </c>
      <c r="AR331" s="362">
        <f t="shared" si="111"/>
        <v>0</v>
      </c>
      <c r="AS331" s="362">
        <f t="shared" si="111"/>
        <v>0</v>
      </c>
      <c r="AT331" s="362">
        <f t="shared" si="111"/>
        <v>0</v>
      </c>
      <c r="AU331" s="362">
        <f t="shared" si="111"/>
        <v>0</v>
      </c>
      <c r="AV331" s="362">
        <f t="shared" si="111"/>
        <v>0</v>
      </c>
      <c r="AW331" s="362">
        <f t="shared" si="111"/>
        <v>0</v>
      </c>
      <c r="AX331" s="362">
        <f t="shared" si="111"/>
        <v>0</v>
      </c>
      <c r="AY331" s="362">
        <f t="shared" si="111"/>
        <v>0</v>
      </c>
      <c r="AZ331" s="362">
        <f t="shared" si="111"/>
        <v>0</v>
      </c>
      <c r="BA331" s="270"/>
    </row>
    <row r="332" spans="1:53" ht="15" hidden="1" outlineLevel="1">
      <c r="B332" s="273"/>
      <c r="C332" s="271"/>
      <c r="D332" s="275"/>
      <c r="E332" s="275"/>
      <c r="F332" s="275"/>
      <c r="G332" s="275"/>
      <c r="H332" s="275"/>
      <c r="I332" s="275"/>
      <c r="J332" s="275"/>
      <c r="K332" s="275"/>
      <c r="L332" s="275"/>
      <c r="M332" s="275"/>
      <c r="N332" s="275"/>
      <c r="O332" s="275"/>
      <c r="P332" s="275"/>
      <c r="Q332" s="275"/>
      <c r="R332" s="275"/>
      <c r="S332" s="275"/>
      <c r="T332" s="275"/>
      <c r="U332" s="251"/>
      <c r="V332" s="275"/>
      <c r="W332" s="275"/>
      <c r="X332" s="275"/>
      <c r="Y332" s="275"/>
      <c r="Z332" s="275"/>
      <c r="AA332" s="275"/>
      <c r="AB332" s="275"/>
      <c r="AC332" s="275"/>
      <c r="AD332" s="275"/>
      <c r="AE332" s="275"/>
      <c r="AF332" s="275"/>
      <c r="AG332" s="275"/>
      <c r="AH332" s="275"/>
      <c r="AI332" s="275"/>
      <c r="AJ332" s="275"/>
      <c r="AK332" s="275"/>
      <c r="AL332" s="275"/>
      <c r="AM332" s="367"/>
      <c r="AN332" s="368"/>
      <c r="AO332" s="367"/>
      <c r="AP332" s="367"/>
      <c r="AQ332" s="367"/>
      <c r="AR332" s="367"/>
      <c r="AS332" s="367"/>
      <c r="AT332" s="367"/>
      <c r="AU332" s="367"/>
      <c r="AV332" s="367"/>
      <c r="AW332" s="367"/>
      <c r="AX332" s="367"/>
      <c r="AY332" s="367"/>
      <c r="AZ332" s="367"/>
      <c r="BA332" s="272"/>
    </row>
    <row r="333" spans="1:53" ht="15" hidden="1" outlineLevel="1">
      <c r="A333" s="448">
        <v>13</v>
      </c>
      <c r="B333" s="273" t="s">
        <v>24</v>
      </c>
      <c r="C333" s="251" t="s">
        <v>25</v>
      </c>
      <c r="D333" s="255"/>
      <c r="E333" s="255"/>
      <c r="F333" s="255"/>
      <c r="G333" s="255"/>
      <c r="H333" s="255"/>
      <c r="I333" s="255"/>
      <c r="J333" s="255"/>
      <c r="K333" s="255"/>
      <c r="L333" s="255"/>
      <c r="M333" s="255"/>
      <c r="N333" s="255"/>
      <c r="O333" s="255"/>
      <c r="P333" s="255"/>
      <c r="Q333" s="255"/>
      <c r="R333" s="255"/>
      <c r="S333" s="255"/>
      <c r="T333" s="255"/>
      <c r="U333" s="255">
        <v>12</v>
      </c>
      <c r="V333" s="255"/>
      <c r="W333" s="255"/>
      <c r="X333" s="255"/>
      <c r="Y333" s="255"/>
      <c r="Z333" s="255"/>
      <c r="AA333" s="255"/>
      <c r="AB333" s="255"/>
      <c r="AC333" s="255"/>
      <c r="AD333" s="255"/>
      <c r="AE333" s="255"/>
      <c r="AF333" s="255"/>
      <c r="AG333" s="255"/>
      <c r="AH333" s="255"/>
      <c r="AI333" s="255"/>
      <c r="AJ333" s="255"/>
      <c r="AK333" s="255"/>
      <c r="AL333" s="255"/>
      <c r="AM333" s="366"/>
      <c r="AN333" s="366"/>
      <c r="AO333" s="366"/>
      <c r="AP333" s="366"/>
      <c r="AQ333" s="366"/>
      <c r="AR333" s="366"/>
      <c r="AS333" s="366"/>
      <c r="AT333" s="366"/>
      <c r="AU333" s="366"/>
      <c r="AV333" s="366"/>
      <c r="AW333" s="366"/>
      <c r="AX333" s="366"/>
      <c r="AY333" s="366"/>
      <c r="AZ333" s="366"/>
      <c r="BA333" s="256">
        <f>SUM(AM333:AZ333)</f>
        <v>0</v>
      </c>
    </row>
    <row r="334" spans="1:53" ht="15" hidden="1" outlineLevel="1">
      <c r="B334" s="254" t="s">
        <v>248</v>
      </c>
      <c r="C334" s="251" t="s">
        <v>163</v>
      </c>
      <c r="D334" s="255"/>
      <c r="E334" s="255"/>
      <c r="F334" s="255"/>
      <c r="G334" s="255"/>
      <c r="H334" s="255"/>
      <c r="I334" s="255"/>
      <c r="J334" s="255"/>
      <c r="K334" s="255"/>
      <c r="L334" s="255"/>
      <c r="M334" s="255"/>
      <c r="N334" s="255"/>
      <c r="O334" s="255"/>
      <c r="P334" s="255"/>
      <c r="Q334" s="255"/>
      <c r="R334" s="255"/>
      <c r="S334" s="255"/>
      <c r="T334" s="255"/>
      <c r="U334" s="255">
        <f>U333</f>
        <v>12</v>
      </c>
      <c r="V334" s="255"/>
      <c r="W334" s="255"/>
      <c r="X334" s="255"/>
      <c r="Y334" s="255"/>
      <c r="Z334" s="255"/>
      <c r="AA334" s="255"/>
      <c r="AB334" s="255"/>
      <c r="AC334" s="255"/>
      <c r="AD334" s="255"/>
      <c r="AE334" s="255"/>
      <c r="AF334" s="255"/>
      <c r="AG334" s="255"/>
      <c r="AH334" s="255"/>
      <c r="AI334" s="255"/>
      <c r="AJ334" s="255"/>
      <c r="AK334" s="255"/>
      <c r="AL334" s="255"/>
      <c r="AM334" s="362">
        <f>AM333</f>
        <v>0</v>
      </c>
      <c r="AN334" s="362">
        <f>AN333</f>
        <v>0</v>
      </c>
      <c r="AO334" s="362">
        <f t="shared" ref="AO334:AZ334" si="112">AO333</f>
        <v>0</v>
      </c>
      <c r="AP334" s="362">
        <f t="shared" si="112"/>
        <v>0</v>
      </c>
      <c r="AQ334" s="362">
        <f t="shared" si="112"/>
        <v>0</v>
      </c>
      <c r="AR334" s="362">
        <f t="shared" si="112"/>
        <v>0</v>
      </c>
      <c r="AS334" s="362">
        <f t="shared" si="112"/>
        <v>0</v>
      </c>
      <c r="AT334" s="362">
        <f t="shared" si="112"/>
        <v>0</v>
      </c>
      <c r="AU334" s="362">
        <f t="shared" si="112"/>
        <v>0</v>
      </c>
      <c r="AV334" s="362">
        <f t="shared" si="112"/>
        <v>0</v>
      </c>
      <c r="AW334" s="362">
        <f t="shared" si="112"/>
        <v>0</v>
      </c>
      <c r="AX334" s="362">
        <f t="shared" si="112"/>
        <v>0</v>
      </c>
      <c r="AY334" s="362">
        <f t="shared" si="112"/>
        <v>0</v>
      </c>
      <c r="AZ334" s="362">
        <f t="shared" si="112"/>
        <v>0</v>
      </c>
      <c r="BA334" s="270"/>
    </row>
    <row r="335" spans="1:53" ht="15" hidden="1" outlineLevel="1">
      <c r="B335" s="273"/>
      <c r="C335" s="271"/>
      <c r="D335" s="275"/>
      <c r="E335" s="275"/>
      <c r="F335" s="275"/>
      <c r="G335" s="275"/>
      <c r="H335" s="275"/>
      <c r="I335" s="275"/>
      <c r="J335" s="275"/>
      <c r="K335" s="275"/>
      <c r="L335" s="275"/>
      <c r="M335" s="275"/>
      <c r="N335" s="275"/>
      <c r="O335" s="275"/>
      <c r="P335" s="275"/>
      <c r="Q335" s="275"/>
      <c r="R335" s="275"/>
      <c r="S335" s="275"/>
      <c r="T335" s="275"/>
      <c r="U335" s="251"/>
      <c r="V335" s="275"/>
      <c r="W335" s="275"/>
      <c r="X335" s="275"/>
      <c r="Y335" s="275"/>
      <c r="Z335" s="275"/>
      <c r="AA335" s="275"/>
      <c r="AB335" s="275"/>
      <c r="AC335" s="275"/>
      <c r="AD335" s="275"/>
      <c r="AE335" s="275"/>
      <c r="AF335" s="275"/>
      <c r="AG335" s="275"/>
      <c r="AH335" s="275"/>
      <c r="AI335" s="275"/>
      <c r="AJ335" s="275"/>
      <c r="AK335" s="275"/>
      <c r="AL335" s="275"/>
      <c r="AM335" s="367"/>
      <c r="AN335" s="367"/>
      <c r="AO335" s="367"/>
      <c r="AP335" s="367"/>
      <c r="AQ335" s="367"/>
      <c r="AR335" s="367"/>
      <c r="AS335" s="367"/>
      <c r="AT335" s="367"/>
      <c r="AU335" s="367"/>
      <c r="AV335" s="367"/>
      <c r="AW335" s="367"/>
      <c r="AX335" s="367"/>
      <c r="AY335" s="367"/>
      <c r="AZ335" s="367"/>
      <c r="BA335" s="272"/>
    </row>
    <row r="336" spans="1:53" ht="15" hidden="1" outlineLevel="1">
      <c r="A336" s="448">
        <v>14</v>
      </c>
      <c r="B336" s="273" t="s">
        <v>20</v>
      </c>
      <c r="C336" s="251" t="s">
        <v>25</v>
      </c>
      <c r="D336" s="255"/>
      <c r="E336" s="255"/>
      <c r="F336" s="255"/>
      <c r="G336" s="255"/>
      <c r="H336" s="255"/>
      <c r="I336" s="255"/>
      <c r="J336" s="255"/>
      <c r="K336" s="255"/>
      <c r="L336" s="255"/>
      <c r="M336" s="255"/>
      <c r="N336" s="255"/>
      <c r="O336" s="255"/>
      <c r="P336" s="255"/>
      <c r="Q336" s="255"/>
      <c r="R336" s="255"/>
      <c r="S336" s="255"/>
      <c r="T336" s="255"/>
      <c r="U336" s="255">
        <v>12</v>
      </c>
      <c r="V336" s="255"/>
      <c r="W336" s="255"/>
      <c r="X336" s="255"/>
      <c r="Y336" s="255"/>
      <c r="Z336" s="255"/>
      <c r="AA336" s="255"/>
      <c r="AB336" s="255"/>
      <c r="AC336" s="255"/>
      <c r="AD336" s="255"/>
      <c r="AE336" s="255"/>
      <c r="AF336" s="255"/>
      <c r="AG336" s="255"/>
      <c r="AH336" s="255"/>
      <c r="AI336" s="255"/>
      <c r="AJ336" s="255"/>
      <c r="AK336" s="255"/>
      <c r="AL336" s="255"/>
      <c r="AM336" s="366"/>
      <c r="AN336" s="366"/>
      <c r="AO336" s="442"/>
      <c r="AP336" s="366"/>
      <c r="AQ336" s="366"/>
      <c r="AR336" s="366"/>
      <c r="AS336" s="366"/>
      <c r="AT336" s="366"/>
      <c r="AU336" s="366"/>
      <c r="AV336" s="366"/>
      <c r="AW336" s="366"/>
      <c r="AX336" s="366"/>
      <c r="AY336" s="366"/>
      <c r="AZ336" s="366"/>
      <c r="BA336" s="256">
        <f>SUM(AM336:AZ336)</f>
        <v>0</v>
      </c>
    </row>
    <row r="337" spans="1:53" ht="15" hidden="1" outlineLevel="1">
      <c r="B337" s="254" t="s">
        <v>248</v>
      </c>
      <c r="C337" s="251" t="s">
        <v>163</v>
      </c>
      <c r="D337" s="255"/>
      <c r="E337" s="255"/>
      <c r="F337" s="255"/>
      <c r="G337" s="255"/>
      <c r="H337" s="255"/>
      <c r="I337" s="255"/>
      <c r="J337" s="255"/>
      <c r="K337" s="255"/>
      <c r="L337" s="255"/>
      <c r="M337" s="255"/>
      <c r="N337" s="255"/>
      <c r="O337" s="255"/>
      <c r="P337" s="255"/>
      <c r="Q337" s="255"/>
      <c r="R337" s="255"/>
      <c r="S337" s="255"/>
      <c r="T337" s="255"/>
      <c r="U337" s="255">
        <f>U336</f>
        <v>12</v>
      </c>
      <c r="V337" s="255"/>
      <c r="W337" s="255"/>
      <c r="X337" s="255"/>
      <c r="Y337" s="255"/>
      <c r="Z337" s="255"/>
      <c r="AA337" s="255"/>
      <c r="AB337" s="255"/>
      <c r="AC337" s="255"/>
      <c r="AD337" s="255"/>
      <c r="AE337" s="255"/>
      <c r="AF337" s="255"/>
      <c r="AG337" s="255"/>
      <c r="AH337" s="255"/>
      <c r="AI337" s="255"/>
      <c r="AJ337" s="255"/>
      <c r="AK337" s="255"/>
      <c r="AL337" s="255"/>
      <c r="AM337" s="362">
        <f>AM336</f>
        <v>0</v>
      </c>
      <c r="AN337" s="362">
        <f>AN336</f>
        <v>0</v>
      </c>
      <c r="AO337" s="362">
        <f t="shared" ref="AO337:AZ337" si="113">AO336</f>
        <v>0</v>
      </c>
      <c r="AP337" s="362">
        <f t="shared" si="113"/>
        <v>0</v>
      </c>
      <c r="AQ337" s="362">
        <f t="shared" si="113"/>
        <v>0</v>
      </c>
      <c r="AR337" s="362">
        <f t="shared" si="113"/>
        <v>0</v>
      </c>
      <c r="AS337" s="362">
        <f t="shared" si="113"/>
        <v>0</v>
      </c>
      <c r="AT337" s="362">
        <f t="shared" si="113"/>
        <v>0</v>
      </c>
      <c r="AU337" s="362">
        <f t="shared" si="113"/>
        <v>0</v>
      </c>
      <c r="AV337" s="362">
        <f t="shared" si="113"/>
        <v>0</v>
      </c>
      <c r="AW337" s="362">
        <f t="shared" si="113"/>
        <v>0</v>
      </c>
      <c r="AX337" s="362">
        <f t="shared" si="113"/>
        <v>0</v>
      </c>
      <c r="AY337" s="362">
        <f t="shared" si="113"/>
        <v>0</v>
      </c>
      <c r="AZ337" s="362">
        <f t="shared" si="113"/>
        <v>0</v>
      </c>
      <c r="BA337" s="270"/>
    </row>
    <row r="338" spans="1:53" ht="15" hidden="1" outlineLevel="1">
      <c r="B338" s="273"/>
      <c r="C338" s="271"/>
      <c r="D338" s="275"/>
      <c r="E338" s="275"/>
      <c r="F338" s="275"/>
      <c r="G338" s="275"/>
      <c r="H338" s="275"/>
      <c r="I338" s="275"/>
      <c r="J338" s="275"/>
      <c r="K338" s="275"/>
      <c r="L338" s="275"/>
      <c r="M338" s="275"/>
      <c r="N338" s="275"/>
      <c r="O338" s="275"/>
      <c r="P338" s="275"/>
      <c r="Q338" s="275"/>
      <c r="R338" s="275"/>
      <c r="S338" s="275"/>
      <c r="T338" s="275"/>
      <c r="U338" s="251"/>
      <c r="V338" s="275"/>
      <c r="W338" s="275"/>
      <c r="X338" s="275"/>
      <c r="Y338" s="275"/>
      <c r="Z338" s="275"/>
      <c r="AA338" s="275"/>
      <c r="AB338" s="275"/>
      <c r="AC338" s="275"/>
      <c r="AD338" s="275"/>
      <c r="AE338" s="275"/>
      <c r="AF338" s="275"/>
      <c r="AG338" s="275"/>
      <c r="AH338" s="275"/>
      <c r="AI338" s="275"/>
      <c r="AJ338" s="275"/>
      <c r="AK338" s="275"/>
      <c r="AL338" s="275"/>
      <c r="AM338" s="367"/>
      <c r="AN338" s="368"/>
      <c r="AO338" s="367"/>
      <c r="AP338" s="367"/>
      <c r="AQ338" s="367"/>
      <c r="AR338" s="367"/>
      <c r="AS338" s="367"/>
      <c r="AT338" s="367"/>
      <c r="AU338" s="367"/>
      <c r="AV338" s="367"/>
      <c r="AW338" s="367"/>
      <c r="AX338" s="367"/>
      <c r="AY338" s="367"/>
      <c r="AZ338" s="367"/>
      <c r="BA338" s="272"/>
    </row>
    <row r="339" spans="1:53" s="243" customFormat="1" ht="15" hidden="1" outlineLevel="1">
      <c r="A339" s="448">
        <v>15</v>
      </c>
      <c r="B339" s="273" t="s">
        <v>483</v>
      </c>
      <c r="C339" s="251" t="s">
        <v>25</v>
      </c>
      <c r="D339" s="255"/>
      <c r="E339" s="255"/>
      <c r="F339" s="255"/>
      <c r="G339" s="255"/>
      <c r="H339" s="255"/>
      <c r="I339" s="255"/>
      <c r="J339" s="255"/>
      <c r="K339" s="255"/>
      <c r="L339" s="255"/>
      <c r="M339" s="255"/>
      <c r="N339" s="255"/>
      <c r="O339" s="255"/>
      <c r="P339" s="255"/>
      <c r="Q339" s="255"/>
      <c r="R339" s="255"/>
      <c r="S339" s="255"/>
      <c r="T339" s="255"/>
      <c r="U339" s="251"/>
      <c r="V339" s="255"/>
      <c r="W339" s="255"/>
      <c r="X339" s="255"/>
      <c r="Y339" s="255"/>
      <c r="Z339" s="255"/>
      <c r="AA339" s="255"/>
      <c r="AB339" s="255"/>
      <c r="AC339" s="255"/>
      <c r="AD339" s="255"/>
      <c r="AE339" s="255"/>
      <c r="AF339" s="255"/>
      <c r="AG339" s="255"/>
      <c r="AH339" s="255"/>
      <c r="AI339" s="255"/>
      <c r="AJ339" s="255"/>
      <c r="AK339" s="255"/>
      <c r="AL339" s="255"/>
      <c r="AM339" s="366"/>
      <c r="AN339" s="366"/>
      <c r="AO339" s="366"/>
      <c r="AP339" s="366"/>
      <c r="AQ339" s="366"/>
      <c r="AR339" s="366"/>
      <c r="AS339" s="366"/>
      <c r="AT339" s="366"/>
      <c r="AU339" s="366"/>
      <c r="AV339" s="366"/>
      <c r="AW339" s="366"/>
      <c r="AX339" s="366"/>
      <c r="AY339" s="366"/>
      <c r="AZ339" s="366"/>
      <c r="BA339" s="256">
        <f>SUM(AM339:AZ339)</f>
        <v>0</v>
      </c>
    </row>
    <row r="340" spans="1:53" s="243" customFormat="1" ht="15" hidden="1" outlineLevel="1">
      <c r="A340" s="448"/>
      <c r="B340" s="274" t="s">
        <v>248</v>
      </c>
      <c r="C340" s="251" t="s">
        <v>163</v>
      </c>
      <c r="D340" s="255"/>
      <c r="E340" s="255"/>
      <c r="F340" s="255"/>
      <c r="G340" s="255"/>
      <c r="H340" s="255"/>
      <c r="I340" s="255"/>
      <c r="J340" s="255"/>
      <c r="K340" s="255"/>
      <c r="L340" s="255"/>
      <c r="M340" s="255"/>
      <c r="N340" s="255"/>
      <c r="O340" s="255"/>
      <c r="P340" s="255"/>
      <c r="Q340" s="255"/>
      <c r="R340" s="255"/>
      <c r="S340" s="255"/>
      <c r="T340" s="255"/>
      <c r="U340" s="251"/>
      <c r="V340" s="255"/>
      <c r="W340" s="255"/>
      <c r="X340" s="255"/>
      <c r="Y340" s="255"/>
      <c r="Z340" s="255"/>
      <c r="AA340" s="255"/>
      <c r="AB340" s="255"/>
      <c r="AC340" s="255"/>
      <c r="AD340" s="255"/>
      <c r="AE340" s="255"/>
      <c r="AF340" s="255"/>
      <c r="AG340" s="255"/>
      <c r="AH340" s="255"/>
      <c r="AI340" s="255"/>
      <c r="AJ340" s="255"/>
      <c r="AK340" s="255"/>
      <c r="AL340" s="255"/>
      <c r="AM340" s="362">
        <f>AM339</f>
        <v>0</v>
      </c>
      <c r="AN340" s="362">
        <f>AN339</f>
        <v>0</v>
      </c>
      <c r="AO340" s="362">
        <f t="shared" ref="AO340:AZ340" si="114">AO339</f>
        <v>0</v>
      </c>
      <c r="AP340" s="362">
        <f t="shared" si="114"/>
        <v>0</v>
      </c>
      <c r="AQ340" s="362">
        <f t="shared" si="114"/>
        <v>0</v>
      </c>
      <c r="AR340" s="362">
        <f t="shared" si="114"/>
        <v>0</v>
      </c>
      <c r="AS340" s="362">
        <f t="shared" si="114"/>
        <v>0</v>
      </c>
      <c r="AT340" s="362">
        <f t="shared" si="114"/>
        <v>0</v>
      </c>
      <c r="AU340" s="362">
        <f t="shared" si="114"/>
        <v>0</v>
      </c>
      <c r="AV340" s="362">
        <f t="shared" si="114"/>
        <v>0</v>
      </c>
      <c r="AW340" s="362">
        <f t="shared" si="114"/>
        <v>0</v>
      </c>
      <c r="AX340" s="362">
        <f t="shared" si="114"/>
        <v>0</v>
      </c>
      <c r="AY340" s="362">
        <f t="shared" si="114"/>
        <v>0</v>
      </c>
      <c r="AZ340" s="362">
        <f t="shared" si="114"/>
        <v>0</v>
      </c>
      <c r="BA340" s="270"/>
    </row>
    <row r="341" spans="1:53" s="243" customFormat="1" ht="15" hidden="1" outlineLevel="1">
      <c r="A341" s="448"/>
      <c r="B341" s="273"/>
      <c r="C341" s="271"/>
      <c r="D341" s="275"/>
      <c r="E341" s="275"/>
      <c r="F341" s="275"/>
      <c r="G341" s="275"/>
      <c r="H341" s="275"/>
      <c r="I341" s="275"/>
      <c r="J341" s="275"/>
      <c r="K341" s="275"/>
      <c r="L341" s="275"/>
      <c r="M341" s="275"/>
      <c r="N341" s="275"/>
      <c r="O341" s="275"/>
      <c r="P341" s="275"/>
      <c r="Q341" s="275"/>
      <c r="R341" s="275"/>
      <c r="S341" s="275"/>
      <c r="T341" s="275"/>
      <c r="U341" s="251"/>
      <c r="V341" s="275"/>
      <c r="W341" s="275"/>
      <c r="X341" s="275"/>
      <c r="Y341" s="275"/>
      <c r="Z341" s="275"/>
      <c r="AA341" s="275"/>
      <c r="AB341" s="275"/>
      <c r="AC341" s="275"/>
      <c r="AD341" s="275"/>
      <c r="AE341" s="275"/>
      <c r="AF341" s="275"/>
      <c r="AG341" s="275"/>
      <c r="AH341" s="275"/>
      <c r="AI341" s="275"/>
      <c r="AJ341" s="275"/>
      <c r="AK341" s="275"/>
      <c r="AL341" s="275"/>
      <c r="AM341" s="369"/>
      <c r="AN341" s="367"/>
      <c r="AO341" s="367"/>
      <c r="AP341" s="367"/>
      <c r="AQ341" s="367"/>
      <c r="AR341" s="367"/>
      <c r="AS341" s="367"/>
      <c r="AT341" s="367"/>
      <c r="AU341" s="367"/>
      <c r="AV341" s="367"/>
      <c r="AW341" s="367"/>
      <c r="AX341" s="367"/>
      <c r="AY341" s="367"/>
      <c r="AZ341" s="367"/>
      <c r="BA341" s="272"/>
    </row>
    <row r="342" spans="1:53" s="243" customFormat="1" ht="30" hidden="1" outlineLevel="1">
      <c r="A342" s="448">
        <v>16</v>
      </c>
      <c r="B342" s="273" t="s">
        <v>484</v>
      </c>
      <c r="C342" s="251" t="s">
        <v>25</v>
      </c>
      <c r="D342" s="255"/>
      <c r="E342" s="255"/>
      <c r="F342" s="255"/>
      <c r="G342" s="255"/>
      <c r="H342" s="255"/>
      <c r="I342" s="255"/>
      <c r="J342" s="255"/>
      <c r="K342" s="255"/>
      <c r="L342" s="255"/>
      <c r="M342" s="255"/>
      <c r="N342" s="255"/>
      <c r="O342" s="255"/>
      <c r="P342" s="255"/>
      <c r="Q342" s="255"/>
      <c r="R342" s="255"/>
      <c r="S342" s="255"/>
      <c r="T342" s="255"/>
      <c r="U342" s="251"/>
      <c r="V342" s="255"/>
      <c r="W342" s="255"/>
      <c r="X342" s="255"/>
      <c r="Y342" s="255"/>
      <c r="Z342" s="255"/>
      <c r="AA342" s="255"/>
      <c r="AB342" s="255"/>
      <c r="AC342" s="255"/>
      <c r="AD342" s="255"/>
      <c r="AE342" s="255"/>
      <c r="AF342" s="255"/>
      <c r="AG342" s="255"/>
      <c r="AH342" s="255"/>
      <c r="AI342" s="255"/>
      <c r="AJ342" s="255"/>
      <c r="AK342" s="255"/>
      <c r="AL342" s="255"/>
      <c r="AM342" s="366"/>
      <c r="AN342" s="366"/>
      <c r="AO342" s="366"/>
      <c r="AP342" s="366"/>
      <c r="AQ342" s="366"/>
      <c r="AR342" s="366"/>
      <c r="AS342" s="366"/>
      <c r="AT342" s="366"/>
      <c r="AU342" s="366"/>
      <c r="AV342" s="366"/>
      <c r="AW342" s="366"/>
      <c r="AX342" s="366"/>
      <c r="AY342" s="366"/>
      <c r="AZ342" s="366"/>
      <c r="BA342" s="256">
        <f>SUM(AM342:AZ342)</f>
        <v>0</v>
      </c>
    </row>
    <row r="343" spans="1:53" s="243" customFormat="1" ht="15" hidden="1" outlineLevel="1">
      <c r="A343" s="448"/>
      <c r="B343" s="274" t="s">
        <v>248</v>
      </c>
      <c r="C343" s="251" t="s">
        <v>163</v>
      </c>
      <c r="D343" s="255"/>
      <c r="E343" s="255"/>
      <c r="F343" s="255"/>
      <c r="G343" s="255"/>
      <c r="H343" s="255"/>
      <c r="I343" s="255"/>
      <c r="J343" s="255"/>
      <c r="K343" s="255"/>
      <c r="L343" s="255"/>
      <c r="M343" s="255"/>
      <c r="N343" s="255"/>
      <c r="O343" s="255"/>
      <c r="P343" s="255"/>
      <c r="Q343" s="255"/>
      <c r="R343" s="255"/>
      <c r="S343" s="255"/>
      <c r="T343" s="255"/>
      <c r="U343" s="251"/>
      <c r="V343" s="255"/>
      <c r="W343" s="255"/>
      <c r="X343" s="255"/>
      <c r="Y343" s="255"/>
      <c r="Z343" s="255"/>
      <c r="AA343" s="255"/>
      <c r="AB343" s="255"/>
      <c r="AC343" s="255"/>
      <c r="AD343" s="255"/>
      <c r="AE343" s="255"/>
      <c r="AF343" s="255"/>
      <c r="AG343" s="255"/>
      <c r="AH343" s="255"/>
      <c r="AI343" s="255"/>
      <c r="AJ343" s="255"/>
      <c r="AK343" s="255"/>
      <c r="AL343" s="255"/>
      <c r="AM343" s="362">
        <f>AM342</f>
        <v>0</v>
      </c>
      <c r="AN343" s="362">
        <f>AN342</f>
        <v>0</v>
      </c>
      <c r="AO343" s="362">
        <f t="shared" ref="AO343:AZ343" si="115">AO342</f>
        <v>0</v>
      </c>
      <c r="AP343" s="362">
        <f t="shared" si="115"/>
        <v>0</v>
      </c>
      <c r="AQ343" s="362">
        <f t="shared" si="115"/>
        <v>0</v>
      </c>
      <c r="AR343" s="362">
        <f t="shared" si="115"/>
        <v>0</v>
      </c>
      <c r="AS343" s="362">
        <f t="shared" si="115"/>
        <v>0</v>
      </c>
      <c r="AT343" s="362">
        <f t="shared" si="115"/>
        <v>0</v>
      </c>
      <c r="AU343" s="362">
        <f t="shared" si="115"/>
        <v>0</v>
      </c>
      <c r="AV343" s="362">
        <f t="shared" si="115"/>
        <v>0</v>
      </c>
      <c r="AW343" s="362">
        <f t="shared" si="115"/>
        <v>0</v>
      </c>
      <c r="AX343" s="362">
        <f t="shared" si="115"/>
        <v>0</v>
      </c>
      <c r="AY343" s="362">
        <f t="shared" si="115"/>
        <v>0</v>
      </c>
      <c r="AZ343" s="362">
        <f t="shared" si="115"/>
        <v>0</v>
      </c>
      <c r="BA343" s="270"/>
    </row>
    <row r="344" spans="1:53" s="243" customFormat="1" ht="15" hidden="1" outlineLevel="1">
      <c r="A344" s="448"/>
      <c r="B344" s="273"/>
      <c r="C344" s="271"/>
      <c r="D344" s="275"/>
      <c r="E344" s="275"/>
      <c r="F344" s="275"/>
      <c r="G344" s="275"/>
      <c r="H344" s="275"/>
      <c r="I344" s="275"/>
      <c r="J344" s="275"/>
      <c r="K344" s="275"/>
      <c r="L344" s="275"/>
      <c r="M344" s="275"/>
      <c r="N344" s="275"/>
      <c r="O344" s="275"/>
      <c r="P344" s="275"/>
      <c r="Q344" s="275"/>
      <c r="R344" s="275"/>
      <c r="S344" s="275"/>
      <c r="T344" s="275"/>
      <c r="U344" s="251"/>
      <c r="V344" s="275"/>
      <c r="W344" s="275"/>
      <c r="X344" s="275"/>
      <c r="Y344" s="275"/>
      <c r="Z344" s="275"/>
      <c r="AA344" s="275"/>
      <c r="AB344" s="275"/>
      <c r="AC344" s="275"/>
      <c r="AD344" s="275"/>
      <c r="AE344" s="275"/>
      <c r="AF344" s="275"/>
      <c r="AG344" s="275"/>
      <c r="AH344" s="275"/>
      <c r="AI344" s="275"/>
      <c r="AJ344" s="275"/>
      <c r="AK344" s="275"/>
      <c r="AL344" s="275"/>
      <c r="AM344" s="369"/>
      <c r="AN344" s="367"/>
      <c r="AO344" s="367"/>
      <c r="AP344" s="367"/>
      <c r="AQ344" s="367"/>
      <c r="AR344" s="367"/>
      <c r="AS344" s="367"/>
      <c r="AT344" s="367"/>
      <c r="AU344" s="367"/>
      <c r="AV344" s="367"/>
      <c r="AW344" s="367"/>
      <c r="AX344" s="367"/>
      <c r="AY344" s="367"/>
      <c r="AZ344" s="367"/>
      <c r="BA344" s="272"/>
    </row>
    <row r="345" spans="1:53" ht="15" hidden="1" outlineLevel="1">
      <c r="A345" s="448">
        <v>17</v>
      </c>
      <c r="B345" s="273" t="s">
        <v>9</v>
      </c>
      <c r="C345" s="251" t="s">
        <v>25</v>
      </c>
      <c r="D345" s="255"/>
      <c r="E345" s="255"/>
      <c r="F345" s="255"/>
      <c r="G345" s="255"/>
      <c r="H345" s="255"/>
      <c r="I345" s="255"/>
      <c r="J345" s="255"/>
      <c r="K345" s="255"/>
      <c r="L345" s="255"/>
      <c r="M345" s="255"/>
      <c r="N345" s="255"/>
      <c r="O345" s="255"/>
      <c r="P345" s="255"/>
      <c r="Q345" s="255"/>
      <c r="R345" s="255"/>
      <c r="S345" s="255"/>
      <c r="T345" s="255"/>
      <c r="U345" s="251"/>
      <c r="V345" s="255"/>
      <c r="W345" s="255"/>
      <c r="X345" s="255"/>
      <c r="Y345" s="255"/>
      <c r="Z345" s="255"/>
      <c r="AA345" s="255"/>
      <c r="AB345" s="255"/>
      <c r="AC345" s="255"/>
      <c r="AD345" s="255"/>
      <c r="AE345" s="255"/>
      <c r="AF345" s="255"/>
      <c r="AG345" s="255"/>
      <c r="AH345" s="255"/>
      <c r="AI345" s="255"/>
      <c r="AJ345" s="255"/>
      <c r="AK345" s="255"/>
      <c r="AL345" s="255"/>
      <c r="AM345" s="366"/>
      <c r="AN345" s="366"/>
      <c r="AO345" s="366"/>
      <c r="AP345" s="366"/>
      <c r="AQ345" s="366"/>
      <c r="AR345" s="366"/>
      <c r="AS345" s="366"/>
      <c r="AT345" s="366"/>
      <c r="AU345" s="366"/>
      <c r="AV345" s="366"/>
      <c r="AW345" s="366"/>
      <c r="AX345" s="366"/>
      <c r="AY345" s="366"/>
      <c r="AZ345" s="366"/>
      <c r="BA345" s="256">
        <f>SUM(AM345:AZ345)</f>
        <v>0</v>
      </c>
    </row>
    <row r="346" spans="1:53" ht="15" hidden="1" outlineLevel="1">
      <c r="B346" s="254" t="s">
        <v>248</v>
      </c>
      <c r="C346" s="251" t="s">
        <v>163</v>
      </c>
      <c r="D346" s="255"/>
      <c r="E346" s="255"/>
      <c r="F346" s="255"/>
      <c r="G346" s="255"/>
      <c r="H346" s="255"/>
      <c r="I346" s="255"/>
      <c r="J346" s="255"/>
      <c r="K346" s="255"/>
      <c r="L346" s="255"/>
      <c r="M346" s="255"/>
      <c r="N346" s="255"/>
      <c r="O346" s="255"/>
      <c r="P346" s="255"/>
      <c r="Q346" s="255"/>
      <c r="R346" s="255"/>
      <c r="S346" s="255"/>
      <c r="T346" s="255"/>
      <c r="U346" s="251"/>
      <c r="V346" s="255"/>
      <c r="W346" s="255"/>
      <c r="X346" s="255"/>
      <c r="Y346" s="255"/>
      <c r="Z346" s="255"/>
      <c r="AA346" s="255"/>
      <c r="AB346" s="255"/>
      <c r="AC346" s="255"/>
      <c r="AD346" s="255"/>
      <c r="AE346" s="255"/>
      <c r="AF346" s="255"/>
      <c r="AG346" s="255"/>
      <c r="AH346" s="255"/>
      <c r="AI346" s="255"/>
      <c r="AJ346" s="255"/>
      <c r="AK346" s="255"/>
      <c r="AL346" s="255"/>
      <c r="AM346" s="362">
        <f>AM345</f>
        <v>0</v>
      </c>
      <c r="AN346" s="362">
        <f>AN345</f>
        <v>0</v>
      </c>
      <c r="AO346" s="362">
        <f t="shared" ref="AO346:AZ346" si="116">AO345</f>
        <v>0</v>
      </c>
      <c r="AP346" s="362">
        <f t="shared" si="116"/>
        <v>0</v>
      </c>
      <c r="AQ346" s="362">
        <f t="shared" si="116"/>
        <v>0</v>
      </c>
      <c r="AR346" s="362">
        <f t="shared" si="116"/>
        <v>0</v>
      </c>
      <c r="AS346" s="362">
        <f t="shared" si="116"/>
        <v>0</v>
      </c>
      <c r="AT346" s="362">
        <f t="shared" si="116"/>
        <v>0</v>
      </c>
      <c r="AU346" s="362">
        <f t="shared" si="116"/>
        <v>0</v>
      </c>
      <c r="AV346" s="362">
        <f t="shared" si="116"/>
        <v>0</v>
      </c>
      <c r="AW346" s="362">
        <f t="shared" si="116"/>
        <v>0</v>
      </c>
      <c r="AX346" s="362">
        <f t="shared" si="116"/>
        <v>0</v>
      </c>
      <c r="AY346" s="362">
        <f t="shared" si="116"/>
        <v>0</v>
      </c>
      <c r="AZ346" s="362">
        <f t="shared" si="116"/>
        <v>0</v>
      </c>
      <c r="BA346" s="270"/>
    </row>
    <row r="347" spans="1:53" ht="15" hidden="1"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370"/>
      <c r="AN347" s="371"/>
      <c r="AO347" s="371"/>
      <c r="AP347" s="371"/>
      <c r="AQ347" s="371"/>
      <c r="AR347" s="371"/>
      <c r="AS347" s="371"/>
      <c r="AT347" s="371"/>
      <c r="AU347" s="371"/>
      <c r="AV347" s="371"/>
      <c r="AW347" s="371"/>
      <c r="AX347" s="371"/>
      <c r="AY347" s="371"/>
      <c r="AZ347" s="371"/>
      <c r="BA347" s="276"/>
    </row>
    <row r="348" spans="1:53" ht="15.75" hidden="1" outlineLevel="1">
      <c r="A348" s="449"/>
      <c r="B348" s="248" t="s">
        <v>10</v>
      </c>
      <c r="C348" s="249"/>
      <c r="D348" s="249"/>
      <c r="E348" s="249"/>
      <c r="F348" s="249"/>
      <c r="G348" s="249"/>
      <c r="H348" s="249"/>
      <c r="I348" s="249"/>
      <c r="J348" s="249"/>
      <c r="K348" s="249"/>
      <c r="L348" s="249"/>
      <c r="M348" s="249"/>
      <c r="N348" s="249"/>
      <c r="O348" s="249"/>
      <c r="P348" s="249"/>
      <c r="Q348" s="249"/>
      <c r="R348" s="249"/>
      <c r="S348" s="249"/>
      <c r="T348" s="249"/>
      <c r="U348" s="250"/>
      <c r="V348" s="249"/>
      <c r="W348" s="249"/>
      <c r="X348" s="249"/>
      <c r="Y348" s="249"/>
      <c r="Z348" s="249"/>
      <c r="AA348" s="249"/>
      <c r="AB348" s="249"/>
      <c r="AC348" s="249"/>
      <c r="AD348" s="249"/>
      <c r="AE348" s="249"/>
      <c r="AF348" s="249"/>
      <c r="AG348" s="249"/>
      <c r="AH348" s="249"/>
      <c r="AI348" s="249"/>
      <c r="AJ348" s="249"/>
      <c r="AK348" s="249"/>
      <c r="AL348" s="249"/>
      <c r="AM348" s="365"/>
      <c r="AN348" s="365"/>
      <c r="AO348" s="365"/>
      <c r="AP348" s="365"/>
      <c r="AQ348" s="365"/>
      <c r="AR348" s="365"/>
      <c r="AS348" s="365"/>
      <c r="AT348" s="365"/>
      <c r="AU348" s="365"/>
      <c r="AV348" s="365"/>
      <c r="AW348" s="365"/>
      <c r="AX348" s="365"/>
      <c r="AY348" s="365"/>
      <c r="AZ348" s="365"/>
      <c r="BA348" s="252"/>
    </row>
    <row r="349" spans="1:53" ht="15" hidden="1" outlineLevel="1">
      <c r="A349" s="448">
        <v>18</v>
      </c>
      <c r="B349" s="274" t="s">
        <v>11</v>
      </c>
      <c r="C349" s="251" t="s">
        <v>25</v>
      </c>
      <c r="D349" s="255"/>
      <c r="E349" s="255"/>
      <c r="F349" s="255"/>
      <c r="G349" s="255"/>
      <c r="H349" s="255"/>
      <c r="I349" s="255"/>
      <c r="J349" s="255"/>
      <c r="K349" s="255"/>
      <c r="L349" s="255"/>
      <c r="M349" s="255"/>
      <c r="N349" s="255"/>
      <c r="O349" s="255"/>
      <c r="P349" s="255"/>
      <c r="Q349" s="255"/>
      <c r="R349" s="255"/>
      <c r="S349" s="255"/>
      <c r="T349" s="255"/>
      <c r="U349" s="255">
        <v>12</v>
      </c>
      <c r="V349" s="255"/>
      <c r="W349" s="255"/>
      <c r="X349" s="255"/>
      <c r="Y349" s="255"/>
      <c r="Z349" s="255"/>
      <c r="AA349" s="255"/>
      <c r="AB349" s="255"/>
      <c r="AC349" s="255"/>
      <c r="AD349" s="255"/>
      <c r="AE349" s="255"/>
      <c r="AF349" s="255"/>
      <c r="AG349" s="255"/>
      <c r="AH349" s="255"/>
      <c r="AI349" s="255"/>
      <c r="AJ349" s="255"/>
      <c r="AK349" s="255"/>
      <c r="AL349" s="255"/>
      <c r="AM349" s="377"/>
      <c r="AN349" s="366"/>
      <c r="AO349" s="366"/>
      <c r="AP349" s="366"/>
      <c r="AQ349" s="366"/>
      <c r="AR349" s="366"/>
      <c r="AS349" s="366"/>
      <c r="AT349" s="366"/>
      <c r="AU349" s="366"/>
      <c r="AV349" s="366"/>
      <c r="AW349" s="366"/>
      <c r="AX349" s="366"/>
      <c r="AY349" s="366"/>
      <c r="AZ349" s="366"/>
      <c r="BA349" s="256">
        <f>SUM(AM349:AZ349)</f>
        <v>0</v>
      </c>
    </row>
    <row r="350" spans="1:53" ht="15" hidden="1" outlineLevel="1">
      <c r="B350" s="254" t="s">
        <v>248</v>
      </c>
      <c r="C350" s="251" t="s">
        <v>163</v>
      </c>
      <c r="D350" s="255"/>
      <c r="E350" s="255"/>
      <c r="F350" s="255"/>
      <c r="G350" s="255"/>
      <c r="H350" s="255"/>
      <c r="I350" s="255"/>
      <c r="J350" s="255"/>
      <c r="K350" s="255"/>
      <c r="L350" s="255"/>
      <c r="M350" s="255"/>
      <c r="N350" s="255"/>
      <c r="O350" s="255"/>
      <c r="P350" s="255"/>
      <c r="Q350" s="255"/>
      <c r="R350" s="255"/>
      <c r="S350" s="255"/>
      <c r="T350" s="255"/>
      <c r="U350" s="255">
        <f>U349</f>
        <v>12</v>
      </c>
      <c r="V350" s="255"/>
      <c r="W350" s="255"/>
      <c r="X350" s="255"/>
      <c r="Y350" s="255"/>
      <c r="Z350" s="255"/>
      <c r="AA350" s="255"/>
      <c r="AB350" s="255"/>
      <c r="AC350" s="255"/>
      <c r="AD350" s="255"/>
      <c r="AE350" s="255"/>
      <c r="AF350" s="255"/>
      <c r="AG350" s="255"/>
      <c r="AH350" s="255"/>
      <c r="AI350" s="255"/>
      <c r="AJ350" s="255"/>
      <c r="AK350" s="255"/>
      <c r="AL350" s="255"/>
      <c r="AM350" s="362">
        <f>AM349</f>
        <v>0</v>
      </c>
      <c r="AN350" s="362">
        <f>AN349</f>
        <v>0</v>
      </c>
      <c r="AO350" s="362">
        <f t="shared" ref="AO350:AZ350" si="117">AO349</f>
        <v>0</v>
      </c>
      <c r="AP350" s="362">
        <f t="shared" si="117"/>
        <v>0</v>
      </c>
      <c r="AQ350" s="362">
        <f t="shared" si="117"/>
        <v>0</v>
      </c>
      <c r="AR350" s="362">
        <f t="shared" si="117"/>
        <v>0</v>
      </c>
      <c r="AS350" s="362">
        <f t="shared" si="117"/>
        <v>0</v>
      </c>
      <c r="AT350" s="362">
        <f t="shared" si="117"/>
        <v>0</v>
      </c>
      <c r="AU350" s="362">
        <f t="shared" si="117"/>
        <v>0</v>
      </c>
      <c r="AV350" s="362">
        <f t="shared" si="117"/>
        <v>0</v>
      </c>
      <c r="AW350" s="362">
        <f t="shared" si="117"/>
        <v>0</v>
      </c>
      <c r="AX350" s="362">
        <f t="shared" si="117"/>
        <v>0</v>
      </c>
      <c r="AY350" s="362">
        <f t="shared" si="117"/>
        <v>0</v>
      </c>
      <c r="AZ350" s="362">
        <f t="shared" si="117"/>
        <v>0</v>
      </c>
      <c r="BA350" s="257"/>
    </row>
    <row r="351" spans="1:53" ht="15" hidden="1" outlineLevel="1">
      <c r="B351" s="274"/>
      <c r="C351" s="265"/>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363"/>
      <c r="AN351" s="372"/>
      <c r="AO351" s="372"/>
      <c r="AP351" s="372"/>
      <c r="AQ351" s="372"/>
      <c r="AR351" s="372"/>
      <c r="AS351" s="372"/>
      <c r="AT351" s="372"/>
      <c r="AU351" s="372"/>
      <c r="AV351" s="372"/>
      <c r="AW351" s="372"/>
      <c r="AX351" s="372"/>
      <c r="AY351" s="372"/>
      <c r="AZ351" s="372"/>
      <c r="BA351" s="266"/>
    </row>
    <row r="352" spans="1:53" ht="15" hidden="1" outlineLevel="1">
      <c r="A352" s="448">
        <v>19</v>
      </c>
      <c r="B352" s="274" t="s">
        <v>12</v>
      </c>
      <c r="C352" s="251" t="s">
        <v>25</v>
      </c>
      <c r="D352" s="255"/>
      <c r="E352" s="255"/>
      <c r="F352" s="255"/>
      <c r="G352" s="255"/>
      <c r="H352" s="255"/>
      <c r="I352" s="255"/>
      <c r="J352" s="255"/>
      <c r="K352" s="255"/>
      <c r="L352" s="255"/>
      <c r="M352" s="255"/>
      <c r="N352" s="255"/>
      <c r="O352" s="255"/>
      <c r="P352" s="255"/>
      <c r="Q352" s="255"/>
      <c r="R352" s="255"/>
      <c r="S352" s="255"/>
      <c r="T352" s="255"/>
      <c r="U352" s="255">
        <v>12</v>
      </c>
      <c r="V352" s="255"/>
      <c r="W352" s="255"/>
      <c r="X352" s="255"/>
      <c r="Y352" s="255"/>
      <c r="Z352" s="255"/>
      <c r="AA352" s="255"/>
      <c r="AB352" s="255"/>
      <c r="AC352" s="255"/>
      <c r="AD352" s="255"/>
      <c r="AE352" s="255"/>
      <c r="AF352" s="255"/>
      <c r="AG352" s="255"/>
      <c r="AH352" s="255"/>
      <c r="AI352" s="255"/>
      <c r="AJ352" s="255"/>
      <c r="AK352" s="255"/>
      <c r="AL352" s="255"/>
      <c r="AM352" s="361"/>
      <c r="AN352" s="366"/>
      <c r="AO352" s="366"/>
      <c r="AP352" s="366"/>
      <c r="AQ352" s="366"/>
      <c r="AR352" s="366"/>
      <c r="AS352" s="366"/>
      <c r="AT352" s="366"/>
      <c r="AU352" s="366"/>
      <c r="AV352" s="366"/>
      <c r="AW352" s="366"/>
      <c r="AX352" s="366"/>
      <c r="AY352" s="366"/>
      <c r="AZ352" s="366"/>
      <c r="BA352" s="256">
        <f>SUM(AM352:AZ352)</f>
        <v>0</v>
      </c>
    </row>
    <row r="353" spans="1:53" ht="15" hidden="1" outlineLevel="1">
      <c r="B353" s="254" t="s">
        <v>248</v>
      </c>
      <c r="C353" s="251" t="s">
        <v>163</v>
      </c>
      <c r="D353" s="255"/>
      <c r="E353" s="255"/>
      <c r="F353" s="255"/>
      <c r="G353" s="255"/>
      <c r="H353" s="255"/>
      <c r="I353" s="255"/>
      <c r="J353" s="255"/>
      <c r="K353" s="255"/>
      <c r="L353" s="255"/>
      <c r="M353" s="255"/>
      <c r="N353" s="255"/>
      <c r="O353" s="255"/>
      <c r="P353" s="255"/>
      <c r="Q353" s="255"/>
      <c r="R353" s="255"/>
      <c r="S353" s="255"/>
      <c r="T353" s="255"/>
      <c r="U353" s="255">
        <f>U352</f>
        <v>12</v>
      </c>
      <c r="V353" s="255"/>
      <c r="W353" s="255"/>
      <c r="X353" s="255"/>
      <c r="Y353" s="255"/>
      <c r="Z353" s="255"/>
      <c r="AA353" s="255"/>
      <c r="AB353" s="255"/>
      <c r="AC353" s="255"/>
      <c r="AD353" s="255"/>
      <c r="AE353" s="255"/>
      <c r="AF353" s="255"/>
      <c r="AG353" s="255"/>
      <c r="AH353" s="255"/>
      <c r="AI353" s="255"/>
      <c r="AJ353" s="255"/>
      <c r="AK353" s="255"/>
      <c r="AL353" s="255"/>
      <c r="AM353" s="362">
        <f>AM352</f>
        <v>0</v>
      </c>
      <c r="AN353" s="362">
        <f>AN352</f>
        <v>0</v>
      </c>
      <c r="AO353" s="362">
        <f t="shared" ref="AO353:AZ353" si="118">AO352</f>
        <v>0</v>
      </c>
      <c r="AP353" s="362">
        <f t="shared" si="118"/>
        <v>0</v>
      </c>
      <c r="AQ353" s="362">
        <f t="shared" si="118"/>
        <v>0</v>
      </c>
      <c r="AR353" s="362">
        <f t="shared" si="118"/>
        <v>0</v>
      </c>
      <c r="AS353" s="362">
        <f t="shared" si="118"/>
        <v>0</v>
      </c>
      <c r="AT353" s="362">
        <f t="shared" si="118"/>
        <v>0</v>
      </c>
      <c r="AU353" s="362">
        <f t="shared" si="118"/>
        <v>0</v>
      </c>
      <c r="AV353" s="362">
        <f t="shared" si="118"/>
        <v>0</v>
      </c>
      <c r="AW353" s="362">
        <f t="shared" si="118"/>
        <v>0</v>
      </c>
      <c r="AX353" s="362">
        <f t="shared" si="118"/>
        <v>0</v>
      </c>
      <c r="AY353" s="362">
        <f t="shared" si="118"/>
        <v>0</v>
      </c>
      <c r="AZ353" s="362">
        <f t="shared" si="118"/>
        <v>0</v>
      </c>
      <c r="BA353" s="257"/>
    </row>
    <row r="354" spans="1:53" ht="15" hidden="1"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373"/>
      <c r="AN354" s="373"/>
      <c r="AO354" s="363"/>
      <c r="AP354" s="363"/>
      <c r="AQ354" s="363"/>
      <c r="AR354" s="363"/>
      <c r="AS354" s="363"/>
      <c r="AT354" s="363"/>
      <c r="AU354" s="363"/>
      <c r="AV354" s="363"/>
      <c r="AW354" s="363"/>
      <c r="AX354" s="363"/>
      <c r="AY354" s="363"/>
      <c r="AZ354" s="363"/>
      <c r="BA354" s="266"/>
    </row>
    <row r="355" spans="1:53" ht="15" hidden="1" outlineLevel="1">
      <c r="A355" s="448">
        <v>20</v>
      </c>
      <c r="B355" s="274" t="s">
        <v>13</v>
      </c>
      <c r="C355" s="251" t="s">
        <v>25</v>
      </c>
      <c r="D355" s="255"/>
      <c r="E355" s="255"/>
      <c r="F355" s="255"/>
      <c r="G355" s="255"/>
      <c r="H355" s="255"/>
      <c r="I355" s="255"/>
      <c r="J355" s="255"/>
      <c r="K355" s="255"/>
      <c r="L355" s="255"/>
      <c r="M355" s="255"/>
      <c r="N355" s="255"/>
      <c r="O355" s="255"/>
      <c r="P355" s="255"/>
      <c r="Q355" s="255"/>
      <c r="R355" s="255"/>
      <c r="S355" s="255"/>
      <c r="T355" s="255"/>
      <c r="U355" s="255">
        <v>12</v>
      </c>
      <c r="V355" s="255"/>
      <c r="W355" s="255"/>
      <c r="X355" s="255"/>
      <c r="Y355" s="255"/>
      <c r="Z355" s="255"/>
      <c r="AA355" s="255"/>
      <c r="AB355" s="255"/>
      <c r="AC355" s="255"/>
      <c r="AD355" s="255"/>
      <c r="AE355" s="255"/>
      <c r="AF355" s="255"/>
      <c r="AG355" s="255"/>
      <c r="AH355" s="255"/>
      <c r="AI355" s="255"/>
      <c r="AJ355" s="255"/>
      <c r="AK355" s="255"/>
      <c r="AL355" s="255"/>
      <c r="AM355" s="361"/>
      <c r="AN355" s="366"/>
      <c r="AO355" s="366"/>
      <c r="AP355" s="366"/>
      <c r="AQ355" s="415"/>
      <c r="AR355" s="366"/>
      <c r="AS355" s="366"/>
      <c r="AT355" s="366"/>
      <c r="AU355" s="366"/>
      <c r="AV355" s="366"/>
      <c r="AW355" s="366"/>
      <c r="AX355" s="366"/>
      <c r="AY355" s="366"/>
      <c r="AZ355" s="366"/>
      <c r="BA355" s="256">
        <f>SUM(AM355:AZ355)</f>
        <v>0</v>
      </c>
    </row>
    <row r="356" spans="1:53" ht="15" hidden="1" outlineLevel="1">
      <c r="B356" s="254" t="s">
        <v>248</v>
      </c>
      <c r="C356" s="251" t="s">
        <v>163</v>
      </c>
      <c r="D356" s="255"/>
      <c r="E356" s="255"/>
      <c r="F356" s="255"/>
      <c r="G356" s="255"/>
      <c r="H356" s="255"/>
      <c r="I356" s="255"/>
      <c r="J356" s="255"/>
      <c r="K356" s="255"/>
      <c r="L356" s="255"/>
      <c r="M356" s="255"/>
      <c r="N356" s="255"/>
      <c r="O356" s="255"/>
      <c r="P356" s="255"/>
      <c r="Q356" s="255"/>
      <c r="R356" s="255"/>
      <c r="S356" s="255"/>
      <c r="T356" s="255"/>
      <c r="U356" s="255">
        <f>U355</f>
        <v>12</v>
      </c>
      <c r="V356" s="255"/>
      <c r="W356" s="255"/>
      <c r="X356" s="255"/>
      <c r="Y356" s="255"/>
      <c r="Z356" s="255"/>
      <c r="AA356" s="255"/>
      <c r="AB356" s="255"/>
      <c r="AC356" s="255"/>
      <c r="AD356" s="255"/>
      <c r="AE356" s="255"/>
      <c r="AF356" s="255"/>
      <c r="AG356" s="255"/>
      <c r="AH356" s="255"/>
      <c r="AI356" s="255"/>
      <c r="AJ356" s="255"/>
      <c r="AK356" s="255"/>
      <c r="AL356" s="255"/>
      <c r="AM356" s="362">
        <f>AM355</f>
        <v>0</v>
      </c>
      <c r="AN356" s="362">
        <f>AN355</f>
        <v>0</v>
      </c>
      <c r="AO356" s="362">
        <f t="shared" ref="AO356:AZ356" si="119">AO355</f>
        <v>0</v>
      </c>
      <c r="AP356" s="362">
        <f t="shared" si="119"/>
        <v>0</v>
      </c>
      <c r="AQ356" s="362">
        <f t="shared" si="119"/>
        <v>0</v>
      </c>
      <c r="AR356" s="362">
        <f t="shared" si="119"/>
        <v>0</v>
      </c>
      <c r="AS356" s="362">
        <f t="shared" si="119"/>
        <v>0</v>
      </c>
      <c r="AT356" s="362">
        <f t="shared" si="119"/>
        <v>0</v>
      </c>
      <c r="AU356" s="362">
        <f t="shared" si="119"/>
        <v>0</v>
      </c>
      <c r="AV356" s="362">
        <f t="shared" si="119"/>
        <v>0</v>
      </c>
      <c r="AW356" s="362">
        <f t="shared" si="119"/>
        <v>0</v>
      </c>
      <c r="AX356" s="362">
        <f t="shared" si="119"/>
        <v>0</v>
      </c>
      <c r="AY356" s="362">
        <f t="shared" si="119"/>
        <v>0</v>
      </c>
      <c r="AZ356" s="362">
        <f t="shared" si="119"/>
        <v>0</v>
      </c>
      <c r="BA356" s="266"/>
    </row>
    <row r="357" spans="1:53" ht="15" hidden="1" outlineLevel="1">
      <c r="B357" s="274"/>
      <c r="C357" s="265"/>
      <c r="D357" s="251"/>
      <c r="E357" s="251"/>
      <c r="F357" s="251"/>
      <c r="G357" s="251"/>
      <c r="H357" s="251"/>
      <c r="I357" s="251"/>
      <c r="J357" s="251"/>
      <c r="K357" s="251"/>
      <c r="L357" s="251"/>
      <c r="M357" s="251"/>
      <c r="N357" s="251"/>
      <c r="O357" s="251"/>
      <c r="P357" s="251"/>
      <c r="Q357" s="251"/>
      <c r="R357" s="251"/>
      <c r="S357" s="251"/>
      <c r="T357" s="251"/>
      <c r="U357" s="277"/>
      <c r="V357" s="251"/>
      <c r="W357" s="251"/>
      <c r="X357" s="251"/>
      <c r="Y357" s="251"/>
      <c r="Z357" s="251"/>
      <c r="AA357" s="251"/>
      <c r="AB357" s="251"/>
      <c r="AC357" s="251"/>
      <c r="AD357" s="251"/>
      <c r="AE357" s="251"/>
      <c r="AF357" s="251"/>
      <c r="AG357" s="251"/>
      <c r="AH357" s="251"/>
      <c r="AI357" s="251"/>
      <c r="AJ357" s="251"/>
      <c r="AK357" s="251"/>
      <c r="AL357" s="251"/>
      <c r="AM357" s="363"/>
      <c r="AN357" s="363"/>
      <c r="AO357" s="363"/>
      <c r="AP357" s="363"/>
      <c r="AQ357" s="363"/>
      <c r="AR357" s="363"/>
      <c r="AS357" s="363"/>
      <c r="AT357" s="363"/>
      <c r="AU357" s="363"/>
      <c r="AV357" s="363"/>
      <c r="AW357" s="363"/>
      <c r="AX357" s="363"/>
      <c r="AY357" s="363"/>
      <c r="AZ357" s="363"/>
      <c r="BA357" s="266"/>
    </row>
    <row r="358" spans="1:53" ht="15" hidden="1" outlineLevel="1">
      <c r="A358" s="448">
        <v>21</v>
      </c>
      <c r="B358" s="274" t="s">
        <v>22</v>
      </c>
      <c r="C358" s="251" t="s">
        <v>25</v>
      </c>
      <c r="D358" s="255"/>
      <c r="E358" s="255"/>
      <c r="F358" s="255"/>
      <c r="G358" s="255"/>
      <c r="H358" s="255"/>
      <c r="I358" s="255"/>
      <c r="J358" s="255"/>
      <c r="K358" s="255"/>
      <c r="L358" s="255"/>
      <c r="M358" s="255"/>
      <c r="N358" s="255"/>
      <c r="O358" s="255"/>
      <c r="P358" s="255"/>
      <c r="Q358" s="255"/>
      <c r="R358" s="255"/>
      <c r="S358" s="255"/>
      <c r="T358" s="255"/>
      <c r="U358" s="255">
        <v>12</v>
      </c>
      <c r="V358" s="255"/>
      <c r="W358" s="255"/>
      <c r="X358" s="255"/>
      <c r="Y358" s="255"/>
      <c r="Z358" s="255"/>
      <c r="AA358" s="255"/>
      <c r="AB358" s="255"/>
      <c r="AC358" s="255"/>
      <c r="AD358" s="255"/>
      <c r="AE358" s="255"/>
      <c r="AF358" s="255"/>
      <c r="AG358" s="255"/>
      <c r="AH358" s="255"/>
      <c r="AI358" s="255"/>
      <c r="AJ358" s="255"/>
      <c r="AK358" s="255"/>
      <c r="AL358" s="255"/>
      <c r="AM358" s="361"/>
      <c r="AN358" s="366"/>
      <c r="AO358" s="366"/>
      <c r="AP358" s="366"/>
      <c r="AQ358" s="366"/>
      <c r="AR358" s="366"/>
      <c r="AS358" s="366"/>
      <c r="AT358" s="366"/>
      <c r="AU358" s="366"/>
      <c r="AV358" s="366"/>
      <c r="AW358" s="366"/>
      <c r="AX358" s="366"/>
      <c r="AY358" s="366"/>
      <c r="AZ358" s="366"/>
      <c r="BA358" s="256">
        <f>SUM(AM358:AZ358)</f>
        <v>0</v>
      </c>
    </row>
    <row r="359" spans="1:53" ht="15" hidden="1" outlineLevel="1">
      <c r="B359" s="254" t="s">
        <v>248</v>
      </c>
      <c r="C359" s="251" t="s">
        <v>163</v>
      </c>
      <c r="D359" s="255"/>
      <c r="E359" s="255"/>
      <c r="F359" s="255"/>
      <c r="G359" s="255"/>
      <c r="H359" s="255"/>
      <c r="I359" s="255"/>
      <c r="J359" s="255"/>
      <c r="K359" s="255"/>
      <c r="L359" s="255"/>
      <c r="M359" s="255"/>
      <c r="N359" s="255"/>
      <c r="O359" s="255"/>
      <c r="P359" s="255"/>
      <c r="Q359" s="255"/>
      <c r="R359" s="255"/>
      <c r="S359" s="255"/>
      <c r="T359" s="255"/>
      <c r="U359" s="255">
        <f>U358</f>
        <v>12</v>
      </c>
      <c r="V359" s="255"/>
      <c r="W359" s="255"/>
      <c r="X359" s="255"/>
      <c r="Y359" s="255"/>
      <c r="Z359" s="255"/>
      <c r="AA359" s="255"/>
      <c r="AB359" s="255"/>
      <c r="AC359" s="255"/>
      <c r="AD359" s="255"/>
      <c r="AE359" s="255"/>
      <c r="AF359" s="255"/>
      <c r="AG359" s="255"/>
      <c r="AH359" s="255"/>
      <c r="AI359" s="255"/>
      <c r="AJ359" s="255"/>
      <c r="AK359" s="255"/>
      <c r="AL359" s="255"/>
      <c r="AM359" s="362">
        <f>AM358</f>
        <v>0</v>
      </c>
      <c r="AN359" s="362">
        <f>AN358</f>
        <v>0</v>
      </c>
      <c r="AO359" s="362">
        <f t="shared" ref="AO359:AZ359" si="120">AO358</f>
        <v>0</v>
      </c>
      <c r="AP359" s="362">
        <f t="shared" si="120"/>
        <v>0</v>
      </c>
      <c r="AQ359" s="362">
        <f t="shared" si="120"/>
        <v>0</v>
      </c>
      <c r="AR359" s="362">
        <f t="shared" si="120"/>
        <v>0</v>
      </c>
      <c r="AS359" s="362">
        <f t="shared" si="120"/>
        <v>0</v>
      </c>
      <c r="AT359" s="362">
        <f t="shared" si="120"/>
        <v>0</v>
      </c>
      <c r="AU359" s="362">
        <f t="shared" si="120"/>
        <v>0</v>
      </c>
      <c r="AV359" s="362">
        <f t="shared" si="120"/>
        <v>0</v>
      </c>
      <c r="AW359" s="362">
        <f t="shared" si="120"/>
        <v>0</v>
      </c>
      <c r="AX359" s="362">
        <f t="shared" si="120"/>
        <v>0</v>
      </c>
      <c r="AY359" s="362">
        <f t="shared" si="120"/>
        <v>0</v>
      </c>
      <c r="AZ359" s="362">
        <f t="shared" si="120"/>
        <v>0</v>
      </c>
      <c r="BA359" s="257"/>
    </row>
    <row r="360" spans="1:53" ht="15" hidden="1" outlineLevel="1">
      <c r="B360" s="274"/>
      <c r="C360" s="265"/>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373"/>
      <c r="AN360" s="363"/>
      <c r="AO360" s="363"/>
      <c r="AP360" s="363"/>
      <c r="AQ360" s="363"/>
      <c r="AR360" s="363"/>
      <c r="AS360" s="363"/>
      <c r="AT360" s="363"/>
      <c r="AU360" s="363"/>
      <c r="AV360" s="363"/>
      <c r="AW360" s="363"/>
      <c r="AX360" s="363"/>
      <c r="AY360" s="363"/>
      <c r="AZ360" s="363"/>
      <c r="BA360" s="266"/>
    </row>
    <row r="361" spans="1:53" ht="15" hidden="1" outlineLevel="1">
      <c r="A361" s="448">
        <v>22</v>
      </c>
      <c r="B361" s="274" t="s">
        <v>9</v>
      </c>
      <c r="C361" s="251" t="s">
        <v>25</v>
      </c>
      <c r="D361" s="255"/>
      <c r="E361" s="255"/>
      <c r="F361" s="255"/>
      <c r="G361" s="255"/>
      <c r="H361" s="255"/>
      <c r="I361" s="255"/>
      <c r="J361" s="255"/>
      <c r="K361" s="255"/>
      <c r="L361" s="255"/>
      <c r="M361" s="255"/>
      <c r="N361" s="255"/>
      <c r="O361" s="255"/>
      <c r="P361" s="255"/>
      <c r="Q361" s="255"/>
      <c r="R361" s="255"/>
      <c r="S361" s="255"/>
      <c r="T361" s="255"/>
      <c r="U361" s="251"/>
      <c r="V361" s="255"/>
      <c r="W361" s="255"/>
      <c r="X361" s="255"/>
      <c r="Y361" s="255"/>
      <c r="Z361" s="255"/>
      <c r="AA361" s="255"/>
      <c r="AB361" s="255"/>
      <c r="AC361" s="255"/>
      <c r="AD361" s="255"/>
      <c r="AE361" s="255"/>
      <c r="AF361" s="255"/>
      <c r="AG361" s="255"/>
      <c r="AH361" s="255"/>
      <c r="AI361" s="255"/>
      <c r="AJ361" s="255"/>
      <c r="AK361" s="255"/>
      <c r="AL361" s="255"/>
      <c r="AM361" s="361"/>
      <c r="AN361" s="366"/>
      <c r="AO361" s="366"/>
      <c r="AP361" s="366"/>
      <c r="AQ361" s="366"/>
      <c r="AR361" s="366"/>
      <c r="AS361" s="366"/>
      <c r="AT361" s="366"/>
      <c r="AU361" s="366"/>
      <c r="AV361" s="366"/>
      <c r="AW361" s="366"/>
      <c r="AX361" s="366"/>
      <c r="AY361" s="366"/>
      <c r="AZ361" s="366"/>
      <c r="BA361" s="256">
        <f>SUM(AM361:AZ361)</f>
        <v>0</v>
      </c>
    </row>
    <row r="362" spans="1:53" ht="15" hidden="1" outlineLevel="1">
      <c r="B362" s="254" t="s">
        <v>248</v>
      </c>
      <c r="C362" s="251" t="s">
        <v>163</v>
      </c>
      <c r="D362" s="255"/>
      <c r="E362" s="255"/>
      <c r="F362" s="255"/>
      <c r="G362" s="255"/>
      <c r="H362" s="255"/>
      <c r="I362" s="255"/>
      <c r="J362" s="255"/>
      <c r="K362" s="255"/>
      <c r="L362" s="255"/>
      <c r="M362" s="255"/>
      <c r="N362" s="255"/>
      <c r="O362" s="255"/>
      <c r="P362" s="255"/>
      <c r="Q362" s="255"/>
      <c r="R362" s="255"/>
      <c r="S362" s="255"/>
      <c r="T362" s="255"/>
      <c r="U362" s="251"/>
      <c r="V362" s="255"/>
      <c r="W362" s="255"/>
      <c r="X362" s="255"/>
      <c r="Y362" s="255"/>
      <c r="Z362" s="255"/>
      <c r="AA362" s="255"/>
      <c r="AB362" s="255"/>
      <c r="AC362" s="255"/>
      <c r="AD362" s="255"/>
      <c r="AE362" s="255"/>
      <c r="AF362" s="255"/>
      <c r="AG362" s="255"/>
      <c r="AH362" s="255"/>
      <c r="AI362" s="255"/>
      <c r="AJ362" s="255"/>
      <c r="AK362" s="255"/>
      <c r="AL362" s="255"/>
      <c r="AM362" s="362">
        <f>AM361</f>
        <v>0</v>
      </c>
      <c r="AN362" s="362">
        <f>AN361</f>
        <v>0</v>
      </c>
      <c r="AO362" s="362">
        <f t="shared" ref="AO362:AZ362" si="121">AO361</f>
        <v>0</v>
      </c>
      <c r="AP362" s="362">
        <f t="shared" si="121"/>
        <v>0</v>
      </c>
      <c r="AQ362" s="362">
        <f t="shared" si="121"/>
        <v>0</v>
      </c>
      <c r="AR362" s="362">
        <f t="shared" si="121"/>
        <v>0</v>
      </c>
      <c r="AS362" s="362">
        <f t="shared" si="121"/>
        <v>0</v>
      </c>
      <c r="AT362" s="362">
        <f t="shared" si="121"/>
        <v>0</v>
      </c>
      <c r="AU362" s="362">
        <f t="shared" si="121"/>
        <v>0</v>
      </c>
      <c r="AV362" s="362">
        <f t="shared" si="121"/>
        <v>0</v>
      </c>
      <c r="AW362" s="362">
        <f t="shared" si="121"/>
        <v>0</v>
      </c>
      <c r="AX362" s="362">
        <f t="shared" si="121"/>
        <v>0</v>
      </c>
      <c r="AY362" s="362">
        <f t="shared" si="121"/>
        <v>0</v>
      </c>
      <c r="AZ362" s="362">
        <f t="shared" si="121"/>
        <v>0</v>
      </c>
      <c r="BA362" s="266"/>
    </row>
    <row r="363" spans="1:53" ht="15" hidden="1" outlineLevel="1">
      <c r="B363" s="274"/>
      <c r="C363" s="265"/>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363"/>
      <c r="AN363" s="363"/>
      <c r="AO363" s="363"/>
      <c r="AP363" s="363"/>
      <c r="AQ363" s="363"/>
      <c r="AR363" s="363"/>
      <c r="AS363" s="363"/>
      <c r="AT363" s="363"/>
      <c r="AU363" s="363"/>
      <c r="AV363" s="363"/>
      <c r="AW363" s="363"/>
      <c r="AX363" s="363"/>
      <c r="AY363" s="363"/>
      <c r="AZ363" s="363"/>
      <c r="BA363" s="266"/>
    </row>
    <row r="364" spans="1:53" ht="15.75" hidden="1" outlineLevel="1">
      <c r="A364" s="449"/>
      <c r="B364" s="248" t="s">
        <v>14</v>
      </c>
      <c r="C364" s="249"/>
      <c r="D364" s="250"/>
      <c r="E364" s="250"/>
      <c r="F364" s="250"/>
      <c r="G364" s="250"/>
      <c r="H364" s="250"/>
      <c r="I364" s="250"/>
      <c r="J364" s="250"/>
      <c r="K364" s="250"/>
      <c r="L364" s="250"/>
      <c r="M364" s="250"/>
      <c r="N364" s="250"/>
      <c r="O364" s="250"/>
      <c r="P364" s="250"/>
      <c r="Q364" s="250"/>
      <c r="R364" s="250"/>
      <c r="S364" s="250"/>
      <c r="T364" s="250"/>
      <c r="U364" s="250"/>
      <c r="V364" s="250"/>
      <c r="W364" s="249"/>
      <c r="X364" s="249"/>
      <c r="Y364" s="249"/>
      <c r="Z364" s="249"/>
      <c r="AA364" s="249"/>
      <c r="AB364" s="249"/>
      <c r="AC364" s="249"/>
      <c r="AD364" s="249"/>
      <c r="AE364" s="249"/>
      <c r="AF364" s="249"/>
      <c r="AG364" s="249"/>
      <c r="AH364" s="249"/>
      <c r="AI364" s="249"/>
      <c r="AJ364" s="249"/>
      <c r="AK364" s="249"/>
      <c r="AL364" s="249"/>
      <c r="AM364" s="365"/>
      <c r="AN364" s="365"/>
      <c r="AO364" s="365"/>
      <c r="AP364" s="365"/>
      <c r="AQ364" s="365"/>
      <c r="AR364" s="365"/>
      <c r="AS364" s="365"/>
      <c r="AT364" s="365"/>
      <c r="AU364" s="365"/>
      <c r="AV364" s="365"/>
      <c r="AW364" s="365"/>
      <c r="AX364" s="365"/>
      <c r="AY364" s="365"/>
      <c r="AZ364" s="365"/>
      <c r="BA364" s="252"/>
    </row>
    <row r="365" spans="1:53" ht="15" hidden="1" outlineLevel="1">
      <c r="A365" s="448">
        <v>23</v>
      </c>
      <c r="B365" s="274" t="s">
        <v>14</v>
      </c>
      <c r="C365" s="251" t="s">
        <v>25</v>
      </c>
      <c r="D365" s="255"/>
      <c r="E365" s="255"/>
      <c r="F365" s="255"/>
      <c r="G365" s="255"/>
      <c r="H365" s="255"/>
      <c r="I365" s="255"/>
      <c r="J365" s="255"/>
      <c r="K365" s="255"/>
      <c r="L365" s="255"/>
      <c r="M365" s="255"/>
      <c r="N365" s="255"/>
      <c r="O365" s="255"/>
      <c r="P365" s="255"/>
      <c r="Q365" s="255"/>
      <c r="R365" s="255"/>
      <c r="S365" s="255"/>
      <c r="T365" s="255"/>
      <c r="U365" s="251"/>
      <c r="V365" s="255"/>
      <c r="W365" s="255"/>
      <c r="X365" s="255"/>
      <c r="Y365" s="255"/>
      <c r="Z365" s="255"/>
      <c r="AA365" s="255"/>
      <c r="AB365" s="255"/>
      <c r="AC365" s="255"/>
      <c r="AD365" s="255"/>
      <c r="AE365" s="255"/>
      <c r="AF365" s="255"/>
      <c r="AG365" s="255"/>
      <c r="AH365" s="255"/>
      <c r="AI365" s="255"/>
      <c r="AJ365" s="255"/>
      <c r="AK365" s="255"/>
      <c r="AL365" s="255"/>
      <c r="AM365" s="416"/>
      <c r="AN365" s="361"/>
      <c r="AO365" s="361"/>
      <c r="AP365" s="361"/>
      <c r="AQ365" s="361"/>
      <c r="AR365" s="361"/>
      <c r="AS365" s="361"/>
      <c r="AT365" s="361"/>
      <c r="AU365" s="361"/>
      <c r="AV365" s="361"/>
      <c r="AW365" s="361"/>
      <c r="AX365" s="361"/>
      <c r="AY365" s="361"/>
      <c r="AZ365" s="361"/>
      <c r="BA365" s="256">
        <f>SUM(AM365:AZ365)</f>
        <v>0</v>
      </c>
    </row>
    <row r="366" spans="1:53" ht="15" hidden="1" outlineLevel="1">
      <c r="B366" s="254" t="s">
        <v>248</v>
      </c>
      <c r="C366" s="251" t="s">
        <v>163</v>
      </c>
      <c r="D366" s="255"/>
      <c r="E366" s="255"/>
      <c r="F366" s="255"/>
      <c r="G366" s="255"/>
      <c r="H366" s="255"/>
      <c r="I366" s="255"/>
      <c r="J366" s="255"/>
      <c r="K366" s="255"/>
      <c r="L366" s="255"/>
      <c r="M366" s="255"/>
      <c r="N366" s="255"/>
      <c r="O366" s="255"/>
      <c r="P366" s="255"/>
      <c r="Q366" s="255"/>
      <c r="R366" s="255"/>
      <c r="S366" s="255"/>
      <c r="T366" s="255"/>
      <c r="U366" s="414"/>
      <c r="V366" s="255"/>
      <c r="W366" s="255"/>
      <c r="X366" s="255"/>
      <c r="Y366" s="255"/>
      <c r="Z366" s="255"/>
      <c r="AA366" s="255"/>
      <c r="AB366" s="255"/>
      <c r="AC366" s="255"/>
      <c r="AD366" s="255"/>
      <c r="AE366" s="255"/>
      <c r="AF366" s="255"/>
      <c r="AG366" s="255"/>
      <c r="AH366" s="255"/>
      <c r="AI366" s="255"/>
      <c r="AJ366" s="255"/>
      <c r="AK366" s="255"/>
      <c r="AL366" s="255"/>
      <c r="AM366" s="362">
        <f>AM365</f>
        <v>0</v>
      </c>
      <c r="AN366" s="362">
        <f>AN365</f>
        <v>0</v>
      </c>
      <c r="AO366" s="362">
        <f t="shared" ref="AO366:AZ366" si="122">AO365</f>
        <v>0</v>
      </c>
      <c r="AP366" s="362">
        <f t="shared" si="122"/>
        <v>0</v>
      </c>
      <c r="AQ366" s="362">
        <f t="shared" si="122"/>
        <v>0</v>
      </c>
      <c r="AR366" s="362">
        <f t="shared" si="122"/>
        <v>0</v>
      </c>
      <c r="AS366" s="362">
        <f t="shared" si="122"/>
        <v>0</v>
      </c>
      <c r="AT366" s="362">
        <f t="shared" si="122"/>
        <v>0</v>
      </c>
      <c r="AU366" s="362">
        <f t="shared" si="122"/>
        <v>0</v>
      </c>
      <c r="AV366" s="362">
        <f t="shared" si="122"/>
        <v>0</v>
      </c>
      <c r="AW366" s="362">
        <f t="shared" si="122"/>
        <v>0</v>
      </c>
      <c r="AX366" s="362">
        <f t="shared" si="122"/>
        <v>0</v>
      </c>
      <c r="AY366" s="362">
        <f t="shared" si="122"/>
        <v>0</v>
      </c>
      <c r="AZ366" s="362">
        <f t="shared" si="122"/>
        <v>0</v>
      </c>
      <c r="BA366" s="257"/>
    </row>
    <row r="367" spans="1:53" ht="15" hidden="1" outlineLevel="1">
      <c r="B367" s="274"/>
      <c r="C367" s="265"/>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363"/>
      <c r="AN367" s="363"/>
      <c r="AO367" s="363"/>
      <c r="AP367" s="363"/>
      <c r="AQ367" s="363"/>
      <c r="AR367" s="363"/>
      <c r="AS367" s="363"/>
      <c r="AT367" s="363"/>
      <c r="AU367" s="363"/>
      <c r="AV367" s="363"/>
      <c r="AW367" s="363"/>
      <c r="AX367" s="363"/>
      <c r="AY367" s="363"/>
      <c r="AZ367" s="363"/>
      <c r="BA367" s="266"/>
    </row>
    <row r="368" spans="1:53" s="253" customFormat="1" ht="15.75" hidden="1" outlineLevel="1">
      <c r="A368" s="449"/>
      <c r="B368" s="248" t="s">
        <v>485</v>
      </c>
      <c r="C368" s="249"/>
      <c r="D368" s="250"/>
      <c r="E368" s="250"/>
      <c r="F368" s="250"/>
      <c r="G368" s="250"/>
      <c r="H368" s="250"/>
      <c r="I368" s="250"/>
      <c r="J368" s="250"/>
      <c r="K368" s="250"/>
      <c r="L368" s="250"/>
      <c r="M368" s="250"/>
      <c r="N368" s="250"/>
      <c r="O368" s="250"/>
      <c r="P368" s="250"/>
      <c r="Q368" s="250"/>
      <c r="R368" s="250"/>
      <c r="S368" s="250"/>
      <c r="T368" s="250"/>
      <c r="U368" s="250"/>
      <c r="V368" s="250"/>
      <c r="W368" s="249"/>
      <c r="X368" s="249"/>
      <c r="Y368" s="249"/>
      <c r="Z368" s="249"/>
      <c r="AA368" s="249"/>
      <c r="AB368" s="249"/>
      <c r="AC368" s="249"/>
      <c r="AD368" s="249"/>
      <c r="AE368" s="249"/>
      <c r="AF368" s="249"/>
      <c r="AG368" s="249"/>
      <c r="AH368" s="249"/>
      <c r="AI368" s="249"/>
      <c r="AJ368" s="249"/>
      <c r="AK368" s="249"/>
      <c r="AL368" s="249"/>
      <c r="AM368" s="365"/>
      <c r="AN368" s="365"/>
      <c r="AO368" s="365"/>
      <c r="AP368" s="365"/>
      <c r="AQ368" s="365"/>
      <c r="AR368" s="365"/>
      <c r="AS368" s="365"/>
      <c r="AT368" s="365"/>
      <c r="AU368" s="365"/>
      <c r="AV368" s="365"/>
      <c r="AW368" s="365"/>
      <c r="AX368" s="365"/>
      <c r="AY368" s="365"/>
      <c r="AZ368" s="365"/>
      <c r="BA368" s="252"/>
    </row>
    <row r="369" spans="1:53" s="243" customFormat="1" ht="15" hidden="1" outlineLevel="1">
      <c r="A369" s="448">
        <v>24</v>
      </c>
      <c r="B369" s="274" t="s">
        <v>14</v>
      </c>
      <c r="C369" s="251" t="s">
        <v>25</v>
      </c>
      <c r="D369" s="255"/>
      <c r="E369" s="255"/>
      <c r="F369" s="255"/>
      <c r="G369" s="255"/>
      <c r="H369" s="255"/>
      <c r="I369" s="255"/>
      <c r="J369" s="255"/>
      <c r="K369" s="255"/>
      <c r="L369" s="255"/>
      <c r="M369" s="255"/>
      <c r="N369" s="255"/>
      <c r="O369" s="255"/>
      <c r="P369" s="255"/>
      <c r="Q369" s="255"/>
      <c r="R369" s="255"/>
      <c r="S369" s="255"/>
      <c r="T369" s="255"/>
      <c r="U369" s="251"/>
      <c r="V369" s="255"/>
      <c r="W369" s="255"/>
      <c r="X369" s="255"/>
      <c r="Y369" s="255"/>
      <c r="Z369" s="255"/>
      <c r="AA369" s="255"/>
      <c r="AB369" s="255"/>
      <c r="AC369" s="255"/>
      <c r="AD369" s="255"/>
      <c r="AE369" s="255"/>
      <c r="AF369" s="255"/>
      <c r="AG369" s="255"/>
      <c r="AH369" s="255"/>
      <c r="AI369" s="255"/>
      <c r="AJ369" s="255"/>
      <c r="AK369" s="255"/>
      <c r="AL369" s="255"/>
      <c r="AM369" s="361"/>
      <c r="AN369" s="361"/>
      <c r="AO369" s="361"/>
      <c r="AP369" s="361"/>
      <c r="AQ369" s="361"/>
      <c r="AR369" s="361"/>
      <c r="AS369" s="361"/>
      <c r="AT369" s="361"/>
      <c r="AU369" s="361"/>
      <c r="AV369" s="361"/>
      <c r="AW369" s="361"/>
      <c r="AX369" s="361"/>
      <c r="AY369" s="361"/>
      <c r="AZ369" s="361"/>
      <c r="BA369" s="256">
        <f>SUM(AM369:AZ369)</f>
        <v>0</v>
      </c>
    </row>
    <row r="370" spans="1:53" s="243" customFormat="1" ht="15" hidden="1" outlineLevel="1">
      <c r="A370" s="448"/>
      <c r="B370" s="274" t="s">
        <v>248</v>
      </c>
      <c r="C370" s="251" t="s">
        <v>163</v>
      </c>
      <c r="D370" s="255"/>
      <c r="E370" s="255"/>
      <c r="F370" s="255"/>
      <c r="G370" s="255"/>
      <c r="H370" s="255"/>
      <c r="I370" s="255"/>
      <c r="J370" s="255"/>
      <c r="K370" s="255"/>
      <c r="L370" s="255"/>
      <c r="M370" s="255"/>
      <c r="N370" s="255"/>
      <c r="O370" s="255"/>
      <c r="P370" s="255"/>
      <c r="Q370" s="255"/>
      <c r="R370" s="255"/>
      <c r="S370" s="255"/>
      <c r="T370" s="255"/>
      <c r="U370" s="414"/>
      <c r="V370" s="255"/>
      <c r="W370" s="255"/>
      <c r="X370" s="255"/>
      <c r="Y370" s="255"/>
      <c r="Z370" s="255"/>
      <c r="AA370" s="255"/>
      <c r="AB370" s="255"/>
      <c r="AC370" s="255"/>
      <c r="AD370" s="255"/>
      <c r="AE370" s="255"/>
      <c r="AF370" s="255"/>
      <c r="AG370" s="255"/>
      <c r="AH370" s="255"/>
      <c r="AI370" s="255"/>
      <c r="AJ370" s="255"/>
      <c r="AK370" s="255"/>
      <c r="AL370" s="255"/>
      <c r="AM370" s="362">
        <f>AM369</f>
        <v>0</v>
      </c>
      <c r="AN370" s="362">
        <f>AN369</f>
        <v>0</v>
      </c>
      <c r="AO370" s="362">
        <f t="shared" ref="AO370:AZ370" si="123">AO369</f>
        <v>0</v>
      </c>
      <c r="AP370" s="362">
        <f t="shared" si="123"/>
        <v>0</v>
      </c>
      <c r="AQ370" s="362">
        <f t="shared" si="123"/>
        <v>0</v>
      </c>
      <c r="AR370" s="362">
        <f t="shared" si="123"/>
        <v>0</v>
      </c>
      <c r="AS370" s="362">
        <f t="shared" si="123"/>
        <v>0</v>
      </c>
      <c r="AT370" s="362">
        <f t="shared" si="123"/>
        <v>0</v>
      </c>
      <c r="AU370" s="362">
        <f t="shared" si="123"/>
        <v>0</v>
      </c>
      <c r="AV370" s="362">
        <f t="shared" si="123"/>
        <v>0</v>
      </c>
      <c r="AW370" s="362">
        <f t="shared" si="123"/>
        <v>0</v>
      </c>
      <c r="AX370" s="362">
        <f t="shared" si="123"/>
        <v>0</v>
      </c>
      <c r="AY370" s="362">
        <f t="shared" si="123"/>
        <v>0</v>
      </c>
      <c r="AZ370" s="362">
        <f t="shared" si="123"/>
        <v>0</v>
      </c>
      <c r="BA370" s="257"/>
    </row>
    <row r="371" spans="1:53" s="243" customFormat="1" ht="15" hidden="1" outlineLevel="1">
      <c r="A371" s="448"/>
      <c r="B371" s="274"/>
      <c r="C371" s="265"/>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363"/>
      <c r="AN371" s="363"/>
      <c r="AO371" s="363"/>
      <c r="AP371" s="363"/>
      <c r="AQ371" s="363"/>
      <c r="AR371" s="363"/>
      <c r="AS371" s="363"/>
      <c r="AT371" s="363"/>
      <c r="AU371" s="363"/>
      <c r="AV371" s="363"/>
      <c r="AW371" s="363"/>
      <c r="AX371" s="363"/>
      <c r="AY371" s="363"/>
      <c r="AZ371" s="363"/>
      <c r="BA371" s="266"/>
    </row>
    <row r="372" spans="1:53" s="243" customFormat="1" ht="15" hidden="1" outlineLevel="1">
      <c r="A372" s="448">
        <v>25</v>
      </c>
      <c r="B372" s="273" t="s">
        <v>21</v>
      </c>
      <c r="C372" s="251" t="s">
        <v>25</v>
      </c>
      <c r="D372" s="255"/>
      <c r="E372" s="255"/>
      <c r="F372" s="255"/>
      <c r="G372" s="255"/>
      <c r="H372" s="255"/>
      <c r="I372" s="255"/>
      <c r="J372" s="255"/>
      <c r="K372" s="255"/>
      <c r="L372" s="255"/>
      <c r="M372" s="255"/>
      <c r="N372" s="255"/>
      <c r="O372" s="255"/>
      <c r="P372" s="255"/>
      <c r="Q372" s="255"/>
      <c r="R372" s="255"/>
      <c r="S372" s="255"/>
      <c r="T372" s="255"/>
      <c r="U372" s="255">
        <v>0</v>
      </c>
      <c r="V372" s="255"/>
      <c r="W372" s="255"/>
      <c r="X372" s="255"/>
      <c r="Y372" s="255"/>
      <c r="Z372" s="255"/>
      <c r="AA372" s="255"/>
      <c r="AB372" s="255"/>
      <c r="AC372" s="255"/>
      <c r="AD372" s="255"/>
      <c r="AE372" s="255"/>
      <c r="AF372" s="255"/>
      <c r="AG372" s="255"/>
      <c r="AH372" s="255"/>
      <c r="AI372" s="255"/>
      <c r="AJ372" s="255"/>
      <c r="AK372" s="255"/>
      <c r="AL372" s="255"/>
      <c r="AM372" s="366"/>
      <c r="AN372" s="366"/>
      <c r="AO372" s="366"/>
      <c r="AP372" s="366"/>
      <c r="AQ372" s="366"/>
      <c r="AR372" s="366"/>
      <c r="AS372" s="366"/>
      <c r="AT372" s="366"/>
      <c r="AU372" s="366"/>
      <c r="AV372" s="366"/>
      <c r="AW372" s="366"/>
      <c r="AX372" s="366"/>
      <c r="AY372" s="366"/>
      <c r="AZ372" s="366"/>
      <c r="BA372" s="256">
        <f>SUM(AM372:AZ372)</f>
        <v>0</v>
      </c>
    </row>
    <row r="373" spans="1:53" s="243" customFormat="1" ht="15" hidden="1" outlineLevel="1">
      <c r="A373" s="448"/>
      <c r="B373" s="274" t="s">
        <v>248</v>
      </c>
      <c r="C373" s="251" t="s">
        <v>163</v>
      </c>
      <c r="D373" s="255"/>
      <c r="E373" s="255"/>
      <c r="F373" s="255"/>
      <c r="G373" s="255"/>
      <c r="H373" s="255"/>
      <c r="I373" s="255"/>
      <c r="J373" s="255"/>
      <c r="K373" s="255"/>
      <c r="L373" s="255"/>
      <c r="M373" s="255"/>
      <c r="N373" s="255"/>
      <c r="O373" s="255"/>
      <c r="P373" s="255"/>
      <c r="Q373" s="255"/>
      <c r="R373" s="255"/>
      <c r="S373" s="255"/>
      <c r="T373" s="255"/>
      <c r="U373" s="255">
        <f>U372</f>
        <v>0</v>
      </c>
      <c r="V373" s="255"/>
      <c r="W373" s="255"/>
      <c r="X373" s="255"/>
      <c r="Y373" s="255"/>
      <c r="Z373" s="255"/>
      <c r="AA373" s="255"/>
      <c r="AB373" s="255"/>
      <c r="AC373" s="255"/>
      <c r="AD373" s="255"/>
      <c r="AE373" s="255"/>
      <c r="AF373" s="255"/>
      <c r="AG373" s="255"/>
      <c r="AH373" s="255"/>
      <c r="AI373" s="255"/>
      <c r="AJ373" s="255"/>
      <c r="AK373" s="255"/>
      <c r="AL373" s="255"/>
      <c r="AM373" s="362">
        <f>AM372</f>
        <v>0</v>
      </c>
      <c r="AN373" s="362">
        <f>AN372</f>
        <v>0</v>
      </c>
      <c r="AO373" s="362">
        <f t="shared" ref="AO373:AZ373" si="124">AO372</f>
        <v>0</v>
      </c>
      <c r="AP373" s="362">
        <f t="shared" si="124"/>
        <v>0</v>
      </c>
      <c r="AQ373" s="362">
        <f t="shared" si="124"/>
        <v>0</v>
      </c>
      <c r="AR373" s="362">
        <f t="shared" si="124"/>
        <v>0</v>
      </c>
      <c r="AS373" s="362">
        <f t="shared" si="124"/>
        <v>0</v>
      </c>
      <c r="AT373" s="362">
        <f t="shared" si="124"/>
        <v>0</v>
      </c>
      <c r="AU373" s="362">
        <f t="shared" si="124"/>
        <v>0</v>
      </c>
      <c r="AV373" s="362">
        <f t="shared" si="124"/>
        <v>0</v>
      </c>
      <c r="AW373" s="362">
        <f t="shared" si="124"/>
        <v>0</v>
      </c>
      <c r="AX373" s="362">
        <f t="shared" si="124"/>
        <v>0</v>
      </c>
      <c r="AY373" s="362">
        <f t="shared" si="124"/>
        <v>0</v>
      </c>
      <c r="AZ373" s="362">
        <f t="shared" si="124"/>
        <v>0</v>
      </c>
      <c r="BA373" s="270"/>
    </row>
    <row r="374" spans="1:53" s="243" customFormat="1" ht="15" hidden="1" outlineLevel="1">
      <c r="A374" s="448"/>
      <c r="B374" s="273"/>
      <c r="C374" s="27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367"/>
      <c r="AN374" s="368"/>
      <c r="AO374" s="367"/>
      <c r="AP374" s="367"/>
      <c r="AQ374" s="367"/>
      <c r="AR374" s="367"/>
      <c r="AS374" s="367"/>
      <c r="AT374" s="367"/>
      <c r="AU374" s="367"/>
      <c r="AV374" s="367"/>
      <c r="AW374" s="367"/>
      <c r="AX374" s="367"/>
      <c r="AY374" s="367"/>
      <c r="AZ374" s="367"/>
      <c r="BA374" s="272"/>
    </row>
    <row r="375" spans="1:53" ht="15.75" hidden="1" outlineLevel="1">
      <c r="A375" s="449"/>
      <c r="B375" s="248" t="s">
        <v>15</v>
      </c>
      <c r="C375" s="279"/>
      <c r="D375" s="250"/>
      <c r="E375" s="249"/>
      <c r="F375" s="249"/>
      <c r="G375" s="249"/>
      <c r="H375" s="249"/>
      <c r="I375" s="249"/>
      <c r="J375" s="249"/>
      <c r="K375" s="249"/>
      <c r="L375" s="249"/>
      <c r="M375" s="249"/>
      <c r="N375" s="249"/>
      <c r="O375" s="249"/>
      <c r="P375" s="249"/>
      <c r="Q375" s="249"/>
      <c r="R375" s="249"/>
      <c r="S375" s="249"/>
      <c r="T375" s="249"/>
      <c r="U375" s="251"/>
      <c r="V375" s="249"/>
      <c r="W375" s="249"/>
      <c r="X375" s="249"/>
      <c r="Y375" s="249"/>
      <c r="Z375" s="249"/>
      <c r="AA375" s="249"/>
      <c r="AB375" s="249"/>
      <c r="AC375" s="249"/>
      <c r="AD375" s="249"/>
      <c r="AE375" s="249"/>
      <c r="AF375" s="249"/>
      <c r="AG375" s="249"/>
      <c r="AH375" s="249"/>
      <c r="AI375" s="249"/>
      <c r="AJ375" s="249"/>
      <c r="AK375" s="249"/>
      <c r="AL375" s="249"/>
      <c r="AM375" s="365"/>
      <c r="AN375" s="365"/>
      <c r="AO375" s="365"/>
      <c r="AP375" s="365"/>
      <c r="AQ375" s="365"/>
      <c r="AR375" s="365"/>
      <c r="AS375" s="365"/>
      <c r="AT375" s="365"/>
      <c r="AU375" s="365"/>
      <c r="AV375" s="365"/>
      <c r="AW375" s="365"/>
      <c r="AX375" s="365"/>
      <c r="AY375" s="365"/>
      <c r="AZ375" s="365"/>
      <c r="BA375" s="252"/>
    </row>
    <row r="376" spans="1:53" ht="15" hidden="1" outlineLevel="1">
      <c r="A376" s="448">
        <v>26</v>
      </c>
      <c r="B376" s="280" t="s">
        <v>16</v>
      </c>
      <c r="C376" s="251" t="s">
        <v>25</v>
      </c>
      <c r="D376" s="255"/>
      <c r="E376" s="255"/>
      <c r="F376" s="255"/>
      <c r="G376" s="255"/>
      <c r="H376" s="255"/>
      <c r="I376" s="255"/>
      <c r="J376" s="255"/>
      <c r="K376" s="255"/>
      <c r="L376" s="255"/>
      <c r="M376" s="255"/>
      <c r="N376" s="255"/>
      <c r="O376" s="255"/>
      <c r="P376" s="255"/>
      <c r="Q376" s="255"/>
      <c r="R376" s="255"/>
      <c r="S376" s="255"/>
      <c r="T376" s="255"/>
      <c r="U376" s="255">
        <v>12</v>
      </c>
      <c r="V376" s="255"/>
      <c r="W376" s="255"/>
      <c r="X376" s="255"/>
      <c r="Y376" s="255"/>
      <c r="Z376" s="255"/>
      <c r="AA376" s="255"/>
      <c r="AB376" s="255"/>
      <c r="AC376" s="255"/>
      <c r="AD376" s="255"/>
      <c r="AE376" s="255"/>
      <c r="AF376" s="255"/>
      <c r="AG376" s="255"/>
      <c r="AH376" s="255"/>
      <c r="AI376" s="255"/>
      <c r="AJ376" s="255"/>
      <c r="AK376" s="255"/>
      <c r="AL376" s="255"/>
      <c r="AM376" s="377"/>
      <c r="AN376" s="366"/>
      <c r="AO376" s="366"/>
      <c r="AP376" s="366"/>
      <c r="AQ376" s="366"/>
      <c r="AR376" s="366"/>
      <c r="AS376" s="366"/>
      <c r="AT376" s="366"/>
      <c r="AU376" s="366"/>
      <c r="AV376" s="366"/>
      <c r="AW376" s="366"/>
      <c r="AX376" s="366"/>
      <c r="AY376" s="366"/>
      <c r="AZ376" s="366"/>
      <c r="BA376" s="256">
        <f>SUM(AM376:AZ376)</f>
        <v>0</v>
      </c>
    </row>
    <row r="377" spans="1:53" ht="15" hidden="1" outlineLevel="1">
      <c r="B377" s="254" t="s">
        <v>248</v>
      </c>
      <c r="C377" s="251" t="s">
        <v>163</v>
      </c>
      <c r="D377" s="255"/>
      <c r="E377" s="255"/>
      <c r="F377" s="255"/>
      <c r="G377" s="255"/>
      <c r="H377" s="255"/>
      <c r="I377" s="255"/>
      <c r="J377" s="255"/>
      <c r="K377" s="255"/>
      <c r="L377" s="255"/>
      <c r="M377" s="255"/>
      <c r="N377" s="255"/>
      <c r="O377" s="255"/>
      <c r="P377" s="255"/>
      <c r="Q377" s="255"/>
      <c r="R377" s="255"/>
      <c r="S377" s="255"/>
      <c r="T377" s="255"/>
      <c r="U377" s="255">
        <f>U376</f>
        <v>12</v>
      </c>
      <c r="V377" s="255"/>
      <c r="W377" s="255"/>
      <c r="X377" s="255"/>
      <c r="Y377" s="255"/>
      <c r="Z377" s="255"/>
      <c r="AA377" s="255"/>
      <c r="AB377" s="255"/>
      <c r="AC377" s="255"/>
      <c r="AD377" s="255"/>
      <c r="AE377" s="255"/>
      <c r="AF377" s="255"/>
      <c r="AG377" s="255"/>
      <c r="AH377" s="255"/>
      <c r="AI377" s="255"/>
      <c r="AJ377" s="255"/>
      <c r="AK377" s="255"/>
      <c r="AL377" s="255"/>
      <c r="AM377" s="362">
        <f>AM376</f>
        <v>0</v>
      </c>
      <c r="AN377" s="362">
        <f>AN376</f>
        <v>0</v>
      </c>
      <c r="AO377" s="362">
        <f t="shared" ref="AO377:AZ377" si="125">AO376</f>
        <v>0</v>
      </c>
      <c r="AP377" s="362">
        <f t="shared" si="125"/>
        <v>0</v>
      </c>
      <c r="AQ377" s="362">
        <f t="shared" si="125"/>
        <v>0</v>
      </c>
      <c r="AR377" s="362">
        <f t="shared" si="125"/>
        <v>0</v>
      </c>
      <c r="AS377" s="362">
        <f t="shared" si="125"/>
        <v>0</v>
      </c>
      <c r="AT377" s="362">
        <f t="shared" si="125"/>
        <v>0</v>
      </c>
      <c r="AU377" s="362">
        <f t="shared" si="125"/>
        <v>0</v>
      </c>
      <c r="AV377" s="362">
        <f t="shared" si="125"/>
        <v>0</v>
      </c>
      <c r="AW377" s="362">
        <f t="shared" si="125"/>
        <v>0</v>
      </c>
      <c r="AX377" s="362">
        <f t="shared" si="125"/>
        <v>0</v>
      </c>
      <c r="AY377" s="362">
        <f t="shared" si="125"/>
        <v>0</v>
      </c>
      <c r="AZ377" s="362">
        <f t="shared" si="125"/>
        <v>0</v>
      </c>
      <c r="BA377" s="266"/>
    </row>
    <row r="378" spans="1:53" ht="15" hidden="1" outlineLevel="1">
      <c r="B378" s="28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374"/>
      <c r="AN378" s="375"/>
      <c r="AO378" s="375"/>
      <c r="AP378" s="375"/>
      <c r="AQ378" s="375"/>
      <c r="AR378" s="375"/>
      <c r="AS378" s="375"/>
      <c r="AT378" s="375"/>
      <c r="AU378" s="375"/>
      <c r="AV378" s="375"/>
      <c r="AW378" s="375"/>
      <c r="AX378" s="375"/>
      <c r="AY378" s="375"/>
      <c r="AZ378" s="375"/>
      <c r="BA378" s="257"/>
    </row>
    <row r="379" spans="1:53" ht="15" hidden="1" outlineLevel="1">
      <c r="A379" s="448">
        <v>27</v>
      </c>
      <c r="B379" s="280" t="s">
        <v>17</v>
      </c>
      <c r="C379" s="251" t="s">
        <v>25</v>
      </c>
      <c r="D379" s="255"/>
      <c r="E379" s="255"/>
      <c r="F379" s="255"/>
      <c r="G379" s="255"/>
      <c r="H379" s="255"/>
      <c r="I379" s="255"/>
      <c r="J379" s="255"/>
      <c r="K379" s="255"/>
      <c r="L379" s="255"/>
      <c r="M379" s="255"/>
      <c r="N379" s="255"/>
      <c r="O379" s="255"/>
      <c r="P379" s="255"/>
      <c r="Q379" s="255"/>
      <c r="R379" s="255"/>
      <c r="S379" s="255"/>
      <c r="T379" s="255"/>
      <c r="U379" s="255">
        <v>12</v>
      </c>
      <c r="V379" s="255"/>
      <c r="W379" s="255"/>
      <c r="X379" s="255"/>
      <c r="Y379" s="255"/>
      <c r="Z379" s="255"/>
      <c r="AA379" s="255"/>
      <c r="AB379" s="255"/>
      <c r="AC379" s="255"/>
      <c r="AD379" s="255"/>
      <c r="AE379" s="255"/>
      <c r="AF379" s="255"/>
      <c r="AG379" s="255"/>
      <c r="AH379" s="255"/>
      <c r="AI379" s="255"/>
      <c r="AJ379" s="255"/>
      <c r="AK379" s="255"/>
      <c r="AL379" s="255"/>
      <c r="AM379" s="377"/>
      <c r="AN379" s="366"/>
      <c r="AO379" s="366"/>
      <c r="AP379" s="366"/>
      <c r="AQ379" s="366"/>
      <c r="AR379" s="366"/>
      <c r="AS379" s="366"/>
      <c r="AT379" s="366"/>
      <c r="AU379" s="366"/>
      <c r="AV379" s="366"/>
      <c r="AW379" s="366"/>
      <c r="AX379" s="366"/>
      <c r="AY379" s="366"/>
      <c r="AZ379" s="366"/>
      <c r="BA379" s="256">
        <f>SUM(AM379:AZ379)</f>
        <v>0</v>
      </c>
    </row>
    <row r="380" spans="1:53" ht="15" hidden="1" outlineLevel="1">
      <c r="B380" s="254" t="s">
        <v>248</v>
      </c>
      <c r="C380" s="251" t="s">
        <v>163</v>
      </c>
      <c r="D380" s="255"/>
      <c r="E380" s="255"/>
      <c r="F380" s="255"/>
      <c r="G380" s="255"/>
      <c r="H380" s="255"/>
      <c r="I380" s="255"/>
      <c r="J380" s="255"/>
      <c r="K380" s="255"/>
      <c r="L380" s="255"/>
      <c r="M380" s="255"/>
      <c r="N380" s="255"/>
      <c r="O380" s="255"/>
      <c r="P380" s="255"/>
      <c r="Q380" s="255"/>
      <c r="R380" s="255"/>
      <c r="S380" s="255"/>
      <c r="T380" s="255"/>
      <c r="U380" s="255">
        <f>U379</f>
        <v>12</v>
      </c>
      <c r="V380" s="255"/>
      <c r="W380" s="255"/>
      <c r="X380" s="255"/>
      <c r="Y380" s="255"/>
      <c r="Z380" s="255"/>
      <c r="AA380" s="255"/>
      <c r="AB380" s="255"/>
      <c r="AC380" s="255"/>
      <c r="AD380" s="255"/>
      <c r="AE380" s="255"/>
      <c r="AF380" s="255"/>
      <c r="AG380" s="255"/>
      <c r="AH380" s="255"/>
      <c r="AI380" s="255"/>
      <c r="AJ380" s="255"/>
      <c r="AK380" s="255"/>
      <c r="AL380" s="255"/>
      <c r="AM380" s="362">
        <f>AM379</f>
        <v>0</v>
      </c>
      <c r="AN380" s="362">
        <f>AN379</f>
        <v>0</v>
      </c>
      <c r="AO380" s="362">
        <f t="shared" ref="AO380:AZ380" si="126">AO379</f>
        <v>0</v>
      </c>
      <c r="AP380" s="362">
        <f t="shared" si="126"/>
        <v>0</v>
      </c>
      <c r="AQ380" s="362">
        <f t="shared" si="126"/>
        <v>0</v>
      </c>
      <c r="AR380" s="362">
        <f t="shared" si="126"/>
        <v>0</v>
      </c>
      <c r="AS380" s="362">
        <f t="shared" si="126"/>
        <v>0</v>
      </c>
      <c r="AT380" s="362">
        <f t="shared" si="126"/>
        <v>0</v>
      </c>
      <c r="AU380" s="362">
        <f t="shared" si="126"/>
        <v>0</v>
      </c>
      <c r="AV380" s="362">
        <f t="shared" si="126"/>
        <v>0</v>
      </c>
      <c r="AW380" s="362">
        <f t="shared" si="126"/>
        <v>0</v>
      </c>
      <c r="AX380" s="362">
        <f t="shared" si="126"/>
        <v>0</v>
      </c>
      <c r="AY380" s="362">
        <f t="shared" si="126"/>
        <v>0</v>
      </c>
      <c r="AZ380" s="362">
        <f t="shared" si="126"/>
        <v>0</v>
      </c>
      <c r="BA380" s="266"/>
    </row>
    <row r="381" spans="1:53" ht="15.75" hidden="1" outlineLevel="1">
      <c r="B381" s="282"/>
      <c r="C381" s="260"/>
      <c r="D381" s="251"/>
      <c r="E381" s="251"/>
      <c r="F381" s="251"/>
      <c r="G381" s="251"/>
      <c r="H381" s="251"/>
      <c r="I381" s="251"/>
      <c r="J381" s="251"/>
      <c r="K381" s="251"/>
      <c r="L381" s="251"/>
      <c r="M381" s="251"/>
      <c r="N381" s="251"/>
      <c r="O381" s="251"/>
      <c r="P381" s="251"/>
      <c r="Q381" s="251"/>
      <c r="R381" s="251"/>
      <c r="S381" s="251"/>
      <c r="T381" s="251"/>
      <c r="U381" s="260"/>
      <c r="V381" s="251"/>
      <c r="W381" s="251"/>
      <c r="X381" s="251"/>
      <c r="Y381" s="251"/>
      <c r="Z381" s="251"/>
      <c r="AA381" s="251"/>
      <c r="AB381" s="251"/>
      <c r="AC381" s="251"/>
      <c r="AD381" s="251"/>
      <c r="AE381" s="251"/>
      <c r="AF381" s="251"/>
      <c r="AG381" s="251"/>
      <c r="AH381" s="251"/>
      <c r="AI381" s="251"/>
      <c r="AJ381" s="251"/>
      <c r="AK381" s="251"/>
      <c r="AL381" s="251"/>
      <c r="AM381" s="363"/>
      <c r="AN381" s="363"/>
      <c r="AO381" s="363"/>
      <c r="AP381" s="363"/>
      <c r="AQ381" s="363"/>
      <c r="AR381" s="363"/>
      <c r="AS381" s="363"/>
      <c r="AT381" s="363"/>
      <c r="AU381" s="363"/>
      <c r="AV381" s="363"/>
      <c r="AW381" s="363"/>
      <c r="AX381" s="363"/>
      <c r="AY381" s="363"/>
      <c r="AZ381" s="363"/>
      <c r="BA381" s="266"/>
    </row>
    <row r="382" spans="1:53" ht="15" hidden="1" outlineLevel="1">
      <c r="A382" s="448">
        <v>28</v>
      </c>
      <c r="B382" s="280" t="s">
        <v>18</v>
      </c>
      <c r="C382" s="251" t="s">
        <v>25</v>
      </c>
      <c r="D382" s="255"/>
      <c r="E382" s="255"/>
      <c r="F382" s="255"/>
      <c r="G382" s="255"/>
      <c r="H382" s="255"/>
      <c r="I382" s="255"/>
      <c r="J382" s="255"/>
      <c r="K382" s="255"/>
      <c r="L382" s="255"/>
      <c r="M382" s="255"/>
      <c r="N382" s="255"/>
      <c r="O382" s="255"/>
      <c r="P382" s="255"/>
      <c r="Q382" s="255"/>
      <c r="R382" s="255"/>
      <c r="S382" s="255"/>
      <c r="T382" s="255"/>
      <c r="U382" s="255">
        <v>0</v>
      </c>
      <c r="V382" s="255"/>
      <c r="W382" s="255"/>
      <c r="X382" s="255"/>
      <c r="Y382" s="255"/>
      <c r="Z382" s="255"/>
      <c r="AA382" s="255"/>
      <c r="AB382" s="255"/>
      <c r="AC382" s="255"/>
      <c r="AD382" s="255"/>
      <c r="AE382" s="255"/>
      <c r="AF382" s="255"/>
      <c r="AG382" s="255"/>
      <c r="AH382" s="255"/>
      <c r="AI382" s="255"/>
      <c r="AJ382" s="255"/>
      <c r="AK382" s="255"/>
      <c r="AL382" s="255"/>
      <c r="AM382" s="377"/>
      <c r="AN382" s="366"/>
      <c r="AO382" s="366"/>
      <c r="AP382" s="366"/>
      <c r="AQ382" s="366"/>
      <c r="AR382" s="366"/>
      <c r="AS382" s="366"/>
      <c r="AT382" s="366"/>
      <c r="AU382" s="366"/>
      <c r="AV382" s="366"/>
      <c r="AW382" s="366"/>
      <c r="AX382" s="366"/>
      <c r="AY382" s="366"/>
      <c r="AZ382" s="366"/>
      <c r="BA382" s="256">
        <f>SUM(AM382:AZ382)</f>
        <v>0</v>
      </c>
    </row>
    <row r="383" spans="1:53" ht="15" hidden="1" outlineLevel="1">
      <c r="B383" s="254" t="s">
        <v>248</v>
      </c>
      <c r="C383" s="251" t="s">
        <v>163</v>
      </c>
      <c r="D383" s="255"/>
      <c r="E383" s="255"/>
      <c r="F383" s="255"/>
      <c r="G383" s="255"/>
      <c r="H383" s="255"/>
      <c r="I383" s="255"/>
      <c r="J383" s="255"/>
      <c r="K383" s="255"/>
      <c r="L383" s="255"/>
      <c r="M383" s="255"/>
      <c r="N383" s="255"/>
      <c r="O383" s="255"/>
      <c r="P383" s="255"/>
      <c r="Q383" s="255"/>
      <c r="R383" s="255"/>
      <c r="S383" s="255"/>
      <c r="T383" s="255"/>
      <c r="U383" s="255">
        <f>U382</f>
        <v>0</v>
      </c>
      <c r="V383" s="255"/>
      <c r="W383" s="255"/>
      <c r="X383" s="255"/>
      <c r="Y383" s="255"/>
      <c r="Z383" s="255"/>
      <c r="AA383" s="255"/>
      <c r="AB383" s="255"/>
      <c r="AC383" s="255"/>
      <c r="AD383" s="255"/>
      <c r="AE383" s="255"/>
      <c r="AF383" s="255"/>
      <c r="AG383" s="255"/>
      <c r="AH383" s="255"/>
      <c r="AI383" s="255"/>
      <c r="AJ383" s="255"/>
      <c r="AK383" s="255"/>
      <c r="AL383" s="255"/>
      <c r="AM383" s="362">
        <f>AM382</f>
        <v>0</v>
      </c>
      <c r="AN383" s="362">
        <f>AN382</f>
        <v>0</v>
      </c>
      <c r="AO383" s="362">
        <f t="shared" ref="AO383:AZ383" si="127">AO382</f>
        <v>0</v>
      </c>
      <c r="AP383" s="362">
        <f t="shared" si="127"/>
        <v>0</v>
      </c>
      <c r="AQ383" s="362">
        <f t="shared" si="127"/>
        <v>0</v>
      </c>
      <c r="AR383" s="362">
        <f t="shared" si="127"/>
        <v>0</v>
      </c>
      <c r="AS383" s="362">
        <f t="shared" si="127"/>
        <v>0</v>
      </c>
      <c r="AT383" s="362">
        <f t="shared" si="127"/>
        <v>0</v>
      </c>
      <c r="AU383" s="362">
        <f t="shared" si="127"/>
        <v>0</v>
      </c>
      <c r="AV383" s="362">
        <f t="shared" si="127"/>
        <v>0</v>
      </c>
      <c r="AW383" s="362">
        <f t="shared" si="127"/>
        <v>0</v>
      </c>
      <c r="AX383" s="362">
        <f t="shared" si="127"/>
        <v>0</v>
      </c>
      <c r="AY383" s="362">
        <f t="shared" si="127"/>
        <v>0</v>
      </c>
      <c r="AZ383" s="362">
        <f t="shared" si="127"/>
        <v>0</v>
      </c>
      <c r="BA383" s="257"/>
    </row>
    <row r="384" spans="1:53" ht="15" hidden="1" outlineLevel="1">
      <c r="B384" s="28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363"/>
      <c r="AN384" s="363"/>
      <c r="AO384" s="363"/>
      <c r="AP384" s="363"/>
      <c r="AQ384" s="363"/>
      <c r="AR384" s="363"/>
      <c r="AS384" s="363"/>
      <c r="AT384" s="363"/>
      <c r="AU384" s="363"/>
      <c r="AV384" s="363"/>
      <c r="AW384" s="363"/>
      <c r="AX384" s="363"/>
      <c r="AY384" s="363"/>
      <c r="AZ384" s="363"/>
      <c r="BA384" s="266"/>
    </row>
    <row r="385" spans="1:53" ht="15" hidden="1" outlineLevel="1">
      <c r="A385" s="448">
        <v>29</v>
      </c>
      <c r="B385" s="283" t="s">
        <v>19</v>
      </c>
      <c r="C385" s="251" t="s">
        <v>25</v>
      </c>
      <c r="D385" s="255"/>
      <c r="E385" s="255"/>
      <c r="F385" s="255"/>
      <c r="G385" s="255"/>
      <c r="H385" s="255"/>
      <c r="I385" s="255"/>
      <c r="J385" s="255"/>
      <c r="K385" s="255"/>
      <c r="L385" s="255"/>
      <c r="M385" s="255"/>
      <c r="N385" s="255"/>
      <c r="O385" s="255"/>
      <c r="P385" s="255"/>
      <c r="Q385" s="255"/>
      <c r="R385" s="255"/>
      <c r="S385" s="255"/>
      <c r="T385" s="255"/>
      <c r="U385" s="255">
        <v>0</v>
      </c>
      <c r="V385" s="255"/>
      <c r="W385" s="255"/>
      <c r="X385" s="255"/>
      <c r="Y385" s="255"/>
      <c r="Z385" s="255"/>
      <c r="AA385" s="255"/>
      <c r="AB385" s="255"/>
      <c r="AC385" s="255"/>
      <c r="AD385" s="255"/>
      <c r="AE385" s="255"/>
      <c r="AF385" s="255"/>
      <c r="AG385" s="255"/>
      <c r="AH385" s="255"/>
      <c r="AI385" s="255"/>
      <c r="AJ385" s="255"/>
      <c r="AK385" s="255"/>
      <c r="AL385" s="255"/>
      <c r="AM385" s="377"/>
      <c r="AN385" s="366"/>
      <c r="AO385" s="366"/>
      <c r="AP385" s="366"/>
      <c r="AQ385" s="366"/>
      <c r="AR385" s="366"/>
      <c r="AS385" s="366"/>
      <c r="AT385" s="366"/>
      <c r="AU385" s="366"/>
      <c r="AV385" s="366"/>
      <c r="AW385" s="366"/>
      <c r="AX385" s="366"/>
      <c r="AY385" s="366"/>
      <c r="AZ385" s="366"/>
      <c r="BA385" s="256">
        <f>SUM(AM385:AZ385)</f>
        <v>0</v>
      </c>
    </row>
    <row r="386" spans="1:53" ht="15" hidden="1" outlineLevel="1">
      <c r="B386" s="283" t="s">
        <v>248</v>
      </c>
      <c r="C386" s="251" t="s">
        <v>163</v>
      </c>
      <c r="D386" s="255"/>
      <c r="E386" s="255"/>
      <c r="F386" s="255"/>
      <c r="G386" s="255"/>
      <c r="H386" s="255"/>
      <c r="I386" s="255"/>
      <c r="J386" s="255"/>
      <c r="K386" s="255"/>
      <c r="L386" s="255"/>
      <c r="M386" s="255"/>
      <c r="N386" s="255"/>
      <c r="O386" s="255"/>
      <c r="P386" s="255"/>
      <c r="Q386" s="255"/>
      <c r="R386" s="255"/>
      <c r="S386" s="255"/>
      <c r="T386" s="255"/>
      <c r="U386" s="255">
        <f>U385</f>
        <v>0</v>
      </c>
      <c r="V386" s="255"/>
      <c r="W386" s="255"/>
      <c r="X386" s="255"/>
      <c r="Y386" s="255"/>
      <c r="Z386" s="255"/>
      <c r="AA386" s="255"/>
      <c r="AB386" s="255"/>
      <c r="AC386" s="255"/>
      <c r="AD386" s="255"/>
      <c r="AE386" s="255"/>
      <c r="AF386" s="255"/>
      <c r="AG386" s="255"/>
      <c r="AH386" s="255"/>
      <c r="AI386" s="255"/>
      <c r="AJ386" s="255"/>
      <c r="AK386" s="255"/>
      <c r="AL386" s="255"/>
      <c r="AM386" s="362">
        <f>AM385</f>
        <v>0</v>
      </c>
      <c r="AN386" s="362">
        <f t="shared" ref="AN386:AZ386" si="128">AN385</f>
        <v>0</v>
      </c>
      <c r="AO386" s="362">
        <f t="shared" si="128"/>
        <v>0</v>
      </c>
      <c r="AP386" s="362">
        <f t="shared" si="128"/>
        <v>0</v>
      </c>
      <c r="AQ386" s="362">
        <f t="shared" si="128"/>
        <v>0</v>
      </c>
      <c r="AR386" s="362">
        <f t="shared" si="128"/>
        <v>0</v>
      </c>
      <c r="AS386" s="362">
        <f t="shared" si="128"/>
        <v>0</v>
      </c>
      <c r="AT386" s="362">
        <f t="shared" si="128"/>
        <v>0</v>
      </c>
      <c r="AU386" s="362">
        <f t="shared" si="128"/>
        <v>0</v>
      </c>
      <c r="AV386" s="362">
        <f t="shared" si="128"/>
        <v>0</v>
      </c>
      <c r="AW386" s="362">
        <f t="shared" si="128"/>
        <v>0</v>
      </c>
      <c r="AX386" s="362">
        <f t="shared" si="128"/>
        <v>0</v>
      </c>
      <c r="AY386" s="362">
        <f t="shared" si="128"/>
        <v>0</v>
      </c>
      <c r="AZ386" s="362">
        <f t="shared" si="128"/>
        <v>0</v>
      </c>
      <c r="BA386" s="257"/>
    </row>
    <row r="387" spans="1:53" ht="15" hidden="1" outlineLevel="1">
      <c r="B387" s="283"/>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374"/>
      <c r="AN387" s="374"/>
      <c r="AO387" s="374"/>
      <c r="AP387" s="374"/>
      <c r="AQ387" s="374"/>
      <c r="AR387" s="374"/>
      <c r="AS387" s="374"/>
      <c r="AT387" s="374"/>
      <c r="AU387" s="374"/>
      <c r="AV387" s="374"/>
      <c r="AW387" s="374"/>
      <c r="AX387" s="374"/>
      <c r="AY387" s="374"/>
      <c r="AZ387" s="374"/>
      <c r="BA387" s="272"/>
    </row>
    <row r="388" spans="1:53" s="243" customFormat="1" ht="15" hidden="1" outlineLevel="1">
      <c r="A388" s="448">
        <v>30</v>
      </c>
      <c r="B388" s="283" t="s">
        <v>486</v>
      </c>
      <c r="C388" s="251" t="s">
        <v>25</v>
      </c>
      <c r="D388" s="255"/>
      <c r="E388" s="255"/>
      <c r="F388" s="255"/>
      <c r="G388" s="255"/>
      <c r="H388" s="255"/>
      <c r="I388" s="255"/>
      <c r="J388" s="255"/>
      <c r="K388" s="255"/>
      <c r="L388" s="255"/>
      <c r="M388" s="255"/>
      <c r="N388" s="255"/>
      <c r="O388" s="255"/>
      <c r="P388" s="255"/>
      <c r="Q388" s="255"/>
      <c r="R388" s="255"/>
      <c r="S388" s="255"/>
      <c r="T388" s="255"/>
      <c r="U388" s="255">
        <v>0</v>
      </c>
      <c r="V388" s="255"/>
      <c r="W388" s="255"/>
      <c r="X388" s="255"/>
      <c r="Y388" s="255"/>
      <c r="Z388" s="255"/>
      <c r="AA388" s="255"/>
      <c r="AB388" s="255"/>
      <c r="AC388" s="255"/>
      <c r="AD388" s="255"/>
      <c r="AE388" s="255"/>
      <c r="AF388" s="255"/>
      <c r="AG388" s="255"/>
      <c r="AH388" s="255"/>
      <c r="AI388" s="255"/>
      <c r="AJ388" s="255"/>
      <c r="AK388" s="255"/>
      <c r="AL388" s="255"/>
      <c r="AM388" s="361"/>
      <c r="AN388" s="361"/>
      <c r="AO388" s="361"/>
      <c r="AP388" s="361"/>
      <c r="AQ388" s="361"/>
      <c r="AR388" s="361"/>
      <c r="AS388" s="361"/>
      <c r="AT388" s="361"/>
      <c r="AU388" s="361"/>
      <c r="AV388" s="361"/>
      <c r="AW388" s="361"/>
      <c r="AX388" s="361"/>
      <c r="AY388" s="361"/>
      <c r="AZ388" s="361"/>
      <c r="BA388" s="256">
        <f>SUM(AM388:AZ388)</f>
        <v>0</v>
      </c>
    </row>
    <row r="389" spans="1:53" s="243" customFormat="1" ht="15" hidden="1" outlineLevel="1">
      <c r="A389" s="448"/>
      <c r="B389" s="283" t="s">
        <v>248</v>
      </c>
      <c r="C389" s="251" t="s">
        <v>163</v>
      </c>
      <c r="D389" s="255"/>
      <c r="E389" s="255"/>
      <c r="F389" s="255"/>
      <c r="G389" s="255"/>
      <c r="H389" s="255"/>
      <c r="I389" s="255"/>
      <c r="J389" s="255"/>
      <c r="K389" s="255"/>
      <c r="L389" s="255"/>
      <c r="M389" s="255"/>
      <c r="N389" s="255"/>
      <c r="O389" s="255"/>
      <c r="P389" s="255"/>
      <c r="Q389" s="255"/>
      <c r="R389" s="255"/>
      <c r="S389" s="255"/>
      <c r="T389" s="255"/>
      <c r="U389" s="255">
        <f>U388</f>
        <v>0</v>
      </c>
      <c r="V389" s="255"/>
      <c r="W389" s="255"/>
      <c r="X389" s="255"/>
      <c r="Y389" s="255"/>
      <c r="Z389" s="255"/>
      <c r="AA389" s="255"/>
      <c r="AB389" s="255"/>
      <c r="AC389" s="255"/>
      <c r="AD389" s="255"/>
      <c r="AE389" s="255"/>
      <c r="AF389" s="255"/>
      <c r="AG389" s="255"/>
      <c r="AH389" s="255"/>
      <c r="AI389" s="255"/>
      <c r="AJ389" s="255"/>
      <c r="AK389" s="255"/>
      <c r="AL389" s="255"/>
      <c r="AM389" s="362">
        <f>AM388</f>
        <v>0</v>
      </c>
      <c r="AN389" s="362">
        <f t="shared" ref="AN389:AZ389" si="129">AN388</f>
        <v>0</v>
      </c>
      <c r="AO389" s="362">
        <f t="shared" si="129"/>
        <v>0</v>
      </c>
      <c r="AP389" s="362">
        <f t="shared" si="129"/>
        <v>0</v>
      </c>
      <c r="AQ389" s="362">
        <f t="shared" si="129"/>
        <v>0</v>
      </c>
      <c r="AR389" s="362">
        <f t="shared" si="129"/>
        <v>0</v>
      </c>
      <c r="AS389" s="362">
        <f t="shared" si="129"/>
        <v>0</v>
      </c>
      <c r="AT389" s="362">
        <f t="shared" si="129"/>
        <v>0</v>
      </c>
      <c r="AU389" s="362">
        <f t="shared" si="129"/>
        <v>0</v>
      </c>
      <c r="AV389" s="362">
        <f t="shared" si="129"/>
        <v>0</v>
      </c>
      <c r="AW389" s="362">
        <f t="shared" si="129"/>
        <v>0</v>
      </c>
      <c r="AX389" s="362">
        <f t="shared" si="129"/>
        <v>0</v>
      </c>
      <c r="AY389" s="362">
        <f t="shared" si="129"/>
        <v>0</v>
      </c>
      <c r="AZ389" s="362">
        <f t="shared" si="129"/>
        <v>0</v>
      </c>
      <c r="BA389" s="257"/>
    </row>
    <row r="390" spans="1:53" s="243" customFormat="1" ht="15" hidden="1" outlineLevel="1">
      <c r="A390" s="448"/>
      <c r="B390" s="283"/>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363"/>
      <c r="AN390" s="363"/>
      <c r="AO390" s="363"/>
      <c r="AP390" s="363"/>
      <c r="AQ390" s="363"/>
      <c r="AR390" s="363"/>
      <c r="AS390" s="363"/>
      <c r="AT390" s="363"/>
      <c r="AU390" s="363"/>
      <c r="AV390" s="363"/>
      <c r="AW390" s="363"/>
      <c r="AX390" s="363"/>
      <c r="AY390" s="363"/>
      <c r="AZ390" s="363"/>
      <c r="BA390" s="272"/>
    </row>
    <row r="391" spans="1:53" s="243" customFormat="1" ht="15.75" hidden="1" outlineLevel="1">
      <c r="A391" s="448"/>
      <c r="B391" s="248" t="s">
        <v>487</v>
      </c>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363"/>
      <c r="AN391" s="363"/>
      <c r="AO391" s="363"/>
      <c r="AP391" s="363"/>
      <c r="AQ391" s="363"/>
      <c r="AR391" s="363"/>
      <c r="AS391" s="363"/>
      <c r="AT391" s="363"/>
      <c r="AU391" s="363"/>
      <c r="AV391" s="363"/>
      <c r="AW391" s="363"/>
      <c r="AX391" s="363"/>
      <c r="AY391" s="363"/>
      <c r="AZ391" s="363"/>
      <c r="BA391" s="272"/>
    </row>
    <row r="392" spans="1:53" s="243" customFormat="1" ht="15" hidden="1" outlineLevel="1">
      <c r="A392" s="448">
        <v>31</v>
      </c>
      <c r="B392" s="283" t="s">
        <v>488</v>
      </c>
      <c r="C392" s="251" t="s">
        <v>25</v>
      </c>
      <c r="D392" s="255"/>
      <c r="E392" s="255"/>
      <c r="F392" s="255"/>
      <c r="G392" s="255"/>
      <c r="H392" s="255"/>
      <c r="I392" s="255"/>
      <c r="J392" s="255"/>
      <c r="K392" s="255"/>
      <c r="L392" s="255"/>
      <c r="M392" s="255"/>
      <c r="N392" s="255"/>
      <c r="O392" s="255"/>
      <c r="P392" s="255"/>
      <c r="Q392" s="255"/>
      <c r="R392" s="255"/>
      <c r="S392" s="255"/>
      <c r="T392" s="255"/>
      <c r="U392" s="255">
        <v>0</v>
      </c>
      <c r="V392" s="255"/>
      <c r="W392" s="255"/>
      <c r="X392" s="255"/>
      <c r="Y392" s="255"/>
      <c r="Z392" s="255"/>
      <c r="AA392" s="255"/>
      <c r="AB392" s="255"/>
      <c r="AC392" s="255"/>
      <c r="AD392" s="255"/>
      <c r="AE392" s="255"/>
      <c r="AF392" s="255"/>
      <c r="AG392" s="255"/>
      <c r="AH392" s="255"/>
      <c r="AI392" s="255"/>
      <c r="AJ392" s="255"/>
      <c r="AK392" s="255"/>
      <c r="AL392" s="255"/>
      <c r="AM392" s="361"/>
      <c r="AN392" s="361"/>
      <c r="AO392" s="361"/>
      <c r="AP392" s="361"/>
      <c r="AQ392" s="361"/>
      <c r="AR392" s="361"/>
      <c r="AS392" s="361"/>
      <c r="AT392" s="361"/>
      <c r="AU392" s="361"/>
      <c r="AV392" s="361"/>
      <c r="AW392" s="361"/>
      <c r="AX392" s="361"/>
      <c r="AY392" s="361"/>
      <c r="AZ392" s="361"/>
      <c r="BA392" s="256">
        <f>SUM(AM392:AZ392)</f>
        <v>0</v>
      </c>
    </row>
    <row r="393" spans="1:53" s="243" customFormat="1" ht="15" hidden="1" outlineLevel="1">
      <c r="A393" s="448"/>
      <c r="B393" s="283" t="s">
        <v>248</v>
      </c>
      <c r="C393" s="251" t="s">
        <v>163</v>
      </c>
      <c r="D393" s="255"/>
      <c r="E393" s="255"/>
      <c r="F393" s="255"/>
      <c r="G393" s="255"/>
      <c r="H393" s="255"/>
      <c r="I393" s="255"/>
      <c r="J393" s="255"/>
      <c r="K393" s="255"/>
      <c r="L393" s="255"/>
      <c r="M393" s="255"/>
      <c r="N393" s="255"/>
      <c r="O393" s="255"/>
      <c r="P393" s="255"/>
      <c r="Q393" s="255"/>
      <c r="R393" s="255"/>
      <c r="S393" s="255"/>
      <c r="T393" s="255"/>
      <c r="U393" s="255">
        <f>U392</f>
        <v>0</v>
      </c>
      <c r="V393" s="255"/>
      <c r="W393" s="255"/>
      <c r="X393" s="255"/>
      <c r="Y393" s="255"/>
      <c r="Z393" s="255"/>
      <c r="AA393" s="255"/>
      <c r="AB393" s="255"/>
      <c r="AC393" s="255"/>
      <c r="AD393" s="255"/>
      <c r="AE393" s="255"/>
      <c r="AF393" s="255"/>
      <c r="AG393" s="255"/>
      <c r="AH393" s="255"/>
      <c r="AI393" s="255"/>
      <c r="AJ393" s="255"/>
      <c r="AK393" s="255"/>
      <c r="AL393" s="255"/>
      <c r="AM393" s="362">
        <f>AM392</f>
        <v>0</v>
      </c>
      <c r="AN393" s="362">
        <f t="shared" ref="AN393:AZ393" si="130">AN392</f>
        <v>0</v>
      </c>
      <c r="AO393" s="362">
        <f t="shared" si="130"/>
        <v>0</v>
      </c>
      <c r="AP393" s="362">
        <f t="shared" si="130"/>
        <v>0</v>
      </c>
      <c r="AQ393" s="362">
        <f t="shared" si="130"/>
        <v>0</v>
      </c>
      <c r="AR393" s="362">
        <f t="shared" si="130"/>
        <v>0</v>
      </c>
      <c r="AS393" s="362">
        <f t="shared" si="130"/>
        <v>0</v>
      </c>
      <c r="AT393" s="362">
        <f t="shared" si="130"/>
        <v>0</v>
      </c>
      <c r="AU393" s="362">
        <f t="shared" si="130"/>
        <v>0</v>
      </c>
      <c r="AV393" s="362">
        <f t="shared" si="130"/>
        <v>0</v>
      </c>
      <c r="AW393" s="362">
        <f t="shared" si="130"/>
        <v>0</v>
      </c>
      <c r="AX393" s="362">
        <f t="shared" si="130"/>
        <v>0</v>
      </c>
      <c r="AY393" s="362">
        <f t="shared" si="130"/>
        <v>0</v>
      </c>
      <c r="AZ393" s="362">
        <f t="shared" si="130"/>
        <v>0</v>
      </c>
      <c r="BA393" s="257"/>
    </row>
    <row r="394" spans="1:53" s="243" customFormat="1" ht="15" hidden="1" outlineLevel="1">
      <c r="A394" s="448"/>
      <c r="B394" s="283"/>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363"/>
      <c r="AN394" s="363"/>
      <c r="AO394" s="363"/>
      <c r="AP394" s="363"/>
      <c r="AQ394" s="363"/>
      <c r="AR394" s="363"/>
      <c r="AS394" s="363"/>
      <c r="AT394" s="363"/>
      <c r="AU394" s="363"/>
      <c r="AV394" s="363"/>
      <c r="AW394" s="363"/>
      <c r="AX394" s="363"/>
      <c r="AY394" s="363"/>
      <c r="AZ394" s="363"/>
      <c r="BA394" s="272"/>
    </row>
    <row r="395" spans="1:53" s="243" customFormat="1" ht="15" hidden="1" outlineLevel="1">
      <c r="A395" s="448">
        <v>32</v>
      </c>
      <c r="B395" s="283" t="s">
        <v>489</v>
      </c>
      <c r="C395" s="251" t="s">
        <v>25</v>
      </c>
      <c r="D395" s="255"/>
      <c r="E395" s="255"/>
      <c r="F395" s="255"/>
      <c r="G395" s="255"/>
      <c r="H395" s="255"/>
      <c r="I395" s="255"/>
      <c r="J395" s="255"/>
      <c r="K395" s="255"/>
      <c r="L395" s="255"/>
      <c r="M395" s="255"/>
      <c r="N395" s="255"/>
      <c r="O395" s="255"/>
      <c r="P395" s="255"/>
      <c r="Q395" s="255"/>
      <c r="R395" s="255"/>
      <c r="S395" s="255"/>
      <c r="T395" s="255"/>
      <c r="U395" s="255">
        <v>0</v>
      </c>
      <c r="V395" s="255"/>
      <c r="W395" s="255"/>
      <c r="X395" s="255"/>
      <c r="Y395" s="255"/>
      <c r="Z395" s="255"/>
      <c r="AA395" s="255"/>
      <c r="AB395" s="255"/>
      <c r="AC395" s="255"/>
      <c r="AD395" s="255"/>
      <c r="AE395" s="255"/>
      <c r="AF395" s="255"/>
      <c r="AG395" s="255"/>
      <c r="AH395" s="255"/>
      <c r="AI395" s="255"/>
      <c r="AJ395" s="255"/>
      <c r="AK395" s="255"/>
      <c r="AL395" s="255"/>
      <c r="AM395" s="361"/>
      <c r="AN395" s="361"/>
      <c r="AO395" s="361"/>
      <c r="AP395" s="361"/>
      <c r="AQ395" s="361"/>
      <c r="AR395" s="361"/>
      <c r="AS395" s="361"/>
      <c r="AT395" s="361"/>
      <c r="AU395" s="361"/>
      <c r="AV395" s="361"/>
      <c r="AW395" s="361"/>
      <c r="AX395" s="361"/>
      <c r="AY395" s="361"/>
      <c r="AZ395" s="361"/>
      <c r="BA395" s="256">
        <f>SUM(AM395:AZ395)</f>
        <v>0</v>
      </c>
    </row>
    <row r="396" spans="1:53" s="243" customFormat="1" ht="15" hidden="1" outlineLevel="1">
      <c r="A396" s="448"/>
      <c r="B396" s="283" t="s">
        <v>248</v>
      </c>
      <c r="C396" s="251" t="s">
        <v>163</v>
      </c>
      <c r="D396" s="255"/>
      <c r="E396" s="255"/>
      <c r="F396" s="255"/>
      <c r="G396" s="255"/>
      <c r="H396" s="255"/>
      <c r="I396" s="255"/>
      <c r="J396" s="255"/>
      <c r="K396" s="255"/>
      <c r="L396" s="255"/>
      <c r="M396" s="255"/>
      <c r="N396" s="255"/>
      <c r="O396" s="255"/>
      <c r="P396" s="255"/>
      <c r="Q396" s="255"/>
      <c r="R396" s="255"/>
      <c r="S396" s="255"/>
      <c r="T396" s="255"/>
      <c r="U396" s="255">
        <f>U395</f>
        <v>0</v>
      </c>
      <c r="V396" s="255"/>
      <c r="W396" s="255"/>
      <c r="X396" s="255"/>
      <c r="Y396" s="255"/>
      <c r="Z396" s="255"/>
      <c r="AA396" s="255"/>
      <c r="AB396" s="255"/>
      <c r="AC396" s="255"/>
      <c r="AD396" s="255"/>
      <c r="AE396" s="255"/>
      <c r="AF396" s="255"/>
      <c r="AG396" s="255"/>
      <c r="AH396" s="255"/>
      <c r="AI396" s="255"/>
      <c r="AJ396" s="255"/>
      <c r="AK396" s="255"/>
      <c r="AL396" s="255"/>
      <c r="AM396" s="362">
        <f>AM395</f>
        <v>0</v>
      </c>
      <c r="AN396" s="362">
        <f t="shared" ref="AN396:AZ396" si="131">AN395</f>
        <v>0</v>
      </c>
      <c r="AO396" s="362">
        <f t="shared" si="131"/>
        <v>0</v>
      </c>
      <c r="AP396" s="362">
        <f t="shared" si="131"/>
        <v>0</v>
      </c>
      <c r="AQ396" s="362">
        <f t="shared" si="131"/>
        <v>0</v>
      </c>
      <c r="AR396" s="362">
        <f t="shared" si="131"/>
        <v>0</v>
      </c>
      <c r="AS396" s="362">
        <f t="shared" si="131"/>
        <v>0</v>
      </c>
      <c r="AT396" s="362">
        <f t="shared" si="131"/>
        <v>0</v>
      </c>
      <c r="AU396" s="362">
        <f t="shared" si="131"/>
        <v>0</v>
      </c>
      <c r="AV396" s="362">
        <f t="shared" si="131"/>
        <v>0</v>
      </c>
      <c r="AW396" s="362">
        <f t="shared" si="131"/>
        <v>0</v>
      </c>
      <c r="AX396" s="362">
        <f t="shared" si="131"/>
        <v>0</v>
      </c>
      <c r="AY396" s="362">
        <f t="shared" si="131"/>
        <v>0</v>
      </c>
      <c r="AZ396" s="362">
        <f t="shared" si="131"/>
        <v>0</v>
      </c>
      <c r="BA396" s="257"/>
    </row>
    <row r="397" spans="1:53" s="243" customFormat="1" ht="15" hidden="1" outlineLevel="1">
      <c r="A397" s="448"/>
      <c r="B397" s="283"/>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363"/>
      <c r="AN397" s="363"/>
      <c r="AO397" s="363"/>
      <c r="AP397" s="363"/>
      <c r="AQ397" s="363"/>
      <c r="AR397" s="363"/>
      <c r="AS397" s="363"/>
      <c r="AT397" s="363"/>
      <c r="AU397" s="363"/>
      <c r="AV397" s="363"/>
      <c r="AW397" s="363"/>
      <c r="AX397" s="363"/>
      <c r="AY397" s="363"/>
      <c r="AZ397" s="363"/>
      <c r="BA397" s="272"/>
    </row>
    <row r="398" spans="1:53" s="243" customFormat="1" ht="15" hidden="1" outlineLevel="1">
      <c r="A398" s="448">
        <v>33</v>
      </c>
      <c r="B398" s="283" t="s">
        <v>490</v>
      </c>
      <c r="C398" s="251" t="s">
        <v>25</v>
      </c>
      <c r="D398" s="255"/>
      <c r="E398" s="255"/>
      <c r="F398" s="255"/>
      <c r="G398" s="255"/>
      <c r="H398" s="255"/>
      <c r="I398" s="255"/>
      <c r="J398" s="255"/>
      <c r="K398" s="255"/>
      <c r="L398" s="255"/>
      <c r="M398" s="255"/>
      <c r="N398" s="255"/>
      <c r="O398" s="255"/>
      <c r="P398" s="255"/>
      <c r="Q398" s="255"/>
      <c r="R398" s="255"/>
      <c r="S398" s="255"/>
      <c r="T398" s="255"/>
      <c r="U398" s="255">
        <v>12</v>
      </c>
      <c r="V398" s="255"/>
      <c r="W398" s="255"/>
      <c r="X398" s="255"/>
      <c r="Y398" s="255"/>
      <c r="Z398" s="255"/>
      <c r="AA398" s="255"/>
      <c r="AB398" s="255"/>
      <c r="AC398" s="255"/>
      <c r="AD398" s="255"/>
      <c r="AE398" s="255"/>
      <c r="AF398" s="255"/>
      <c r="AG398" s="255"/>
      <c r="AH398" s="255"/>
      <c r="AI398" s="255"/>
      <c r="AJ398" s="255"/>
      <c r="AK398" s="255"/>
      <c r="AL398" s="255"/>
      <c r="AM398" s="361"/>
      <c r="AN398" s="361"/>
      <c r="AO398" s="361"/>
      <c r="AP398" s="361"/>
      <c r="AQ398" s="361"/>
      <c r="AR398" s="361"/>
      <c r="AS398" s="361"/>
      <c r="AT398" s="361"/>
      <c r="AU398" s="361"/>
      <c r="AV398" s="361"/>
      <c r="AW398" s="361"/>
      <c r="AX398" s="361"/>
      <c r="AY398" s="361"/>
      <c r="AZ398" s="361"/>
      <c r="BA398" s="256">
        <f>SUM(AM398:AZ398)</f>
        <v>0</v>
      </c>
    </row>
    <row r="399" spans="1:53" s="243" customFormat="1" ht="15" hidden="1" outlineLevel="1">
      <c r="A399" s="448"/>
      <c r="B399" s="283" t="s">
        <v>248</v>
      </c>
      <c r="C399" s="251" t="s">
        <v>163</v>
      </c>
      <c r="D399" s="255"/>
      <c r="E399" s="255"/>
      <c r="F399" s="255"/>
      <c r="G399" s="255"/>
      <c r="H399" s="255"/>
      <c r="I399" s="255"/>
      <c r="J399" s="255"/>
      <c r="K399" s="255"/>
      <c r="L399" s="255"/>
      <c r="M399" s="255"/>
      <c r="N399" s="255"/>
      <c r="O399" s="255"/>
      <c r="P399" s="255"/>
      <c r="Q399" s="255"/>
      <c r="R399" s="255"/>
      <c r="S399" s="255"/>
      <c r="T399" s="255"/>
      <c r="U399" s="255">
        <f>U398</f>
        <v>12</v>
      </c>
      <c r="V399" s="255"/>
      <c r="W399" s="255"/>
      <c r="X399" s="255"/>
      <c r="Y399" s="255"/>
      <c r="Z399" s="255"/>
      <c r="AA399" s="255"/>
      <c r="AB399" s="255"/>
      <c r="AC399" s="255"/>
      <c r="AD399" s="255"/>
      <c r="AE399" s="255"/>
      <c r="AF399" s="255"/>
      <c r="AG399" s="255"/>
      <c r="AH399" s="255"/>
      <c r="AI399" s="255"/>
      <c r="AJ399" s="255"/>
      <c r="AK399" s="255"/>
      <c r="AL399" s="255"/>
      <c r="AM399" s="362">
        <f>AM398</f>
        <v>0</v>
      </c>
      <c r="AN399" s="362">
        <f t="shared" ref="AN399:AY399" si="132">AN398</f>
        <v>0</v>
      </c>
      <c r="AO399" s="362">
        <f t="shared" si="132"/>
        <v>0</v>
      </c>
      <c r="AP399" s="362">
        <f t="shared" si="132"/>
        <v>0</v>
      </c>
      <c r="AQ399" s="362">
        <f t="shared" si="132"/>
        <v>0</v>
      </c>
      <c r="AR399" s="362">
        <f t="shared" si="132"/>
        <v>0</v>
      </c>
      <c r="AS399" s="362">
        <f t="shared" si="132"/>
        <v>0</v>
      </c>
      <c r="AT399" s="362">
        <f t="shared" si="132"/>
        <v>0</v>
      </c>
      <c r="AU399" s="362">
        <f t="shared" si="132"/>
        <v>0</v>
      </c>
      <c r="AV399" s="362">
        <f t="shared" si="132"/>
        <v>0</v>
      </c>
      <c r="AW399" s="362">
        <f t="shared" si="132"/>
        <v>0</v>
      </c>
      <c r="AX399" s="362">
        <f t="shared" si="132"/>
        <v>0</v>
      </c>
      <c r="AY399" s="362">
        <f t="shared" si="132"/>
        <v>0</v>
      </c>
      <c r="AZ399" s="362">
        <f>AZ398</f>
        <v>0</v>
      </c>
      <c r="BA399" s="257"/>
    </row>
    <row r="400" spans="1:53" ht="15" hidden="1" outlineLevel="1">
      <c r="B400" s="274"/>
      <c r="C400" s="284"/>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51"/>
      <c r="AG400" s="251"/>
      <c r="AH400" s="251"/>
      <c r="AI400" s="251"/>
      <c r="AJ400" s="251"/>
      <c r="AK400" s="251"/>
      <c r="AL400" s="251"/>
      <c r="AM400" s="261"/>
      <c r="AN400" s="261"/>
      <c r="AO400" s="261"/>
      <c r="AP400" s="261"/>
      <c r="AQ400" s="261"/>
      <c r="AR400" s="261"/>
      <c r="AS400" s="261"/>
      <c r="AT400" s="261"/>
      <c r="AU400" s="261"/>
      <c r="AV400" s="261"/>
      <c r="AW400" s="261"/>
      <c r="AX400" s="261"/>
      <c r="AY400" s="261"/>
      <c r="AZ400" s="261"/>
      <c r="BA400" s="266"/>
    </row>
    <row r="401" spans="1:55" ht="15.75" collapsed="1">
      <c r="B401" s="286" t="s">
        <v>249</v>
      </c>
      <c r="C401" s="288"/>
      <c r="D401" s="288">
        <f>SUM(D296:D399)</f>
        <v>0</v>
      </c>
      <c r="E401" s="288"/>
      <c r="F401" s="288"/>
      <c r="G401" s="288"/>
      <c r="H401" s="288"/>
      <c r="I401" s="288"/>
      <c r="J401" s="288"/>
      <c r="K401" s="288"/>
      <c r="L401" s="288"/>
      <c r="M401" s="288"/>
      <c r="N401" s="288"/>
      <c r="O401" s="288"/>
      <c r="P401" s="288"/>
      <c r="Q401" s="288"/>
      <c r="R401" s="288"/>
      <c r="S401" s="288"/>
      <c r="T401" s="288"/>
      <c r="U401" s="288"/>
      <c r="V401" s="288">
        <f>SUM(V296:V399)</f>
        <v>0</v>
      </c>
      <c r="W401" s="288"/>
      <c r="X401" s="288"/>
      <c r="Y401" s="288"/>
      <c r="Z401" s="288"/>
      <c r="AA401" s="288"/>
      <c r="AB401" s="288"/>
      <c r="AC401" s="288"/>
      <c r="AD401" s="288"/>
      <c r="AE401" s="288"/>
      <c r="AF401" s="288"/>
      <c r="AG401" s="288"/>
      <c r="AH401" s="288"/>
      <c r="AI401" s="288"/>
      <c r="AJ401" s="288"/>
      <c r="AK401" s="288"/>
      <c r="AL401" s="288"/>
      <c r="AM401" s="288">
        <f>IF(AM295="kWh",SUMPRODUCT(D296:D399,AM296:AM399))</f>
        <v>0</v>
      </c>
      <c r="AN401" s="288">
        <f>IF(AN295="kWh",SUMPRODUCT(D296:D399,AN296:AN399))</f>
        <v>0</v>
      </c>
      <c r="AO401" s="288">
        <f>IF(AO295="kW",SUMPRODUCT(U296:U399,V296:V399,AO296:AO399),SUMPRODUCT(D296:D399,AO296:AO399))</f>
        <v>0</v>
      </c>
      <c r="AP401" s="288">
        <f>IF(AP295="kW",SUMPRODUCT(U296:U399,V296:V399,AP296:AP399),SUMPRODUCT(D296:D399,AP296:AP399))</f>
        <v>0</v>
      </c>
      <c r="AQ401" s="288">
        <f>IF(AQ295="kW",SUMPRODUCT(U296:U399,V296:V399,AQ296:AQ399),SUMPRODUCT(D296:D399,AQ296:AQ399))</f>
        <v>0</v>
      </c>
      <c r="AR401" s="288">
        <f>IF(AR295="kW",SUMPRODUCT(U296:U399,V296:V399,AR296:AR399),SUMPRODUCT(D296:D399,AR296:AR399))</f>
        <v>0</v>
      </c>
      <c r="AS401" s="288">
        <f>IF(AS295="kW",SUMPRODUCT(U296:U399,V296:V399,AS296:AS399),SUMPRODUCT(D296:D399,AS296:AS399))</f>
        <v>0</v>
      </c>
      <c r="AT401" s="288">
        <f>IF(AT295="kW",SUMPRODUCT(U296:U399,V296:V399,AT296:AT399),SUMPRODUCT(D296:D399,AT296:AT399))</f>
        <v>0</v>
      </c>
      <c r="AU401" s="288">
        <f>IF(AU295="kW",SUMPRODUCT(U296:U399,V296:V399,AU296:AU399),SUMPRODUCT(D296:D399,AU296:AU399))</f>
        <v>0</v>
      </c>
      <c r="AV401" s="288">
        <f>IF(AV295="kW",SUMPRODUCT(U296:U399,V296:V399,AV296:AV399),SUMPRODUCT(D296:D399,AV296:AV399))</f>
        <v>0</v>
      </c>
      <c r="AW401" s="288">
        <f>IF(AW295="kW",SUMPRODUCT(U296:U399,V296:V399,AW296:AW399),SUMPRODUCT(D296:D399,AW296:AW399))</f>
        <v>0</v>
      </c>
      <c r="AX401" s="288">
        <f>IF(AX295="kW",SUMPRODUCT(U296:U399,V296:V399,AX296:AX399),SUMPRODUCT(D296:D399,AX296:AX399))</f>
        <v>0</v>
      </c>
      <c r="AY401" s="288">
        <f>IF(AY295="kW",SUMPRODUCT(U296:U399,V296:V399,AY296:AY399),SUMPRODUCT(D296:D399,AY296:AY399))</f>
        <v>0</v>
      </c>
      <c r="AZ401" s="288">
        <f>IF(AZ295="kW",SUMPRODUCT(U296:U399,V296:V399,AZ296:AZ399),SUMPRODUCT(D296:D399,AZ296:AZ399))</f>
        <v>0</v>
      </c>
      <c r="BA401" s="289"/>
    </row>
    <row r="402" spans="1:55" ht="15.75">
      <c r="B402" s="343" t="s">
        <v>250</v>
      </c>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287">
        <f>HLOOKUP(AM294,'2. LRAMVA Threshold'!$B$43:$Q$54,5,FALSE)</f>
        <v>0</v>
      </c>
      <c r="AN402" s="287">
        <f>HLOOKUP(AN294,'2. LRAMVA Threshold'!$B$43:$Q$54,5,FALSE)</f>
        <v>0</v>
      </c>
      <c r="AO402" s="287">
        <f>HLOOKUP(AO294,'2. LRAMVA Threshold'!$B$43:$Q$54,5,FALSE)</f>
        <v>0</v>
      </c>
      <c r="AP402" s="287">
        <f>HLOOKUP(AP294,'2. LRAMVA Threshold'!$B$43:$Q$54,5,FALSE)</f>
        <v>0</v>
      </c>
      <c r="AQ402" s="287">
        <f>HLOOKUP(AQ294,'2. LRAMVA Threshold'!$B$43:$Q$54,5,FALSE)</f>
        <v>0</v>
      </c>
      <c r="AR402" s="287">
        <f>HLOOKUP(AR294,'2. LRAMVA Threshold'!$B$43:$Q$54,5,FALSE)</f>
        <v>0</v>
      </c>
      <c r="AS402" s="287">
        <f>HLOOKUP(AS294,'2. LRAMVA Threshold'!$B$43:$Q$54,5,FALSE)</f>
        <v>0</v>
      </c>
      <c r="AT402" s="287">
        <f>HLOOKUP(AT294,'2. LRAMVA Threshold'!$B$43:$Q$54,5,FALSE)</f>
        <v>0</v>
      </c>
      <c r="AU402" s="287">
        <f>HLOOKUP(AU294,'2. LRAMVA Threshold'!$B$43:$Q$54,5,FALSE)</f>
        <v>0</v>
      </c>
      <c r="AV402" s="287">
        <f>HLOOKUP(AV294,'2. LRAMVA Threshold'!$B$43:$Q$54,5,FALSE)</f>
        <v>0</v>
      </c>
      <c r="AW402" s="287">
        <f>HLOOKUP(AW294,'2. LRAMVA Threshold'!$B$43:$Q$54,5,FALSE)</f>
        <v>0</v>
      </c>
      <c r="AX402" s="287">
        <f>HLOOKUP(AX294,'2. LRAMVA Threshold'!$B$43:$Q$54,5,FALSE)</f>
        <v>0</v>
      </c>
      <c r="AY402" s="287">
        <f>HLOOKUP(AY294,'2. LRAMVA Threshold'!$B$43:$Q$54,5,FALSE)</f>
        <v>0</v>
      </c>
      <c r="AZ402" s="287">
        <f>HLOOKUP(AZ294,'2. LRAMVA Threshold'!$B$43:$Q$54,5,FALSE)</f>
        <v>0</v>
      </c>
      <c r="BA402" s="345"/>
    </row>
    <row r="403" spans="1:55" ht="15">
      <c r="B403" s="346"/>
      <c r="C403" s="347"/>
      <c r="D403" s="348"/>
      <c r="E403" s="348"/>
      <c r="F403" s="348"/>
      <c r="G403" s="348"/>
      <c r="H403" s="348"/>
      <c r="I403" s="348"/>
      <c r="J403" s="348"/>
      <c r="K403" s="348"/>
      <c r="L403" s="348"/>
      <c r="M403" s="348"/>
      <c r="N403" s="348"/>
      <c r="O403" s="348"/>
      <c r="P403" s="348"/>
      <c r="Q403" s="348"/>
      <c r="R403" s="348"/>
      <c r="S403" s="348"/>
      <c r="T403" s="348"/>
      <c r="U403" s="348"/>
      <c r="V403" s="349"/>
      <c r="W403" s="348"/>
      <c r="X403" s="348"/>
      <c r="Y403" s="348"/>
      <c r="Z403" s="350"/>
      <c r="AA403" s="350"/>
      <c r="AB403" s="350"/>
      <c r="AC403" s="350"/>
      <c r="AD403" s="348"/>
      <c r="AE403" s="348"/>
      <c r="AF403" s="348"/>
      <c r="AG403" s="348"/>
      <c r="AH403" s="348"/>
      <c r="AI403" s="348"/>
      <c r="AJ403" s="348"/>
      <c r="AK403" s="348"/>
      <c r="AL403" s="348"/>
      <c r="AM403" s="351"/>
      <c r="AN403" s="351"/>
      <c r="AO403" s="351"/>
      <c r="AP403" s="351"/>
      <c r="AQ403" s="351"/>
      <c r="AR403" s="351"/>
      <c r="AS403" s="351"/>
      <c r="AT403" s="351"/>
      <c r="AU403" s="351"/>
      <c r="AV403" s="351"/>
      <c r="AW403" s="351"/>
      <c r="AX403" s="351"/>
      <c r="AY403" s="351"/>
      <c r="AZ403" s="351"/>
      <c r="BA403" s="352"/>
    </row>
    <row r="404" spans="1:55" ht="15">
      <c r="B404" s="283" t="s">
        <v>166</v>
      </c>
      <c r="C404" s="296"/>
      <c r="D404" s="296"/>
      <c r="E404" s="329"/>
      <c r="F404" s="329"/>
      <c r="G404" s="329"/>
      <c r="H404" s="329"/>
      <c r="I404" s="329"/>
      <c r="J404" s="329"/>
      <c r="K404" s="329"/>
      <c r="L404" s="329"/>
      <c r="M404" s="329"/>
      <c r="N404" s="329"/>
      <c r="O404" s="329"/>
      <c r="P404" s="329"/>
      <c r="Q404" s="329"/>
      <c r="R404" s="329"/>
      <c r="S404" s="329"/>
      <c r="T404" s="329"/>
      <c r="U404" s="329"/>
      <c r="V404" s="251"/>
      <c r="W404" s="298"/>
      <c r="X404" s="298"/>
      <c r="Y404" s="298"/>
      <c r="Z404" s="297"/>
      <c r="AA404" s="297"/>
      <c r="AB404" s="297"/>
      <c r="AC404" s="297"/>
      <c r="AD404" s="298"/>
      <c r="AE404" s="298"/>
      <c r="AF404" s="298"/>
      <c r="AG404" s="298"/>
      <c r="AH404" s="298"/>
      <c r="AI404" s="298"/>
      <c r="AJ404" s="298"/>
      <c r="AK404" s="298"/>
      <c r="AL404" s="298"/>
      <c r="AM404" s="732">
        <f>HLOOKUP(AM$20,'3.  Distribution Rates'!$C$165:$P$176,5,FALSE)</f>
        <v>0</v>
      </c>
      <c r="AN404" s="732">
        <f>HLOOKUP(AN$20,'3.  Distribution Rates'!$C$165:$P$176,5,FALSE)</f>
        <v>0</v>
      </c>
      <c r="AO404" s="299">
        <f>HLOOKUP(AO$20,'3.  Distribution Rates'!$C$165:$P$176,5,FALSE)</f>
        <v>0</v>
      </c>
      <c r="AP404" s="299">
        <f>HLOOKUP(AP$20,'3.  Distribution Rates'!$C$165:$P$176,5,FALSE)</f>
        <v>0</v>
      </c>
      <c r="AQ404" s="299">
        <f>HLOOKUP(AQ$20,'3.  Distribution Rates'!$C$165:$P$176,5,FALSE)</f>
        <v>0</v>
      </c>
      <c r="AR404" s="299">
        <f>HLOOKUP(AR$20,'3.  Distribution Rates'!$C$165:$P$176,5,FALSE)</f>
        <v>0</v>
      </c>
      <c r="AS404" s="299">
        <f>HLOOKUP(AS$20,'3.  Distribution Rates'!$C$165:$P$176,5,FALSE)</f>
        <v>0</v>
      </c>
      <c r="AT404" s="299">
        <f>HLOOKUP(AT$20,'3.  Distribution Rates'!$C$165:$P$176,5,FALSE)</f>
        <v>0</v>
      </c>
      <c r="AU404" s="299">
        <f>HLOOKUP(AU$20,'3.  Distribution Rates'!$C$165:$P$176,5,FALSE)</f>
        <v>0</v>
      </c>
      <c r="AV404" s="299">
        <f>HLOOKUP(AV$20,'3.  Distribution Rates'!$C$165:$P$176,5,FALSE)</f>
        <v>0</v>
      </c>
      <c r="AW404" s="299">
        <f>HLOOKUP(AW$20,'3.  Distribution Rates'!$C$165:$P$176,5,FALSE)</f>
        <v>0</v>
      </c>
      <c r="AX404" s="299">
        <f>HLOOKUP(AX$20,'3.  Distribution Rates'!$C$165:$P$176,5,FALSE)</f>
        <v>0</v>
      </c>
      <c r="AY404" s="299">
        <f>HLOOKUP(AY$20,'3.  Distribution Rates'!$C$165:$P$176,5,FALSE)</f>
        <v>0</v>
      </c>
      <c r="AZ404" s="299">
        <f>HLOOKUP(AZ$20,'3.  Distribution Rates'!$C$165:$P$176,5,FALSE)</f>
        <v>0</v>
      </c>
      <c r="BA404" s="353"/>
    </row>
    <row r="405" spans="1:55" ht="15">
      <c r="B405" s="283" t="s">
        <v>156</v>
      </c>
      <c r="C405" s="301"/>
      <c r="D405" s="243"/>
      <c r="E405" s="240"/>
      <c r="F405" s="240"/>
      <c r="G405" s="240"/>
      <c r="H405" s="240"/>
      <c r="I405" s="240"/>
      <c r="J405" s="240"/>
      <c r="K405" s="240"/>
      <c r="L405" s="240"/>
      <c r="M405" s="240"/>
      <c r="N405" s="240"/>
      <c r="O405" s="240"/>
      <c r="P405" s="240"/>
      <c r="Q405" s="240"/>
      <c r="R405" s="240"/>
      <c r="S405" s="240"/>
      <c r="T405" s="240"/>
      <c r="U405" s="240"/>
      <c r="V405" s="251"/>
      <c r="W405" s="240"/>
      <c r="X405" s="240"/>
      <c r="Y405" s="240"/>
      <c r="Z405" s="243"/>
      <c r="AA405" s="243"/>
      <c r="AB405" s="243"/>
      <c r="AC405" s="243"/>
      <c r="AD405" s="240"/>
      <c r="AE405" s="240"/>
      <c r="AF405" s="240"/>
      <c r="AG405" s="240"/>
      <c r="AH405" s="240"/>
      <c r="AI405" s="240"/>
      <c r="AJ405" s="240"/>
      <c r="AK405" s="240"/>
      <c r="AL405" s="240"/>
      <c r="AM405" s="331">
        <f t="shared" ref="AM405" si="133">AM136*AM404</f>
        <v>0</v>
      </c>
      <c r="AN405" s="331">
        <f t="shared" ref="AN405:AZ405" si="134">AN136*AN404</f>
        <v>0</v>
      </c>
      <c r="AO405" s="331">
        <f t="shared" si="134"/>
        <v>0</v>
      </c>
      <c r="AP405" s="331">
        <f t="shared" si="134"/>
        <v>0</v>
      </c>
      <c r="AQ405" s="331">
        <f t="shared" si="134"/>
        <v>0</v>
      </c>
      <c r="AR405" s="331">
        <f t="shared" si="134"/>
        <v>0</v>
      </c>
      <c r="AS405" s="331">
        <f t="shared" si="134"/>
        <v>0</v>
      </c>
      <c r="AT405" s="331">
        <f t="shared" si="134"/>
        <v>0</v>
      </c>
      <c r="AU405" s="331">
        <f t="shared" si="134"/>
        <v>0</v>
      </c>
      <c r="AV405" s="331">
        <f t="shared" si="134"/>
        <v>0</v>
      </c>
      <c r="AW405" s="331">
        <f t="shared" si="134"/>
        <v>0</v>
      </c>
      <c r="AX405" s="331">
        <f t="shared" si="134"/>
        <v>0</v>
      </c>
      <c r="AY405" s="331">
        <f t="shared" si="134"/>
        <v>0</v>
      </c>
      <c r="AZ405" s="331">
        <f t="shared" si="134"/>
        <v>0</v>
      </c>
      <c r="BA405" s="543">
        <f>SUM(AM405:AZ405)</f>
        <v>0</v>
      </c>
      <c r="BC405" s="243"/>
    </row>
    <row r="406" spans="1:55" ht="15">
      <c r="B406" s="283" t="s">
        <v>157</v>
      </c>
      <c r="C406" s="301"/>
      <c r="D406" s="243"/>
      <c r="E406" s="240"/>
      <c r="F406" s="240"/>
      <c r="G406" s="240"/>
      <c r="H406" s="240"/>
      <c r="I406" s="240"/>
      <c r="J406" s="240"/>
      <c r="K406" s="240"/>
      <c r="L406" s="240"/>
      <c r="M406" s="240"/>
      <c r="N406" s="240"/>
      <c r="O406" s="240"/>
      <c r="P406" s="240"/>
      <c r="Q406" s="240"/>
      <c r="R406" s="240"/>
      <c r="S406" s="240"/>
      <c r="T406" s="240"/>
      <c r="U406" s="240"/>
      <c r="V406" s="251"/>
      <c r="W406" s="240"/>
      <c r="X406" s="240"/>
      <c r="Y406" s="240"/>
      <c r="Z406" s="243"/>
      <c r="AA406" s="243"/>
      <c r="AB406" s="243"/>
      <c r="AC406" s="243"/>
      <c r="AD406" s="240"/>
      <c r="AE406" s="240"/>
      <c r="AF406" s="240"/>
      <c r="AG406" s="240"/>
      <c r="AH406" s="240"/>
      <c r="AI406" s="240"/>
      <c r="AJ406" s="240"/>
      <c r="AK406" s="240"/>
      <c r="AL406" s="240"/>
      <c r="AM406" s="331">
        <f t="shared" ref="AM406" si="135">AM275*AM404</f>
        <v>0</v>
      </c>
      <c r="AN406" s="331">
        <f t="shared" ref="AN406:AZ406" si="136">AN275*AN404</f>
        <v>0</v>
      </c>
      <c r="AO406" s="331">
        <f t="shared" si="136"/>
        <v>0</v>
      </c>
      <c r="AP406" s="331">
        <f t="shared" si="136"/>
        <v>0</v>
      </c>
      <c r="AQ406" s="331">
        <f t="shared" si="136"/>
        <v>0</v>
      </c>
      <c r="AR406" s="331">
        <f t="shared" si="136"/>
        <v>0</v>
      </c>
      <c r="AS406" s="331">
        <f t="shared" si="136"/>
        <v>0</v>
      </c>
      <c r="AT406" s="331">
        <f t="shared" si="136"/>
        <v>0</v>
      </c>
      <c r="AU406" s="331">
        <f t="shared" si="136"/>
        <v>0</v>
      </c>
      <c r="AV406" s="331">
        <f t="shared" si="136"/>
        <v>0</v>
      </c>
      <c r="AW406" s="331">
        <f t="shared" si="136"/>
        <v>0</v>
      </c>
      <c r="AX406" s="331">
        <f t="shared" si="136"/>
        <v>0</v>
      </c>
      <c r="AY406" s="331">
        <f t="shared" si="136"/>
        <v>0</v>
      </c>
      <c r="AZ406" s="331">
        <f t="shared" si="136"/>
        <v>0</v>
      </c>
      <c r="BA406" s="543">
        <f>SUM(AM406:AZ406)</f>
        <v>0</v>
      </c>
    </row>
    <row r="407" spans="1:55" ht="15">
      <c r="B407" s="283" t="s">
        <v>158</v>
      </c>
      <c r="C407" s="301"/>
      <c r="D407" s="243"/>
      <c r="E407" s="240"/>
      <c r="F407" s="240"/>
      <c r="G407" s="240"/>
      <c r="H407" s="240"/>
      <c r="I407" s="240"/>
      <c r="J407" s="240"/>
      <c r="K407" s="240"/>
      <c r="L407" s="240"/>
      <c r="M407" s="240"/>
      <c r="N407" s="240"/>
      <c r="O407" s="240"/>
      <c r="P407" s="240"/>
      <c r="Q407" s="240"/>
      <c r="R407" s="240"/>
      <c r="S407" s="240"/>
      <c r="T407" s="240"/>
      <c r="U407" s="240"/>
      <c r="V407" s="251"/>
      <c r="W407" s="240"/>
      <c r="X407" s="240"/>
      <c r="Y407" s="240"/>
      <c r="Z407" s="243"/>
      <c r="AA407" s="243"/>
      <c r="AB407" s="243"/>
      <c r="AC407" s="243"/>
      <c r="AD407" s="240"/>
      <c r="AE407" s="240"/>
      <c r="AF407" s="240"/>
      <c r="AG407" s="240"/>
      <c r="AH407" s="240"/>
      <c r="AI407" s="240"/>
      <c r="AJ407" s="240"/>
      <c r="AK407" s="240"/>
      <c r="AL407" s="240"/>
      <c r="AM407" s="331">
        <f>AM401*AM404</f>
        <v>0</v>
      </c>
      <c r="AN407" s="331">
        <f t="shared" ref="AN407:AZ407" si="137">AN401*AN404</f>
        <v>0</v>
      </c>
      <c r="AO407" s="331">
        <f t="shared" si="137"/>
        <v>0</v>
      </c>
      <c r="AP407" s="331">
        <f t="shared" si="137"/>
        <v>0</v>
      </c>
      <c r="AQ407" s="331">
        <f t="shared" si="137"/>
        <v>0</v>
      </c>
      <c r="AR407" s="331">
        <f t="shared" si="137"/>
        <v>0</v>
      </c>
      <c r="AS407" s="331">
        <f t="shared" si="137"/>
        <v>0</v>
      </c>
      <c r="AT407" s="331">
        <f t="shared" si="137"/>
        <v>0</v>
      </c>
      <c r="AU407" s="331">
        <f t="shared" si="137"/>
        <v>0</v>
      </c>
      <c r="AV407" s="331">
        <f t="shared" si="137"/>
        <v>0</v>
      </c>
      <c r="AW407" s="331">
        <f t="shared" si="137"/>
        <v>0</v>
      </c>
      <c r="AX407" s="331">
        <f t="shared" si="137"/>
        <v>0</v>
      </c>
      <c r="AY407" s="331">
        <f t="shared" si="137"/>
        <v>0</v>
      </c>
      <c r="AZ407" s="331">
        <f t="shared" si="137"/>
        <v>0</v>
      </c>
      <c r="BA407" s="543">
        <f>SUM(AM407:AZ407)</f>
        <v>0</v>
      </c>
    </row>
    <row r="408" spans="1:55" s="333" customFormat="1" ht="15.75">
      <c r="A408" s="450"/>
      <c r="B408" s="305" t="s">
        <v>256</v>
      </c>
      <c r="C408" s="301"/>
      <c r="D408" s="263"/>
      <c r="E408" s="293"/>
      <c r="F408" s="293"/>
      <c r="G408" s="293"/>
      <c r="H408" s="293"/>
      <c r="I408" s="293"/>
      <c r="J408" s="293"/>
      <c r="K408" s="293"/>
      <c r="L408" s="293"/>
      <c r="M408" s="293"/>
      <c r="N408" s="293"/>
      <c r="O408" s="293"/>
      <c r="P408" s="293"/>
      <c r="Q408" s="293"/>
      <c r="R408" s="293"/>
      <c r="S408" s="293"/>
      <c r="T408" s="293"/>
      <c r="U408" s="293"/>
      <c r="V408" s="260"/>
      <c r="W408" s="293"/>
      <c r="X408" s="293"/>
      <c r="Y408" s="293"/>
      <c r="Z408" s="263"/>
      <c r="AA408" s="263"/>
      <c r="AB408" s="263"/>
      <c r="AC408" s="263"/>
      <c r="AD408" s="293"/>
      <c r="AE408" s="293"/>
      <c r="AF408" s="293"/>
      <c r="AG408" s="293"/>
      <c r="AH408" s="293"/>
      <c r="AI408" s="293"/>
      <c r="AJ408" s="293"/>
      <c r="AK408" s="293"/>
      <c r="AL408" s="293"/>
      <c r="AM408" s="302">
        <f>SUM(AM405:AM407)</f>
        <v>0</v>
      </c>
      <c r="AN408" s="302">
        <f>SUM(AN405:AN407)</f>
        <v>0</v>
      </c>
      <c r="AO408" s="302">
        <f t="shared" ref="AO408:AS408" si="138">SUM(AO405:AO407)</f>
        <v>0</v>
      </c>
      <c r="AP408" s="302">
        <f t="shared" si="138"/>
        <v>0</v>
      </c>
      <c r="AQ408" s="302">
        <f t="shared" si="138"/>
        <v>0</v>
      </c>
      <c r="AR408" s="302">
        <f t="shared" si="138"/>
        <v>0</v>
      </c>
      <c r="AS408" s="302">
        <f t="shared" si="138"/>
        <v>0</v>
      </c>
      <c r="AT408" s="302">
        <f t="shared" ref="AT408:AZ408" si="139">SUM(AT405:AT407)</f>
        <v>0</v>
      </c>
      <c r="AU408" s="302">
        <f t="shared" si="139"/>
        <v>0</v>
      </c>
      <c r="AV408" s="302">
        <f t="shared" si="139"/>
        <v>0</v>
      </c>
      <c r="AW408" s="302">
        <f t="shared" si="139"/>
        <v>0</v>
      </c>
      <c r="AX408" s="302">
        <f t="shared" si="139"/>
        <v>0</v>
      </c>
      <c r="AY408" s="302">
        <f t="shared" si="139"/>
        <v>0</v>
      </c>
      <c r="AZ408" s="302">
        <f t="shared" si="139"/>
        <v>0</v>
      </c>
      <c r="BA408" s="359">
        <f>SUM(BA405:BA407)</f>
        <v>0</v>
      </c>
    </row>
    <row r="409" spans="1:55" s="333" customFormat="1" ht="15.75">
      <c r="A409" s="450"/>
      <c r="B409" s="305" t="s">
        <v>251</v>
      </c>
      <c r="C409" s="301"/>
      <c r="D409" s="306"/>
      <c r="E409" s="293"/>
      <c r="F409" s="293"/>
      <c r="G409" s="293"/>
      <c r="H409" s="293"/>
      <c r="I409" s="293"/>
      <c r="J409" s="293"/>
      <c r="K409" s="293"/>
      <c r="L409" s="293"/>
      <c r="M409" s="293"/>
      <c r="N409" s="293"/>
      <c r="O409" s="293"/>
      <c r="P409" s="293"/>
      <c r="Q409" s="293"/>
      <c r="R409" s="293"/>
      <c r="S409" s="293"/>
      <c r="T409" s="293"/>
      <c r="U409" s="293"/>
      <c r="V409" s="260"/>
      <c r="W409" s="293"/>
      <c r="X409" s="293"/>
      <c r="Y409" s="293"/>
      <c r="Z409" s="263"/>
      <c r="AA409" s="263"/>
      <c r="AB409" s="263"/>
      <c r="AC409" s="263"/>
      <c r="AD409" s="293"/>
      <c r="AE409" s="293"/>
      <c r="AF409" s="293"/>
      <c r="AG409" s="293"/>
      <c r="AH409" s="293"/>
      <c r="AI409" s="293"/>
      <c r="AJ409" s="293"/>
      <c r="AK409" s="293"/>
      <c r="AL409" s="293"/>
      <c r="AM409" s="303">
        <f t="shared" ref="AM409:AS409" si="140">AM402*AM404</f>
        <v>0</v>
      </c>
      <c r="AN409" s="303">
        <f t="shared" si="140"/>
        <v>0</v>
      </c>
      <c r="AO409" s="303">
        <f t="shared" si="140"/>
        <v>0</v>
      </c>
      <c r="AP409" s="303">
        <f t="shared" si="140"/>
        <v>0</v>
      </c>
      <c r="AQ409" s="303">
        <f t="shared" si="140"/>
        <v>0</v>
      </c>
      <c r="AR409" s="303">
        <f t="shared" si="140"/>
        <v>0</v>
      </c>
      <c r="AS409" s="303">
        <f t="shared" si="140"/>
        <v>0</v>
      </c>
      <c r="AT409" s="303">
        <f t="shared" ref="AT409:AZ409" si="141">AT402*AT404</f>
        <v>0</v>
      </c>
      <c r="AU409" s="303">
        <f t="shared" si="141"/>
        <v>0</v>
      </c>
      <c r="AV409" s="303">
        <f t="shared" si="141"/>
        <v>0</v>
      </c>
      <c r="AW409" s="303">
        <f t="shared" si="141"/>
        <v>0</v>
      </c>
      <c r="AX409" s="303">
        <f t="shared" si="141"/>
        <v>0</v>
      </c>
      <c r="AY409" s="303">
        <f t="shared" si="141"/>
        <v>0</v>
      </c>
      <c r="AZ409" s="303">
        <f t="shared" si="141"/>
        <v>0</v>
      </c>
      <c r="BA409" s="359">
        <f>SUM(AM409:AZ409)</f>
        <v>0</v>
      </c>
    </row>
    <row r="410" spans="1:55" ht="15.75" customHeight="1">
      <c r="A410" s="450"/>
      <c r="B410" s="305" t="s">
        <v>263</v>
      </c>
      <c r="C410" s="301"/>
      <c r="D410" s="306"/>
      <c r="E410" s="293"/>
      <c r="F410" s="293"/>
      <c r="G410" s="293"/>
      <c r="H410" s="293"/>
      <c r="I410" s="293"/>
      <c r="J410" s="293"/>
      <c r="K410" s="293"/>
      <c r="L410" s="293"/>
      <c r="M410" s="293"/>
      <c r="N410" s="293"/>
      <c r="O410" s="293"/>
      <c r="P410" s="293"/>
      <c r="Q410" s="293"/>
      <c r="R410" s="293"/>
      <c r="S410" s="293"/>
      <c r="T410" s="293"/>
      <c r="U410" s="293"/>
      <c r="V410" s="260"/>
      <c r="W410" s="293"/>
      <c r="X410" s="293"/>
      <c r="Y410" s="293"/>
      <c r="Z410" s="306"/>
      <c r="AA410" s="306"/>
      <c r="AB410" s="306"/>
      <c r="AC410" s="306"/>
      <c r="AD410" s="293"/>
      <c r="AE410" s="293"/>
      <c r="AF410" s="293"/>
      <c r="AG410" s="293"/>
      <c r="AH410" s="293"/>
      <c r="AI410" s="293"/>
      <c r="AJ410" s="293"/>
      <c r="AK410" s="293"/>
      <c r="AL410" s="293"/>
      <c r="AM410" s="260"/>
      <c r="AN410" s="307"/>
      <c r="AO410" s="307"/>
      <c r="AP410" s="307"/>
      <c r="AQ410" s="307"/>
      <c r="AR410" s="307"/>
      <c r="AS410" s="307"/>
      <c r="AT410" s="307"/>
      <c r="AU410" s="307"/>
      <c r="AV410" s="307"/>
      <c r="AW410" s="307"/>
      <c r="AX410" s="307"/>
      <c r="AY410" s="307"/>
      <c r="AZ410" s="307"/>
      <c r="BA410" s="359">
        <f>BA408-BA409</f>
        <v>0</v>
      </c>
    </row>
    <row r="411" spans="1:55" ht="15">
      <c r="B411" s="283"/>
      <c r="C411" s="306"/>
      <c r="D411" s="306"/>
      <c r="E411" s="293"/>
      <c r="F411" s="293"/>
      <c r="G411" s="293"/>
      <c r="H411" s="293"/>
      <c r="I411" s="293"/>
      <c r="J411" s="293"/>
      <c r="K411" s="293"/>
      <c r="L411" s="293"/>
      <c r="M411" s="293"/>
      <c r="N411" s="293"/>
      <c r="O411" s="293"/>
      <c r="P411" s="293"/>
      <c r="Q411" s="293"/>
      <c r="R411" s="293"/>
      <c r="S411" s="293"/>
      <c r="T411" s="293"/>
      <c r="U411" s="293"/>
      <c r="V411" s="260"/>
      <c r="W411" s="293"/>
      <c r="X411" s="293"/>
      <c r="Y411" s="293"/>
      <c r="Z411" s="306"/>
      <c r="AA411" s="301"/>
      <c r="AB411" s="306"/>
      <c r="AC411" s="306"/>
      <c r="AD411" s="293"/>
      <c r="AE411" s="293"/>
      <c r="AF411" s="293"/>
      <c r="AG411" s="293"/>
      <c r="AH411" s="293"/>
      <c r="AI411" s="293"/>
      <c r="AJ411" s="293"/>
      <c r="AK411" s="293"/>
      <c r="AL411" s="293"/>
      <c r="AM411" s="217"/>
      <c r="AN411" s="217"/>
      <c r="AO411" s="217"/>
      <c r="AP411" s="217"/>
      <c r="AQ411" s="217"/>
      <c r="AR411" s="217"/>
      <c r="AS411" s="217"/>
      <c r="AT411" s="217"/>
      <c r="AU411" s="217"/>
      <c r="AV411" s="217"/>
      <c r="AW411" s="217"/>
      <c r="AX411" s="217"/>
      <c r="AY411" s="217"/>
      <c r="AZ411" s="217"/>
      <c r="BA411" s="309"/>
    </row>
    <row r="412" spans="1:55" ht="15">
      <c r="B412" s="283" t="s">
        <v>72</v>
      </c>
      <c r="C412" s="311"/>
      <c r="D412" s="240"/>
      <c r="E412" s="240"/>
      <c r="F412" s="240"/>
      <c r="G412" s="240"/>
      <c r="H412" s="240"/>
      <c r="I412" s="240"/>
      <c r="J412" s="240"/>
      <c r="K412" s="240"/>
      <c r="L412" s="240"/>
      <c r="M412" s="240"/>
      <c r="N412" s="240"/>
      <c r="O412" s="240"/>
      <c r="P412" s="240"/>
      <c r="Q412" s="240"/>
      <c r="R412" s="240"/>
      <c r="S412" s="240"/>
      <c r="T412" s="240"/>
      <c r="U412" s="240"/>
      <c r="V412" s="312"/>
      <c r="W412" s="240"/>
      <c r="X412" s="240"/>
      <c r="Y412" s="240"/>
      <c r="Z412" s="264"/>
      <c r="AA412" s="243"/>
      <c r="AB412" s="243"/>
      <c r="AC412" s="240"/>
      <c r="AD412" s="240"/>
      <c r="AE412" s="243"/>
      <c r="AF412" s="243"/>
      <c r="AG412" s="243"/>
      <c r="AH412" s="243"/>
      <c r="AI412" s="243"/>
      <c r="AJ412" s="243"/>
      <c r="AK412" s="243"/>
      <c r="AL412" s="243"/>
      <c r="AM412" s="251">
        <f>SUMPRODUCT($E$296:$E$399,AM296:AM399)</f>
        <v>0</v>
      </c>
      <c r="AN412" s="251">
        <f>SUMPRODUCT($E$296:$E$399,AN296:AN399)</f>
        <v>0</v>
      </c>
      <c r="AO412" s="251">
        <f>IF(AO295="kW",SUMPRODUCT(U296:U399,W296:W399,AO296:AO399),SUMPRODUCT(E296:E399,AO296:AO399))</f>
        <v>0</v>
      </c>
      <c r="AP412" s="251">
        <f>IF(AP295="kW",SUMPRODUCT(U296:U399,W296:W399,AP296:AP399),SUMPRODUCT(E296:E399,AP296:AP399))</f>
        <v>0</v>
      </c>
      <c r="AQ412" s="251">
        <f>IF(AQ295="kW",SUMPRODUCT(U296:U399,W296:W399,AQ296:AQ399),SUMPRODUCT(E296:E399,AQ296:AQ399))</f>
        <v>0</v>
      </c>
      <c r="AR412" s="251">
        <f>IF(AR295="kW",SUMPRODUCT(U296:U399,W296:W399,AR296:AR399),SUMPRODUCT(E296:E399, AR296:AR399))</f>
        <v>0</v>
      </c>
      <c r="AS412" s="251">
        <f>IF(AS295="kW",SUMPRODUCT(U296:U399,W296:W399,AS296:AS399),SUMPRODUCT(E296:E399,AS296:AS399))</f>
        <v>0</v>
      </c>
      <c r="AT412" s="251">
        <f>IF(AT295="kW",SUMPRODUCT(U296:U399,W296:W399,AT296:AT399),SUMPRODUCT(E296:E399,AT296:AT399))</f>
        <v>0</v>
      </c>
      <c r="AU412" s="251">
        <f>IF(AU295="kW",SUMPRODUCT(U296:U399,W296:W399,AU296:AU399),SUMPRODUCT(E296:E399,AU296:AU399))</f>
        <v>0</v>
      </c>
      <c r="AV412" s="251">
        <f>IF(AV295="kW",SUMPRODUCT(U296:U399,W296:W399,AV296:AV399),SUMPRODUCT(E296:E399,AV296:AV399))</f>
        <v>0</v>
      </c>
      <c r="AW412" s="251">
        <f>IF(AW295="kW",SUMPRODUCT(U296:U399,W296:W399,AW296:AW399),SUMPRODUCT(E296:E399,AW296:AW399))</f>
        <v>0</v>
      </c>
      <c r="AX412" s="251">
        <f>IF(AX295="kW",SUMPRODUCT(U296:U399,W296:W399,AX296:AX399),SUMPRODUCT(E296:E399,AX296:AX399))</f>
        <v>0</v>
      </c>
      <c r="AY412" s="251">
        <f>IF(AY295="kW",SUMPRODUCT(U296:U399,W296:W399,AY296:AY399),SUMPRODUCT(E296:E399,AY296:AY399))</f>
        <v>0</v>
      </c>
      <c r="AZ412" s="251">
        <f>IF(AZ295="kW",SUMPRODUCT(U296:U399,W296:W399,AZ296:AZ399),SUMPRODUCT(E296:E399,AZ296:AZ399))</f>
        <v>0</v>
      </c>
      <c r="BA412" s="295"/>
    </row>
    <row r="413" spans="1:55" ht="15">
      <c r="B413" s="283" t="s">
        <v>195</v>
      </c>
      <c r="C413" s="311"/>
      <c r="D413" s="240"/>
      <c r="E413" s="240"/>
      <c r="F413" s="240"/>
      <c r="G413" s="240"/>
      <c r="H413" s="240"/>
      <c r="I413" s="240"/>
      <c r="J413" s="240"/>
      <c r="K413" s="240"/>
      <c r="L413" s="240"/>
      <c r="M413" s="240"/>
      <c r="N413" s="240"/>
      <c r="O413" s="240"/>
      <c r="P413" s="240"/>
      <c r="Q413" s="240"/>
      <c r="R413" s="240"/>
      <c r="S413" s="240"/>
      <c r="T413" s="240"/>
      <c r="U413" s="240"/>
      <c r="V413" s="312"/>
      <c r="W413" s="240"/>
      <c r="X413" s="240"/>
      <c r="Y413" s="240"/>
      <c r="Z413" s="264"/>
      <c r="AA413" s="243"/>
      <c r="AB413" s="243"/>
      <c r="AC413" s="240"/>
      <c r="AD413" s="240"/>
      <c r="AE413" s="243"/>
      <c r="AF413" s="243"/>
      <c r="AG413" s="243"/>
      <c r="AH413" s="243"/>
      <c r="AI413" s="243"/>
      <c r="AJ413" s="243"/>
      <c r="AK413" s="243"/>
      <c r="AL413" s="243"/>
      <c r="AM413" s="251">
        <f>SUMPRODUCT($F$296:$F$399,AM296:AM399)</f>
        <v>0</v>
      </c>
      <c r="AN413" s="251">
        <f>SUMPRODUCT($F$296:$F$399,AN296:AN399)</f>
        <v>0</v>
      </c>
      <c r="AO413" s="251">
        <f>IF(AO295="kW",SUMPRODUCT(U296:U399,X296:X399,AO296:AO399),SUMPRODUCT(F296:F399,AO296:AO399))</f>
        <v>0</v>
      </c>
      <c r="AP413" s="251">
        <f>IF(AP295="kW",SUMPRODUCT(U296:U399,X296:X399,AP296:AP399),SUMPRODUCT(F296:F399,AP296:AP399))</f>
        <v>0</v>
      </c>
      <c r="AQ413" s="251">
        <f>IF(AQ295="kW",SUMPRODUCT(U296:U399,X296:X399,AQ296:AQ399),SUMPRODUCT(F296:F399, AQ296:AQ399))</f>
        <v>0</v>
      </c>
      <c r="AR413" s="251">
        <f>IF(AR295="kW",SUMPRODUCT(U296:U399,X296:X399,AR296:AR399),SUMPRODUCT(F296:F399, AR296:AR399))</f>
        <v>0</v>
      </c>
      <c r="AS413" s="251">
        <f>IF(AS295="kW",SUMPRODUCT(U296:U399,X296:X399,AS296:AS399),SUMPRODUCT(F296:F399,AS296:AS399))</f>
        <v>0</v>
      </c>
      <c r="AT413" s="251">
        <f>IF(AT295="kW",SUMPRODUCT(U296:U399,X296:X399,AT296:AT399),SUMPRODUCT(F296:F399,AT296:AT399))</f>
        <v>0</v>
      </c>
      <c r="AU413" s="251">
        <f>IF(AU295="kW",SUMPRODUCT(U296:U399,X296:X399,AU296:AU399),SUMPRODUCT(F296:F399,AU296:AU399))</f>
        <v>0</v>
      </c>
      <c r="AV413" s="251">
        <f>IF(AV295="kW",SUMPRODUCT(U296:U399,X296:X399,AV296:AV399),SUMPRODUCT(F296:F399,AV296:AV399))</f>
        <v>0</v>
      </c>
      <c r="AW413" s="251">
        <f>IF(AW295="kW",SUMPRODUCT(U296:U399,X296:X399,AW296:AW399),SUMPRODUCT(F296:F399,AW296:AW399))</f>
        <v>0</v>
      </c>
      <c r="AX413" s="251">
        <f>IF(AX295="kW",SUMPRODUCT(U296:U399,X296:X399,AX296:AX399),SUMPRODUCT(F296:F399,AX296:AX399))</f>
        <v>0</v>
      </c>
      <c r="AY413" s="251">
        <f>IF(AY295="kW",SUMPRODUCT(U296:U399,X296:X399,AY296:AY399),SUMPRODUCT(F296:F399,AY296:AY399))</f>
        <v>0</v>
      </c>
      <c r="AZ413" s="251">
        <f>IF(AZ295="kW",SUMPRODUCT(U296:U399,X296:X399,AZ296:AZ399),SUMPRODUCT(F296:F399,AZ296:AZ399))</f>
        <v>0</v>
      </c>
      <c r="BA413" s="295"/>
    </row>
    <row r="414" spans="1:55" ht="15">
      <c r="B414" s="283" t="s">
        <v>196</v>
      </c>
      <c r="C414" s="311"/>
      <c r="D414" s="240"/>
      <c r="E414" s="240"/>
      <c r="F414" s="240"/>
      <c r="G414" s="240"/>
      <c r="H414" s="240"/>
      <c r="I414" s="240"/>
      <c r="J414" s="240"/>
      <c r="K414" s="240"/>
      <c r="L414" s="240"/>
      <c r="M414" s="240"/>
      <c r="N414" s="240"/>
      <c r="O414" s="240"/>
      <c r="P414" s="240"/>
      <c r="Q414" s="240"/>
      <c r="R414" s="240"/>
      <c r="S414" s="240"/>
      <c r="T414" s="240"/>
      <c r="U414" s="240"/>
      <c r="V414" s="312"/>
      <c r="W414" s="240"/>
      <c r="X414" s="240"/>
      <c r="Y414" s="240"/>
      <c r="Z414" s="264"/>
      <c r="AA414" s="243"/>
      <c r="AB414" s="243"/>
      <c r="AC414" s="240"/>
      <c r="AD414" s="240"/>
      <c r="AE414" s="243"/>
      <c r="AF414" s="243"/>
      <c r="AG414" s="243"/>
      <c r="AH414" s="243"/>
      <c r="AI414" s="243"/>
      <c r="AJ414" s="243"/>
      <c r="AK414" s="243"/>
      <c r="AL414" s="243"/>
      <c r="AM414" s="251">
        <f>SUMPRODUCT($G$296:$G$399,AM296:AM399)</f>
        <v>0</v>
      </c>
      <c r="AN414" s="251">
        <f>SUMPRODUCT($G$296:$G$399,AN296:AN399)</f>
        <v>0</v>
      </c>
      <c r="AO414" s="251">
        <f>IF(AO295="kW",SUMPRODUCT(U296:U399,Y296:Y399,AO296:AO399),SUMPRODUCT(G296:G399,AO296:AO399))</f>
        <v>0</v>
      </c>
      <c r="AP414" s="251">
        <f>IF(AP295="kW",SUMPRODUCT(U296:U399,Y296:Y399,AP296:AP399),SUMPRODUCT(G296:G399,AP296:AP399))</f>
        <v>0</v>
      </c>
      <c r="AQ414" s="251">
        <f>IF(AQ295="kW",SUMPRODUCT(U296:U399,Y296:Y399,AQ296:AQ399),SUMPRODUCT(G296:G399, AQ296:AQ399))</f>
        <v>0</v>
      </c>
      <c r="AR414" s="251">
        <f>IF(AR295="kW",SUMPRODUCT(U296:U399,Y296:Y399,AR296:AR399),SUMPRODUCT(G296:G399, AR296:AR399))</f>
        <v>0</v>
      </c>
      <c r="AS414" s="251">
        <f>IF(AS295="kW",SUMPRODUCT(U296:U399,Y296:Y399,AS296:AS399),SUMPRODUCT(G296:G399,AS296:AS399))</f>
        <v>0</v>
      </c>
      <c r="AT414" s="251">
        <f>IF(AT295="kW",SUMPRODUCT(U296:U399,Y296:Y399,AT296:AT399),SUMPRODUCT(G296:G399,AT296:AT399))</f>
        <v>0</v>
      </c>
      <c r="AU414" s="251">
        <f>IF(AU295="kW",SUMPRODUCT(U296:U399,Y296:Y399,AU296:AU399),SUMPRODUCT(G296:G399,AU296:AU399))</f>
        <v>0</v>
      </c>
      <c r="AV414" s="251">
        <f>IF(AV295="kW",SUMPRODUCT(U296:U399,Y296:Y399,AV296:AV399),SUMPRODUCT(G296:G399,AV296:AV399))</f>
        <v>0</v>
      </c>
      <c r="AW414" s="251">
        <f>IF(AW295="kW",SUMPRODUCT(U296:U399,Y296:Y399,AW296:AW399),SUMPRODUCT(G296:G399,AW296:AW399))</f>
        <v>0</v>
      </c>
      <c r="AX414" s="251">
        <f>IF(AX295="kW",SUMPRODUCT(U296:U399,Y296:Y399,AX296:AX399),SUMPRODUCT(G296:G399,AX296:AX399))</f>
        <v>0</v>
      </c>
      <c r="AY414" s="251">
        <f>IF(AY295="kW",SUMPRODUCT(U296:U399,Y296:Y399,AY296:AY399),SUMPRODUCT(G296:G399,AY296:AY399))</f>
        <v>0</v>
      </c>
      <c r="AZ414" s="251">
        <f>IF(AZ295="kW",SUMPRODUCT(U296:U399,Y296:Y399,AZ296:AZ399),SUMPRODUCT(G296:G399,AZ296:AZ399))</f>
        <v>0</v>
      </c>
      <c r="BA414" s="295"/>
    </row>
    <row r="415" spans="1:55" ht="15">
      <c r="B415" s="283" t="s">
        <v>197</v>
      </c>
      <c r="C415" s="311"/>
      <c r="D415" s="240"/>
      <c r="E415" s="240"/>
      <c r="F415" s="240"/>
      <c r="G415" s="240"/>
      <c r="H415" s="240"/>
      <c r="I415" s="240"/>
      <c r="J415" s="240"/>
      <c r="K415" s="240"/>
      <c r="L415" s="240"/>
      <c r="M415" s="240"/>
      <c r="N415" s="240"/>
      <c r="O415" s="240"/>
      <c r="P415" s="240"/>
      <c r="Q415" s="240"/>
      <c r="R415" s="240"/>
      <c r="S415" s="240"/>
      <c r="T415" s="240"/>
      <c r="U415" s="240"/>
      <c r="V415" s="312"/>
      <c r="W415" s="240"/>
      <c r="X415" s="240"/>
      <c r="Y415" s="240"/>
      <c r="Z415" s="264"/>
      <c r="AA415" s="243"/>
      <c r="AB415" s="243"/>
      <c r="AC415" s="240"/>
      <c r="AD415" s="240"/>
      <c r="AE415" s="243"/>
      <c r="AF415" s="243"/>
      <c r="AG415" s="243"/>
      <c r="AH415" s="243"/>
      <c r="AI415" s="243"/>
      <c r="AJ415" s="243"/>
      <c r="AK415" s="243"/>
      <c r="AL415" s="243"/>
      <c r="AM415" s="251">
        <f>SUMPRODUCT($H$296:$H$399,AM296:AM399)</f>
        <v>0</v>
      </c>
      <c r="AN415" s="251">
        <f>SUMPRODUCT($H$296:$H$399,AN296:AN399)</f>
        <v>0</v>
      </c>
      <c r="AO415" s="251">
        <f>IF(AO295="kW",SUMPRODUCT(U296:U399,Z296:Z399,AO296:AO399),SUMPRODUCT(H296:H399,AO296:AO399))</f>
        <v>0</v>
      </c>
      <c r="AP415" s="251">
        <f>IF(AP295="kW",SUMPRODUCT(U296:U399,Z296:Z399,AP296:AP399),SUMPRODUCT(H296:H399,AP296:AP399))</f>
        <v>0</v>
      </c>
      <c r="AQ415" s="251">
        <f>IF(AQ295="kW",SUMPRODUCT(U296:U399,Z296:Z399,AQ296:AQ399),SUMPRODUCT(H296:H399, AQ296:AQ399))</f>
        <v>0</v>
      </c>
      <c r="AR415" s="251">
        <f>IF(AR295="kW",SUMPRODUCT(U296:U399,Z296:Z399,AR296:AR399),SUMPRODUCT(H296:H399, AR296:AR399))</f>
        <v>0</v>
      </c>
      <c r="AS415" s="251">
        <f>IF(AS295="kW",SUMPRODUCT(U296:U399,Z296:Z399,AS296:AS399),SUMPRODUCT(H296:H399,AS296:AS399))</f>
        <v>0</v>
      </c>
      <c r="AT415" s="251">
        <f>IF(AT295="kW",SUMPRODUCT(U296:U399,Z296:Z399,AT296:AT399),SUMPRODUCT(H296:H399,AT296:AT399))</f>
        <v>0</v>
      </c>
      <c r="AU415" s="251">
        <f>IF(AU295="kW",SUMPRODUCT(U296:U399,Z296:Z399,AU296:AU399),SUMPRODUCT(H296:H399,AU296:AU399))</f>
        <v>0</v>
      </c>
      <c r="AV415" s="251">
        <f>IF(AV295="kW",SUMPRODUCT(U296:U399,Z296:Z399,AV296:AV399),SUMPRODUCT(H296:H399,AV296:AV399))</f>
        <v>0</v>
      </c>
      <c r="AW415" s="251">
        <f>IF(AW295="kW",SUMPRODUCT(U296:U399,Z296:Z399,AW296:AW399),SUMPRODUCT(H296:H399,AW296:AW399))</f>
        <v>0</v>
      </c>
      <c r="AX415" s="251">
        <f>IF(AX295="kW",SUMPRODUCT(U296:U399,Z296:Z399,AX296:AX399),SUMPRODUCT(H296:H399,AX296:AX399))</f>
        <v>0</v>
      </c>
      <c r="AY415" s="251">
        <f>IF(AY295="kW",SUMPRODUCT(U296:U399,Z296:Z399,AY296:AY399),SUMPRODUCT(H296:H399,AY296:AY399))</f>
        <v>0</v>
      </c>
      <c r="AZ415" s="251">
        <f>IF(AZ295="kW",SUMPRODUCT(U296:U399,Z296:Z399,AZ296:AZ399),SUMPRODUCT(H296:H399,AZ296:AZ399))</f>
        <v>0</v>
      </c>
      <c r="BA415" s="295"/>
    </row>
    <row r="416" spans="1:55" ht="15">
      <c r="B416" s="283" t="s">
        <v>198</v>
      </c>
      <c r="C416" s="311"/>
      <c r="D416" s="240"/>
      <c r="E416" s="240"/>
      <c r="F416" s="240"/>
      <c r="G416" s="240"/>
      <c r="H416" s="240"/>
      <c r="I416" s="240"/>
      <c r="J416" s="240"/>
      <c r="K416" s="240"/>
      <c r="L416" s="240"/>
      <c r="M416" s="240"/>
      <c r="N416" s="240"/>
      <c r="O416" s="240"/>
      <c r="P416" s="240"/>
      <c r="Q416" s="240"/>
      <c r="R416" s="240"/>
      <c r="S416" s="240"/>
      <c r="T416" s="240"/>
      <c r="U416" s="240"/>
      <c r="V416" s="312"/>
      <c r="W416" s="240"/>
      <c r="X416" s="240"/>
      <c r="Y416" s="240"/>
      <c r="Z416" s="264"/>
      <c r="AA416" s="243"/>
      <c r="AB416" s="243"/>
      <c r="AC416" s="240"/>
      <c r="AD416" s="240"/>
      <c r="AE416" s="243"/>
      <c r="AF416" s="243"/>
      <c r="AG416" s="243"/>
      <c r="AH416" s="243"/>
      <c r="AI416" s="243"/>
      <c r="AJ416" s="243"/>
      <c r="AK416" s="243"/>
      <c r="AL416" s="243"/>
      <c r="AM416" s="251">
        <f>SUMPRODUCT($I$296:$I$399,AM296:AM399)</f>
        <v>0</v>
      </c>
      <c r="AN416" s="251">
        <f>SUMPRODUCT($I$296:$I$399,AN296:AN399)</f>
        <v>0</v>
      </c>
      <c r="AO416" s="251">
        <f>IF(AO295="kW",SUMPRODUCT(U296:U399,AA296:AA399,AO296:AO399),SUMPRODUCT(I296:I399,AO296:AO399))</f>
        <v>0</v>
      </c>
      <c r="AP416" s="251">
        <f>IF(AP295="kW",SUMPRODUCT(U296:U399,AA296:AA399,AP296:AP399),SUMPRODUCT(I296:I399,AP296:AP399))</f>
        <v>0</v>
      </c>
      <c r="AQ416" s="251">
        <f>IF(AQ295="kW",SUMPRODUCT(U296:U399,AA296:AA399,AQ296:AQ399),SUMPRODUCT(I296:I399, AQ296:AQ399))</f>
        <v>0</v>
      </c>
      <c r="AR416" s="251">
        <f>IF(AR295="kW",SUMPRODUCT(U296:U399,AA296:AA399,AR296:AR399),SUMPRODUCT(I296:I399, AR296:AR399))</f>
        <v>0</v>
      </c>
      <c r="AS416" s="251">
        <f>IF(AS295="kW",SUMPRODUCT(U296:U399,AA296:AA399,AS296:AS399),SUMPRODUCT(I296:I399,AS296:AS399))</f>
        <v>0</v>
      </c>
      <c r="AT416" s="251">
        <f>IF(AT295="kW",SUMPRODUCT(U296:U399,AA296:AA399,AT296:AT399),SUMPRODUCT(I296:I399,AT296:AT399))</f>
        <v>0</v>
      </c>
      <c r="AU416" s="251">
        <f>IF(AU295="kW",SUMPRODUCT(U296:U399,AA296:AA399,AU296:AU399),SUMPRODUCT(I296:I399,AU296:AU399))</f>
        <v>0</v>
      </c>
      <c r="AV416" s="251">
        <f>IF(AV295="kW",SUMPRODUCT(U296:U399,AA296:AA399,AV296:AV399),SUMPRODUCT(I296:I399,AV296:AV399))</f>
        <v>0</v>
      </c>
      <c r="AW416" s="251">
        <f>IF(AW295="kW",SUMPRODUCT(U296:U399,AA296:AA399,AW296:AW399),SUMPRODUCT(I296:I399,AW296:AW399))</f>
        <v>0</v>
      </c>
      <c r="AX416" s="251">
        <f>IF(AX295="kW",SUMPRODUCT(U296:U399,AA296:AA399,AX296:AX399),SUMPRODUCT(I296:I399,AX296:AX399))</f>
        <v>0</v>
      </c>
      <c r="AY416" s="251">
        <f>IF(AY295="kW",SUMPRODUCT(U296:U399,AA296:AA399,AY296:AY399),SUMPRODUCT(I296:I399,AY296:AY399))</f>
        <v>0</v>
      </c>
      <c r="AZ416" s="251">
        <f>IF(AZ295="kW",SUMPRODUCT(U296:U399,AA296:AA399,AZ296:AZ399),SUMPRODUCT(I296:I399,AZ296:AZ399))</f>
        <v>0</v>
      </c>
      <c r="BA416" s="295"/>
    </row>
    <row r="417" spans="1:53" ht="15">
      <c r="B417" s="283" t="s">
        <v>199</v>
      </c>
      <c r="C417" s="311"/>
      <c r="D417" s="243"/>
      <c r="E417" s="243"/>
      <c r="F417" s="243"/>
      <c r="G417" s="243"/>
      <c r="H417" s="243"/>
      <c r="I417" s="243"/>
      <c r="J417" s="243"/>
      <c r="K417" s="243"/>
      <c r="L417" s="243"/>
      <c r="M417" s="243"/>
      <c r="N417" s="243"/>
      <c r="O417" s="243"/>
      <c r="P417" s="243"/>
      <c r="Q417" s="243"/>
      <c r="R417" s="243"/>
      <c r="S417" s="243"/>
      <c r="T417" s="243"/>
      <c r="U417" s="243"/>
      <c r="V417" s="312"/>
      <c r="W417" s="243"/>
      <c r="X417" s="243"/>
      <c r="Y417" s="243"/>
      <c r="Z417" s="264"/>
      <c r="AA417" s="243"/>
      <c r="AB417" s="243"/>
      <c r="AC417" s="243"/>
      <c r="AD417" s="243"/>
      <c r="AE417" s="243"/>
      <c r="AF417" s="243"/>
      <c r="AG417" s="243"/>
      <c r="AH417" s="243"/>
      <c r="AI417" s="243"/>
      <c r="AJ417" s="243"/>
      <c r="AK417" s="243"/>
      <c r="AL417" s="243"/>
      <c r="AM417" s="251">
        <f>SUMPRODUCT($J$296:$J$399,AM296:AM399)</f>
        <v>0</v>
      </c>
      <c r="AN417" s="251">
        <f>SUMPRODUCT($J$296:$J$399,AN296:AN399)</f>
        <v>0</v>
      </c>
      <c r="AO417" s="251">
        <f>IF(AO295="kW",SUMPRODUCT(U296:U399,AB296:AB399,AO296:AO399),SUMPRODUCT(J296:J399,AO296:AO399))</f>
        <v>0</v>
      </c>
      <c r="AP417" s="251">
        <f>IF(AP295="kW",SUMPRODUCT(U296:U399,AB296:AB399,AP296:AP399),SUMPRODUCT(J296:J399,AP296:AP399))</f>
        <v>0</v>
      </c>
      <c r="AQ417" s="251">
        <f>IF(AQ295="kW",SUMPRODUCT(U296:U399,AB296:AB399,AQ296:AQ399),SUMPRODUCT(J296:J399, AQ296:AQ399))</f>
        <v>0</v>
      </c>
      <c r="AR417" s="251">
        <f>IF(AR295="kW",SUMPRODUCT(U296:U399,AB296:AB399,AR296:AR399),SUMPRODUCT(J296:J399, AR296:AR399))</f>
        <v>0</v>
      </c>
      <c r="AS417" s="251">
        <f>IF(AS295="kW",SUMPRODUCT(U296:U399,AB296:AB399,AS296:AS399),SUMPRODUCT(J296:J399,AS296:AS399))</f>
        <v>0</v>
      </c>
      <c r="AT417" s="251">
        <f>IF(AT295="kW",SUMPRODUCT(U296:U399,AB296:AB399,AT296:AT399),SUMPRODUCT(J296:J399,AT296:AT399))</f>
        <v>0</v>
      </c>
      <c r="AU417" s="251">
        <f>IF(AU295="kW",SUMPRODUCT(U296:U399,AB296:AB399,AU296:AU399),SUMPRODUCT(J296:J399,AU296:AU399))</f>
        <v>0</v>
      </c>
      <c r="AV417" s="251">
        <f>IF(AV295="kW",SUMPRODUCT(U296:U399,AB296:AB399,AV296:AV399),SUMPRODUCT(J296:J399,AV296:AV399))</f>
        <v>0</v>
      </c>
      <c r="AW417" s="251">
        <f>IF(AW295="kW",SUMPRODUCT(U296:U399,AB296:AB399,AW296:AW399),SUMPRODUCT(J296:J399,AW296:AW399))</f>
        <v>0</v>
      </c>
      <c r="AX417" s="251">
        <f>IF(AX295="kW",SUMPRODUCT(U296:U399,AB296:AB399,AX296:AX399),SUMPRODUCT(J296:J399,AX296:AX399))</f>
        <v>0</v>
      </c>
      <c r="AY417" s="251">
        <f>IF(AY295="kW",SUMPRODUCT(U296:U399,AB296:AB399,AY296:AY399),SUMPRODUCT(J296:J399,AY296:AY399))</f>
        <v>0</v>
      </c>
      <c r="AZ417" s="251">
        <f>IF(AZ295="kW",SUMPRODUCT(U296:U399,AB296:AB399,AZ296:AZ399),SUMPRODUCT(J296:J399,AZ296:AZ399))</f>
        <v>0</v>
      </c>
      <c r="BA417" s="295"/>
    </row>
    <row r="418" spans="1:53" ht="15">
      <c r="B418" s="283" t="s">
        <v>200</v>
      </c>
      <c r="C418" s="311"/>
      <c r="D418" s="243"/>
      <c r="E418" s="243"/>
      <c r="F418" s="243"/>
      <c r="G418" s="243"/>
      <c r="H418" s="243"/>
      <c r="I418" s="243"/>
      <c r="J418" s="243"/>
      <c r="K418" s="243"/>
      <c r="L418" s="243"/>
      <c r="M418" s="243"/>
      <c r="N418" s="243"/>
      <c r="O418" s="243"/>
      <c r="P418" s="243"/>
      <c r="Q418" s="243"/>
      <c r="R418" s="243"/>
      <c r="S418" s="243"/>
      <c r="T418" s="243"/>
      <c r="U418" s="243"/>
      <c r="V418" s="312"/>
      <c r="W418" s="243"/>
      <c r="X418" s="243"/>
      <c r="Y418" s="243"/>
      <c r="Z418" s="264"/>
      <c r="AA418" s="243"/>
      <c r="AB418" s="243"/>
      <c r="AC418" s="243"/>
      <c r="AD418" s="243"/>
      <c r="AE418" s="243"/>
      <c r="AF418" s="243"/>
      <c r="AG418" s="243"/>
      <c r="AH418" s="243"/>
      <c r="AI418" s="243"/>
      <c r="AJ418" s="243"/>
      <c r="AK418" s="243"/>
      <c r="AL418" s="243"/>
      <c r="AM418" s="251">
        <f>SUMPRODUCT($K$296:$K$399,AM296:AM399)</f>
        <v>0</v>
      </c>
      <c r="AN418" s="251">
        <f>SUMPRODUCT($K$296:$K$399,AN296:AN399)</f>
        <v>0</v>
      </c>
      <c r="AO418" s="251">
        <f>IF(AO295="kW",SUMPRODUCT($U$296:$U$399,$AC$296:$AC$399,AO296:AO399),SUMPRODUCT($K$296:$K$399,AO296:AO399))</f>
        <v>0</v>
      </c>
      <c r="AP418" s="251">
        <f t="shared" ref="AP418:AZ418" si="142">IF(AP295="kW",SUMPRODUCT($U$296:$U$399,$AC$296:$AC$399,AP296:AP399),SUMPRODUCT($K$296:$K$399,AP296:AP399))</f>
        <v>0</v>
      </c>
      <c r="AQ418" s="251">
        <f t="shared" si="142"/>
        <v>0</v>
      </c>
      <c r="AR418" s="251">
        <f t="shared" si="142"/>
        <v>0</v>
      </c>
      <c r="AS418" s="251">
        <f t="shared" si="142"/>
        <v>0</v>
      </c>
      <c r="AT418" s="251">
        <f t="shared" si="142"/>
        <v>0</v>
      </c>
      <c r="AU418" s="251">
        <f t="shared" si="142"/>
        <v>0</v>
      </c>
      <c r="AV418" s="251">
        <f t="shared" si="142"/>
        <v>0</v>
      </c>
      <c r="AW418" s="251">
        <f t="shared" si="142"/>
        <v>0</v>
      </c>
      <c r="AX418" s="251">
        <f t="shared" si="142"/>
        <v>0</v>
      </c>
      <c r="AY418" s="251">
        <f t="shared" si="142"/>
        <v>0</v>
      </c>
      <c r="AZ418" s="251">
        <f t="shared" si="142"/>
        <v>0</v>
      </c>
      <c r="BA418" s="295"/>
    </row>
    <row r="419" spans="1:53" ht="15">
      <c r="B419" s="283" t="s">
        <v>908</v>
      </c>
      <c r="C419" s="311"/>
      <c r="D419" s="243"/>
      <c r="E419" s="243"/>
      <c r="F419" s="243"/>
      <c r="G419" s="243"/>
      <c r="H419" s="243"/>
      <c r="I419" s="243"/>
      <c r="J419" s="243"/>
      <c r="K419" s="243"/>
      <c r="L419" s="243"/>
      <c r="M419" s="243"/>
      <c r="N419" s="243"/>
      <c r="O419" s="243"/>
      <c r="P419" s="243"/>
      <c r="Q419" s="243"/>
      <c r="R419" s="243"/>
      <c r="S419" s="243"/>
      <c r="T419" s="243"/>
      <c r="U419" s="243"/>
      <c r="V419" s="312"/>
      <c r="W419" s="243"/>
      <c r="X419" s="243"/>
      <c r="Y419" s="243"/>
      <c r="Z419" s="264"/>
      <c r="AA419" s="243"/>
      <c r="AB419" s="243"/>
      <c r="AC419" s="243"/>
      <c r="AD419" s="243"/>
      <c r="AE419" s="243"/>
      <c r="AF419" s="243"/>
      <c r="AG419" s="243"/>
      <c r="AH419" s="243"/>
      <c r="AI419" s="243"/>
      <c r="AJ419" s="243"/>
      <c r="AK419" s="243"/>
      <c r="AL419" s="243"/>
      <c r="AM419" s="251">
        <f>SUMPRODUCT($L$296:$L$399,AM296:AM399)</f>
        <v>0</v>
      </c>
      <c r="AN419" s="251">
        <f>SUMPRODUCT($L$296:$L$399,AN296:AN399)</f>
        <v>0</v>
      </c>
      <c r="AO419" s="251">
        <f>IF(AO295="kW",SUMPRODUCT($U$296:$U$399,$AD$296:$AD$399,AO296:AO399),SUMPRODUCT($L$296:$L$399,AO296:AO399))</f>
        <v>0</v>
      </c>
      <c r="AP419" s="251">
        <f t="shared" ref="AP419:AZ419" si="143">IF(AP295="kW",SUMPRODUCT($U$296:$U$399,$AD$296:$AD$399,AP296:AP399),SUMPRODUCT($L$296:$L$399,AP296:AP399))</f>
        <v>0</v>
      </c>
      <c r="AQ419" s="251">
        <f t="shared" si="143"/>
        <v>0</v>
      </c>
      <c r="AR419" s="251">
        <f t="shared" si="143"/>
        <v>0</v>
      </c>
      <c r="AS419" s="251">
        <f t="shared" si="143"/>
        <v>0</v>
      </c>
      <c r="AT419" s="251">
        <f t="shared" si="143"/>
        <v>0</v>
      </c>
      <c r="AU419" s="251">
        <f t="shared" si="143"/>
        <v>0</v>
      </c>
      <c r="AV419" s="251">
        <f t="shared" si="143"/>
        <v>0</v>
      </c>
      <c r="AW419" s="251">
        <f t="shared" si="143"/>
        <v>0</v>
      </c>
      <c r="AX419" s="251">
        <f t="shared" si="143"/>
        <v>0</v>
      </c>
      <c r="AY419" s="251">
        <f t="shared" si="143"/>
        <v>0</v>
      </c>
      <c r="AZ419" s="251">
        <f t="shared" si="143"/>
        <v>0</v>
      </c>
      <c r="BA419" s="295"/>
    </row>
    <row r="420" spans="1:53" ht="15">
      <c r="B420" s="283" t="s">
        <v>909</v>
      </c>
      <c r="C420" s="311"/>
      <c r="D420" s="243"/>
      <c r="E420" s="243"/>
      <c r="F420" s="243"/>
      <c r="G420" s="243"/>
      <c r="H420" s="243"/>
      <c r="I420" s="243"/>
      <c r="J420" s="243"/>
      <c r="K420" s="243"/>
      <c r="L420" s="243"/>
      <c r="M420" s="243"/>
      <c r="N420" s="243"/>
      <c r="O420" s="243"/>
      <c r="P420" s="243"/>
      <c r="Q420" s="243"/>
      <c r="R420" s="243"/>
      <c r="S420" s="243"/>
      <c r="T420" s="243"/>
      <c r="U420" s="243"/>
      <c r="V420" s="312"/>
      <c r="W420" s="243"/>
      <c r="X420" s="243"/>
      <c r="Y420" s="243"/>
      <c r="Z420" s="264"/>
      <c r="AA420" s="243"/>
      <c r="AB420" s="243"/>
      <c r="AC420" s="243"/>
      <c r="AD420" s="243"/>
      <c r="AE420" s="243"/>
      <c r="AF420" s="243"/>
      <c r="AG420" s="243"/>
      <c r="AH420" s="243"/>
      <c r="AI420" s="243"/>
      <c r="AJ420" s="243"/>
      <c r="AK420" s="243"/>
      <c r="AL420" s="243"/>
      <c r="AM420" s="251">
        <f>SUMPRODUCT($M$296:$M$399,AM296:AM399)</f>
        <v>0</v>
      </c>
      <c r="AN420" s="251">
        <f>SUMPRODUCT($M$296:$M$399,AN296:AN399)</f>
        <v>0</v>
      </c>
      <c r="AO420" s="251">
        <f>IF(AO295="kW",SUMPRODUCT($U$296:$U$399,$AE$296:$AE$399,AO296:AO399),SUMPRODUCT($M$296:$M$399,AO296:AO399))</f>
        <v>0</v>
      </c>
      <c r="AP420" s="251">
        <f t="shared" ref="AP420:AZ420" si="144">IF(AP295="kW",SUMPRODUCT($U$296:$U$399,$AE$296:$AE$399,AP296:AP399),SUMPRODUCT($M$296:$M$399,AP296:AP399))</f>
        <v>0</v>
      </c>
      <c r="AQ420" s="251">
        <f t="shared" si="144"/>
        <v>0</v>
      </c>
      <c r="AR420" s="251">
        <f t="shared" si="144"/>
        <v>0</v>
      </c>
      <c r="AS420" s="251">
        <f t="shared" si="144"/>
        <v>0</v>
      </c>
      <c r="AT420" s="251">
        <f t="shared" si="144"/>
        <v>0</v>
      </c>
      <c r="AU420" s="251">
        <f t="shared" si="144"/>
        <v>0</v>
      </c>
      <c r="AV420" s="251">
        <f t="shared" si="144"/>
        <v>0</v>
      </c>
      <c r="AW420" s="251">
        <f t="shared" si="144"/>
        <v>0</v>
      </c>
      <c r="AX420" s="251">
        <f t="shared" si="144"/>
        <v>0</v>
      </c>
      <c r="AY420" s="251">
        <f t="shared" si="144"/>
        <v>0</v>
      </c>
      <c r="AZ420" s="251">
        <f t="shared" si="144"/>
        <v>0</v>
      </c>
      <c r="BA420" s="295"/>
    </row>
    <row r="421" spans="1:53" ht="15">
      <c r="B421" s="283" t="s">
        <v>910</v>
      </c>
      <c r="C421" s="311"/>
      <c r="D421" s="243"/>
      <c r="E421" s="243"/>
      <c r="F421" s="243"/>
      <c r="G421" s="243"/>
      <c r="H421" s="243"/>
      <c r="I421" s="243"/>
      <c r="J421" s="243"/>
      <c r="K421" s="243"/>
      <c r="L421" s="243"/>
      <c r="M421" s="243"/>
      <c r="N421" s="243"/>
      <c r="O421" s="243"/>
      <c r="P421" s="243"/>
      <c r="Q421" s="243"/>
      <c r="R421" s="243"/>
      <c r="S421" s="243"/>
      <c r="T421" s="243"/>
      <c r="U421" s="243"/>
      <c r="V421" s="312"/>
      <c r="W421" s="243"/>
      <c r="X421" s="243"/>
      <c r="Y421" s="243"/>
      <c r="Z421" s="264"/>
      <c r="AA421" s="243"/>
      <c r="AB421" s="243"/>
      <c r="AC421" s="243"/>
      <c r="AD421" s="243"/>
      <c r="AE421" s="243"/>
      <c r="AF421" s="243"/>
      <c r="AG421" s="243"/>
      <c r="AH421" s="243"/>
      <c r="AI421" s="243"/>
      <c r="AJ421" s="243"/>
      <c r="AK421" s="243"/>
      <c r="AL421" s="243"/>
      <c r="AM421" s="251">
        <f>SUMPRODUCT($N$296:$N$399,AM296:AM399)</f>
        <v>0</v>
      </c>
      <c r="AN421" s="251">
        <f>SUMPRODUCT($N$296:$N$399,AN296:AN399)</f>
        <v>0</v>
      </c>
      <c r="AO421" s="251">
        <f>IF(AO295="kW",SUMPRODUCT($U$296:$U$399,$AF$296:$AF$399,AO296:AO399),SUMPRODUCT($N$296:$N$399,AO296:AO399))</f>
        <v>0</v>
      </c>
      <c r="AP421" s="251">
        <f t="shared" ref="AP421:AZ421" si="145">IF(AP295="kW",SUMPRODUCT($U$296:$U$399,$AF$296:$AF$399,AP296:AP399),SUMPRODUCT($N$296:$N$399,AP296:AP399))</f>
        <v>0</v>
      </c>
      <c r="AQ421" s="251">
        <f t="shared" si="145"/>
        <v>0</v>
      </c>
      <c r="AR421" s="251">
        <f t="shared" si="145"/>
        <v>0</v>
      </c>
      <c r="AS421" s="251">
        <f t="shared" si="145"/>
        <v>0</v>
      </c>
      <c r="AT421" s="251">
        <f t="shared" si="145"/>
        <v>0</v>
      </c>
      <c r="AU421" s="251">
        <f t="shared" si="145"/>
        <v>0</v>
      </c>
      <c r="AV421" s="251">
        <f t="shared" si="145"/>
        <v>0</v>
      </c>
      <c r="AW421" s="251">
        <f t="shared" si="145"/>
        <v>0</v>
      </c>
      <c r="AX421" s="251">
        <f t="shared" si="145"/>
        <v>0</v>
      </c>
      <c r="AY421" s="251">
        <f t="shared" si="145"/>
        <v>0</v>
      </c>
      <c r="AZ421" s="251">
        <f t="shared" si="145"/>
        <v>0</v>
      </c>
      <c r="BA421" s="295"/>
    </row>
    <row r="422" spans="1:53" ht="15">
      <c r="B422" s="283" t="s">
        <v>938</v>
      </c>
      <c r="C422" s="311"/>
      <c r="D422" s="243"/>
      <c r="E422" s="243"/>
      <c r="F422" s="243"/>
      <c r="G422" s="243"/>
      <c r="H422" s="243"/>
      <c r="I422" s="243"/>
      <c r="J422" s="243"/>
      <c r="K422" s="243"/>
      <c r="L422" s="243"/>
      <c r="M422" s="243"/>
      <c r="N422" s="243"/>
      <c r="O422" s="243"/>
      <c r="P422" s="243"/>
      <c r="Q422" s="243"/>
      <c r="R422" s="243"/>
      <c r="S422" s="243"/>
      <c r="T422" s="243"/>
      <c r="U422" s="243"/>
      <c r="V422" s="312"/>
      <c r="W422" s="243"/>
      <c r="X422" s="243"/>
      <c r="Y422" s="243"/>
      <c r="Z422" s="264"/>
      <c r="AA422" s="243"/>
      <c r="AB422" s="243"/>
      <c r="AC422" s="243"/>
      <c r="AD422" s="243"/>
      <c r="AE422" s="243"/>
      <c r="AF422" s="243"/>
      <c r="AG422" s="243"/>
      <c r="AH422" s="243"/>
      <c r="AI422" s="243"/>
      <c r="AJ422" s="243"/>
      <c r="AK422" s="243"/>
      <c r="AL422" s="243"/>
      <c r="AM422" s="251">
        <f>SUMPRODUCT($O$296:$O$399,AM296:AM399)</f>
        <v>0</v>
      </c>
      <c r="AN422" s="251">
        <f>SUMPRODUCT($O$296:$O$399,AN296:AN399)</f>
        <v>0</v>
      </c>
      <c r="AO422" s="251">
        <f>IF(AO295="kW",SUMPRODUCT($U$296:$U$399,$AG$296:$AG$399,AO296:AO399),SUMPRODUCT($O$296:$O$399,AO296:AO399))</f>
        <v>0</v>
      </c>
      <c r="AP422" s="251">
        <f t="shared" ref="AP422:AZ422" si="146">IF(AP295="kW",SUMPRODUCT($U$296:$U$399,$AG$296:$AG$399,AP296:AP399),SUMPRODUCT($O$296:$O$399,AP296:AP399))</f>
        <v>0</v>
      </c>
      <c r="AQ422" s="251">
        <f t="shared" si="146"/>
        <v>0</v>
      </c>
      <c r="AR422" s="251">
        <f t="shared" si="146"/>
        <v>0</v>
      </c>
      <c r="AS422" s="251">
        <f t="shared" si="146"/>
        <v>0</v>
      </c>
      <c r="AT422" s="251">
        <f t="shared" si="146"/>
        <v>0</v>
      </c>
      <c r="AU422" s="251">
        <f t="shared" si="146"/>
        <v>0</v>
      </c>
      <c r="AV422" s="251">
        <f t="shared" si="146"/>
        <v>0</v>
      </c>
      <c r="AW422" s="251">
        <f t="shared" si="146"/>
        <v>0</v>
      </c>
      <c r="AX422" s="251">
        <f t="shared" si="146"/>
        <v>0</v>
      </c>
      <c r="AY422" s="251">
        <f t="shared" si="146"/>
        <v>0</v>
      </c>
      <c r="AZ422" s="251">
        <f t="shared" si="146"/>
        <v>0</v>
      </c>
      <c r="BA422" s="295"/>
    </row>
    <row r="423" spans="1:53" ht="15">
      <c r="B423" s="283" t="s">
        <v>911</v>
      </c>
      <c r="C423" s="311"/>
      <c r="D423" s="243"/>
      <c r="E423" s="243"/>
      <c r="F423" s="243"/>
      <c r="G423" s="243"/>
      <c r="H423" s="243"/>
      <c r="I423" s="243"/>
      <c r="J423" s="243"/>
      <c r="K423" s="243"/>
      <c r="L423" s="243"/>
      <c r="M423" s="243"/>
      <c r="N423" s="243"/>
      <c r="O423" s="243"/>
      <c r="P423" s="243"/>
      <c r="Q423" s="243"/>
      <c r="R423" s="243"/>
      <c r="S423" s="243"/>
      <c r="T423" s="243"/>
      <c r="U423" s="243"/>
      <c r="V423" s="312"/>
      <c r="W423" s="243"/>
      <c r="X423" s="243"/>
      <c r="Y423" s="243"/>
      <c r="Z423" s="264"/>
      <c r="AA423" s="243"/>
      <c r="AB423" s="243"/>
      <c r="AC423" s="243"/>
      <c r="AD423" s="243"/>
      <c r="AE423" s="243"/>
      <c r="AF423" s="243"/>
      <c r="AG423" s="243"/>
      <c r="AH423" s="243"/>
      <c r="AI423" s="243"/>
      <c r="AJ423" s="243"/>
      <c r="AK423" s="243"/>
      <c r="AL423" s="243"/>
      <c r="AM423" s="251">
        <f>SUMPRODUCT($P$296:$P$399,AM296:AM399)</f>
        <v>0</v>
      </c>
      <c r="AN423" s="251">
        <f>SUMPRODUCT($P$296:$P$399,AN296:AN399)</f>
        <v>0</v>
      </c>
      <c r="AO423" s="251">
        <f>IF(AO295="kW",SUMPRODUCT($U$296:$U$399,$AH$296:$AH$399,AO296:AO399),SUMPRODUCT($P$296:$P$399,AO296:AO399))</f>
        <v>0</v>
      </c>
      <c r="AP423" s="251">
        <f t="shared" ref="AP423:AZ423" si="147">IF(AP295="kW",SUMPRODUCT($U$296:$U$399,$AH$296:$AH$399,AP296:AP399),SUMPRODUCT($P$296:$P$399,AP296:AP399))</f>
        <v>0</v>
      </c>
      <c r="AQ423" s="251">
        <f t="shared" si="147"/>
        <v>0</v>
      </c>
      <c r="AR423" s="251">
        <f t="shared" si="147"/>
        <v>0</v>
      </c>
      <c r="AS423" s="251">
        <f t="shared" si="147"/>
        <v>0</v>
      </c>
      <c r="AT423" s="251">
        <f t="shared" si="147"/>
        <v>0</v>
      </c>
      <c r="AU423" s="251">
        <f t="shared" si="147"/>
        <v>0</v>
      </c>
      <c r="AV423" s="251">
        <f t="shared" si="147"/>
        <v>0</v>
      </c>
      <c r="AW423" s="251">
        <f t="shared" si="147"/>
        <v>0</v>
      </c>
      <c r="AX423" s="251">
        <f t="shared" si="147"/>
        <v>0</v>
      </c>
      <c r="AY423" s="251">
        <f t="shared" si="147"/>
        <v>0</v>
      </c>
      <c r="AZ423" s="251">
        <f t="shared" si="147"/>
        <v>0</v>
      </c>
      <c r="BA423" s="295"/>
    </row>
    <row r="424" spans="1:53" ht="15">
      <c r="B424" s="283" t="s">
        <v>912</v>
      </c>
      <c r="C424" s="311"/>
      <c r="D424" s="294"/>
      <c r="E424" s="294"/>
      <c r="F424" s="294"/>
      <c r="G424" s="294"/>
      <c r="H424" s="294"/>
      <c r="I424" s="294"/>
      <c r="J424" s="294"/>
      <c r="K424" s="294"/>
      <c r="L424" s="294"/>
      <c r="M424" s="294"/>
      <c r="N424" s="294"/>
      <c r="O424" s="294"/>
      <c r="P424" s="294"/>
      <c r="Q424" s="294"/>
      <c r="R424" s="294"/>
      <c r="S424" s="294"/>
      <c r="T424" s="294"/>
      <c r="U424" s="294"/>
      <c r="V424" s="243"/>
      <c r="W424" s="240"/>
      <c r="X424" s="240"/>
      <c r="Y424" s="243"/>
      <c r="Z424" s="264"/>
      <c r="AA424" s="243"/>
      <c r="AB424" s="243"/>
      <c r="AC424" s="312"/>
      <c r="AD424" s="312"/>
      <c r="AE424" s="243"/>
      <c r="AF424" s="243"/>
      <c r="AG424" s="243"/>
      <c r="AH424" s="243"/>
      <c r="AI424" s="243"/>
      <c r="AJ424" s="243"/>
      <c r="AK424" s="243"/>
      <c r="AL424" s="243"/>
      <c r="AM424" s="251">
        <f>SUMPRODUCT($Q$296:$Q$399,AM296:AM399)</f>
        <v>0</v>
      </c>
      <c r="AN424" s="251">
        <f>SUMPRODUCT($Q$296:$Q$399,AN296:AN399)</f>
        <v>0</v>
      </c>
      <c r="AO424" s="251">
        <f>IF(AO295="kW",SUMPRODUCT($U$296:$U$399,$AI$296:$AI$399,AO296:AO399),SUMPRODUCT($Q$296:$Q$399,AO296:AO399))</f>
        <v>0</v>
      </c>
      <c r="AP424" s="251">
        <f t="shared" ref="AP424:AZ424" si="148">IF(AP295="kW",SUMPRODUCT($U$296:$U$399,$AI$296:$AI$399,AP296:AP399),SUMPRODUCT($Q$296:$Q$399,AP296:AP399))</f>
        <v>0</v>
      </c>
      <c r="AQ424" s="251">
        <f t="shared" si="148"/>
        <v>0</v>
      </c>
      <c r="AR424" s="251">
        <f t="shared" si="148"/>
        <v>0</v>
      </c>
      <c r="AS424" s="251">
        <f t="shared" si="148"/>
        <v>0</v>
      </c>
      <c r="AT424" s="251">
        <f t="shared" si="148"/>
        <v>0</v>
      </c>
      <c r="AU424" s="251">
        <f t="shared" si="148"/>
        <v>0</v>
      </c>
      <c r="AV424" s="251">
        <f t="shared" si="148"/>
        <v>0</v>
      </c>
      <c r="AW424" s="251">
        <f t="shared" si="148"/>
        <v>0</v>
      </c>
      <c r="AX424" s="251">
        <f t="shared" si="148"/>
        <v>0</v>
      </c>
      <c r="AY424" s="251">
        <f t="shared" si="148"/>
        <v>0</v>
      </c>
      <c r="AZ424" s="251">
        <f t="shared" si="148"/>
        <v>0</v>
      </c>
      <c r="BA424" s="295"/>
    </row>
    <row r="425" spans="1:53" ht="15.75" customHeight="1">
      <c r="B425" s="334" t="s">
        <v>907</v>
      </c>
      <c r="C425" s="354"/>
      <c r="D425" s="355"/>
      <c r="E425" s="355"/>
      <c r="F425" s="355"/>
      <c r="G425" s="355"/>
      <c r="H425" s="355"/>
      <c r="I425" s="355"/>
      <c r="J425" s="355"/>
      <c r="K425" s="355"/>
      <c r="L425" s="355"/>
      <c r="M425" s="355"/>
      <c r="N425" s="355"/>
      <c r="O425" s="355"/>
      <c r="P425" s="355"/>
      <c r="Q425" s="355"/>
      <c r="R425" s="355"/>
      <c r="S425" s="355"/>
      <c r="T425" s="355"/>
      <c r="U425" s="355"/>
      <c r="V425" s="356"/>
      <c r="W425" s="357"/>
      <c r="X425" s="357"/>
      <c r="Y425" s="356"/>
      <c r="Z425" s="358"/>
      <c r="AA425" s="356"/>
      <c r="AB425" s="356"/>
      <c r="AC425" s="755"/>
      <c r="AD425" s="755"/>
      <c r="AE425" s="356"/>
      <c r="AF425" s="356"/>
      <c r="AG425" s="356"/>
      <c r="AH425" s="356"/>
      <c r="AI425" s="356"/>
      <c r="AJ425" s="356"/>
      <c r="AK425" s="356"/>
      <c r="AL425" s="356"/>
      <c r="AM425" s="733">
        <f>SUMPRODUCT($R$296:$R$399,AM296:AM399)</f>
        <v>0</v>
      </c>
      <c r="AN425" s="733">
        <f>SUMPRODUCT($R$296:$R$399,AN296:AN399)</f>
        <v>0</v>
      </c>
      <c r="AO425" s="733">
        <f>IF(AO295="kW",SUMPRODUCT($U$296:$U$399,$AI$296:$AI$399,AO296:AO399),SUMPRODUCT($Q$296:$Q$399,AO296:AO399))</f>
        <v>0</v>
      </c>
      <c r="AP425" s="733">
        <f t="shared" ref="AP425:AZ425" si="149">IF(AP295="kW",SUMPRODUCT($U$296:$U$399,$AI$296:$AI$399,AP296:AP399),SUMPRODUCT($Q$296:$Q$399,AP296:AP399))</f>
        <v>0</v>
      </c>
      <c r="AQ425" s="733">
        <f t="shared" si="149"/>
        <v>0</v>
      </c>
      <c r="AR425" s="733">
        <f t="shared" si="149"/>
        <v>0</v>
      </c>
      <c r="AS425" s="733">
        <f t="shared" si="149"/>
        <v>0</v>
      </c>
      <c r="AT425" s="733">
        <f t="shared" si="149"/>
        <v>0</v>
      </c>
      <c r="AU425" s="733">
        <f t="shared" si="149"/>
        <v>0</v>
      </c>
      <c r="AV425" s="733">
        <f t="shared" si="149"/>
        <v>0</v>
      </c>
      <c r="AW425" s="733">
        <f t="shared" si="149"/>
        <v>0</v>
      </c>
      <c r="AX425" s="733">
        <f t="shared" si="149"/>
        <v>0</v>
      </c>
      <c r="AY425" s="733">
        <f t="shared" si="149"/>
        <v>0</v>
      </c>
      <c r="AZ425" s="733">
        <f t="shared" si="149"/>
        <v>0</v>
      </c>
      <c r="BA425" s="339"/>
    </row>
    <row r="426" spans="1:53" ht="21.75" customHeight="1">
      <c r="B426" s="322" t="s">
        <v>586</v>
      </c>
      <c r="C426" s="340"/>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25"/>
      <c r="AA426" s="326"/>
      <c r="AB426" s="341"/>
      <c r="AC426" s="341"/>
      <c r="AD426" s="341"/>
      <c r="AE426" s="341"/>
      <c r="AF426" s="341"/>
      <c r="AG426" s="341"/>
      <c r="AH426" s="341"/>
      <c r="AI426" s="341"/>
      <c r="AJ426" s="341"/>
      <c r="AK426" s="341"/>
      <c r="AL426" s="341"/>
      <c r="AM426" s="342"/>
      <c r="AN426" s="342"/>
      <c r="AO426" s="342"/>
      <c r="AP426" s="342"/>
      <c r="AQ426" s="342"/>
      <c r="AR426" s="342"/>
      <c r="AS426" s="342"/>
      <c r="AT426" s="342"/>
      <c r="AU426" s="342"/>
      <c r="AV426" s="342"/>
      <c r="AW426" s="342"/>
      <c r="AX426" s="342"/>
      <c r="AY426" s="342"/>
      <c r="AZ426" s="342"/>
      <c r="BA426" s="342"/>
    </row>
    <row r="428" spans="1:53" ht="15.75">
      <c r="B428" s="241" t="s">
        <v>257</v>
      </c>
      <c r="C428" s="242"/>
      <c r="D428" s="511" t="s">
        <v>518</v>
      </c>
      <c r="F428" s="511"/>
      <c r="V428" s="242"/>
      <c r="AM428" s="231"/>
      <c r="AN428" s="229"/>
      <c r="AO428" s="229"/>
      <c r="AP428" s="229"/>
      <c r="AQ428" s="229"/>
      <c r="AR428" s="229"/>
      <c r="AS428" s="229"/>
      <c r="AT428" s="229"/>
      <c r="AU428" s="229"/>
      <c r="AV428" s="229"/>
      <c r="AW428" s="229"/>
      <c r="AX428" s="229"/>
      <c r="AY428" s="229"/>
      <c r="AZ428" s="229"/>
      <c r="BA428" s="229"/>
    </row>
    <row r="429" spans="1:53" ht="36" customHeight="1">
      <c r="B429" s="930" t="s">
        <v>211</v>
      </c>
      <c r="C429" s="932" t="s">
        <v>33</v>
      </c>
      <c r="D429" s="244" t="s">
        <v>421</v>
      </c>
      <c r="E429" s="941" t="s">
        <v>209</v>
      </c>
      <c r="F429" s="942"/>
      <c r="G429" s="942"/>
      <c r="H429" s="942"/>
      <c r="I429" s="942"/>
      <c r="J429" s="942"/>
      <c r="K429" s="942"/>
      <c r="L429" s="942"/>
      <c r="M429" s="942"/>
      <c r="N429" s="942"/>
      <c r="O429" s="942"/>
      <c r="P429" s="942"/>
      <c r="Q429" s="942"/>
      <c r="R429" s="942"/>
      <c r="S429" s="942"/>
      <c r="T429" s="943"/>
      <c r="U429" s="939" t="s">
        <v>213</v>
      </c>
      <c r="V429" s="244" t="s">
        <v>422</v>
      </c>
      <c r="W429" s="936" t="s">
        <v>212</v>
      </c>
      <c r="X429" s="937"/>
      <c r="Y429" s="937"/>
      <c r="Z429" s="937"/>
      <c r="AA429" s="937"/>
      <c r="AB429" s="937"/>
      <c r="AC429" s="937"/>
      <c r="AD429" s="937"/>
      <c r="AE429" s="937"/>
      <c r="AF429" s="937"/>
      <c r="AG429" s="937"/>
      <c r="AH429" s="937"/>
      <c r="AI429" s="937"/>
      <c r="AJ429" s="937"/>
      <c r="AK429" s="937"/>
      <c r="AL429" s="944"/>
      <c r="AM429" s="936" t="s">
        <v>242</v>
      </c>
      <c r="AN429" s="937"/>
      <c r="AO429" s="937"/>
      <c r="AP429" s="937"/>
      <c r="AQ429" s="937"/>
      <c r="AR429" s="937"/>
      <c r="AS429" s="937"/>
      <c r="AT429" s="937"/>
      <c r="AU429" s="937"/>
      <c r="AV429" s="937"/>
      <c r="AW429" s="937"/>
      <c r="AX429" s="937"/>
      <c r="AY429" s="937"/>
      <c r="AZ429" s="937"/>
      <c r="BA429" s="938"/>
    </row>
    <row r="430" spans="1:53" ht="45.75" customHeight="1">
      <c r="B430" s="931"/>
      <c r="C430" s="933"/>
      <c r="D430" s="245">
        <v>2014</v>
      </c>
      <c r="E430" s="245">
        <v>2015</v>
      </c>
      <c r="F430" s="245">
        <v>2016</v>
      </c>
      <c r="G430" s="245">
        <v>2017</v>
      </c>
      <c r="H430" s="245">
        <v>2018</v>
      </c>
      <c r="I430" s="245">
        <v>2019</v>
      </c>
      <c r="J430" s="245">
        <v>2020</v>
      </c>
      <c r="K430" s="245">
        <v>2021</v>
      </c>
      <c r="L430" s="245">
        <v>2022</v>
      </c>
      <c r="M430" s="245">
        <v>2023</v>
      </c>
      <c r="N430" s="245">
        <v>2024</v>
      </c>
      <c r="O430" s="245">
        <v>2025</v>
      </c>
      <c r="P430" s="245">
        <v>2026</v>
      </c>
      <c r="Q430" s="245">
        <v>2027</v>
      </c>
      <c r="R430" s="245">
        <v>2028</v>
      </c>
      <c r="S430" s="245">
        <v>2029</v>
      </c>
      <c r="T430" s="245">
        <v>2030</v>
      </c>
      <c r="U430" s="940"/>
      <c r="V430" s="245">
        <v>2014</v>
      </c>
      <c r="W430" s="245">
        <v>2015</v>
      </c>
      <c r="X430" s="245">
        <v>2016</v>
      </c>
      <c r="Y430" s="245">
        <v>2017</v>
      </c>
      <c r="Z430" s="245">
        <v>2018</v>
      </c>
      <c r="AA430" s="245">
        <v>2019</v>
      </c>
      <c r="AB430" s="245">
        <v>2020</v>
      </c>
      <c r="AC430" s="245">
        <v>2021</v>
      </c>
      <c r="AD430" s="245">
        <v>2022</v>
      </c>
      <c r="AE430" s="245">
        <v>2023</v>
      </c>
      <c r="AF430" s="245">
        <v>2024</v>
      </c>
      <c r="AG430" s="245">
        <v>2025</v>
      </c>
      <c r="AH430" s="245">
        <v>2026</v>
      </c>
      <c r="AI430" s="245">
        <v>2027</v>
      </c>
      <c r="AJ430" s="245">
        <v>2028</v>
      </c>
      <c r="AK430" s="245">
        <v>2029</v>
      </c>
      <c r="AL430" s="245">
        <v>2030</v>
      </c>
      <c r="AM430" s="245" t="str">
        <f>'1.  LRAMVA Summary'!D53</f>
        <v>Residential</v>
      </c>
      <c r="AN430" s="245" t="str">
        <f>'1.  LRAMVA Summary'!E53</f>
        <v>Competitive Sector Multi-Unit Residential Service</v>
      </c>
      <c r="AO430" s="245" t="str">
        <f>'1.  LRAMVA Summary'!F53</f>
        <v>GS &lt;50kW</v>
      </c>
      <c r="AP430" s="245" t="str">
        <f>'1.  LRAMVA Summary'!G53</f>
        <v>GS 50-999kW</v>
      </c>
      <c r="AQ430" s="245" t="str">
        <f>'1.  LRAMVA Summary'!H53</f>
        <v>GS 1000-4999kW</v>
      </c>
      <c r="AR430" s="245" t="str">
        <f>'1.  LRAMVA Summary'!I53</f>
        <v>Large Use</v>
      </c>
      <c r="AS430" s="245" t="str">
        <f>'1.  LRAMVA Summary'!J53</f>
        <v/>
      </c>
      <c r="AT430" s="245" t="str">
        <f>'1.  LRAMVA Summary'!K53</f>
        <v/>
      </c>
      <c r="AU430" s="245" t="str">
        <f>'1.  LRAMVA Summary'!L53</f>
        <v/>
      </c>
      <c r="AV430" s="245" t="str">
        <f>'1.  LRAMVA Summary'!M53</f>
        <v/>
      </c>
      <c r="AW430" s="245" t="str">
        <f>'1.  LRAMVA Summary'!N53</f>
        <v/>
      </c>
      <c r="AX430" s="245" t="str">
        <f>'1.  LRAMVA Summary'!O53</f>
        <v/>
      </c>
      <c r="AY430" s="245" t="str">
        <f>'1.  LRAMVA Summary'!P53</f>
        <v/>
      </c>
      <c r="AZ430" s="245" t="str">
        <f>'1.  LRAMVA Summary'!Q53</f>
        <v/>
      </c>
      <c r="BA430" s="247" t="str">
        <f>'1.  LRAMVA Summary'!R53</f>
        <v>Total</v>
      </c>
    </row>
    <row r="431" spans="1:53" ht="15.75" customHeight="1">
      <c r="A431" s="449"/>
      <c r="B431" s="248" t="s">
        <v>0</v>
      </c>
      <c r="C431" s="249"/>
      <c r="D431" s="249"/>
      <c r="E431" s="249"/>
      <c r="F431" s="249"/>
      <c r="G431" s="249"/>
      <c r="H431" s="249"/>
      <c r="I431" s="249"/>
      <c r="J431" s="249"/>
      <c r="K431" s="249"/>
      <c r="L431" s="249"/>
      <c r="M431" s="249"/>
      <c r="N431" s="249"/>
      <c r="O431" s="249"/>
      <c r="P431" s="249"/>
      <c r="Q431" s="249"/>
      <c r="R431" s="249"/>
      <c r="S431" s="249"/>
      <c r="T431" s="249"/>
      <c r="U431" s="250"/>
      <c r="V431" s="249"/>
      <c r="W431" s="249"/>
      <c r="X431" s="249"/>
      <c r="Y431" s="249"/>
      <c r="Z431" s="249"/>
      <c r="AA431" s="249"/>
      <c r="AB431" s="249"/>
      <c r="AC431" s="249"/>
      <c r="AD431" s="249"/>
      <c r="AE431" s="249"/>
      <c r="AF431" s="249"/>
      <c r="AG431" s="249"/>
      <c r="AH431" s="249"/>
      <c r="AI431" s="249"/>
      <c r="AJ431" s="249"/>
      <c r="AK431" s="249"/>
      <c r="AL431" s="249"/>
      <c r="AM431" s="251" t="str">
        <f>'1.  LRAMVA Summary'!D54</f>
        <v>kWh</v>
      </c>
      <c r="AN431" s="251" t="str">
        <f>'1.  LRAMVA Summary'!E54</f>
        <v>kWh</v>
      </c>
      <c r="AO431" s="251" t="str">
        <f>'1.  LRAMVA Summary'!F54</f>
        <v>kWh</v>
      </c>
      <c r="AP431" s="251" t="str">
        <f>'1.  LRAMVA Summary'!G54</f>
        <v>kW</v>
      </c>
      <c r="AQ431" s="251" t="str">
        <f>'1.  LRAMVA Summary'!H54</f>
        <v>kW</v>
      </c>
      <c r="AR431" s="251" t="str">
        <f>'1.  LRAMVA Summary'!I54</f>
        <v>kW</v>
      </c>
      <c r="AS431" s="251">
        <f>'1.  LRAMVA Summary'!J54</f>
        <v>0</v>
      </c>
      <c r="AT431" s="251">
        <f>'1.  LRAMVA Summary'!K54</f>
        <v>0</v>
      </c>
      <c r="AU431" s="251">
        <f>'1.  LRAMVA Summary'!L54</f>
        <v>0</v>
      </c>
      <c r="AV431" s="251">
        <f>'1.  LRAMVA Summary'!M54</f>
        <v>0</v>
      </c>
      <c r="AW431" s="251">
        <f>'1.  LRAMVA Summary'!N54</f>
        <v>0</v>
      </c>
      <c r="AX431" s="251">
        <f>'1.  LRAMVA Summary'!O54</f>
        <v>0</v>
      </c>
      <c r="AY431" s="251">
        <f>'1.  LRAMVA Summary'!P54</f>
        <v>0</v>
      </c>
      <c r="AZ431" s="251">
        <f>'1.  LRAMVA Summary'!Q54</f>
        <v>0</v>
      </c>
      <c r="BA431" s="252"/>
    </row>
    <row r="432" spans="1:53" ht="15" hidden="1" outlineLevel="1">
      <c r="A432" s="448">
        <v>1</v>
      </c>
      <c r="B432" s="254" t="s">
        <v>1</v>
      </c>
      <c r="C432" s="251" t="s">
        <v>25</v>
      </c>
      <c r="D432" s="255"/>
      <c r="E432" s="255"/>
      <c r="F432" s="255"/>
      <c r="G432" s="255"/>
      <c r="H432" s="255"/>
      <c r="I432" s="255"/>
      <c r="J432" s="255"/>
      <c r="K432" s="255"/>
      <c r="L432" s="255"/>
      <c r="M432" s="255"/>
      <c r="N432" s="255"/>
      <c r="O432" s="255"/>
      <c r="P432" s="255"/>
      <c r="Q432" s="255"/>
      <c r="R432" s="255"/>
      <c r="S432" s="255"/>
      <c r="T432" s="255"/>
      <c r="U432" s="251"/>
      <c r="V432" s="255"/>
      <c r="W432" s="255"/>
      <c r="X432" s="255"/>
      <c r="Y432" s="255"/>
      <c r="Z432" s="255"/>
      <c r="AA432" s="255"/>
      <c r="AB432" s="255"/>
      <c r="AC432" s="255"/>
      <c r="AD432" s="255"/>
      <c r="AE432" s="255"/>
      <c r="AF432" s="255"/>
      <c r="AG432" s="255"/>
      <c r="AH432" s="255"/>
      <c r="AI432" s="255"/>
      <c r="AJ432" s="255"/>
      <c r="AK432" s="255"/>
      <c r="AL432" s="255"/>
      <c r="AM432" s="416"/>
      <c r="AN432" s="361"/>
      <c r="AO432" s="361"/>
      <c r="AP432" s="361"/>
      <c r="AQ432" s="361"/>
      <c r="AR432" s="361"/>
      <c r="AS432" s="361"/>
      <c r="AT432" s="361"/>
      <c r="AU432" s="361"/>
      <c r="AV432" s="361"/>
      <c r="AW432" s="361"/>
      <c r="AX432" s="361"/>
      <c r="AY432" s="361"/>
      <c r="AZ432" s="361"/>
      <c r="BA432" s="256">
        <f>SUM(AM432:AZ432)</f>
        <v>0</v>
      </c>
    </row>
    <row r="433" spans="1:53" ht="15" hidden="1" outlineLevel="1">
      <c r="B433" s="254" t="s">
        <v>258</v>
      </c>
      <c r="C433" s="251" t="s">
        <v>163</v>
      </c>
      <c r="D433" s="255"/>
      <c r="E433" s="255"/>
      <c r="F433" s="255"/>
      <c r="G433" s="255"/>
      <c r="H433" s="255"/>
      <c r="I433" s="255"/>
      <c r="J433" s="255"/>
      <c r="K433" s="255"/>
      <c r="L433" s="255"/>
      <c r="M433" s="255"/>
      <c r="N433" s="255"/>
      <c r="O433" s="255"/>
      <c r="P433" s="255"/>
      <c r="Q433" s="255"/>
      <c r="R433" s="255"/>
      <c r="S433" s="255"/>
      <c r="T433" s="255"/>
      <c r="U433" s="414"/>
      <c r="V433" s="255"/>
      <c r="W433" s="255"/>
      <c r="X433" s="255"/>
      <c r="Y433" s="255"/>
      <c r="Z433" s="255"/>
      <c r="AA433" s="255"/>
      <c r="AB433" s="255"/>
      <c r="AC433" s="255"/>
      <c r="AD433" s="255"/>
      <c r="AE433" s="255"/>
      <c r="AF433" s="255"/>
      <c r="AG433" s="255"/>
      <c r="AH433" s="255"/>
      <c r="AI433" s="255"/>
      <c r="AJ433" s="255"/>
      <c r="AK433" s="255"/>
      <c r="AL433" s="255"/>
      <c r="AM433" s="362">
        <f>AM432</f>
        <v>0</v>
      </c>
      <c r="AN433" s="362">
        <f>AN432</f>
        <v>0</v>
      </c>
      <c r="AO433" s="362">
        <f t="shared" ref="AO433:AZ433" si="150">AO432</f>
        <v>0</v>
      </c>
      <c r="AP433" s="362">
        <f t="shared" si="150"/>
        <v>0</v>
      </c>
      <c r="AQ433" s="362">
        <f t="shared" si="150"/>
        <v>0</v>
      </c>
      <c r="AR433" s="362">
        <f t="shared" si="150"/>
        <v>0</v>
      </c>
      <c r="AS433" s="362">
        <f t="shared" si="150"/>
        <v>0</v>
      </c>
      <c r="AT433" s="362">
        <f t="shared" si="150"/>
        <v>0</v>
      </c>
      <c r="AU433" s="362">
        <f t="shared" si="150"/>
        <v>0</v>
      </c>
      <c r="AV433" s="362">
        <f t="shared" si="150"/>
        <v>0</v>
      </c>
      <c r="AW433" s="362">
        <f t="shared" si="150"/>
        <v>0</v>
      </c>
      <c r="AX433" s="362">
        <f t="shared" si="150"/>
        <v>0</v>
      </c>
      <c r="AY433" s="362">
        <f t="shared" si="150"/>
        <v>0</v>
      </c>
      <c r="AZ433" s="362">
        <f t="shared" si="150"/>
        <v>0</v>
      </c>
      <c r="BA433" s="257"/>
    </row>
    <row r="434" spans="1:53" ht="15.75" hidden="1" outlineLevel="1">
      <c r="A434" s="450"/>
      <c r="B434" s="258"/>
      <c r="C434" s="259"/>
      <c r="D434" s="259"/>
      <c r="E434" s="259"/>
      <c r="F434" s="259"/>
      <c r="G434" s="259"/>
      <c r="H434" s="259"/>
      <c r="I434" s="259"/>
      <c r="J434" s="259"/>
      <c r="K434" s="259"/>
      <c r="L434" s="259"/>
      <c r="M434" s="259"/>
      <c r="N434" s="259"/>
      <c r="O434" s="259"/>
      <c r="P434" s="259"/>
      <c r="Q434" s="259"/>
      <c r="R434" s="259"/>
      <c r="S434" s="259"/>
      <c r="T434" s="259"/>
      <c r="U434" s="263"/>
      <c r="V434" s="259"/>
      <c r="W434" s="259"/>
      <c r="X434" s="259"/>
      <c r="Y434" s="259"/>
      <c r="Z434" s="259"/>
      <c r="AA434" s="259"/>
      <c r="AB434" s="259"/>
      <c r="AC434" s="259"/>
      <c r="AD434" s="259"/>
      <c r="AE434" s="259"/>
      <c r="AF434" s="259"/>
      <c r="AG434" s="259"/>
      <c r="AH434" s="259"/>
      <c r="AI434" s="259"/>
      <c r="AJ434" s="259"/>
      <c r="AK434" s="259"/>
      <c r="AL434" s="259"/>
      <c r="AM434" s="363"/>
      <c r="AN434" s="364"/>
      <c r="AO434" s="364"/>
      <c r="AP434" s="364"/>
      <c r="AQ434" s="364"/>
      <c r="AR434" s="364"/>
      <c r="AS434" s="364"/>
      <c r="AT434" s="364"/>
      <c r="AU434" s="364"/>
      <c r="AV434" s="364"/>
      <c r="AW434" s="364"/>
      <c r="AX434" s="364"/>
      <c r="AY434" s="364"/>
      <c r="AZ434" s="364"/>
      <c r="BA434" s="262"/>
    </row>
    <row r="435" spans="1:53" ht="15" hidden="1" outlineLevel="1">
      <c r="A435" s="448">
        <v>2</v>
      </c>
      <c r="B435" s="254" t="s">
        <v>2</v>
      </c>
      <c r="C435" s="251" t="s">
        <v>25</v>
      </c>
      <c r="D435" s="255"/>
      <c r="E435" s="255"/>
      <c r="F435" s="255"/>
      <c r="G435" s="255"/>
      <c r="H435" s="255"/>
      <c r="I435" s="255"/>
      <c r="J435" s="255"/>
      <c r="K435" s="255"/>
      <c r="L435" s="255"/>
      <c r="M435" s="255"/>
      <c r="N435" s="255"/>
      <c r="O435" s="255"/>
      <c r="P435" s="255"/>
      <c r="Q435" s="255"/>
      <c r="R435" s="255"/>
      <c r="S435" s="255"/>
      <c r="T435" s="255"/>
      <c r="U435" s="251"/>
      <c r="V435" s="255"/>
      <c r="W435" s="255"/>
      <c r="X435" s="255"/>
      <c r="Y435" s="255"/>
      <c r="Z435" s="255"/>
      <c r="AA435" s="255"/>
      <c r="AB435" s="255"/>
      <c r="AC435" s="255"/>
      <c r="AD435" s="255"/>
      <c r="AE435" s="255"/>
      <c r="AF435" s="255"/>
      <c r="AG435" s="255"/>
      <c r="AH435" s="255"/>
      <c r="AI435" s="255"/>
      <c r="AJ435" s="255"/>
      <c r="AK435" s="255"/>
      <c r="AL435" s="255"/>
      <c r="AM435" s="416"/>
      <c r="AN435" s="361"/>
      <c r="AO435" s="361"/>
      <c r="AP435" s="361"/>
      <c r="AQ435" s="361"/>
      <c r="AR435" s="361"/>
      <c r="AS435" s="361"/>
      <c r="AT435" s="361"/>
      <c r="AU435" s="361"/>
      <c r="AV435" s="361"/>
      <c r="AW435" s="361"/>
      <c r="AX435" s="361"/>
      <c r="AY435" s="361"/>
      <c r="AZ435" s="361"/>
      <c r="BA435" s="256">
        <f>SUM(AM435:AZ435)</f>
        <v>0</v>
      </c>
    </row>
    <row r="436" spans="1:53" ht="15" hidden="1" outlineLevel="1">
      <c r="B436" s="254" t="s">
        <v>258</v>
      </c>
      <c r="C436" s="251" t="s">
        <v>163</v>
      </c>
      <c r="D436" s="255"/>
      <c r="E436" s="255"/>
      <c r="F436" s="255"/>
      <c r="G436" s="255"/>
      <c r="H436" s="255"/>
      <c r="I436" s="255"/>
      <c r="J436" s="255"/>
      <c r="K436" s="255"/>
      <c r="L436" s="255"/>
      <c r="M436" s="255"/>
      <c r="N436" s="255"/>
      <c r="O436" s="255"/>
      <c r="P436" s="255"/>
      <c r="Q436" s="255"/>
      <c r="R436" s="255"/>
      <c r="S436" s="255"/>
      <c r="T436" s="255"/>
      <c r="U436" s="414"/>
      <c r="V436" s="255"/>
      <c r="W436" s="255"/>
      <c r="X436" s="255"/>
      <c r="Y436" s="255"/>
      <c r="Z436" s="255"/>
      <c r="AA436" s="255"/>
      <c r="AB436" s="255"/>
      <c r="AC436" s="255"/>
      <c r="AD436" s="255"/>
      <c r="AE436" s="255"/>
      <c r="AF436" s="255"/>
      <c r="AG436" s="255"/>
      <c r="AH436" s="255"/>
      <c r="AI436" s="255"/>
      <c r="AJ436" s="255"/>
      <c r="AK436" s="255"/>
      <c r="AL436" s="255"/>
      <c r="AM436" s="362">
        <f>AM435</f>
        <v>0</v>
      </c>
      <c r="AN436" s="362">
        <f>AN435</f>
        <v>0</v>
      </c>
      <c r="AO436" s="362">
        <f t="shared" ref="AO436:AZ436" si="151">AO435</f>
        <v>0</v>
      </c>
      <c r="AP436" s="362">
        <f t="shared" si="151"/>
        <v>0</v>
      </c>
      <c r="AQ436" s="362">
        <f t="shared" si="151"/>
        <v>0</v>
      </c>
      <c r="AR436" s="362">
        <f t="shared" si="151"/>
        <v>0</v>
      </c>
      <c r="AS436" s="362">
        <f t="shared" si="151"/>
        <v>0</v>
      </c>
      <c r="AT436" s="362">
        <f t="shared" si="151"/>
        <v>0</v>
      </c>
      <c r="AU436" s="362">
        <f t="shared" si="151"/>
        <v>0</v>
      </c>
      <c r="AV436" s="362">
        <f t="shared" si="151"/>
        <v>0</v>
      </c>
      <c r="AW436" s="362">
        <f t="shared" si="151"/>
        <v>0</v>
      </c>
      <c r="AX436" s="362">
        <f t="shared" si="151"/>
        <v>0</v>
      </c>
      <c r="AY436" s="362">
        <f t="shared" si="151"/>
        <v>0</v>
      </c>
      <c r="AZ436" s="362">
        <f t="shared" si="151"/>
        <v>0</v>
      </c>
      <c r="BA436" s="257"/>
    </row>
    <row r="437" spans="1:53" ht="15.75" hidden="1" outlineLevel="1">
      <c r="A437" s="450"/>
      <c r="B437" s="258"/>
      <c r="C437" s="259"/>
      <c r="D437" s="264"/>
      <c r="E437" s="264"/>
      <c r="F437" s="264"/>
      <c r="G437" s="264"/>
      <c r="H437" s="264"/>
      <c r="I437" s="264"/>
      <c r="J437" s="264"/>
      <c r="K437" s="264"/>
      <c r="L437" s="264"/>
      <c r="M437" s="264"/>
      <c r="N437" s="264"/>
      <c r="O437" s="264"/>
      <c r="P437" s="264"/>
      <c r="Q437" s="264"/>
      <c r="R437" s="264"/>
      <c r="S437" s="264"/>
      <c r="T437" s="264"/>
      <c r="U437" s="263"/>
      <c r="V437" s="264"/>
      <c r="W437" s="264"/>
      <c r="X437" s="264"/>
      <c r="Y437" s="264"/>
      <c r="Z437" s="264"/>
      <c r="AA437" s="264"/>
      <c r="AB437" s="264"/>
      <c r="AC437" s="264"/>
      <c r="AD437" s="264"/>
      <c r="AE437" s="264"/>
      <c r="AF437" s="264"/>
      <c r="AG437" s="264"/>
      <c r="AH437" s="264"/>
      <c r="AI437" s="264"/>
      <c r="AJ437" s="264"/>
      <c r="AK437" s="264"/>
      <c r="AL437" s="264"/>
      <c r="AM437" s="363"/>
      <c r="AN437" s="364"/>
      <c r="AO437" s="364"/>
      <c r="AP437" s="364"/>
      <c r="AQ437" s="364"/>
      <c r="AR437" s="364"/>
      <c r="AS437" s="364"/>
      <c r="AT437" s="364"/>
      <c r="AU437" s="364"/>
      <c r="AV437" s="364"/>
      <c r="AW437" s="364"/>
      <c r="AX437" s="364"/>
      <c r="AY437" s="364"/>
      <c r="AZ437" s="364"/>
      <c r="BA437" s="262"/>
    </row>
    <row r="438" spans="1:53" ht="15" hidden="1" outlineLevel="1">
      <c r="A438" s="448">
        <v>3</v>
      </c>
      <c r="B438" s="254" t="s">
        <v>3</v>
      </c>
      <c r="C438" s="251" t="s">
        <v>25</v>
      </c>
      <c r="D438" s="255"/>
      <c r="E438" s="255"/>
      <c r="F438" s="255"/>
      <c r="G438" s="255"/>
      <c r="H438" s="255"/>
      <c r="I438" s="255"/>
      <c r="J438" s="255"/>
      <c r="K438" s="255"/>
      <c r="L438" s="255"/>
      <c r="M438" s="255"/>
      <c r="N438" s="255"/>
      <c r="O438" s="255"/>
      <c r="P438" s="255"/>
      <c r="Q438" s="255"/>
      <c r="R438" s="255"/>
      <c r="S438" s="255"/>
      <c r="T438" s="255"/>
      <c r="U438" s="251"/>
      <c r="V438" s="255"/>
      <c r="W438" s="255"/>
      <c r="X438" s="255"/>
      <c r="Y438" s="255"/>
      <c r="Z438" s="255"/>
      <c r="AA438" s="255"/>
      <c r="AB438" s="255"/>
      <c r="AC438" s="255"/>
      <c r="AD438" s="255"/>
      <c r="AE438" s="255"/>
      <c r="AF438" s="255"/>
      <c r="AG438" s="255"/>
      <c r="AH438" s="255"/>
      <c r="AI438" s="255"/>
      <c r="AJ438" s="255"/>
      <c r="AK438" s="255"/>
      <c r="AL438" s="255"/>
      <c r="AM438" s="416"/>
      <c r="AN438" s="361"/>
      <c r="AO438" s="361"/>
      <c r="AP438" s="361"/>
      <c r="AQ438" s="361"/>
      <c r="AR438" s="361"/>
      <c r="AS438" s="361"/>
      <c r="AT438" s="361"/>
      <c r="AU438" s="361"/>
      <c r="AV438" s="361"/>
      <c r="AW438" s="361"/>
      <c r="AX438" s="361"/>
      <c r="AY438" s="361"/>
      <c r="AZ438" s="361"/>
      <c r="BA438" s="256">
        <f>SUM(AM438:AZ438)</f>
        <v>0</v>
      </c>
    </row>
    <row r="439" spans="1:53" ht="15" hidden="1" outlineLevel="1">
      <c r="B439" s="254" t="s">
        <v>258</v>
      </c>
      <c r="C439" s="251" t="s">
        <v>163</v>
      </c>
      <c r="D439" s="255"/>
      <c r="E439" s="255"/>
      <c r="F439" s="255"/>
      <c r="G439" s="255"/>
      <c r="H439" s="255"/>
      <c r="I439" s="255"/>
      <c r="J439" s="255"/>
      <c r="K439" s="255"/>
      <c r="L439" s="255"/>
      <c r="M439" s="255"/>
      <c r="N439" s="255"/>
      <c r="O439" s="255"/>
      <c r="P439" s="255"/>
      <c r="Q439" s="255"/>
      <c r="R439" s="255"/>
      <c r="S439" s="255"/>
      <c r="T439" s="255"/>
      <c r="U439" s="414"/>
      <c r="V439" s="255"/>
      <c r="W439" s="255"/>
      <c r="X439" s="255"/>
      <c r="Y439" s="255"/>
      <c r="Z439" s="255"/>
      <c r="AA439" s="255"/>
      <c r="AB439" s="255"/>
      <c r="AC439" s="255"/>
      <c r="AD439" s="255"/>
      <c r="AE439" s="255"/>
      <c r="AF439" s="255"/>
      <c r="AG439" s="255"/>
      <c r="AH439" s="255"/>
      <c r="AI439" s="255"/>
      <c r="AJ439" s="255"/>
      <c r="AK439" s="255"/>
      <c r="AL439" s="255"/>
      <c r="AM439" s="362">
        <f>AM438</f>
        <v>0</v>
      </c>
      <c r="AN439" s="362">
        <f>AN438</f>
        <v>0</v>
      </c>
      <c r="AO439" s="362">
        <f t="shared" ref="AO439:AZ439" si="152">AO438</f>
        <v>0</v>
      </c>
      <c r="AP439" s="362">
        <f t="shared" si="152"/>
        <v>0</v>
      </c>
      <c r="AQ439" s="362">
        <f t="shared" si="152"/>
        <v>0</v>
      </c>
      <c r="AR439" s="362">
        <f t="shared" si="152"/>
        <v>0</v>
      </c>
      <c r="AS439" s="362">
        <f t="shared" si="152"/>
        <v>0</v>
      </c>
      <c r="AT439" s="362">
        <f t="shared" si="152"/>
        <v>0</v>
      </c>
      <c r="AU439" s="362">
        <f t="shared" si="152"/>
        <v>0</v>
      </c>
      <c r="AV439" s="362">
        <f t="shared" si="152"/>
        <v>0</v>
      </c>
      <c r="AW439" s="362">
        <f t="shared" si="152"/>
        <v>0</v>
      </c>
      <c r="AX439" s="362">
        <f t="shared" si="152"/>
        <v>0</v>
      </c>
      <c r="AY439" s="362">
        <f t="shared" si="152"/>
        <v>0</v>
      </c>
      <c r="AZ439" s="362">
        <f t="shared" si="152"/>
        <v>0</v>
      </c>
      <c r="BA439" s="257"/>
    </row>
    <row r="440" spans="1:53" ht="15" hidden="1" outlineLevel="1">
      <c r="B440" s="254"/>
      <c r="C440" s="265"/>
      <c r="D440" s="251"/>
      <c r="E440" s="251"/>
      <c r="F440" s="251"/>
      <c r="G440" s="251"/>
      <c r="H440" s="251"/>
      <c r="I440" s="251"/>
      <c r="J440" s="251"/>
      <c r="K440" s="251"/>
      <c r="L440" s="251"/>
      <c r="M440" s="251"/>
      <c r="N440" s="251"/>
      <c r="O440" s="251"/>
      <c r="P440" s="251"/>
      <c r="Q440" s="251"/>
      <c r="R440" s="251"/>
      <c r="S440" s="251"/>
      <c r="T440" s="251"/>
      <c r="U440" s="243"/>
      <c r="V440" s="251"/>
      <c r="W440" s="251"/>
      <c r="X440" s="251"/>
      <c r="Y440" s="251"/>
      <c r="Z440" s="251"/>
      <c r="AA440" s="251"/>
      <c r="AB440" s="251"/>
      <c r="AC440" s="251"/>
      <c r="AD440" s="251"/>
      <c r="AE440" s="251"/>
      <c r="AF440" s="251"/>
      <c r="AG440" s="251"/>
      <c r="AH440" s="251"/>
      <c r="AI440" s="251"/>
      <c r="AJ440" s="251"/>
      <c r="AK440" s="251"/>
      <c r="AL440" s="251"/>
      <c r="AM440" s="363"/>
      <c r="AN440" s="363"/>
      <c r="AO440" s="363"/>
      <c r="AP440" s="363"/>
      <c r="AQ440" s="363"/>
      <c r="AR440" s="363"/>
      <c r="AS440" s="363"/>
      <c r="AT440" s="363"/>
      <c r="AU440" s="363"/>
      <c r="AV440" s="363"/>
      <c r="AW440" s="363"/>
      <c r="AX440" s="363"/>
      <c r="AY440" s="363"/>
      <c r="AZ440" s="363"/>
      <c r="BA440" s="266"/>
    </row>
    <row r="441" spans="1:53" ht="15" hidden="1" outlineLevel="1">
      <c r="A441" s="448">
        <v>4</v>
      </c>
      <c r="B441" s="254" t="s">
        <v>4</v>
      </c>
      <c r="C441" s="251" t="s">
        <v>25</v>
      </c>
      <c r="D441" s="255"/>
      <c r="E441" s="255"/>
      <c r="F441" s="255"/>
      <c r="G441" s="255"/>
      <c r="H441" s="255"/>
      <c r="I441" s="255"/>
      <c r="J441" s="255"/>
      <c r="K441" s="255"/>
      <c r="L441" s="255"/>
      <c r="M441" s="255"/>
      <c r="N441" s="255"/>
      <c r="O441" s="255"/>
      <c r="P441" s="255"/>
      <c r="Q441" s="255"/>
      <c r="R441" s="255"/>
      <c r="S441" s="255"/>
      <c r="T441" s="255"/>
      <c r="U441" s="251"/>
      <c r="V441" s="255"/>
      <c r="W441" s="255"/>
      <c r="X441" s="255"/>
      <c r="Y441" s="255"/>
      <c r="Z441" s="255"/>
      <c r="AA441" s="255"/>
      <c r="AB441" s="255"/>
      <c r="AC441" s="255"/>
      <c r="AD441" s="255"/>
      <c r="AE441" s="255"/>
      <c r="AF441" s="255"/>
      <c r="AG441" s="255"/>
      <c r="AH441" s="255"/>
      <c r="AI441" s="255"/>
      <c r="AJ441" s="255"/>
      <c r="AK441" s="255"/>
      <c r="AL441" s="255"/>
      <c r="AM441" s="416"/>
      <c r="AN441" s="361"/>
      <c r="AO441" s="361"/>
      <c r="AP441" s="361"/>
      <c r="AQ441" s="361"/>
      <c r="AR441" s="361"/>
      <c r="AS441" s="361"/>
      <c r="AT441" s="361"/>
      <c r="AU441" s="361"/>
      <c r="AV441" s="361"/>
      <c r="AW441" s="361"/>
      <c r="AX441" s="361"/>
      <c r="AY441" s="361"/>
      <c r="AZ441" s="361"/>
      <c r="BA441" s="256">
        <f>SUM(AM441:AZ441)</f>
        <v>0</v>
      </c>
    </row>
    <row r="442" spans="1:53" ht="15" hidden="1" outlineLevel="1">
      <c r="B442" s="254" t="s">
        <v>258</v>
      </c>
      <c r="C442" s="251" t="s">
        <v>163</v>
      </c>
      <c r="D442" s="255"/>
      <c r="E442" s="255"/>
      <c r="F442" s="255"/>
      <c r="G442" s="255"/>
      <c r="H442" s="255"/>
      <c r="I442" s="255"/>
      <c r="J442" s="255"/>
      <c r="K442" s="255"/>
      <c r="L442" s="255"/>
      <c r="M442" s="255"/>
      <c r="N442" s="255"/>
      <c r="O442" s="255"/>
      <c r="P442" s="255"/>
      <c r="Q442" s="255"/>
      <c r="R442" s="255"/>
      <c r="S442" s="255"/>
      <c r="T442" s="255"/>
      <c r="U442" s="414"/>
      <c r="V442" s="255"/>
      <c r="W442" s="255"/>
      <c r="X442" s="255"/>
      <c r="Y442" s="255"/>
      <c r="Z442" s="255"/>
      <c r="AA442" s="255"/>
      <c r="AB442" s="255"/>
      <c r="AC442" s="255"/>
      <c r="AD442" s="255"/>
      <c r="AE442" s="255"/>
      <c r="AF442" s="255"/>
      <c r="AG442" s="255"/>
      <c r="AH442" s="255"/>
      <c r="AI442" s="255"/>
      <c r="AJ442" s="255"/>
      <c r="AK442" s="255"/>
      <c r="AL442" s="255"/>
      <c r="AM442" s="362">
        <f>AM441</f>
        <v>0</v>
      </c>
      <c r="AN442" s="362">
        <f>AN441</f>
        <v>0</v>
      </c>
      <c r="AO442" s="362">
        <f t="shared" ref="AO442:AZ442" si="153">AO441</f>
        <v>0</v>
      </c>
      <c r="AP442" s="362">
        <f t="shared" si="153"/>
        <v>0</v>
      </c>
      <c r="AQ442" s="362">
        <f t="shared" si="153"/>
        <v>0</v>
      </c>
      <c r="AR442" s="362">
        <f t="shared" si="153"/>
        <v>0</v>
      </c>
      <c r="AS442" s="362">
        <f t="shared" si="153"/>
        <v>0</v>
      </c>
      <c r="AT442" s="362">
        <f t="shared" si="153"/>
        <v>0</v>
      </c>
      <c r="AU442" s="362">
        <f t="shared" si="153"/>
        <v>0</v>
      </c>
      <c r="AV442" s="362">
        <f t="shared" si="153"/>
        <v>0</v>
      </c>
      <c r="AW442" s="362">
        <f t="shared" si="153"/>
        <v>0</v>
      </c>
      <c r="AX442" s="362">
        <f t="shared" si="153"/>
        <v>0</v>
      </c>
      <c r="AY442" s="362">
        <f t="shared" si="153"/>
        <v>0</v>
      </c>
      <c r="AZ442" s="362">
        <f t="shared" si="153"/>
        <v>0</v>
      </c>
      <c r="BA442" s="257"/>
    </row>
    <row r="443" spans="1:53" ht="15" hidden="1" outlineLevel="1">
      <c r="B443" s="254"/>
      <c r="C443" s="265"/>
      <c r="D443" s="264"/>
      <c r="E443" s="264"/>
      <c r="F443" s="264"/>
      <c r="G443" s="264"/>
      <c r="H443" s="264"/>
      <c r="I443" s="264"/>
      <c r="J443" s="264"/>
      <c r="K443" s="264"/>
      <c r="L443" s="264"/>
      <c r="M443" s="264"/>
      <c r="N443" s="264"/>
      <c r="O443" s="264"/>
      <c r="P443" s="264"/>
      <c r="Q443" s="264"/>
      <c r="R443" s="264"/>
      <c r="S443" s="264"/>
      <c r="T443" s="264"/>
      <c r="U443" s="251"/>
      <c r="V443" s="264"/>
      <c r="W443" s="264"/>
      <c r="X443" s="264"/>
      <c r="Y443" s="264"/>
      <c r="Z443" s="264"/>
      <c r="AA443" s="264"/>
      <c r="AB443" s="264"/>
      <c r="AC443" s="264"/>
      <c r="AD443" s="264"/>
      <c r="AE443" s="264"/>
      <c r="AF443" s="264"/>
      <c r="AG443" s="264"/>
      <c r="AH443" s="264"/>
      <c r="AI443" s="264"/>
      <c r="AJ443" s="264"/>
      <c r="AK443" s="264"/>
      <c r="AL443" s="264"/>
      <c r="AM443" s="363"/>
      <c r="AN443" s="363"/>
      <c r="AO443" s="363"/>
      <c r="AP443" s="363"/>
      <c r="AQ443" s="363"/>
      <c r="AR443" s="363"/>
      <c r="AS443" s="363"/>
      <c r="AT443" s="363"/>
      <c r="AU443" s="363"/>
      <c r="AV443" s="363"/>
      <c r="AW443" s="363"/>
      <c r="AX443" s="363"/>
      <c r="AY443" s="363"/>
      <c r="AZ443" s="363"/>
      <c r="BA443" s="266"/>
    </row>
    <row r="444" spans="1:53" ht="15" hidden="1" outlineLevel="1">
      <c r="A444" s="448">
        <v>5</v>
      </c>
      <c r="B444" s="254" t="s">
        <v>5</v>
      </c>
      <c r="C444" s="251" t="s">
        <v>25</v>
      </c>
      <c r="D444" s="255"/>
      <c r="E444" s="255"/>
      <c r="F444" s="255"/>
      <c r="G444" s="255"/>
      <c r="H444" s="255"/>
      <c r="I444" s="255"/>
      <c r="J444" s="255"/>
      <c r="K444" s="255"/>
      <c r="L444" s="255"/>
      <c r="M444" s="255"/>
      <c r="N444" s="255"/>
      <c r="O444" s="255"/>
      <c r="P444" s="255"/>
      <c r="Q444" s="255"/>
      <c r="R444" s="255"/>
      <c r="S444" s="255"/>
      <c r="T444" s="255"/>
      <c r="U444" s="251"/>
      <c r="V444" s="255"/>
      <c r="W444" s="255"/>
      <c r="X444" s="255"/>
      <c r="Y444" s="255"/>
      <c r="Z444" s="255"/>
      <c r="AA444" s="255"/>
      <c r="AB444" s="255"/>
      <c r="AC444" s="255"/>
      <c r="AD444" s="255"/>
      <c r="AE444" s="255"/>
      <c r="AF444" s="255"/>
      <c r="AG444" s="255"/>
      <c r="AH444" s="255"/>
      <c r="AI444" s="255"/>
      <c r="AJ444" s="255"/>
      <c r="AK444" s="255"/>
      <c r="AL444" s="255"/>
      <c r="AM444" s="416"/>
      <c r="AN444" s="361"/>
      <c r="AO444" s="361"/>
      <c r="AP444" s="361"/>
      <c r="AQ444" s="361"/>
      <c r="AR444" s="361"/>
      <c r="AS444" s="361"/>
      <c r="AT444" s="361"/>
      <c r="AU444" s="361"/>
      <c r="AV444" s="361"/>
      <c r="AW444" s="361"/>
      <c r="AX444" s="361"/>
      <c r="AY444" s="361"/>
      <c r="AZ444" s="361"/>
      <c r="BA444" s="256">
        <f>SUM(AM444:AZ444)</f>
        <v>0</v>
      </c>
    </row>
    <row r="445" spans="1:53" ht="15" hidden="1" outlineLevel="1">
      <c r="B445" s="254" t="s">
        <v>258</v>
      </c>
      <c r="C445" s="251" t="s">
        <v>163</v>
      </c>
      <c r="D445" s="255"/>
      <c r="E445" s="255"/>
      <c r="F445" s="255"/>
      <c r="G445" s="255"/>
      <c r="H445" s="255"/>
      <c r="I445" s="255"/>
      <c r="J445" s="255"/>
      <c r="K445" s="255"/>
      <c r="L445" s="255"/>
      <c r="M445" s="255"/>
      <c r="N445" s="255"/>
      <c r="O445" s="255"/>
      <c r="P445" s="255"/>
      <c r="Q445" s="255"/>
      <c r="R445" s="255"/>
      <c r="S445" s="255"/>
      <c r="T445" s="255"/>
      <c r="U445" s="414"/>
      <c r="V445" s="255"/>
      <c r="W445" s="255"/>
      <c r="X445" s="255"/>
      <c r="Y445" s="255"/>
      <c r="Z445" s="255"/>
      <c r="AA445" s="255"/>
      <c r="AB445" s="255"/>
      <c r="AC445" s="255"/>
      <c r="AD445" s="255"/>
      <c r="AE445" s="255"/>
      <c r="AF445" s="255"/>
      <c r="AG445" s="255"/>
      <c r="AH445" s="255"/>
      <c r="AI445" s="255"/>
      <c r="AJ445" s="255"/>
      <c r="AK445" s="255"/>
      <c r="AL445" s="255"/>
      <c r="AM445" s="362">
        <f>AM444</f>
        <v>0</v>
      </c>
      <c r="AN445" s="362">
        <f>AN444</f>
        <v>0</v>
      </c>
      <c r="AO445" s="362">
        <f t="shared" ref="AO445:AZ445" si="154">AO444</f>
        <v>0</v>
      </c>
      <c r="AP445" s="362">
        <f t="shared" si="154"/>
        <v>0</v>
      </c>
      <c r="AQ445" s="362">
        <f t="shared" si="154"/>
        <v>0</v>
      </c>
      <c r="AR445" s="362">
        <f t="shared" si="154"/>
        <v>0</v>
      </c>
      <c r="AS445" s="362">
        <f t="shared" si="154"/>
        <v>0</v>
      </c>
      <c r="AT445" s="362">
        <f t="shared" si="154"/>
        <v>0</v>
      </c>
      <c r="AU445" s="362">
        <f t="shared" si="154"/>
        <v>0</v>
      </c>
      <c r="AV445" s="362">
        <f t="shared" si="154"/>
        <v>0</v>
      </c>
      <c r="AW445" s="362">
        <f t="shared" si="154"/>
        <v>0</v>
      </c>
      <c r="AX445" s="362">
        <f t="shared" si="154"/>
        <v>0</v>
      </c>
      <c r="AY445" s="362">
        <f t="shared" si="154"/>
        <v>0</v>
      </c>
      <c r="AZ445" s="362">
        <f t="shared" si="154"/>
        <v>0</v>
      </c>
      <c r="BA445" s="257"/>
    </row>
    <row r="446" spans="1:53" ht="15" hidden="1" outlineLevel="1">
      <c r="B446" s="254"/>
      <c r="C446" s="265"/>
      <c r="D446" s="264"/>
      <c r="E446" s="264"/>
      <c r="F446" s="264"/>
      <c r="G446" s="264"/>
      <c r="H446" s="264"/>
      <c r="I446" s="264"/>
      <c r="J446" s="264"/>
      <c r="K446" s="264"/>
      <c r="L446" s="264"/>
      <c r="M446" s="264"/>
      <c r="N446" s="264"/>
      <c r="O446" s="264"/>
      <c r="P446" s="264"/>
      <c r="Q446" s="264"/>
      <c r="R446" s="264"/>
      <c r="S446" s="264"/>
      <c r="T446" s="264"/>
      <c r="U446" s="251"/>
      <c r="V446" s="264"/>
      <c r="W446" s="264"/>
      <c r="X446" s="264"/>
      <c r="Y446" s="264"/>
      <c r="Z446" s="264"/>
      <c r="AA446" s="264"/>
      <c r="AB446" s="264"/>
      <c r="AC446" s="264"/>
      <c r="AD446" s="264"/>
      <c r="AE446" s="264"/>
      <c r="AF446" s="264"/>
      <c r="AG446" s="264"/>
      <c r="AH446" s="264"/>
      <c r="AI446" s="264"/>
      <c r="AJ446" s="264"/>
      <c r="AK446" s="264"/>
      <c r="AL446" s="264"/>
      <c r="AM446" s="363"/>
      <c r="AN446" s="363"/>
      <c r="AO446" s="363"/>
      <c r="AP446" s="363"/>
      <c r="AQ446" s="363"/>
      <c r="AR446" s="363"/>
      <c r="AS446" s="363"/>
      <c r="AT446" s="363"/>
      <c r="AU446" s="363"/>
      <c r="AV446" s="363"/>
      <c r="AW446" s="363"/>
      <c r="AX446" s="363"/>
      <c r="AY446" s="363"/>
      <c r="AZ446" s="363"/>
      <c r="BA446" s="266"/>
    </row>
    <row r="447" spans="1:53" ht="15" hidden="1" outlineLevel="1">
      <c r="A447" s="448">
        <v>6</v>
      </c>
      <c r="B447" s="254" t="s">
        <v>6</v>
      </c>
      <c r="C447" s="251" t="s">
        <v>25</v>
      </c>
      <c r="D447" s="255"/>
      <c r="E447" s="255"/>
      <c r="F447" s="255"/>
      <c r="G447" s="255"/>
      <c r="H447" s="255"/>
      <c r="I447" s="255"/>
      <c r="J447" s="255"/>
      <c r="K447" s="255"/>
      <c r="L447" s="255"/>
      <c r="M447" s="255"/>
      <c r="N447" s="255"/>
      <c r="O447" s="255"/>
      <c r="P447" s="255"/>
      <c r="Q447" s="255"/>
      <c r="R447" s="255"/>
      <c r="S447" s="255"/>
      <c r="T447" s="255"/>
      <c r="U447" s="251"/>
      <c r="V447" s="255"/>
      <c r="W447" s="255"/>
      <c r="X447" s="255"/>
      <c r="Y447" s="255"/>
      <c r="Z447" s="255"/>
      <c r="AA447" s="255"/>
      <c r="AB447" s="255"/>
      <c r="AC447" s="255"/>
      <c r="AD447" s="255"/>
      <c r="AE447" s="255"/>
      <c r="AF447" s="255"/>
      <c r="AG447" s="255"/>
      <c r="AH447" s="255"/>
      <c r="AI447" s="255"/>
      <c r="AJ447" s="255"/>
      <c r="AK447" s="255"/>
      <c r="AL447" s="255"/>
      <c r="AM447" s="361"/>
      <c r="AN447" s="361"/>
      <c r="AO447" s="361"/>
      <c r="AP447" s="361"/>
      <c r="AQ447" s="361"/>
      <c r="AR447" s="361"/>
      <c r="AS447" s="361"/>
      <c r="AT447" s="361"/>
      <c r="AU447" s="361"/>
      <c r="AV447" s="361"/>
      <c r="AW447" s="361"/>
      <c r="AX447" s="361"/>
      <c r="AY447" s="361"/>
      <c r="AZ447" s="361"/>
      <c r="BA447" s="256">
        <f>SUM(AM447:AZ447)</f>
        <v>0</v>
      </c>
    </row>
    <row r="448" spans="1:53" ht="15" hidden="1" outlineLevel="1">
      <c r="B448" s="254" t="s">
        <v>258</v>
      </c>
      <c r="C448" s="251" t="s">
        <v>163</v>
      </c>
      <c r="D448" s="255"/>
      <c r="E448" s="255"/>
      <c r="F448" s="255"/>
      <c r="G448" s="255"/>
      <c r="H448" s="255"/>
      <c r="I448" s="255"/>
      <c r="J448" s="255"/>
      <c r="K448" s="255"/>
      <c r="L448" s="255"/>
      <c r="M448" s="255"/>
      <c r="N448" s="255"/>
      <c r="O448" s="255"/>
      <c r="P448" s="255"/>
      <c r="Q448" s="255"/>
      <c r="R448" s="255"/>
      <c r="S448" s="255"/>
      <c r="T448" s="255"/>
      <c r="U448" s="414"/>
      <c r="V448" s="255"/>
      <c r="W448" s="255"/>
      <c r="X448" s="255"/>
      <c r="Y448" s="255"/>
      <c r="Z448" s="255"/>
      <c r="AA448" s="255"/>
      <c r="AB448" s="255"/>
      <c r="AC448" s="255"/>
      <c r="AD448" s="255"/>
      <c r="AE448" s="255"/>
      <c r="AF448" s="255"/>
      <c r="AG448" s="255"/>
      <c r="AH448" s="255"/>
      <c r="AI448" s="255"/>
      <c r="AJ448" s="255"/>
      <c r="AK448" s="255"/>
      <c r="AL448" s="255"/>
      <c r="AM448" s="362">
        <f>AM447</f>
        <v>0</v>
      </c>
      <c r="AN448" s="362">
        <f>AN447</f>
        <v>0</v>
      </c>
      <c r="AO448" s="362">
        <f t="shared" ref="AO448:AZ448" si="155">AO447</f>
        <v>0</v>
      </c>
      <c r="AP448" s="362">
        <f t="shared" si="155"/>
        <v>0</v>
      </c>
      <c r="AQ448" s="362">
        <f t="shared" si="155"/>
        <v>0</v>
      </c>
      <c r="AR448" s="362">
        <f t="shared" si="155"/>
        <v>0</v>
      </c>
      <c r="AS448" s="362">
        <f t="shared" si="155"/>
        <v>0</v>
      </c>
      <c r="AT448" s="362">
        <f t="shared" si="155"/>
        <v>0</v>
      </c>
      <c r="AU448" s="362">
        <f t="shared" si="155"/>
        <v>0</v>
      </c>
      <c r="AV448" s="362">
        <f t="shared" si="155"/>
        <v>0</v>
      </c>
      <c r="AW448" s="362">
        <f t="shared" si="155"/>
        <v>0</v>
      </c>
      <c r="AX448" s="362">
        <f t="shared" si="155"/>
        <v>0</v>
      </c>
      <c r="AY448" s="362">
        <f t="shared" si="155"/>
        <v>0</v>
      </c>
      <c r="AZ448" s="362">
        <f t="shared" si="155"/>
        <v>0</v>
      </c>
      <c r="BA448" s="257"/>
    </row>
    <row r="449" spans="1:53" ht="15" hidden="1" outlineLevel="1">
      <c r="B449" s="254"/>
      <c r="C449" s="265"/>
      <c r="D449" s="264"/>
      <c r="E449" s="264"/>
      <c r="F449" s="264"/>
      <c r="G449" s="264"/>
      <c r="H449" s="264"/>
      <c r="I449" s="264"/>
      <c r="J449" s="264"/>
      <c r="K449" s="264"/>
      <c r="L449" s="264"/>
      <c r="M449" s="264"/>
      <c r="N449" s="264"/>
      <c r="O449" s="264"/>
      <c r="P449" s="264"/>
      <c r="Q449" s="264"/>
      <c r="R449" s="264"/>
      <c r="S449" s="264"/>
      <c r="T449" s="264"/>
      <c r="U449" s="251"/>
      <c r="V449" s="264"/>
      <c r="W449" s="264"/>
      <c r="X449" s="264"/>
      <c r="Y449" s="264"/>
      <c r="Z449" s="264"/>
      <c r="AA449" s="264"/>
      <c r="AB449" s="264"/>
      <c r="AC449" s="264"/>
      <c r="AD449" s="264"/>
      <c r="AE449" s="264"/>
      <c r="AF449" s="264"/>
      <c r="AG449" s="264"/>
      <c r="AH449" s="264"/>
      <c r="AI449" s="264"/>
      <c r="AJ449" s="264"/>
      <c r="AK449" s="264"/>
      <c r="AL449" s="264"/>
      <c r="AM449" s="363"/>
      <c r="AN449" s="363"/>
      <c r="AO449" s="363"/>
      <c r="AP449" s="363"/>
      <c r="AQ449" s="363"/>
      <c r="AR449" s="363"/>
      <c r="AS449" s="363"/>
      <c r="AT449" s="363"/>
      <c r="AU449" s="363"/>
      <c r="AV449" s="363"/>
      <c r="AW449" s="363"/>
      <c r="AX449" s="363"/>
      <c r="AY449" s="363"/>
      <c r="AZ449" s="363"/>
      <c r="BA449" s="266"/>
    </row>
    <row r="450" spans="1:53" ht="15" hidden="1" outlineLevel="1">
      <c r="A450" s="448">
        <v>7</v>
      </c>
      <c r="B450" s="254" t="s">
        <v>42</v>
      </c>
      <c r="C450" s="251" t="s">
        <v>25</v>
      </c>
      <c r="D450" s="255"/>
      <c r="E450" s="255"/>
      <c r="F450" s="255"/>
      <c r="G450" s="255"/>
      <c r="H450" s="255"/>
      <c r="I450" s="255"/>
      <c r="J450" s="255"/>
      <c r="K450" s="255"/>
      <c r="L450" s="255"/>
      <c r="M450" s="255"/>
      <c r="N450" s="255"/>
      <c r="O450" s="255"/>
      <c r="P450" s="255"/>
      <c r="Q450" s="255"/>
      <c r="R450" s="255"/>
      <c r="S450" s="255"/>
      <c r="T450" s="255"/>
      <c r="U450" s="251"/>
      <c r="V450" s="255"/>
      <c r="W450" s="255"/>
      <c r="X450" s="255"/>
      <c r="Y450" s="255"/>
      <c r="Z450" s="255"/>
      <c r="AA450" s="255"/>
      <c r="AB450" s="255"/>
      <c r="AC450" s="255"/>
      <c r="AD450" s="255"/>
      <c r="AE450" s="255"/>
      <c r="AF450" s="255"/>
      <c r="AG450" s="255"/>
      <c r="AH450" s="255"/>
      <c r="AI450" s="255"/>
      <c r="AJ450" s="255"/>
      <c r="AK450" s="255"/>
      <c r="AL450" s="255"/>
      <c r="AM450" s="361"/>
      <c r="AN450" s="361"/>
      <c r="AO450" s="361"/>
      <c r="AP450" s="361"/>
      <c r="AQ450" s="361"/>
      <c r="AR450" s="361"/>
      <c r="AS450" s="361"/>
      <c r="AT450" s="361"/>
      <c r="AU450" s="361"/>
      <c r="AV450" s="361"/>
      <c r="AW450" s="361"/>
      <c r="AX450" s="361"/>
      <c r="AY450" s="361"/>
      <c r="AZ450" s="361"/>
      <c r="BA450" s="256">
        <f>SUM(AM450:AZ450)</f>
        <v>0</v>
      </c>
    </row>
    <row r="451" spans="1:53" ht="15" hidden="1" outlineLevel="1">
      <c r="B451" s="254" t="s">
        <v>258</v>
      </c>
      <c r="C451" s="251" t="s">
        <v>163</v>
      </c>
      <c r="D451" s="255"/>
      <c r="E451" s="255"/>
      <c r="F451" s="255"/>
      <c r="G451" s="255"/>
      <c r="H451" s="255"/>
      <c r="I451" s="255"/>
      <c r="J451" s="255"/>
      <c r="K451" s="255"/>
      <c r="L451" s="255"/>
      <c r="M451" s="255"/>
      <c r="N451" s="255"/>
      <c r="O451" s="255"/>
      <c r="P451" s="255"/>
      <c r="Q451" s="255"/>
      <c r="R451" s="255"/>
      <c r="S451" s="255"/>
      <c r="T451" s="255"/>
      <c r="U451" s="251"/>
      <c r="V451" s="255"/>
      <c r="W451" s="255"/>
      <c r="X451" s="255"/>
      <c r="Y451" s="255"/>
      <c r="Z451" s="255"/>
      <c r="AA451" s="255"/>
      <c r="AB451" s="255"/>
      <c r="AC451" s="255"/>
      <c r="AD451" s="255"/>
      <c r="AE451" s="255"/>
      <c r="AF451" s="255"/>
      <c r="AG451" s="255"/>
      <c r="AH451" s="255"/>
      <c r="AI451" s="255"/>
      <c r="AJ451" s="255"/>
      <c r="AK451" s="255"/>
      <c r="AL451" s="255"/>
      <c r="AM451" s="362">
        <f>AM450</f>
        <v>0</v>
      </c>
      <c r="AN451" s="362">
        <f>AN450</f>
        <v>0</v>
      </c>
      <c r="AO451" s="362">
        <f t="shared" ref="AO451:AZ451" si="156">AO450</f>
        <v>0</v>
      </c>
      <c r="AP451" s="362">
        <f t="shared" si="156"/>
        <v>0</v>
      </c>
      <c r="AQ451" s="362">
        <f t="shared" si="156"/>
        <v>0</v>
      </c>
      <c r="AR451" s="362">
        <f t="shared" si="156"/>
        <v>0</v>
      </c>
      <c r="AS451" s="362">
        <f t="shared" si="156"/>
        <v>0</v>
      </c>
      <c r="AT451" s="362">
        <f t="shared" si="156"/>
        <v>0</v>
      </c>
      <c r="AU451" s="362">
        <f t="shared" si="156"/>
        <v>0</v>
      </c>
      <c r="AV451" s="362">
        <f t="shared" si="156"/>
        <v>0</v>
      </c>
      <c r="AW451" s="362">
        <f t="shared" si="156"/>
        <v>0</v>
      </c>
      <c r="AX451" s="362">
        <f t="shared" si="156"/>
        <v>0</v>
      </c>
      <c r="AY451" s="362">
        <f t="shared" si="156"/>
        <v>0</v>
      </c>
      <c r="AZ451" s="362">
        <f t="shared" si="156"/>
        <v>0</v>
      </c>
      <c r="BA451" s="257"/>
    </row>
    <row r="452" spans="1:53" ht="15" hidden="1" outlineLevel="1">
      <c r="B452" s="254"/>
      <c r="C452" s="265"/>
      <c r="D452" s="264"/>
      <c r="E452" s="264"/>
      <c r="F452" s="264"/>
      <c r="G452" s="264"/>
      <c r="H452" s="264"/>
      <c r="I452" s="264"/>
      <c r="J452" s="264"/>
      <c r="K452" s="264"/>
      <c r="L452" s="264"/>
      <c r="M452" s="264"/>
      <c r="N452" s="264"/>
      <c r="O452" s="264"/>
      <c r="P452" s="264"/>
      <c r="Q452" s="264"/>
      <c r="R452" s="264"/>
      <c r="S452" s="264"/>
      <c r="T452" s="264"/>
      <c r="U452" s="251"/>
      <c r="V452" s="264"/>
      <c r="W452" s="264"/>
      <c r="X452" s="264"/>
      <c r="Y452" s="264"/>
      <c r="Z452" s="264"/>
      <c r="AA452" s="264"/>
      <c r="AB452" s="264"/>
      <c r="AC452" s="264"/>
      <c r="AD452" s="264"/>
      <c r="AE452" s="264"/>
      <c r="AF452" s="264"/>
      <c r="AG452" s="264"/>
      <c r="AH452" s="264"/>
      <c r="AI452" s="264"/>
      <c r="AJ452" s="264"/>
      <c r="AK452" s="264"/>
      <c r="AL452" s="264"/>
      <c r="AM452" s="363"/>
      <c r="AN452" s="363"/>
      <c r="AO452" s="363"/>
      <c r="AP452" s="363"/>
      <c r="AQ452" s="363"/>
      <c r="AR452" s="363"/>
      <c r="AS452" s="363"/>
      <c r="AT452" s="363"/>
      <c r="AU452" s="363"/>
      <c r="AV452" s="363"/>
      <c r="AW452" s="363"/>
      <c r="AX452" s="363"/>
      <c r="AY452" s="363"/>
      <c r="AZ452" s="363"/>
      <c r="BA452" s="266"/>
    </row>
    <row r="453" spans="1:53" s="243" customFormat="1" ht="15" hidden="1" outlineLevel="1">
      <c r="A453" s="448">
        <v>8</v>
      </c>
      <c r="B453" s="254" t="s">
        <v>482</v>
      </c>
      <c r="C453" s="251" t="s">
        <v>25</v>
      </c>
      <c r="D453" s="255"/>
      <c r="E453" s="255"/>
      <c r="F453" s="255"/>
      <c r="G453" s="255"/>
      <c r="H453" s="255"/>
      <c r="I453" s="255"/>
      <c r="J453" s="255"/>
      <c r="K453" s="255"/>
      <c r="L453" s="255"/>
      <c r="M453" s="255"/>
      <c r="N453" s="255"/>
      <c r="O453" s="255"/>
      <c r="P453" s="255"/>
      <c r="Q453" s="255"/>
      <c r="R453" s="255"/>
      <c r="S453" s="255"/>
      <c r="T453" s="255"/>
      <c r="U453" s="251"/>
      <c r="V453" s="255"/>
      <c r="W453" s="255"/>
      <c r="X453" s="255"/>
      <c r="Y453" s="255"/>
      <c r="Z453" s="255"/>
      <c r="AA453" s="255"/>
      <c r="AB453" s="255"/>
      <c r="AC453" s="255"/>
      <c r="AD453" s="255"/>
      <c r="AE453" s="255"/>
      <c r="AF453" s="255"/>
      <c r="AG453" s="255"/>
      <c r="AH453" s="255"/>
      <c r="AI453" s="255"/>
      <c r="AJ453" s="255"/>
      <c r="AK453" s="255"/>
      <c r="AL453" s="255"/>
      <c r="AM453" s="361"/>
      <c r="AN453" s="361"/>
      <c r="AO453" s="361"/>
      <c r="AP453" s="361"/>
      <c r="AQ453" s="361"/>
      <c r="AR453" s="361"/>
      <c r="AS453" s="361"/>
      <c r="AT453" s="361"/>
      <c r="AU453" s="361"/>
      <c r="AV453" s="361"/>
      <c r="AW453" s="361"/>
      <c r="AX453" s="361"/>
      <c r="AY453" s="361"/>
      <c r="AZ453" s="361"/>
      <c r="BA453" s="256">
        <f>SUM(AM453:AZ453)</f>
        <v>0</v>
      </c>
    </row>
    <row r="454" spans="1:53" s="243" customFormat="1" ht="15" hidden="1" outlineLevel="1">
      <c r="A454" s="448"/>
      <c r="B454" s="254" t="s">
        <v>258</v>
      </c>
      <c r="C454" s="251" t="s">
        <v>163</v>
      </c>
      <c r="D454" s="255"/>
      <c r="E454" s="255"/>
      <c r="F454" s="255"/>
      <c r="G454" s="255"/>
      <c r="H454" s="255"/>
      <c r="I454" s="255"/>
      <c r="J454" s="255"/>
      <c r="K454" s="255"/>
      <c r="L454" s="255"/>
      <c r="M454" s="255"/>
      <c r="N454" s="255"/>
      <c r="O454" s="255"/>
      <c r="P454" s="255"/>
      <c r="Q454" s="255"/>
      <c r="R454" s="255"/>
      <c r="S454" s="255"/>
      <c r="T454" s="255"/>
      <c r="U454" s="251"/>
      <c r="V454" s="255"/>
      <c r="W454" s="255"/>
      <c r="X454" s="255"/>
      <c r="Y454" s="255"/>
      <c r="Z454" s="255"/>
      <c r="AA454" s="255"/>
      <c r="AB454" s="255"/>
      <c r="AC454" s="255"/>
      <c r="AD454" s="255"/>
      <c r="AE454" s="255"/>
      <c r="AF454" s="255"/>
      <c r="AG454" s="255"/>
      <c r="AH454" s="255"/>
      <c r="AI454" s="255"/>
      <c r="AJ454" s="255"/>
      <c r="AK454" s="255"/>
      <c r="AL454" s="255"/>
      <c r="AM454" s="362">
        <f>AM453</f>
        <v>0</v>
      </c>
      <c r="AN454" s="362">
        <f>AN453</f>
        <v>0</v>
      </c>
      <c r="AO454" s="362">
        <f t="shared" ref="AO454:AZ454" si="157">AO453</f>
        <v>0</v>
      </c>
      <c r="AP454" s="362">
        <f t="shared" si="157"/>
        <v>0</v>
      </c>
      <c r="AQ454" s="362">
        <f t="shared" si="157"/>
        <v>0</v>
      </c>
      <c r="AR454" s="362">
        <f t="shared" si="157"/>
        <v>0</v>
      </c>
      <c r="AS454" s="362">
        <f t="shared" si="157"/>
        <v>0</v>
      </c>
      <c r="AT454" s="362">
        <f t="shared" si="157"/>
        <v>0</v>
      </c>
      <c r="AU454" s="362">
        <f t="shared" si="157"/>
        <v>0</v>
      </c>
      <c r="AV454" s="362">
        <f t="shared" si="157"/>
        <v>0</v>
      </c>
      <c r="AW454" s="362">
        <f t="shared" si="157"/>
        <v>0</v>
      </c>
      <c r="AX454" s="362">
        <f t="shared" si="157"/>
        <v>0</v>
      </c>
      <c r="AY454" s="362">
        <f t="shared" si="157"/>
        <v>0</v>
      </c>
      <c r="AZ454" s="362">
        <f t="shared" si="157"/>
        <v>0</v>
      </c>
      <c r="BA454" s="257"/>
    </row>
    <row r="455" spans="1:53" s="243" customFormat="1" ht="15" hidden="1" outlineLevel="1">
      <c r="A455" s="448"/>
      <c r="B455" s="254"/>
      <c r="C455" s="265"/>
      <c r="D455" s="264"/>
      <c r="E455" s="264"/>
      <c r="F455" s="264"/>
      <c r="G455" s="264"/>
      <c r="H455" s="264"/>
      <c r="I455" s="264"/>
      <c r="J455" s="264"/>
      <c r="K455" s="264"/>
      <c r="L455" s="264"/>
      <c r="M455" s="264"/>
      <c r="N455" s="264"/>
      <c r="O455" s="264"/>
      <c r="P455" s="264"/>
      <c r="Q455" s="264"/>
      <c r="R455" s="264"/>
      <c r="S455" s="264"/>
      <c r="T455" s="264"/>
      <c r="U455" s="251"/>
      <c r="V455" s="264"/>
      <c r="W455" s="264"/>
      <c r="X455" s="264"/>
      <c r="Y455" s="264"/>
      <c r="Z455" s="264"/>
      <c r="AA455" s="264"/>
      <c r="AB455" s="264"/>
      <c r="AC455" s="264"/>
      <c r="AD455" s="264"/>
      <c r="AE455" s="264"/>
      <c r="AF455" s="264"/>
      <c r="AG455" s="264"/>
      <c r="AH455" s="264"/>
      <c r="AI455" s="264"/>
      <c r="AJ455" s="264"/>
      <c r="AK455" s="264"/>
      <c r="AL455" s="264"/>
      <c r="AM455" s="363"/>
      <c r="AN455" s="363"/>
      <c r="AO455" s="363"/>
      <c r="AP455" s="363"/>
      <c r="AQ455" s="363"/>
      <c r="AR455" s="363"/>
      <c r="AS455" s="363"/>
      <c r="AT455" s="363"/>
      <c r="AU455" s="363"/>
      <c r="AV455" s="363"/>
      <c r="AW455" s="363"/>
      <c r="AX455" s="363"/>
      <c r="AY455" s="363"/>
      <c r="AZ455" s="363"/>
      <c r="BA455" s="266"/>
    </row>
    <row r="456" spans="1:53" ht="15" hidden="1" outlineLevel="1">
      <c r="A456" s="448">
        <v>9</v>
      </c>
      <c r="B456" s="254" t="s">
        <v>7</v>
      </c>
      <c r="C456" s="251" t="s">
        <v>25</v>
      </c>
      <c r="D456" s="255"/>
      <c r="E456" s="255"/>
      <c r="F456" s="255"/>
      <c r="G456" s="255"/>
      <c r="H456" s="255"/>
      <c r="I456" s="255"/>
      <c r="J456" s="255"/>
      <c r="K456" s="255"/>
      <c r="L456" s="255"/>
      <c r="M456" s="255"/>
      <c r="N456" s="255"/>
      <c r="O456" s="255"/>
      <c r="P456" s="255"/>
      <c r="Q456" s="255"/>
      <c r="R456" s="255"/>
      <c r="S456" s="255"/>
      <c r="T456" s="255"/>
      <c r="U456" s="251"/>
      <c r="V456" s="255"/>
      <c r="W456" s="255"/>
      <c r="X456" s="255"/>
      <c r="Y456" s="255"/>
      <c r="Z456" s="255"/>
      <c r="AA456" s="255"/>
      <c r="AB456" s="255"/>
      <c r="AC456" s="255"/>
      <c r="AD456" s="255"/>
      <c r="AE456" s="255"/>
      <c r="AF456" s="255"/>
      <c r="AG456" s="255"/>
      <c r="AH456" s="255"/>
      <c r="AI456" s="255"/>
      <c r="AJ456" s="255"/>
      <c r="AK456" s="255"/>
      <c r="AL456" s="255"/>
      <c r="AM456" s="361"/>
      <c r="AN456" s="361"/>
      <c r="AO456" s="361"/>
      <c r="AP456" s="361"/>
      <c r="AQ456" s="361"/>
      <c r="AR456" s="361"/>
      <c r="AS456" s="361"/>
      <c r="AT456" s="361"/>
      <c r="AU456" s="361"/>
      <c r="AV456" s="361"/>
      <c r="AW456" s="361"/>
      <c r="AX456" s="361"/>
      <c r="AY456" s="361"/>
      <c r="AZ456" s="361"/>
      <c r="BA456" s="256">
        <f>SUM(AM456:AZ456)</f>
        <v>0</v>
      </c>
    </row>
    <row r="457" spans="1:53" ht="15" hidden="1" outlineLevel="1">
      <c r="B457" s="254" t="s">
        <v>258</v>
      </c>
      <c r="C457" s="251" t="s">
        <v>163</v>
      </c>
      <c r="D457" s="255"/>
      <c r="E457" s="255"/>
      <c r="F457" s="255"/>
      <c r="G457" s="255"/>
      <c r="H457" s="255"/>
      <c r="I457" s="255"/>
      <c r="J457" s="255"/>
      <c r="K457" s="255"/>
      <c r="L457" s="255"/>
      <c r="M457" s="255"/>
      <c r="N457" s="255"/>
      <c r="O457" s="255"/>
      <c r="P457" s="255"/>
      <c r="Q457" s="255"/>
      <c r="R457" s="255"/>
      <c r="S457" s="255"/>
      <c r="T457" s="255"/>
      <c r="U457" s="251"/>
      <c r="V457" s="255"/>
      <c r="W457" s="255"/>
      <c r="X457" s="255"/>
      <c r="Y457" s="255"/>
      <c r="Z457" s="255"/>
      <c r="AA457" s="255"/>
      <c r="AB457" s="255"/>
      <c r="AC457" s="255"/>
      <c r="AD457" s="255"/>
      <c r="AE457" s="255"/>
      <c r="AF457" s="255"/>
      <c r="AG457" s="255"/>
      <c r="AH457" s="255"/>
      <c r="AI457" s="255"/>
      <c r="AJ457" s="255"/>
      <c r="AK457" s="255"/>
      <c r="AL457" s="255"/>
      <c r="AM457" s="362">
        <f>AM456</f>
        <v>0</v>
      </c>
      <c r="AN457" s="362">
        <f>AN456</f>
        <v>0</v>
      </c>
      <c r="AO457" s="362">
        <f t="shared" ref="AO457:AZ457" si="158">AO456</f>
        <v>0</v>
      </c>
      <c r="AP457" s="362">
        <f t="shared" si="158"/>
        <v>0</v>
      </c>
      <c r="AQ457" s="362">
        <f t="shared" si="158"/>
        <v>0</v>
      </c>
      <c r="AR457" s="362">
        <f t="shared" si="158"/>
        <v>0</v>
      </c>
      <c r="AS457" s="362">
        <f t="shared" si="158"/>
        <v>0</v>
      </c>
      <c r="AT457" s="362">
        <f t="shared" si="158"/>
        <v>0</v>
      </c>
      <c r="AU457" s="362">
        <f t="shared" si="158"/>
        <v>0</v>
      </c>
      <c r="AV457" s="362">
        <f t="shared" si="158"/>
        <v>0</v>
      </c>
      <c r="AW457" s="362">
        <f t="shared" si="158"/>
        <v>0</v>
      </c>
      <c r="AX457" s="362">
        <f t="shared" si="158"/>
        <v>0</v>
      </c>
      <c r="AY457" s="362">
        <f t="shared" si="158"/>
        <v>0</v>
      </c>
      <c r="AZ457" s="362">
        <f t="shared" si="158"/>
        <v>0</v>
      </c>
      <c r="BA457" s="257"/>
    </row>
    <row r="458" spans="1:53" ht="15" hidden="1" outlineLevel="1">
      <c r="B458" s="267"/>
      <c r="C458" s="268"/>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363"/>
      <c r="AN458" s="363"/>
      <c r="AO458" s="363"/>
      <c r="AP458" s="363"/>
      <c r="AQ458" s="363"/>
      <c r="AR458" s="363"/>
      <c r="AS458" s="363"/>
      <c r="AT458" s="363"/>
      <c r="AU458" s="363"/>
      <c r="AV458" s="363"/>
      <c r="AW458" s="363"/>
      <c r="AX458" s="363"/>
      <c r="AY458" s="363"/>
      <c r="AZ458" s="363"/>
      <c r="BA458" s="266"/>
    </row>
    <row r="459" spans="1:53" ht="15.75" hidden="1" outlineLevel="1">
      <c r="A459" s="449"/>
      <c r="B459" s="248" t="s">
        <v>8</v>
      </c>
      <c r="C459" s="249"/>
      <c r="D459" s="249"/>
      <c r="E459" s="249"/>
      <c r="F459" s="249"/>
      <c r="G459" s="249"/>
      <c r="H459" s="249"/>
      <c r="I459" s="249"/>
      <c r="J459" s="249"/>
      <c r="K459" s="249"/>
      <c r="L459" s="249"/>
      <c r="M459" s="249"/>
      <c r="N459" s="249"/>
      <c r="O459" s="249"/>
      <c r="P459" s="249"/>
      <c r="Q459" s="249"/>
      <c r="R459" s="249"/>
      <c r="S459" s="249"/>
      <c r="T459" s="249"/>
      <c r="U459" s="251"/>
      <c r="V459" s="249"/>
      <c r="W459" s="249"/>
      <c r="X459" s="249"/>
      <c r="Y459" s="249"/>
      <c r="Z459" s="249"/>
      <c r="AA459" s="249"/>
      <c r="AB459" s="249"/>
      <c r="AC459" s="249"/>
      <c r="AD459" s="249"/>
      <c r="AE459" s="249"/>
      <c r="AF459" s="249"/>
      <c r="AG459" s="249"/>
      <c r="AH459" s="249"/>
      <c r="AI459" s="249"/>
      <c r="AJ459" s="249"/>
      <c r="AK459" s="249"/>
      <c r="AL459" s="249"/>
      <c r="AM459" s="365"/>
      <c r="AN459" s="365"/>
      <c r="AO459" s="365"/>
      <c r="AP459" s="365"/>
      <c r="AQ459" s="365"/>
      <c r="AR459" s="365"/>
      <c r="AS459" s="365"/>
      <c r="AT459" s="365"/>
      <c r="AU459" s="365"/>
      <c r="AV459" s="365"/>
      <c r="AW459" s="365"/>
      <c r="AX459" s="365"/>
      <c r="AY459" s="365"/>
      <c r="AZ459" s="365"/>
      <c r="BA459" s="252"/>
    </row>
    <row r="460" spans="1:53" ht="15" hidden="1" outlineLevel="1">
      <c r="A460" s="448">
        <v>10</v>
      </c>
      <c r="B460" s="269" t="s">
        <v>22</v>
      </c>
      <c r="C460" s="251" t="s">
        <v>25</v>
      </c>
      <c r="D460" s="255"/>
      <c r="E460" s="255"/>
      <c r="F460" s="255"/>
      <c r="G460" s="255"/>
      <c r="H460" s="255"/>
      <c r="I460" s="255"/>
      <c r="J460" s="255"/>
      <c r="K460" s="255"/>
      <c r="L460" s="255"/>
      <c r="M460" s="255"/>
      <c r="N460" s="255"/>
      <c r="O460" s="255"/>
      <c r="P460" s="255"/>
      <c r="Q460" s="255"/>
      <c r="R460" s="255"/>
      <c r="S460" s="255"/>
      <c r="T460" s="255"/>
      <c r="U460" s="255">
        <v>12</v>
      </c>
      <c r="V460" s="255"/>
      <c r="W460" s="255"/>
      <c r="X460" s="255"/>
      <c r="Y460" s="255"/>
      <c r="Z460" s="255"/>
      <c r="AA460" s="255"/>
      <c r="AB460" s="255"/>
      <c r="AC460" s="255"/>
      <c r="AD460" s="255"/>
      <c r="AE460" s="255"/>
      <c r="AF460" s="255"/>
      <c r="AG460" s="255"/>
      <c r="AH460" s="255"/>
      <c r="AI460" s="255"/>
      <c r="AJ460" s="255"/>
      <c r="AK460" s="255"/>
      <c r="AL460" s="255"/>
      <c r="AM460" s="366"/>
      <c r="AN460" s="415"/>
      <c r="AO460" s="415"/>
      <c r="AP460" s="415"/>
      <c r="AQ460" s="366"/>
      <c r="AR460" s="366"/>
      <c r="AS460" s="366"/>
      <c r="AT460" s="366"/>
      <c r="AU460" s="366"/>
      <c r="AV460" s="366"/>
      <c r="AW460" s="366"/>
      <c r="AX460" s="366"/>
      <c r="AY460" s="366"/>
      <c r="AZ460" s="366"/>
      <c r="BA460" s="256">
        <f>SUM(AM460:AZ460)</f>
        <v>0</v>
      </c>
    </row>
    <row r="461" spans="1:53" ht="15" hidden="1" outlineLevel="1">
      <c r="B461" s="254" t="s">
        <v>258</v>
      </c>
      <c r="C461" s="251" t="s">
        <v>163</v>
      </c>
      <c r="D461" s="255"/>
      <c r="E461" s="255"/>
      <c r="F461" s="255"/>
      <c r="G461" s="255"/>
      <c r="H461" s="255"/>
      <c r="I461" s="255"/>
      <c r="J461" s="255"/>
      <c r="K461" s="255"/>
      <c r="L461" s="255"/>
      <c r="M461" s="255"/>
      <c r="N461" s="255"/>
      <c r="O461" s="255"/>
      <c r="P461" s="255"/>
      <c r="Q461" s="255"/>
      <c r="R461" s="255"/>
      <c r="S461" s="255"/>
      <c r="T461" s="255"/>
      <c r="U461" s="255">
        <f>U460</f>
        <v>12</v>
      </c>
      <c r="V461" s="255"/>
      <c r="W461" s="255"/>
      <c r="X461" s="255"/>
      <c r="Y461" s="255"/>
      <c r="Z461" s="255"/>
      <c r="AA461" s="255"/>
      <c r="AB461" s="255"/>
      <c r="AC461" s="255"/>
      <c r="AD461" s="255"/>
      <c r="AE461" s="255"/>
      <c r="AF461" s="255"/>
      <c r="AG461" s="255"/>
      <c r="AH461" s="255"/>
      <c r="AI461" s="255"/>
      <c r="AJ461" s="255"/>
      <c r="AK461" s="255"/>
      <c r="AL461" s="255"/>
      <c r="AM461" s="362">
        <f>AM460</f>
        <v>0</v>
      </c>
      <c r="AN461" s="362">
        <f>AN460</f>
        <v>0</v>
      </c>
      <c r="AO461" s="362">
        <f t="shared" ref="AO461:AZ461" si="159">AO460</f>
        <v>0</v>
      </c>
      <c r="AP461" s="362">
        <f t="shared" si="159"/>
        <v>0</v>
      </c>
      <c r="AQ461" s="362">
        <f t="shared" si="159"/>
        <v>0</v>
      </c>
      <c r="AR461" s="362">
        <f t="shared" si="159"/>
        <v>0</v>
      </c>
      <c r="AS461" s="362">
        <f t="shared" si="159"/>
        <v>0</v>
      </c>
      <c r="AT461" s="362">
        <f t="shared" si="159"/>
        <v>0</v>
      </c>
      <c r="AU461" s="362">
        <f t="shared" si="159"/>
        <v>0</v>
      </c>
      <c r="AV461" s="362">
        <f t="shared" si="159"/>
        <v>0</v>
      </c>
      <c r="AW461" s="362">
        <f t="shared" si="159"/>
        <v>0</v>
      </c>
      <c r="AX461" s="362">
        <f t="shared" si="159"/>
        <v>0</v>
      </c>
      <c r="AY461" s="362">
        <f t="shared" si="159"/>
        <v>0</v>
      </c>
      <c r="AZ461" s="362">
        <f t="shared" si="159"/>
        <v>0</v>
      </c>
      <c r="BA461" s="270"/>
    </row>
    <row r="462" spans="1:53" ht="15" hidden="1" outlineLevel="1">
      <c r="B462" s="269"/>
      <c r="C462" s="27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367"/>
      <c r="AN462" s="367"/>
      <c r="AO462" s="367"/>
      <c r="AP462" s="367"/>
      <c r="AQ462" s="367"/>
      <c r="AR462" s="367"/>
      <c r="AS462" s="367"/>
      <c r="AT462" s="367"/>
      <c r="AU462" s="367"/>
      <c r="AV462" s="367"/>
      <c r="AW462" s="367"/>
      <c r="AX462" s="367"/>
      <c r="AY462" s="367"/>
      <c r="AZ462" s="367"/>
      <c r="BA462" s="272"/>
    </row>
    <row r="463" spans="1:53" ht="15" hidden="1" outlineLevel="1">
      <c r="A463" s="448">
        <v>11</v>
      </c>
      <c r="B463" s="273" t="s">
        <v>21</v>
      </c>
      <c r="C463" s="251" t="s">
        <v>25</v>
      </c>
      <c r="D463" s="255"/>
      <c r="E463" s="255"/>
      <c r="F463" s="255"/>
      <c r="G463" s="255"/>
      <c r="H463" s="255"/>
      <c r="I463" s="255"/>
      <c r="J463" s="255"/>
      <c r="K463" s="255"/>
      <c r="L463" s="255"/>
      <c r="M463" s="255"/>
      <c r="N463" s="255"/>
      <c r="O463" s="255"/>
      <c r="P463" s="255"/>
      <c r="Q463" s="255"/>
      <c r="R463" s="255"/>
      <c r="S463" s="255"/>
      <c r="T463" s="255"/>
      <c r="U463" s="255">
        <v>12</v>
      </c>
      <c r="V463" s="255"/>
      <c r="W463" s="255"/>
      <c r="X463" s="255"/>
      <c r="Y463" s="255"/>
      <c r="Z463" s="255"/>
      <c r="AA463" s="255"/>
      <c r="AB463" s="255"/>
      <c r="AC463" s="255"/>
      <c r="AD463" s="255"/>
      <c r="AE463" s="255"/>
      <c r="AF463" s="255"/>
      <c r="AG463" s="255"/>
      <c r="AH463" s="255"/>
      <c r="AI463" s="255"/>
      <c r="AJ463" s="255"/>
      <c r="AK463" s="255"/>
      <c r="AL463" s="255"/>
      <c r="AM463" s="366"/>
      <c r="AN463" s="415"/>
      <c r="AO463" s="366"/>
      <c r="AP463" s="366"/>
      <c r="AQ463" s="366"/>
      <c r="AR463" s="366"/>
      <c r="AS463" s="366"/>
      <c r="AT463" s="366"/>
      <c r="AU463" s="366"/>
      <c r="AV463" s="366"/>
      <c r="AW463" s="366"/>
      <c r="AX463" s="366"/>
      <c r="AY463" s="366"/>
      <c r="AZ463" s="366"/>
      <c r="BA463" s="256">
        <f>SUM(AM463:AZ463)</f>
        <v>0</v>
      </c>
    </row>
    <row r="464" spans="1:53" ht="15" hidden="1" outlineLevel="1">
      <c r="B464" s="254" t="s">
        <v>258</v>
      </c>
      <c r="C464" s="251" t="s">
        <v>163</v>
      </c>
      <c r="D464" s="255"/>
      <c r="E464" s="255"/>
      <c r="F464" s="255"/>
      <c r="G464" s="255"/>
      <c r="H464" s="255"/>
      <c r="I464" s="255"/>
      <c r="J464" s="255"/>
      <c r="K464" s="255"/>
      <c r="L464" s="255"/>
      <c r="M464" s="255"/>
      <c r="N464" s="255"/>
      <c r="O464" s="255"/>
      <c r="P464" s="255"/>
      <c r="Q464" s="255"/>
      <c r="R464" s="255"/>
      <c r="S464" s="255"/>
      <c r="T464" s="255"/>
      <c r="U464" s="255">
        <f>U463</f>
        <v>12</v>
      </c>
      <c r="V464" s="255"/>
      <c r="W464" s="255"/>
      <c r="X464" s="255"/>
      <c r="Y464" s="255"/>
      <c r="Z464" s="255"/>
      <c r="AA464" s="255"/>
      <c r="AB464" s="255"/>
      <c r="AC464" s="255"/>
      <c r="AD464" s="255"/>
      <c r="AE464" s="255"/>
      <c r="AF464" s="255"/>
      <c r="AG464" s="255"/>
      <c r="AH464" s="255"/>
      <c r="AI464" s="255"/>
      <c r="AJ464" s="255"/>
      <c r="AK464" s="255"/>
      <c r="AL464" s="255"/>
      <c r="AM464" s="362">
        <f>AM463</f>
        <v>0</v>
      </c>
      <c r="AN464" s="362">
        <f>AN463</f>
        <v>0</v>
      </c>
      <c r="AO464" s="362">
        <f t="shared" ref="AO464:AZ464" si="160">AO463</f>
        <v>0</v>
      </c>
      <c r="AP464" s="362">
        <f t="shared" si="160"/>
        <v>0</v>
      </c>
      <c r="AQ464" s="362">
        <f t="shared" si="160"/>
        <v>0</v>
      </c>
      <c r="AR464" s="362">
        <f t="shared" si="160"/>
        <v>0</v>
      </c>
      <c r="AS464" s="362">
        <f t="shared" si="160"/>
        <v>0</v>
      </c>
      <c r="AT464" s="362">
        <f t="shared" si="160"/>
        <v>0</v>
      </c>
      <c r="AU464" s="362">
        <f t="shared" si="160"/>
        <v>0</v>
      </c>
      <c r="AV464" s="362">
        <f t="shared" si="160"/>
        <v>0</v>
      </c>
      <c r="AW464" s="362">
        <f t="shared" si="160"/>
        <v>0</v>
      </c>
      <c r="AX464" s="362">
        <f t="shared" si="160"/>
        <v>0</v>
      </c>
      <c r="AY464" s="362">
        <f t="shared" si="160"/>
        <v>0</v>
      </c>
      <c r="AZ464" s="362">
        <f t="shared" si="160"/>
        <v>0</v>
      </c>
      <c r="BA464" s="270"/>
    </row>
    <row r="465" spans="1:53" ht="15" hidden="1" outlineLevel="1">
      <c r="B465" s="273"/>
      <c r="C465" s="27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367"/>
      <c r="AN465" s="368"/>
      <c r="AO465" s="367"/>
      <c r="AP465" s="367"/>
      <c r="AQ465" s="367"/>
      <c r="AR465" s="367"/>
      <c r="AS465" s="367"/>
      <c r="AT465" s="367"/>
      <c r="AU465" s="367"/>
      <c r="AV465" s="367"/>
      <c r="AW465" s="367"/>
      <c r="AX465" s="367"/>
      <c r="AY465" s="367"/>
      <c r="AZ465" s="367"/>
      <c r="BA465" s="272"/>
    </row>
    <row r="466" spans="1:53" ht="15" hidden="1" outlineLevel="1">
      <c r="A466" s="448">
        <v>12</v>
      </c>
      <c r="B466" s="273" t="s">
        <v>23</v>
      </c>
      <c r="C466" s="251" t="s">
        <v>25</v>
      </c>
      <c r="D466" s="255"/>
      <c r="E466" s="255"/>
      <c r="F466" s="255"/>
      <c r="G466" s="255"/>
      <c r="H466" s="255"/>
      <c r="I466" s="255"/>
      <c r="J466" s="255"/>
      <c r="K466" s="255"/>
      <c r="L466" s="255"/>
      <c r="M466" s="255"/>
      <c r="N466" s="255"/>
      <c r="O466" s="255"/>
      <c r="P466" s="255"/>
      <c r="Q466" s="255"/>
      <c r="R466" s="255"/>
      <c r="S466" s="255"/>
      <c r="T466" s="255"/>
      <c r="U466" s="255">
        <v>3</v>
      </c>
      <c r="V466" s="255"/>
      <c r="W466" s="255"/>
      <c r="X466" s="255"/>
      <c r="Y466" s="255"/>
      <c r="Z466" s="255"/>
      <c r="AA466" s="255"/>
      <c r="AB466" s="255"/>
      <c r="AC466" s="255"/>
      <c r="AD466" s="255"/>
      <c r="AE466" s="255"/>
      <c r="AF466" s="255"/>
      <c r="AG466" s="255"/>
      <c r="AH466" s="255"/>
      <c r="AI466" s="255"/>
      <c r="AJ466" s="255"/>
      <c r="AK466" s="255"/>
      <c r="AL466" s="255"/>
      <c r="AM466" s="366"/>
      <c r="AN466" s="366"/>
      <c r="AO466" s="415"/>
      <c r="AP466" s="366"/>
      <c r="AQ466" s="366"/>
      <c r="AR466" s="366"/>
      <c r="AS466" s="366"/>
      <c r="AT466" s="366"/>
      <c r="AU466" s="366"/>
      <c r="AV466" s="366"/>
      <c r="AW466" s="366"/>
      <c r="AX466" s="366"/>
      <c r="AY466" s="366"/>
      <c r="AZ466" s="366"/>
      <c r="BA466" s="256">
        <f>SUM(AM466:AZ466)</f>
        <v>0</v>
      </c>
    </row>
    <row r="467" spans="1:53" ht="15" hidden="1" outlineLevel="1">
      <c r="B467" s="254" t="s">
        <v>258</v>
      </c>
      <c r="C467" s="251" t="s">
        <v>163</v>
      </c>
      <c r="D467" s="255"/>
      <c r="E467" s="255"/>
      <c r="F467" s="255"/>
      <c r="G467" s="255"/>
      <c r="H467" s="255"/>
      <c r="I467" s="255"/>
      <c r="J467" s="255"/>
      <c r="K467" s="255"/>
      <c r="L467" s="255"/>
      <c r="M467" s="255"/>
      <c r="N467" s="255"/>
      <c r="O467" s="255"/>
      <c r="P467" s="255"/>
      <c r="Q467" s="255"/>
      <c r="R467" s="255"/>
      <c r="S467" s="255"/>
      <c r="T467" s="255"/>
      <c r="U467" s="255">
        <f>U466</f>
        <v>3</v>
      </c>
      <c r="V467" s="255"/>
      <c r="W467" s="255"/>
      <c r="X467" s="255"/>
      <c r="Y467" s="255"/>
      <c r="Z467" s="255"/>
      <c r="AA467" s="255"/>
      <c r="AB467" s="255"/>
      <c r="AC467" s="255"/>
      <c r="AD467" s="255"/>
      <c r="AE467" s="255"/>
      <c r="AF467" s="255"/>
      <c r="AG467" s="255"/>
      <c r="AH467" s="255"/>
      <c r="AI467" s="255"/>
      <c r="AJ467" s="255"/>
      <c r="AK467" s="255"/>
      <c r="AL467" s="255"/>
      <c r="AM467" s="362">
        <f>AM466</f>
        <v>0</v>
      </c>
      <c r="AN467" s="362">
        <f>AN466</f>
        <v>0</v>
      </c>
      <c r="AO467" s="362">
        <f>AO466</f>
        <v>0</v>
      </c>
      <c r="AP467" s="362">
        <f t="shared" ref="AP467:AZ467" si="161">AP466</f>
        <v>0</v>
      </c>
      <c r="AQ467" s="362">
        <f t="shared" si="161"/>
        <v>0</v>
      </c>
      <c r="AR467" s="362">
        <f t="shared" si="161"/>
        <v>0</v>
      </c>
      <c r="AS467" s="362">
        <f t="shared" si="161"/>
        <v>0</v>
      </c>
      <c r="AT467" s="362">
        <f t="shared" si="161"/>
        <v>0</v>
      </c>
      <c r="AU467" s="362">
        <f t="shared" si="161"/>
        <v>0</v>
      </c>
      <c r="AV467" s="362">
        <f t="shared" si="161"/>
        <v>0</v>
      </c>
      <c r="AW467" s="362">
        <f t="shared" si="161"/>
        <v>0</v>
      </c>
      <c r="AX467" s="362">
        <f t="shared" si="161"/>
        <v>0</v>
      </c>
      <c r="AY467" s="362">
        <f t="shared" si="161"/>
        <v>0</v>
      </c>
      <c r="AZ467" s="362">
        <f t="shared" si="161"/>
        <v>0</v>
      </c>
      <c r="BA467" s="270"/>
    </row>
    <row r="468" spans="1:53" ht="15" hidden="1" outlineLevel="1">
      <c r="B468" s="273"/>
      <c r="C468" s="271"/>
      <c r="D468" s="275"/>
      <c r="E468" s="275"/>
      <c r="F468" s="275"/>
      <c r="G468" s="275"/>
      <c r="H468" s="275"/>
      <c r="I468" s="275"/>
      <c r="J468" s="275"/>
      <c r="K468" s="275"/>
      <c r="L468" s="275"/>
      <c r="M468" s="275"/>
      <c r="N468" s="275"/>
      <c r="O468" s="275"/>
      <c r="P468" s="275"/>
      <c r="Q468" s="275"/>
      <c r="R468" s="275"/>
      <c r="S468" s="275"/>
      <c r="T468" s="275"/>
      <c r="U468" s="251"/>
      <c r="V468" s="275"/>
      <c r="W468" s="275"/>
      <c r="X468" s="275"/>
      <c r="Y468" s="275"/>
      <c r="Z468" s="275"/>
      <c r="AA468" s="275"/>
      <c r="AB468" s="275"/>
      <c r="AC468" s="275"/>
      <c r="AD468" s="275"/>
      <c r="AE468" s="275"/>
      <c r="AF468" s="275"/>
      <c r="AG468" s="275"/>
      <c r="AH468" s="275"/>
      <c r="AI468" s="275"/>
      <c r="AJ468" s="275"/>
      <c r="AK468" s="275"/>
      <c r="AL468" s="275"/>
      <c r="AM468" s="367"/>
      <c r="AN468" s="368"/>
      <c r="AO468" s="367"/>
      <c r="AP468" s="367"/>
      <c r="AQ468" s="367"/>
      <c r="AR468" s="367"/>
      <c r="AS468" s="367"/>
      <c r="AT468" s="367"/>
      <c r="AU468" s="367"/>
      <c r="AV468" s="367"/>
      <c r="AW468" s="367"/>
      <c r="AX468" s="367"/>
      <c r="AY468" s="367"/>
      <c r="AZ468" s="367"/>
      <c r="BA468" s="272"/>
    </row>
    <row r="469" spans="1:53" ht="15" hidden="1" outlineLevel="1">
      <c r="A469" s="448">
        <v>13</v>
      </c>
      <c r="B469" s="273" t="s">
        <v>24</v>
      </c>
      <c r="C469" s="251" t="s">
        <v>25</v>
      </c>
      <c r="D469" s="255"/>
      <c r="E469" s="255"/>
      <c r="F469" s="255"/>
      <c r="G469" s="255"/>
      <c r="H469" s="255"/>
      <c r="I469" s="255"/>
      <c r="J469" s="255"/>
      <c r="K469" s="255"/>
      <c r="L469" s="255"/>
      <c r="M469" s="255"/>
      <c r="N469" s="255"/>
      <c r="O469" s="255"/>
      <c r="P469" s="255"/>
      <c r="Q469" s="255"/>
      <c r="R469" s="255"/>
      <c r="S469" s="255"/>
      <c r="T469" s="255"/>
      <c r="U469" s="255">
        <v>12</v>
      </c>
      <c r="V469" s="255"/>
      <c r="W469" s="255"/>
      <c r="X469" s="255"/>
      <c r="Y469" s="255"/>
      <c r="Z469" s="255"/>
      <c r="AA469" s="255"/>
      <c r="AB469" s="255"/>
      <c r="AC469" s="255"/>
      <c r="AD469" s="255"/>
      <c r="AE469" s="255"/>
      <c r="AF469" s="255"/>
      <c r="AG469" s="255"/>
      <c r="AH469" s="255"/>
      <c r="AI469" s="255"/>
      <c r="AJ469" s="255"/>
      <c r="AK469" s="255"/>
      <c r="AL469" s="255"/>
      <c r="AM469" s="366"/>
      <c r="AN469" s="366"/>
      <c r="AO469" s="366"/>
      <c r="AP469" s="366"/>
      <c r="AQ469" s="366"/>
      <c r="AR469" s="366"/>
      <c r="AS469" s="366"/>
      <c r="AT469" s="366"/>
      <c r="AU469" s="366"/>
      <c r="AV469" s="366"/>
      <c r="AW469" s="366"/>
      <c r="AX469" s="366"/>
      <c r="AY469" s="366"/>
      <c r="AZ469" s="366"/>
      <c r="BA469" s="256">
        <f>SUM(AM469:AZ469)</f>
        <v>0</v>
      </c>
    </row>
    <row r="470" spans="1:53" ht="15" hidden="1" outlineLevel="1">
      <c r="B470" s="254" t="s">
        <v>258</v>
      </c>
      <c r="C470" s="251" t="s">
        <v>163</v>
      </c>
      <c r="D470" s="255"/>
      <c r="E470" s="255"/>
      <c r="F470" s="255"/>
      <c r="G470" s="255"/>
      <c r="H470" s="255"/>
      <c r="I470" s="255"/>
      <c r="J470" s="255"/>
      <c r="K470" s="255"/>
      <c r="L470" s="255"/>
      <c r="M470" s="255"/>
      <c r="N470" s="255"/>
      <c r="O470" s="255"/>
      <c r="P470" s="255"/>
      <c r="Q470" s="255"/>
      <c r="R470" s="255"/>
      <c r="S470" s="255"/>
      <c r="T470" s="255"/>
      <c r="U470" s="255">
        <f>U469</f>
        <v>12</v>
      </c>
      <c r="V470" s="255"/>
      <c r="W470" s="255"/>
      <c r="X470" s="255"/>
      <c r="Y470" s="255"/>
      <c r="Z470" s="255"/>
      <c r="AA470" s="255"/>
      <c r="AB470" s="255"/>
      <c r="AC470" s="255"/>
      <c r="AD470" s="255"/>
      <c r="AE470" s="255"/>
      <c r="AF470" s="255"/>
      <c r="AG470" s="255"/>
      <c r="AH470" s="255"/>
      <c r="AI470" s="255"/>
      <c r="AJ470" s="255"/>
      <c r="AK470" s="255"/>
      <c r="AL470" s="255"/>
      <c r="AM470" s="362">
        <f>AM469</f>
        <v>0</v>
      </c>
      <c r="AN470" s="362">
        <f>AN469</f>
        <v>0</v>
      </c>
      <c r="AO470" s="362">
        <f>AO469</f>
        <v>0</v>
      </c>
      <c r="AP470" s="362">
        <f t="shared" ref="AP470:AZ470" si="162">AP469</f>
        <v>0</v>
      </c>
      <c r="AQ470" s="362">
        <f t="shared" si="162"/>
        <v>0</v>
      </c>
      <c r="AR470" s="362">
        <f t="shared" si="162"/>
        <v>0</v>
      </c>
      <c r="AS470" s="362">
        <f t="shared" si="162"/>
        <v>0</v>
      </c>
      <c r="AT470" s="362">
        <f t="shared" si="162"/>
        <v>0</v>
      </c>
      <c r="AU470" s="362">
        <f t="shared" si="162"/>
        <v>0</v>
      </c>
      <c r="AV470" s="362">
        <f t="shared" si="162"/>
        <v>0</v>
      </c>
      <c r="AW470" s="362">
        <f t="shared" si="162"/>
        <v>0</v>
      </c>
      <c r="AX470" s="362">
        <f t="shared" si="162"/>
        <v>0</v>
      </c>
      <c r="AY470" s="362">
        <f t="shared" si="162"/>
        <v>0</v>
      </c>
      <c r="AZ470" s="362">
        <f t="shared" si="162"/>
        <v>0</v>
      </c>
      <c r="BA470" s="270"/>
    </row>
    <row r="471" spans="1:53" ht="15" hidden="1" outlineLevel="1">
      <c r="B471" s="273"/>
      <c r="C471" s="271"/>
      <c r="D471" s="275"/>
      <c r="E471" s="275"/>
      <c r="F471" s="275"/>
      <c r="G471" s="275"/>
      <c r="H471" s="275"/>
      <c r="I471" s="275"/>
      <c r="J471" s="275"/>
      <c r="K471" s="275"/>
      <c r="L471" s="275"/>
      <c r="M471" s="275"/>
      <c r="N471" s="275"/>
      <c r="O471" s="275"/>
      <c r="P471" s="275"/>
      <c r="Q471" s="275"/>
      <c r="R471" s="275"/>
      <c r="S471" s="275"/>
      <c r="T471" s="275"/>
      <c r="U471" s="251"/>
      <c r="V471" s="275"/>
      <c r="W471" s="275"/>
      <c r="X471" s="275"/>
      <c r="Y471" s="275"/>
      <c r="Z471" s="275"/>
      <c r="AA471" s="275"/>
      <c r="AB471" s="275"/>
      <c r="AC471" s="275"/>
      <c r="AD471" s="275"/>
      <c r="AE471" s="275"/>
      <c r="AF471" s="275"/>
      <c r="AG471" s="275"/>
      <c r="AH471" s="275"/>
      <c r="AI471" s="275"/>
      <c r="AJ471" s="275"/>
      <c r="AK471" s="275"/>
      <c r="AL471" s="275"/>
      <c r="AM471" s="367"/>
      <c r="AN471" s="367"/>
      <c r="AO471" s="367"/>
      <c r="AP471" s="367"/>
      <c r="AQ471" s="367"/>
      <c r="AR471" s="367"/>
      <c r="AS471" s="367"/>
      <c r="AT471" s="367"/>
      <c r="AU471" s="367"/>
      <c r="AV471" s="367"/>
      <c r="AW471" s="367"/>
      <c r="AX471" s="367"/>
      <c r="AY471" s="367"/>
      <c r="AZ471" s="367"/>
      <c r="BA471" s="272"/>
    </row>
    <row r="472" spans="1:53" ht="15" hidden="1" outlineLevel="1">
      <c r="A472" s="448">
        <v>14</v>
      </c>
      <c r="B472" s="273" t="s">
        <v>20</v>
      </c>
      <c r="C472" s="251" t="s">
        <v>25</v>
      </c>
      <c r="D472" s="255"/>
      <c r="E472" s="255"/>
      <c r="F472" s="255"/>
      <c r="G472" s="255"/>
      <c r="H472" s="255"/>
      <c r="I472" s="255"/>
      <c r="J472" s="255"/>
      <c r="K472" s="255"/>
      <c r="L472" s="255"/>
      <c r="M472" s="255"/>
      <c r="N472" s="255"/>
      <c r="O472" s="255"/>
      <c r="P472" s="255"/>
      <c r="Q472" s="255"/>
      <c r="R472" s="255"/>
      <c r="S472" s="255"/>
      <c r="T472" s="255"/>
      <c r="U472" s="255">
        <v>12</v>
      </c>
      <c r="V472" s="255"/>
      <c r="W472" s="255"/>
      <c r="X472" s="255"/>
      <c r="Y472" s="255"/>
      <c r="Z472" s="255"/>
      <c r="AA472" s="255"/>
      <c r="AB472" s="255"/>
      <c r="AC472" s="255"/>
      <c r="AD472" s="255"/>
      <c r="AE472" s="255"/>
      <c r="AF472" s="255"/>
      <c r="AG472" s="255"/>
      <c r="AH472" s="255"/>
      <c r="AI472" s="255"/>
      <c r="AJ472" s="255"/>
      <c r="AK472" s="255"/>
      <c r="AL472" s="255"/>
      <c r="AM472" s="366"/>
      <c r="AN472" s="366"/>
      <c r="AO472" s="415"/>
      <c r="AP472" s="366"/>
      <c r="AQ472" s="366"/>
      <c r="AR472" s="366"/>
      <c r="AS472" s="366"/>
      <c r="AT472" s="366"/>
      <c r="AU472" s="366"/>
      <c r="AV472" s="366"/>
      <c r="AW472" s="366"/>
      <c r="AX472" s="366"/>
      <c r="AY472" s="366"/>
      <c r="AZ472" s="366"/>
      <c r="BA472" s="256">
        <f>SUM(AM472:AZ472)</f>
        <v>0</v>
      </c>
    </row>
    <row r="473" spans="1:53" ht="15" hidden="1" outlineLevel="1">
      <c r="B473" s="254" t="s">
        <v>258</v>
      </c>
      <c r="C473" s="251" t="s">
        <v>163</v>
      </c>
      <c r="D473" s="255"/>
      <c r="E473" s="255"/>
      <c r="F473" s="255"/>
      <c r="G473" s="255"/>
      <c r="H473" s="255"/>
      <c r="I473" s="255"/>
      <c r="J473" s="255"/>
      <c r="K473" s="255"/>
      <c r="L473" s="255"/>
      <c r="M473" s="255"/>
      <c r="N473" s="255"/>
      <c r="O473" s="255"/>
      <c r="P473" s="255"/>
      <c r="Q473" s="255"/>
      <c r="R473" s="255"/>
      <c r="S473" s="255"/>
      <c r="T473" s="255"/>
      <c r="U473" s="255">
        <f>U472</f>
        <v>12</v>
      </c>
      <c r="V473" s="255"/>
      <c r="W473" s="255"/>
      <c r="X473" s="255"/>
      <c r="Y473" s="255"/>
      <c r="Z473" s="255"/>
      <c r="AA473" s="255"/>
      <c r="AB473" s="255"/>
      <c r="AC473" s="255"/>
      <c r="AD473" s="255"/>
      <c r="AE473" s="255"/>
      <c r="AF473" s="255"/>
      <c r="AG473" s="255"/>
      <c r="AH473" s="255"/>
      <c r="AI473" s="255"/>
      <c r="AJ473" s="255"/>
      <c r="AK473" s="255"/>
      <c r="AL473" s="255"/>
      <c r="AM473" s="362">
        <f>AM472</f>
        <v>0</v>
      </c>
      <c r="AN473" s="362">
        <f>AN472</f>
        <v>0</v>
      </c>
      <c r="AO473" s="362">
        <f t="shared" ref="AO473:AZ473" si="163">AO472</f>
        <v>0</v>
      </c>
      <c r="AP473" s="362">
        <f t="shared" si="163"/>
        <v>0</v>
      </c>
      <c r="AQ473" s="362">
        <f t="shared" si="163"/>
        <v>0</v>
      </c>
      <c r="AR473" s="362">
        <f t="shared" si="163"/>
        <v>0</v>
      </c>
      <c r="AS473" s="362">
        <f t="shared" si="163"/>
        <v>0</v>
      </c>
      <c r="AT473" s="362">
        <f t="shared" si="163"/>
        <v>0</v>
      </c>
      <c r="AU473" s="362">
        <f t="shared" si="163"/>
        <v>0</v>
      </c>
      <c r="AV473" s="362">
        <f t="shared" si="163"/>
        <v>0</v>
      </c>
      <c r="AW473" s="362">
        <f t="shared" si="163"/>
        <v>0</v>
      </c>
      <c r="AX473" s="362">
        <f t="shared" si="163"/>
        <v>0</v>
      </c>
      <c r="AY473" s="362">
        <f t="shared" si="163"/>
        <v>0</v>
      </c>
      <c r="AZ473" s="362">
        <f t="shared" si="163"/>
        <v>0</v>
      </c>
      <c r="BA473" s="270"/>
    </row>
    <row r="474" spans="1:53" ht="15" hidden="1" outlineLevel="1">
      <c r="B474" s="273"/>
      <c r="C474" s="271"/>
      <c r="D474" s="275"/>
      <c r="E474" s="275"/>
      <c r="F474" s="275"/>
      <c r="G474" s="275"/>
      <c r="H474" s="275"/>
      <c r="I474" s="275"/>
      <c r="J474" s="275"/>
      <c r="K474" s="275"/>
      <c r="L474" s="275"/>
      <c r="M474" s="275"/>
      <c r="N474" s="275"/>
      <c r="O474" s="275"/>
      <c r="P474" s="275"/>
      <c r="Q474" s="275"/>
      <c r="R474" s="275"/>
      <c r="S474" s="275"/>
      <c r="T474" s="275"/>
      <c r="U474" s="251"/>
      <c r="V474" s="275"/>
      <c r="W474" s="275"/>
      <c r="X474" s="275"/>
      <c r="Y474" s="275"/>
      <c r="Z474" s="275"/>
      <c r="AA474" s="275"/>
      <c r="AB474" s="275"/>
      <c r="AC474" s="275"/>
      <c r="AD474" s="275"/>
      <c r="AE474" s="275"/>
      <c r="AF474" s="275"/>
      <c r="AG474" s="275"/>
      <c r="AH474" s="275"/>
      <c r="AI474" s="275"/>
      <c r="AJ474" s="275"/>
      <c r="AK474" s="275"/>
      <c r="AL474" s="275"/>
      <c r="AM474" s="367"/>
      <c r="AN474" s="368"/>
      <c r="AO474" s="367"/>
      <c r="AP474" s="367"/>
      <c r="AQ474" s="367"/>
      <c r="AR474" s="367"/>
      <c r="AS474" s="367"/>
      <c r="AT474" s="367"/>
      <c r="AU474" s="367"/>
      <c r="AV474" s="367"/>
      <c r="AW474" s="367"/>
      <c r="AX474" s="367"/>
      <c r="AY474" s="367"/>
      <c r="AZ474" s="367"/>
      <c r="BA474" s="272"/>
    </row>
    <row r="475" spans="1:53" s="243" customFormat="1" ht="15" hidden="1" outlineLevel="1">
      <c r="A475" s="448">
        <v>15</v>
      </c>
      <c r="B475" s="273" t="s">
        <v>483</v>
      </c>
      <c r="C475" s="251" t="s">
        <v>25</v>
      </c>
      <c r="D475" s="255"/>
      <c r="E475" s="255"/>
      <c r="F475" s="255"/>
      <c r="G475" s="255"/>
      <c r="H475" s="255"/>
      <c r="I475" s="255"/>
      <c r="J475" s="255"/>
      <c r="K475" s="255"/>
      <c r="L475" s="255"/>
      <c r="M475" s="255"/>
      <c r="N475" s="255"/>
      <c r="O475" s="255"/>
      <c r="P475" s="255"/>
      <c r="Q475" s="255"/>
      <c r="R475" s="255"/>
      <c r="S475" s="255"/>
      <c r="T475" s="255"/>
      <c r="U475" s="251"/>
      <c r="V475" s="255"/>
      <c r="W475" s="255"/>
      <c r="X475" s="255"/>
      <c r="Y475" s="255"/>
      <c r="Z475" s="255"/>
      <c r="AA475" s="255"/>
      <c r="AB475" s="255"/>
      <c r="AC475" s="255"/>
      <c r="AD475" s="255"/>
      <c r="AE475" s="255"/>
      <c r="AF475" s="255"/>
      <c r="AG475" s="255"/>
      <c r="AH475" s="255"/>
      <c r="AI475" s="255"/>
      <c r="AJ475" s="255"/>
      <c r="AK475" s="255"/>
      <c r="AL475" s="255"/>
      <c r="AM475" s="366"/>
      <c r="AN475" s="366"/>
      <c r="AO475" s="366"/>
      <c r="AP475" s="366"/>
      <c r="AQ475" s="366"/>
      <c r="AR475" s="366"/>
      <c r="AS475" s="366"/>
      <c r="AT475" s="366"/>
      <c r="AU475" s="366"/>
      <c r="AV475" s="366"/>
      <c r="AW475" s="366"/>
      <c r="AX475" s="366"/>
      <c r="AY475" s="366"/>
      <c r="AZ475" s="366"/>
      <c r="BA475" s="256">
        <f>SUM(AM475:AZ475)</f>
        <v>0</v>
      </c>
    </row>
    <row r="476" spans="1:53" s="243" customFormat="1" ht="15" hidden="1" outlineLevel="1">
      <c r="A476" s="448"/>
      <c r="B476" s="273" t="s">
        <v>258</v>
      </c>
      <c r="C476" s="251" t="s">
        <v>163</v>
      </c>
      <c r="D476" s="255"/>
      <c r="E476" s="255"/>
      <c r="F476" s="255"/>
      <c r="G476" s="255"/>
      <c r="H476" s="255"/>
      <c r="I476" s="255"/>
      <c r="J476" s="255"/>
      <c r="K476" s="255"/>
      <c r="L476" s="255"/>
      <c r="M476" s="255"/>
      <c r="N476" s="255"/>
      <c r="O476" s="255"/>
      <c r="P476" s="255"/>
      <c r="Q476" s="255"/>
      <c r="R476" s="255"/>
      <c r="S476" s="255"/>
      <c r="T476" s="255"/>
      <c r="U476" s="251"/>
      <c r="V476" s="255"/>
      <c r="W476" s="255"/>
      <c r="X476" s="255"/>
      <c r="Y476" s="255"/>
      <c r="Z476" s="255"/>
      <c r="AA476" s="255"/>
      <c r="AB476" s="255"/>
      <c r="AC476" s="255"/>
      <c r="AD476" s="255"/>
      <c r="AE476" s="255"/>
      <c r="AF476" s="255"/>
      <c r="AG476" s="255"/>
      <c r="AH476" s="255"/>
      <c r="AI476" s="255"/>
      <c r="AJ476" s="255"/>
      <c r="AK476" s="255"/>
      <c r="AL476" s="255"/>
      <c r="AM476" s="362">
        <f>AM475</f>
        <v>0</v>
      </c>
      <c r="AN476" s="362">
        <f>AN475</f>
        <v>0</v>
      </c>
      <c r="AO476" s="362">
        <f t="shared" ref="AO476:AZ476" si="164">AO475</f>
        <v>0</v>
      </c>
      <c r="AP476" s="362">
        <f t="shared" si="164"/>
        <v>0</v>
      </c>
      <c r="AQ476" s="362">
        <f t="shared" si="164"/>
        <v>0</v>
      </c>
      <c r="AR476" s="362">
        <f t="shared" si="164"/>
        <v>0</v>
      </c>
      <c r="AS476" s="362">
        <f t="shared" si="164"/>
        <v>0</v>
      </c>
      <c r="AT476" s="362">
        <f t="shared" si="164"/>
        <v>0</v>
      </c>
      <c r="AU476" s="362">
        <f t="shared" si="164"/>
        <v>0</v>
      </c>
      <c r="AV476" s="362">
        <f t="shared" si="164"/>
        <v>0</v>
      </c>
      <c r="AW476" s="362">
        <f t="shared" si="164"/>
        <v>0</v>
      </c>
      <c r="AX476" s="362">
        <f t="shared" si="164"/>
        <v>0</v>
      </c>
      <c r="AY476" s="362">
        <f t="shared" si="164"/>
        <v>0</v>
      </c>
      <c r="AZ476" s="362">
        <f t="shared" si="164"/>
        <v>0</v>
      </c>
      <c r="BA476" s="270"/>
    </row>
    <row r="477" spans="1:53" s="243" customFormat="1" ht="15" hidden="1" outlineLevel="1">
      <c r="A477" s="448"/>
      <c r="B477" s="273"/>
      <c r="C477" s="271"/>
      <c r="D477" s="275"/>
      <c r="E477" s="275"/>
      <c r="F477" s="275"/>
      <c r="G477" s="275"/>
      <c r="H477" s="275"/>
      <c r="I477" s="275"/>
      <c r="J477" s="275"/>
      <c r="K477" s="275"/>
      <c r="L477" s="275"/>
      <c r="M477" s="275"/>
      <c r="N477" s="275"/>
      <c r="O477" s="275"/>
      <c r="P477" s="275"/>
      <c r="Q477" s="275"/>
      <c r="R477" s="275"/>
      <c r="S477" s="275"/>
      <c r="T477" s="275"/>
      <c r="U477" s="251"/>
      <c r="V477" s="275"/>
      <c r="W477" s="275"/>
      <c r="X477" s="275"/>
      <c r="Y477" s="275"/>
      <c r="Z477" s="275"/>
      <c r="AA477" s="275"/>
      <c r="AB477" s="275"/>
      <c r="AC477" s="275"/>
      <c r="AD477" s="275"/>
      <c r="AE477" s="275"/>
      <c r="AF477" s="275"/>
      <c r="AG477" s="275"/>
      <c r="AH477" s="275"/>
      <c r="AI477" s="275"/>
      <c r="AJ477" s="275"/>
      <c r="AK477" s="275"/>
      <c r="AL477" s="275"/>
      <c r="AM477" s="369"/>
      <c r="AN477" s="367"/>
      <c r="AO477" s="367"/>
      <c r="AP477" s="367"/>
      <c r="AQ477" s="367"/>
      <c r="AR477" s="367"/>
      <c r="AS477" s="367"/>
      <c r="AT477" s="367"/>
      <c r="AU477" s="367"/>
      <c r="AV477" s="367"/>
      <c r="AW477" s="367"/>
      <c r="AX477" s="367"/>
      <c r="AY477" s="367"/>
      <c r="AZ477" s="367"/>
      <c r="BA477" s="272"/>
    </row>
    <row r="478" spans="1:53" s="243" customFormat="1" ht="30" hidden="1" outlineLevel="1">
      <c r="A478" s="448">
        <v>16</v>
      </c>
      <c r="B478" s="273" t="s">
        <v>484</v>
      </c>
      <c r="C478" s="251" t="s">
        <v>25</v>
      </c>
      <c r="D478" s="255"/>
      <c r="E478" s="255"/>
      <c r="F478" s="255"/>
      <c r="G478" s="255"/>
      <c r="H478" s="255"/>
      <c r="I478" s="255"/>
      <c r="J478" s="255"/>
      <c r="K478" s="255"/>
      <c r="L478" s="255"/>
      <c r="M478" s="255"/>
      <c r="N478" s="255"/>
      <c r="O478" s="255"/>
      <c r="P478" s="255"/>
      <c r="Q478" s="255"/>
      <c r="R478" s="255"/>
      <c r="S478" s="255"/>
      <c r="T478" s="255"/>
      <c r="U478" s="251"/>
      <c r="V478" s="255"/>
      <c r="W478" s="255"/>
      <c r="X478" s="255"/>
      <c r="Y478" s="255"/>
      <c r="Z478" s="255"/>
      <c r="AA478" s="255"/>
      <c r="AB478" s="255"/>
      <c r="AC478" s="255"/>
      <c r="AD478" s="255"/>
      <c r="AE478" s="255"/>
      <c r="AF478" s="255"/>
      <c r="AG478" s="255"/>
      <c r="AH478" s="255"/>
      <c r="AI478" s="255"/>
      <c r="AJ478" s="255"/>
      <c r="AK478" s="255"/>
      <c r="AL478" s="255"/>
      <c r="AM478" s="366"/>
      <c r="AN478" s="366"/>
      <c r="AO478" s="366"/>
      <c r="AP478" s="366"/>
      <c r="AQ478" s="366"/>
      <c r="AR478" s="366"/>
      <c r="AS478" s="366"/>
      <c r="AT478" s="366"/>
      <c r="AU478" s="366"/>
      <c r="AV478" s="366"/>
      <c r="AW478" s="366"/>
      <c r="AX478" s="366"/>
      <c r="AY478" s="366"/>
      <c r="AZ478" s="366"/>
      <c r="BA478" s="256">
        <f>SUM(AM478:AZ478)</f>
        <v>0</v>
      </c>
    </row>
    <row r="479" spans="1:53" s="243" customFormat="1" ht="15" hidden="1" outlineLevel="1">
      <c r="A479" s="448"/>
      <c r="B479" s="273" t="s">
        <v>258</v>
      </c>
      <c r="C479" s="251" t="s">
        <v>163</v>
      </c>
      <c r="D479" s="255"/>
      <c r="E479" s="255"/>
      <c r="F479" s="255"/>
      <c r="G479" s="255"/>
      <c r="H479" s="255"/>
      <c r="I479" s="255"/>
      <c r="J479" s="255"/>
      <c r="K479" s="255"/>
      <c r="L479" s="255"/>
      <c r="M479" s="255"/>
      <c r="N479" s="255"/>
      <c r="O479" s="255"/>
      <c r="P479" s="255"/>
      <c r="Q479" s="255"/>
      <c r="R479" s="255"/>
      <c r="S479" s="255"/>
      <c r="T479" s="255"/>
      <c r="U479" s="251"/>
      <c r="V479" s="255"/>
      <c r="W479" s="255"/>
      <c r="X479" s="255"/>
      <c r="Y479" s="255"/>
      <c r="Z479" s="255"/>
      <c r="AA479" s="255"/>
      <c r="AB479" s="255"/>
      <c r="AC479" s="255"/>
      <c r="AD479" s="255"/>
      <c r="AE479" s="255"/>
      <c r="AF479" s="255"/>
      <c r="AG479" s="255"/>
      <c r="AH479" s="255"/>
      <c r="AI479" s="255"/>
      <c r="AJ479" s="255"/>
      <c r="AK479" s="255"/>
      <c r="AL479" s="255"/>
      <c r="AM479" s="362">
        <f>AM478</f>
        <v>0</v>
      </c>
      <c r="AN479" s="362">
        <f>AN478</f>
        <v>0</v>
      </c>
      <c r="AO479" s="362">
        <f t="shared" ref="AO479:AZ479" si="165">AO478</f>
        <v>0</v>
      </c>
      <c r="AP479" s="362">
        <f t="shared" si="165"/>
        <v>0</v>
      </c>
      <c r="AQ479" s="362">
        <f t="shared" si="165"/>
        <v>0</v>
      </c>
      <c r="AR479" s="362">
        <f t="shared" si="165"/>
        <v>0</v>
      </c>
      <c r="AS479" s="362">
        <f t="shared" si="165"/>
        <v>0</v>
      </c>
      <c r="AT479" s="362">
        <f t="shared" si="165"/>
        <v>0</v>
      </c>
      <c r="AU479" s="362">
        <f t="shared" si="165"/>
        <v>0</v>
      </c>
      <c r="AV479" s="362">
        <f t="shared" si="165"/>
        <v>0</v>
      </c>
      <c r="AW479" s="362">
        <f t="shared" si="165"/>
        <v>0</v>
      </c>
      <c r="AX479" s="362">
        <f t="shared" si="165"/>
        <v>0</v>
      </c>
      <c r="AY479" s="362">
        <f t="shared" si="165"/>
        <v>0</v>
      </c>
      <c r="AZ479" s="362">
        <f t="shared" si="165"/>
        <v>0</v>
      </c>
      <c r="BA479" s="270"/>
    </row>
    <row r="480" spans="1:53" s="243" customFormat="1" ht="15" hidden="1" outlineLevel="1">
      <c r="A480" s="448"/>
      <c r="B480" s="273"/>
      <c r="C480" s="271"/>
      <c r="D480" s="275"/>
      <c r="E480" s="275"/>
      <c r="F480" s="275"/>
      <c r="G480" s="275"/>
      <c r="H480" s="275"/>
      <c r="I480" s="275"/>
      <c r="J480" s="275"/>
      <c r="K480" s="275"/>
      <c r="L480" s="275"/>
      <c r="M480" s="275"/>
      <c r="N480" s="275"/>
      <c r="O480" s="275"/>
      <c r="P480" s="275"/>
      <c r="Q480" s="275"/>
      <c r="R480" s="275"/>
      <c r="S480" s="275"/>
      <c r="T480" s="275"/>
      <c r="U480" s="251"/>
      <c r="V480" s="275"/>
      <c r="W480" s="275"/>
      <c r="X480" s="275"/>
      <c r="Y480" s="275"/>
      <c r="Z480" s="275"/>
      <c r="AA480" s="275"/>
      <c r="AB480" s="275"/>
      <c r="AC480" s="275"/>
      <c r="AD480" s="275"/>
      <c r="AE480" s="275"/>
      <c r="AF480" s="275"/>
      <c r="AG480" s="275"/>
      <c r="AH480" s="275"/>
      <c r="AI480" s="275"/>
      <c r="AJ480" s="275"/>
      <c r="AK480" s="275"/>
      <c r="AL480" s="275"/>
      <c r="AM480" s="369"/>
      <c r="AN480" s="367"/>
      <c r="AO480" s="367"/>
      <c r="AP480" s="367"/>
      <c r="AQ480" s="367"/>
      <c r="AR480" s="367"/>
      <c r="AS480" s="367"/>
      <c r="AT480" s="367"/>
      <c r="AU480" s="367"/>
      <c r="AV480" s="367"/>
      <c r="AW480" s="367"/>
      <c r="AX480" s="367"/>
      <c r="AY480" s="367"/>
      <c r="AZ480" s="367"/>
      <c r="BA480" s="272"/>
    </row>
    <row r="481" spans="1:53" ht="15" hidden="1" outlineLevel="1">
      <c r="A481" s="448">
        <v>17</v>
      </c>
      <c r="B481" s="273" t="s">
        <v>9</v>
      </c>
      <c r="C481" s="251" t="s">
        <v>25</v>
      </c>
      <c r="D481" s="255"/>
      <c r="E481" s="255"/>
      <c r="F481" s="255"/>
      <c r="G481" s="255"/>
      <c r="H481" s="255"/>
      <c r="I481" s="255"/>
      <c r="J481" s="255"/>
      <c r="K481" s="255"/>
      <c r="L481" s="255"/>
      <c r="M481" s="255"/>
      <c r="N481" s="255"/>
      <c r="O481" s="255"/>
      <c r="P481" s="255"/>
      <c r="Q481" s="255"/>
      <c r="R481" s="255"/>
      <c r="S481" s="255"/>
      <c r="T481" s="255"/>
      <c r="U481" s="251"/>
      <c r="V481" s="255"/>
      <c r="W481" s="255"/>
      <c r="X481" s="255"/>
      <c r="Y481" s="255"/>
      <c r="Z481" s="255"/>
      <c r="AA481" s="255"/>
      <c r="AB481" s="255"/>
      <c r="AC481" s="255"/>
      <c r="AD481" s="255"/>
      <c r="AE481" s="255"/>
      <c r="AF481" s="255"/>
      <c r="AG481" s="255"/>
      <c r="AH481" s="255"/>
      <c r="AI481" s="255"/>
      <c r="AJ481" s="255"/>
      <c r="AK481" s="255"/>
      <c r="AL481" s="255"/>
      <c r="AM481" s="366"/>
      <c r="AN481" s="366"/>
      <c r="AO481" s="366"/>
      <c r="AP481" s="366"/>
      <c r="AQ481" s="366"/>
      <c r="AR481" s="366"/>
      <c r="AS481" s="366"/>
      <c r="AT481" s="366"/>
      <c r="AU481" s="366"/>
      <c r="AV481" s="366"/>
      <c r="AW481" s="366"/>
      <c r="AX481" s="366"/>
      <c r="AY481" s="366"/>
      <c r="AZ481" s="366"/>
      <c r="BA481" s="256">
        <f>SUM(AM481:AZ481)</f>
        <v>0</v>
      </c>
    </row>
    <row r="482" spans="1:53" ht="15" hidden="1" outlineLevel="1">
      <c r="B482" s="254" t="s">
        <v>258</v>
      </c>
      <c r="C482" s="251" t="s">
        <v>163</v>
      </c>
      <c r="D482" s="255"/>
      <c r="E482" s="255"/>
      <c r="F482" s="255"/>
      <c r="G482" s="255"/>
      <c r="H482" s="255"/>
      <c r="I482" s="255"/>
      <c r="J482" s="255"/>
      <c r="K482" s="255"/>
      <c r="L482" s="255"/>
      <c r="M482" s="255"/>
      <c r="N482" s="255"/>
      <c r="O482" s="255"/>
      <c r="P482" s="255"/>
      <c r="Q482" s="255"/>
      <c r="R482" s="255"/>
      <c r="S482" s="255"/>
      <c r="T482" s="255"/>
      <c r="U482" s="251"/>
      <c r="V482" s="255"/>
      <c r="W482" s="255"/>
      <c r="X482" s="255"/>
      <c r="Y482" s="255"/>
      <c r="Z482" s="255"/>
      <c r="AA482" s="255"/>
      <c r="AB482" s="255"/>
      <c r="AC482" s="255"/>
      <c r="AD482" s="255"/>
      <c r="AE482" s="255"/>
      <c r="AF482" s="255"/>
      <c r="AG482" s="255"/>
      <c r="AH482" s="255"/>
      <c r="AI482" s="255"/>
      <c r="AJ482" s="255"/>
      <c r="AK482" s="255"/>
      <c r="AL482" s="255"/>
      <c r="AM482" s="362">
        <f>AM481</f>
        <v>0</v>
      </c>
      <c r="AN482" s="362">
        <f>AN481</f>
        <v>0</v>
      </c>
      <c r="AO482" s="362">
        <f t="shared" ref="AO482:AZ482" si="166">AO481</f>
        <v>0</v>
      </c>
      <c r="AP482" s="362">
        <f t="shared" si="166"/>
        <v>0</v>
      </c>
      <c r="AQ482" s="362">
        <f t="shared" si="166"/>
        <v>0</v>
      </c>
      <c r="AR482" s="362">
        <f t="shared" si="166"/>
        <v>0</v>
      </c>
      <c r="AS482" s="362">
        <f t="shared" si="166"/>
        <v>0</v>
      </c>
      <c r="AT482" s="362">
        <f t="shared" si="166"/>
        <v>0</v>
      </c>
      <c r="AU482" s="362">
        <f t="shared" si="166"/>
        <v>0</v>
      </c>
      <c r="AV482" s="362">
        <f t="shared" si="166"/>
        <v>0</v>
      </c>
      <c r="AW482" s="362">
        <f t="shared" si="166"/>
        <v>0</v>
      </c>
      <c r="AX482" s="362">
        <f t="shared" si="166"/>
        <v>0</v>
      </c>
      <c r="AY482" s="362">
        <f t="shared" si="166"/>
        <v>0</v>
      </c>
      <c r="AZ482" s="362">
        <f t="shared" si="166"/>
        <v>0</v>
      </c>
      <c r="BA482" s="270"/>
    </row>
    <row r="483" spans="1:53" ht="15" hidden="1" outlineLevel="1">
      <c r="B483" s="274"/>
      <c r="C483" s="265"/>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370"/>
      <c r="AN483" s="371"/>
      <c r="AO483" s="371"/>
      <c r="AP483" s="371"/>
      <c r="AQ483" s="371"/>
      <c r="AR483" s="371"/>
      <c r="AS483" s="371"/>
      <c r="AT483" s="371"/>
      <c r="AU483" s="371"/>
      <c r="AV483" s="371"/>
      <c r="AW483" s="371"/>
      <c r="AX483" s="371"/>
      <c r="AY483" s="371"/>
      <c r="AZ483" s="371"/>
      <c r="BA483" s="276"/>
    </row>
    <row r="484" spans="1:53" ht="15.75" hidden="1" outlineLevel="1">
      <c r="A484" s="449"/>
      <c r="B484" s="248" t="s">
        <v>10</v>
      </c>
      <c r="C484" s="249"/>
      <c r="D484" s="249"/>
      <c r="E484" s="249"/>
      <c r="F484" s="249"/>
      <c r="G484" s="249"/>
      <c r="H484" s="249"/>
      <c r="I484" s="249"/>
      <c r="J484" s="249"/>
      <c r="K484" s="249"/>
      <c r="L484" s="249"/>
      <c r="M484" s="249"/>
      <c r="N484" s="249"/>
      <c r="O484" s="249"/>
      <c r="P484" s="249"/>
      <c r="Q484" s="249"/>
      <c r="R484" s="249"/>
      <c r="S484" s="249"/>
      <c r="T484" s="249"/>
      <c r="U484" s="250"/>
      <c r="V484" s="249"/>
      <c r="W484" s="249"/>
      <c r="X484" s="249"/>
      <c r="Y484" s="249"/>
      <c r="Z484" s="249"/>
      <c r="AA484" s="249"/>
      <c r="AB484" s="249"/>
      <c r="AC484" s="249"/>
      <c r="AD484" s="249"/>
      <c r="AE484" s="249"/>
      <c r="AF484" s="249"/>
      <c r="AG484" s="249"/>
      <c r="AH484" s="249"/>
      <c r="AI484" s="249"/>
      <c r="AJ484" s="249"/>
      <c r="AK484" s="249"/>
      <c r="AL484" s="249"/>
      <c r="AM484" s="365"/>
      <c r="AN484" s="365"/>
      <c r="AO484" s="365"/>
      <c r="AP484" s="365"/>
      <c r="AQ484" s="365"/>
      <c r="AR484" s="365"/>
      <c r="AS484" s="365"/>
      <c r="AT484" s="365"/>
      <c r="AU484" s="365"/>
      <c r="AV484" s="365"/>
      <c r="AW484" s="365"/>
      <c r="AX484" s="365"/>
      <c r="AY484" s="365"/>
      <c r="AZ484" s="365"/>
      <c r="BA484" s="252"/>
    </row>
    <row r="485" spans="1:53" ht="15" hidden="1" outlineLevel="1">
      <c r="A485" s="448">
        <v>18</v>
      </c>
      <c r="B485" s="274" t="s">
        <v>11</v>
      </c>
      <c r="C485" s="251" t="s">
        <v>25</v>
      </c>
      <c r="D485" s="255"/>
      <c r="E485" s="255"/>
      <c r="F485" s="255"/>
      <c r="G485" s="255"/>
      <c r="H485" s="255"/>
      <c r="I485" s="255"/>
      <c r="J485" s="255"/>
      <c r="K485" s="255"/>
      <c r="L485" s="255"/>
      <c r="M485" s="255"/>
      <c r="N485" s="255"/>
      <c r="O485" s="255"/>
      <c r="P485" s="255"/>
      <c r="Q485" s="255"/>
      <c r="R485" s="255"/>
      <c r="S485" s="255"/>
      <c r="T485" s="255"/>
      <c r="U485" s="255">
        <v>12</v>
      </c>
      <c r="V485" s="255"/>
      <c r="W485" s="255"/>
      <c r="X485" s="255"/>
      <c r="Y485" s="255"/>
      <c r="Z485" s="255"/>
      <c r="AA485" s="255"/>
      <c r="AB485" s="255"/>
      <c r="AC485" s="255"/>
      <c r="AD485" s="255"/>
      <c r="AE485" s="255"/>
      <c r="AF485" s="255"/>
      <c r="AG485" s="255"/>
      <c r="AH485" s="255"/>
      <c r="AI485" s="255"/>
      <c r="AJ485" s="255"/>
      <c r="AK485" s="255"/>
      <c r="AL485" s="255"/>
      <c r="AM485" s="377"/>
      <c r="AN485" s="366"/>
      <c r="AO485" s="366"/>
      <c r="AP485" s="366"/>
      <c r="AQ485" s="366"/>
      <c r="AR485" s="366"/>
      <c r="AS485" s="366"/>
      <c r="AT485" s="366"/>
      <c r="AU485" s="366"/>
      <c r="AV485" s="366"/>
      <c r="AW485" s="366"/>
      <c r="AX485" s="366"/>
      <c r="AY485" s="366"/>
      <c r="AZ485" s="366"/>
      <c r="BA485" s="256">
        <f>SUM(AM485:AZ485)</f>
        <v>0</v>
      </c>
    </row>
    <row r="486" spans="1:53" ht="15" hidden="1" outlineLevel="1">
      <c r="B486" s="254" t="s">
        <v>258</v>
      </c>
      <c r="C486" s="251" t="s">
        <v>163</v>
      </c>
      <c r="D486" s="255"/>
      <c r="E486" s="255"/>
      <c r="F486" s="255"/>
      <c r="G486" s="255"/>
      <c r="H486" s="255"/>
      <c r="I486" s="255"/>
      <c r="J486" s="255"/>
      <c r="K486" s="255"/>
      <c r="L486" s="255"/>
      <c r="M486" s="255"/>
      <c r="N486" s="255"/>
      <c r="O486" s="255"/>
      <c r="P486" s="255"/>
      <c r="Q486" s="255"/>
      <c r="R486" s="255"/>
      <c r="S486" s="255"/>
      <c r="T486" s="255"/>
      <c r="U486" s="255">
        <f>U485</f>
        <v>12</v>
      </c>
      <c r="V486" s="255"/>
      <c r="W486" s="255"/>
      <c r="X486" s="255"/>
      <c r="Y486" s="255"/>
      <c r="Z486" s="255"/>
      <c r="AA486" s="255"/>
      <c r="AB486" s="255"/>
      <c r="AC486" s="255"/>
      <c r="AD486" s="255"/>
      <c r="AE486" s="255"/>
      <c r="AF486" s="255"/>
      <c r="AG486" s="255"/>
      <c r="AH486" s="255"/>
      <c r="AI486" s="255"/>
      <c r="AJ486" s="255"/>
      <c r="AK486" s="255"/>
      <c r="AL486" s="255"/>
      <c r="AM486" s="362">
        <f>AM485</f>
        <v>0</v>
      </c>
      <c r="AN486" s="362">
        <f>AN485</f>
        <v>0</v>
      </c>
      <c r="AO486" s="362">
        <f t="shared" ref="AO486:AZ486" si="167">AO485</f>
        <v>0</v>
      </c>
      <c r="AP486" s="362">
        <f t="shared" si="167"/>
        <v>0</v>
      </c>
      <c r="AQ486" s="362">
        <f t="shared" si="167"/>
        <v>0</v>
      </c>
      <c r="AR486" s="362">
        <f t="shared" si="167"/>
        <v>0</v>
      </c>
      <c r="AS486" s="362">
        <f t="shared" si="167"/>
        <v>0</v>
      </c>
      <c r="AT486" s="362">
        <f t="shared" si="167"/>
        <v>0</v>
      </c>
      <c r="AU486" s="362">
        <f t="shared" si="167"/>
        <v>0</v>
      </c>
      <c r="AV486" s="362">
        <f t="shared" si="167"/>
        <v>0</v>
      </c>
      <c r="AW486" s="362">
        <f t="shared" si="167"/>
        <v>0</v>
      </c>
      <c r="AX486" s="362">
        <f t="shared" si="167"/>
        <v>0</v>
      </c>
      <c r="AY486" s="362">
        <f t="shared" si="167"/>
        <v>0</v>
      </c>
      <c r="AZ486" s="362">
        <f t="shared" si="167"/>
        <v>0</v>
      </c>
      <c r="BA486" s="257"/>
    </row>
    <row r="487" spans="1:53" ht="15" hidden="1" outlineLevel="1">
      <c r="B487" s="274"/>
      <c r="C487" s="265"/>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363"/>
      <c r="AN487" s="372"/>
      <c r="AO487" s="372"/>
      <c r="AP487" s="372"/>
      <c r="AQ487" s="372"/>
      <c r="AR487" s="372"/>
      <c r="AS487" s="372"/>
      <c r="AT487" s="372"/>
      <c r="AU487" s="372"/>
      <c r="AV487" s="372"/>
      <c r="AW487" s="372"/>
      <c r="AX487" s="372"/>
      <c r="AY487" s="372"/>
      <c r="AZ487" s="372"/>
      <c r="BA487" s="266"/>
    </row>
    <row r="488" spans="1:53" ht="15" hidden="1" outlineLevel="1">
      <c r="A488" s="448">
        <v>19</v>
      </c>
      <c r="B488" s="274" t="s">
        <v>12</v>
      </c>
      <c r="C488" s="251" t="s">
        <v>25</v>
      </c>
      <c r="D488" s="255"/>
      <c r="E488" s="255"/>
      <c r="F488" s="255"/>
      <c r="G488" s="255"/>
      <c r="H488" s="255"/>
      <c r="I488" s="255"/>
      <c r="J488" s="255"/>
      <c r="K488" s="255"/>
      <c r="L488" s="255"/>
      <c r="M488" s="255"/>
      <c r="N488" s="255"/>
      <c r="O488" s="255"/>
      <c r="P488" s="255"/>
      <c r="Q488" s="255"/>
      <c r="R488" s="255"/>
      <c r="S488" s="255"/>
      <c r="T488" s="255"/>
      <c r="U488" s="255">
        <v>12</v>
      </c>
      <c r="V488" s="255"/>
      <c r="W488" s="255"/>
      <c r="X488" s="255"/>
      <c r="Y488" s="255"/>
      <c r="Z488" s="255"/>
      <c r="AA488" s="255"/>
      <c r="AB488" s="255"/>
      <c r="AC488" s="255"/>
      <c r="AD488" s="255"/>
      <c r="AE488" s="255"/>
      <c r="AF488" s="255"/>
      <c r="AG488" s="255"/>
      <c r="AH488" s="255"/>
      <c r="AI488" s="255"/>
      <c r="AJ488" s="255"/>
      <c r="AK488" s="255"/>
      <c r="AL488" s="255"/>
      <c r="AM488" s="361"/>
      <c r="AN488" s="366"/>
      <c r="AO488" s="366"/>
      <c r="AP488" s="366"/>
      <c r="AQ488" s="366"/>
      <c r="AR488" s="366"/>
      <c r="AS488" s="366"/>
      <c r="AT488" s="366"/>
      <c r="AU488" s="366"/>
      <c r="AV488" s="366"/>
      <c r="AW488" s="366"/>
      <c r="AX488" s="366"/>
      <c r="AY488" s="366"/>
      <c r="AZ488" s="366"/>
      <c r="BA488" s="256">
        <f>SUM(AM488:AZ488)</f>
        <v>0</v>
      </c>
    </row>
    <row r="489" spans="1:53" ht="15" hidden="1" outlineLevel="1">
      <c r="B489" s="254" t="s">
        <v>258</v>
      </c>
      <c r="C489" s="251" t="s">
        <v>163</v>
      </c>
      <c r="D489" s="255"/>
      <c r="E489" s="255"/>
      <c r="F489" s="255"/>
      <c r="G489" s="255"/>
      <c r="H489" s="255"/>
      <c r="I489" s="255"/>
      <c r="J489" s="255"/>
      <c r="K489" s="255"/>
      <c r="L489" s="255"/>
      <c r="M489" s="255"/>
      <c r="N489" s="255"/>
      <c r="O489" s="255"/>
      <c r="P489" s="255"/>
      <c r="Q489" s="255"/>
      <c r="R489" s="255"/>
      <c r="S489" s="255"/>
      <c r="T489" s="255"/>
      <c r="U489" s="255">
        <f>U488</f>
        <v>12</v>
      </c>
      <c r="V489" s="255"/>
      <c r="W489" s="255"/>
      <c r="X489" s="255"/>
      <c r="Y489" s="255"/>
      <c r="Z489" s="255"/>
      <c r="AA489" s="255"/>
      <c r="AB489" s="255"/>
      <c r="AC489" s="255"/>
      <c r="AD489" s="255"/>
      <c r="AE489" s="255"/>
      <c r="AF489" s="255"/>
      <c r="AG489" s="255"/>
      <c r="AH489" s="255"/>
      <c r="AI489" s="255"/>
      <c r="AJ489" s="255"/>
      <c r="AK489" s="255"/>
      <c r="AL489" s="255"/>
      <c r="AM489" s="362">
        <f>AM488</f>
        <v>0</v>
      </c>
      <c r="AN489" s="362">
        <f>AN488</f>
        <v>0</v>
      </c>
      <c r="AO489" s="362">
        <f t="shared" ref="AO489:AZ489" si="168">AO488</f>
        <v>0</v>
      </c>
      <c r="AP489" s="362">
        <f t="shared" si="168"/>
        <v>0</v>
      </c>
      <c r="AQ489" s="362">
        <f t="shared" si="168"/>
        <v>0</v>
      </c>
      <c r="AR489" s="362">
        <f t="shared" si="168"/>
        <v>0</v>
      </c>
      <c r="AS489" s="362">
        <f t="shared" si="168"/>
        <v>0</v>
      </c>
      <c r="AT489" s="362">
        <f t="shared" si="168"/>
        <v>0</v>
      </c>
      <c r="AU489" s="362">
        <f t="shared" si="168"/>
        <v>0</v>
      </c>
      <c r="AV489" s="362">
        <f t="shared" si="168"/>
        <v>0</v>
      </c>
      <c r="AW489" s="362">
        <f t="shared" si="168"/>
        <v>0</v>
      </c>
      <c r="AX489" s="362">
        <f t="shared" si="168"/>
        <v>0</v>
      </c>
      <c r="AY489" s="362">
        <f t="shared" si="168"/>
        <v>0</v>
      </c>
      <c r="AZ489" s="362">
        <f t="shared" si="168"/>
        <v>0</v>
      </c>
      <c r="BA489" s="257"/>
    </row>
    <row r="490" spans="1:53" ht="15" hidden="1" outlineLevel="1">
      <c r="B490" s="274"/>
      <c r="C490" s="265"/>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373"/>
      <c r="AN490" s="373"/>
      <c r="AO490" s="363"/>
      <c r="AP490" s="363"/>
      <c r="AQ490" s="363"/>
      <c r="AR490" s="363"/>
      <c r="AS490" s="363"/>
      <c r="AT490" s="363"/>
      <c r="AU490" s="363"/>
      <c r="AV490" s="363"/>
      <c r="AW490" s="363"/>
      <c r="AX490" s="363"/>
      <c r="AY490" s="363"/>
      <c r="AZ490" s="363"/>
      <c r="BA490" s="266"/>
    </row>
    <row r="491" spans="1:53" ht="15" hidden="1" outlineLevel="1">
      <c r="A491" s="448">
        <v>20</v>
      </c>
      <c r="B491" s="274" t="s">
        <v>13</v>
      </c>
      <c r="C491" s="251" t="s">
        <v>25</v>
      </c>
      <c r="D491" s="255"/>
      <c r="E491" s="255"/>
      <c r="F491" s="255"/>
      <c r="G491" s="255"/>
      <c r="H491" s="255"/>
      <c r="I491" s="255"/>
      <c r="J491" s="255"/>
      <c r="K491" s="255"/>
      <c r="L491" s="255"/>
      <c r="M491" s="255"/>
      <c r="N491" s="255"/>
      <c r="O491" s="255"/>
      <c r="P491" s="255"/>
      <c r="Q491" s="255"/>
      <c r="R491" s="255"/>
      <c r="S491" s="255"/>
      <c r="T491" s="255"/>
      <c r="U491" s="255">
        <v>12</v>
      </c>
      <c r="V491" s="255"/>
      <c r="W491" s="255"/>
      <c r="X491" s="255"/>
      <c r="Y491" s="255"/>
      <c r="Z491" s="255"/>
      <c r="AA491" s="255"/>
      <c r="AB491" s="255"/>
      <c r="AC491" s="255"/>
      <c r="AD491" s="255"/>
      <c r="AE491" s="255"/>
      <c r="AF491" s="255"/>
      <c r="AG491" s="255"/>
      <c r="AH491" s="255"/>
      <c r="AI491" s="255"/>
      <c r="AJ491" s="255"/>
      <c r="AK491" s="255"/>
      <c r="AL491" s="255"/>
      <c r="AM491" s="361"/>
      <c r="AN491" s="366"/>
      <c r="AO491" s="366"/>
      <c r="AP491" s="366"/>
      <c r="AQ491" s="366"/>
      <c r="AR491" s="366"/>
      <c r="AS491" s="366"/>
      <c r="AT491" s="366"/>
      <c r="AU491" s="366"/>
      <c r="AV491" s="366"/>
      <c r="AW491" s="366"/>
      <c r="AX491" s="366"/>
      <c r="AY491" s="366"/>
      <c r="AZ491" s="366"/>
      <c r="BA491" s="256">
        <f>SUM(AM491:AZ491)</f>
        <v>0</v>
      </c>
    </row>
    <row r="492" spans="1:53" ht="15" hidden="1" outlineLevel="1">
      <c r="B492" s="254" t="s">
        <v>258</v>
      </c>
      <c r="C492" s="251" t="s">
        <v>163</v>
      </c>
      <c r="D492" s="255"/>
      <c r="E492" s="255"/>
      <c r="F492" s="255"/>
      <c r="G492" s="255"/>
      <c r="H492" s="255"/>
      <c r="I492" s="255"/>
      <c r="J492" s="255"/>
      <c r="K492" s="255"/>
      <c r="L492" s="255"/>
      <c r="M492" s="255"/>
      <c r="N492" s="255"/>
      <c r="O492" s="255"/>
      <c r="P492" s="255"/>
      <c r="Q492" s="255"/>
      <c r="R492" s="255"/>
      <c r="S492" s="255"/>
      <c r="T492" s="255"/>
      <c r="U492" s="255">
        <f>U491</f>
        <v>12</v>
      </c>
      <c r="V492" s="255"/>
      <c r="W492" s="255"/>
      <c r="X492" s="255"/>
      <c r="Y492" s="255"/>
      <c r="Z492" s="255"/>
      <c r="AA492" s="255"/>
      <c r="AB492" s="255"/>
      <c r="AC492" s="255"/>
      <c r="AD492" s="255"/>
      <c r="AE492" s="255"/>
      <c r="AF492" s="255"/>
      <c r="AG492" s="255"/>
      <c r="AH492" s="255"/>
      <c r="AI492" s="255"/>
      <c r="AJ492" s="255"/>
      <c r="AK492" s="255"/>
      <c r="AL492" s="255"/>
      <c r="AM492" s="362">
        <f>AM491</f>
        <v>0</v>
      </c>
      <c r="AN492" s="362">
        <f>AN491</f>
        <v>0</v>
      </c>
      <c r="AO492" s="362">
        <f t="shared" ref="AO492:AZ492" si="169">AO491</f>
        <v>0</v>
      </c>
      <c r="AP492" s="362">
        <f t="shared" si="169"/>
        <v>0</v>
      </c>
      <c r="AQ492" s="362">
        <f t="shared" si="169"/>
        <v>0</v>
      </c>
      <c r="AR492" s="362">
        <f t="shared" si="169"/>
        <v>0</v>
      </c>
      <c r="AS492" s="362">
        <f t="shared" si="169"/>
        <v>0</v>
      </c>
      <c r="AT492" s="362">
        <f t="shared" si="169"/>
        <v>0</v>
      </c>
      <c r="AU492" s="362">
        <f t="shared" si="169"/>
        <v>0</v>
      </c>
      <c r="AV492" s="362">
        <f t="shared" si="169"/>
        <v>0</v>
      </c>
      <c r="AW492" s="362">
        <f t="shared" si="169"/>
        <v>0</v>
      </c>
      <c r="AX492" s="362">
        <f t="shared" si="169"/>
        <v>0</v>
      </c>
      <c r="AY492" s="362">
        <f t="shared" si="169"/>
        <v>0</v>
      </c>
      <c r="AZ492" s="362">
        <f t="shared" si="169"/>
        <v>0</v>
      </c>
      <c r="BA492" s="266"/>
    </row>
    <row r="493" spans="1:53" ht="15" hidden="1" outlineLevel="1">
      <c r="B493" s="274"/>
      <c r="C493" s="265"/>
      <c r="D493" s="251"/>
      <c r="E493" s="251"/>
      <c r="F493" s="251"/>
      <c r="G493" s="251"/>
      <c r="H493" s="251"/>
      <c r="I493" s="251"/>
      <c r="J493" s="251"/>
      <c r="K493" s="251"/>
      <c r="L493" s="251"/>
      <c r="M493" s="251"/>
      <c r="N493" s="251"/>
      <c r="O493" s="251"/>
      <c r="P493" s="251"/>
      <c r="Q493" s="251"/>
      <c r="R493" s="251"/>
      <c r="S493" s="251"/>
      <c r="T493" s="251"/>
      <c r="U493" s="277"/>
      <c r="V493" s="251"/>
      <c r="W493" s="251"/>
      <c r="X493" s="251"/>
      <c r="Y493" s="251"/>
      <c r="Z493" s="251"/>
      <c r="AA493" s="251"/>
      <c r="AB493" s="251"/>
      <c r="AC493" s="251"/>
      <c r="AD493" s="251"/>
      <c r="AE493" s="251"/>
      <c r="AF493" s="251"/>
      <c r="AG493" s="251"/>
      <c r="AH493" s="251"/>
      <c r="AI493" s="251"/>
      <c r="AJ493" s="251"/>
      <c r="AK493" s="251"/>
      <c r="AL493" s="251"/>
      <c r="AM493" s="363"/>
      <c r="AN493" s="363"/>
      <c r="AO493" s="363"/>
      <c r="AP493" s="363"/>
      <c r="AQ493" s="363"/>
      <c r="AR493" s="363"/>
      <c r="AS493" s="363"/>
      <c r="AT493" s="363"/>
      <c r="AU493" s="363"/>
      <c r="AV493" s="363"/>
      <c r="AW493" s="363"/>
      <c r="AX493" s="363"/>
      <c r="AY493" s="363"/>
      <c r="AZ493" s="363"/>
      <c r="BA493" s="266"/>
    </row>
    <row r="494" spans="1:53" ht="15" hidden="1" outlineLevel="1">
      <c r="A494" s="448">
        <v>21</v>
      </c>
      <c r="B494" s="274" t="s">
        <v>22</v>
      </c>
      <c r="C494" s="251" t="s">
        <v>25</v>
      </c>
      <c r="D494" s="255"/>
      <c r="E494" s="255"/>
      <c r="F494" s="255"/>
      <c r="G494" s="255"/>
      <c r="H494" s="255"/>
      <c r="I494" s="255"/>
      <c r="J494" s="255"/>
      <c r="K494" s="255"/>
      <c r="L494" s="255"/>
      <c r="M494" s="255"/>
      <c r="N494" s="255"/>
      <c r="O494" s="255"/>
      <c r="P494" s="255"/>
      <c r="Q494" s="255"/>
      <c r="R494" s="255"/>
      <c r="S494" s="255"/>
      <c r="T494" s="255"/>
      <c r="U494" s="255">
        <v>12</v>
      </c>
      <c r="V494" s="255"/>
      <c r="W494" s="255"/>
      <c r="X494" s="255"/>
      <c r="Y494" s="255"/>
      <c r="Z494" s="255"/>
      <c r="AA494" s="255"/>
      <c r="AB494" s="255"/>
      <c r="AC494" s="255"/>
      <c r="AD494" s="255"/>
      <c r="AE494" s="255"/>
      <c r="AF494" s="255"/>
      <c r="AG494" s="255"/>
      <c r="AH494" s="255"/>
      <c r="AI494" s="255"/>
      <c r="AJ494" s="255"/>
      <c r="AK494" s="255"/>
      <c r="AL494" s="255"/>
      <c r="AM494" s="361"/>
      <c r="AN494" s="366"/>
      <c r="AO494" s="366"/>
      <c r="AP494" s="366"/>
      <c r="AQ494" s="366"/>
      <c r="AR494" s="366"/>
      <c r="AS494" s="366"/>
      <c r="AT494" s="366"/>
      <c r="AU494" s="366"/>
      <c r="AV494" s="366"/>
      <c r="AW494" s="366"/>
      <c r="AX494" s="366"/>
      <c r="AY494" s="366"/>
      <c r="AZ494" s="366"/>
      <c r="BA494" s="256">
        <f>SUM(AM494:AZ494)</f>
        <v>0</v>
      </c>
    </row>
    <row r="495" spans="1:53" ht="15" hidden="1" outlineLevel="1">
      <c r="B495" s="254" t="s">
        <v>258</v>
      </c>
      <c r="C495" s="251" t="s">
        <v>163</v>
      </c>
      <c r="D495" s="255"/>
      <c r="E495" s="255"/>
      <c r="F495" s="255"/>
      <c r="G495" s="255"/>
      <c r="H495" s="255"/>
      <c r="I495" s="255"/>
      <c r="J495" s="255"/>
      <c r="K495" s="255"/>
      <c r="L495" s="255"/>
      <c r="M495" s="255"/>
      <c r="N495" s="255"/>
      <c r="O495" s="255"/>
      <c r="P495" s="255"/>
      <c r="Q495" s="255"/>
      <c r="R495" s="255"/>
      <c r="S495" s="255"/>
      <c r="T495" s="255"/>
      <c r="U495" s="255">
        <f>U494</f>
        <v>12</v>
      </c>
      <c r="V495" s="255"/>
      <c r="W495" s="255"/>
      <c r="X495" s="255"/>
      <c r="Y495" s="255"/>
      <c r="Z495" s="255"/>
      <c r="AA495" s="255"/>
      <c r="AB495" s="255"/>
      <c r="AC495" s="255"/>
      <c r="AD495" s="255"/>
      <c r="AE495" s="255"/>
      <c r="AF495" s="255"/>
      <c r="AG495" s="255"/>
      <c r="AH495" s="255"/>
      <c r="AI495" s="255"/>
      <c r="AJ495" s="255"/>
      <c r="AK495" s="255"/>
      <c r="AL495" s="255"/>
      <c r="AM495" s="362">
        <f>AM494</f>
        <v>0</v>
      </c>
      <c r="AN495" s="362">
        <f>AN494</f>
        <v>0</v>
      </c>
      <c r="AO495" s="362">
        <f t="shared" ref="AO495:AZ495" si="170">AO494</f>
        <v>0</v>
      </c>
      <c r="AP495" s="362">
        <f t="shared" si="170"/>
        <v>0</v>
      </c>
      <c r="AQ495" s="362">
        <f t="shared" si="170"/>
        <v>0</v>
      </c>
      <c r="AR495" s="362">
        <f t="shared" si="170"/>
        <v>0</v>
      </c>
      <c r="AS495" s="362">
        <f t="shared" si="170"/>
        <v>0</v>
      </c>
      <c r="AT495" s="362">
        <f t="shared" si="170"/>
        <v>0</v>
      </c>
      <c r="AU495" s="362">
        <f t="shared" si="170"/>
        <v>0</v>
      </c>
      <c r="AV495" s="362">
        <f t="shared" si="170"/>
        <v>0</v>
      </c>
      <c r="AW495" s="362">
        <f t="shared" si="170"/>
        <v>0</v>
      </c>
      <c r="AX495" s="362">
        <f t="shared" si="170"/>
        <v>0</v>
      </c>
      <c r="AY495" s="362">
        <f t="shared" si="170"/>
        <v>0</v>
      </c>
      <c r="AZ495" s="362">
        <f t="shared" si="170"/>
        <v>0</v>
      </c>
      <c r="BA495" s="257"/>
    </row>
    <row r="496" spans="1:53" ht="15" hidden="1" outlineLevel="1">
      <c r="B496" s="274"/>
      <c r="C496" s="265"/>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373"/>
      <c r="AN496" s="363"/>
      <c r="AO496" s="363"/>
      <c r="AP496" s="363"/>
      <c r="AQ496" s="363"/>
      <c r="AR496" s="363"/>
      <c r="AS496" s="363"/>
      <c r="AT496" s="363"/>
      <c r="AU496" s="363"/>
      <c r="AV496" s="363"/>
      <c r="AW496" s="363"/>
      <c r="AX496" s="363"/>
      <c r="AY496" s="363"/>
      <c r="AZ496" s="363"/>
      <c r="BA496" s="266"/>
    </row>
    <row r="497" spans="1:53" ht="15" hidden="1" outlineLevel="1">
      <c r="A497" s="448">
        <v>22</v>
      </c>
      <c r="B497" s="274" t="s">
        <v>9</v>
      </c>
      <c r="C497" s="251" t="s">
        <v>25</v>
      </c>
      <c r="D497" s="255"/>
      <c r="E497" s="255"/>
      <c r="F497" s="255"/>
      <c r="G497" s="255"/>
      <c r="H497" s="255"/>
      <c r="I497" s="255"/>
      <c r="J497" s="255"/>
      <c r="K497" s="255"/>
      <c r="L497" s="255"/>
      <c r="M497" s="255"/>
      <c r="N497" s="255"/>
      <c r="O497" s="255"/>
      <c r="P497" s="255"/>
      <c r="Q497" s="255"/>
      <c r="R497" s="255"/>
      <c r="S497" s="255"/>
      <c r="T497" s="255"/>
      <c r="U497" s="251"/>
      <c r="V497" s="255"/>
      <c r="W497" s="255"/>
      <c r="X497" s="255"/>
      <c r="Y497" s="255"/>
      <c r="Z497" s="255"/>
      <c r="AA497" s="255"/>
      <c r="AB497" s="255"/>
      <c r="AC497" s="255"/>
      <c r="AD497" s="255"/>
      <c r="AE497" s="255"/>
      <c r="AF497" s="255"/>
      <c r="AG497" s="255"/>
      <c r="AH497" s="255"/>
      <c r="AI497" s="255"/>
      <c r="AJ497" s="255"/>
      <c r="AK497" s="255"/>
      <c r="AL497" s="255"/>
      <c r="AM497" s="361"/>
      <c r="AN497" s="366"/>
      <c r="AO497" s="366"/>
      <c r="AP497" s="366"/>
      <c r="AQ497" s="366"/>
      <c r="AR497" s="366"/>
      <c r="AS497" s="366"/>
      <c r="AT497" s="366"/>
      <c r="AU497" s="366"/>
      <c r="AV497" s="366"/>
      <c r="AW497" s="366"/>
      <c r="AX497" s="366"/>
      <c r="AY497" s="366"/>
      <c r="AZ497" s="366"/>
      <c r="BA497" s="256">
        <f>SUM(AM497:AZ497)</f>
        <v>0</v>
      </c>
    </row>
    <row r="498" spans="1:53" ht="15" hidden="1" outlineLevel="1">
      <c r="B498" s="254" t="s">
        <v>258</v>
      </c>
      <c r="C498" s="251" t="s">
        <v>163</v>
      </c>
      <c r="D498" s="255"/>
      <c r="E498" s="255"/>
      <c r="F498" s="255"/>
      <c r="G498" s="255"/>
      <c r="H498" s="255"/>
      <c r="I498" s="255"/>
      <c r="J498" s="255"/>
      <c r="K498" s="255"/>
      <c r="L498" s="255"/>
      <c r="M498" s="255"/>
      <c r="N498" s="255"/>
      <c r="O498" s="255"/>
      <c r="P498" s="255"/>
      <c r="Q498" s="255"/>
      <c r="R498" s="255"/>
      <c r="S498" s="255"/>
      <c r="T498" s="255"/>
      <c r="U498" s="251"/>
      <c r="V498" s="255"/>
      <c r="W498" s="255"/>
      <c r="X498" s="255"/>
      <c r="Y498" s="255"/>
      <c r="Z498" s="255"/>
      <c r="AA498" s="255"/>
      <c r="AB498" s="255"/>
      <c r="AC498" s="255"/>
      <c r="AD498" s="255"/>
      <c r="AE498" s="255"/>
      <c r="AF498" s="255"/>
      <c r="AG498" s="255"/>
      <c r="AH498" s="255"/>
      <c r="AI498" s="255"/>
      <c r="AJ498" s="255"/>
      <c r="AK498" s="255"/>
      <c r="AL498" s="255"/>
      <c r="AM498" s="362">
        <f>AM497</f>
        <v>0</v>
      </c>
      <c r="AN498" s="362">
        <f>AN497</f>
        <v>0</v>
      </c>
      <c r="AO498" s="362">
        <f t="shared" ref="AO498:AZ498" si="171">AO497</f>
        <v>0</v>
      </c>
      <c r="AP498" s="362">
        <f t="shared" si="171"/>
        <v>0</v>
      </c>
      <c r="AQ498" s="362">
        <f t="shared" si="171"/>
        <v>0</v>
      </c>
      <c r="AR498" s="362">
        <f t="shared" si="171"/>
        <v>0</v>
      </c>
      <c r="AS498" s="362">
        <f t="shared" si="171"/>
        <v>0</v>
      </c>
      <c r="AT498" s="362">
        <f t="shared" si="171"/>
        <v>0</v>
      </c>
      <c r="AU498" s="362">
        <f t="shared" si="171"/>
        <v>0</v>
      </c>
      <c r="AV498" s="362">
        <f t="shared" si="171"/>
        <v>0</v>
      </c>
      <c r="AW498" s="362">
        <f t="shared" si="171"/>
        <v>0</v>
      </c>
      <c r="AX498" s="362">
        <f t="shared" si="171"/>
        <v>0</v>
      </c>
      <c r="AY498" s="362">
        <f t="shared" si="171"/>
        <v>0</v>
      </c>
      <c r="AZ498" s="362">
        <f t="shared" si="171"/>
        <v>0</v>
      </c>
      <c r="BA498" s="266"/>
    </row>
    <row r="499" spans="1:53" ht="15" hidden="1" outlineLevel="1">
      <c r="B499" s="274"/>
      <c r="C499" s="265"/>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363"/>
      <c r="AN499" s="363"/>
      <c r="AO499" s="363"/>
      <c r="AP499" s="363"/>
      <c r="AQ499" s="363"/>
      <c r="AR499" s="363"/>
      <c r="AS499" s="363"/>
      <c r="AT499" s="363"/>
      <c r="AU499" s="363"/>
      <c r="AV499" s="363"/>
      <c r="AW499" s="363"/>
      <c r="AX499" s="363"/>
      <c r="AY499" s="363"/>
      <c r="AZ499" s="363"/>
      <c r="BA499" s="266"/>
    </row>
    <row r="500" spans="1:53" ht="15.75" hidden="1" outlineLevel="1">
      <c r="A500" s="449"/>
      <c r="B500" s="248" t="s">
        <v>14</v>
      </c>
      <c r="C500" s="249"/>
      <c r="D500" s="250"/>
      <c r="E500" s="250"/>
      <c r="F500" s="250"/>
      <c r="G500" s="250"/>
      <c r="H500" s="250"/>
      <c r="I500" s="250"/>
      <c r="J500" s="250"/>
      <c r="K500" s="250"/>
      <c r="L500" s="250"/>
      <c r="M500" s="250"/>
      <c r="N500" s="250"/>
      <c r="O500" s="250"/>
      <c r="P500" s="250"/>
      <c r="Q500" s="250"/>
      <c r="R500" s="250"/>
      <c r="S500" s="250"/>
      <c r="T500" s="250"/>
      <c r="U500" s="250"/>
      <c r="V500" s="250"/>
      <c r="W500" s="249"/>
      <c r="X500" s="249"/>
      <c r="Y500" s="249"/>
      <c r="Z500" s="249"/>
      <c r="AA500" s="249"/>
      <c r="AB500" s="249"/>
      <c r="AC500" s="249"/>
      <c r="AD500" s="249"/>
      <c r="AE500" s="249"/>
      <c r="AF500" s="249"/>
      <c r="AG500" s="249"/>
      <c r="AH500" s="249"/>
      <c r="AI500" s="249"/>
      <c r="AJ500" s="249"/>
      <c r="AK500" s="249"/>
      <c r="AL500" s="249"/>
      <c r="AM500" s="365"/>
      <c r="AN500" s="365"/>
      <c r="AO500" s="365"/>
      <c r="AP500" s="365"/>
      <c r="AQ500" s="365"/>
      <c r="AR500" s="365"/>
      <c r="AS500" s="365"/>
      <c r="AT500" s="365"/>
      <c r="AU500" s="365"/>
      <c r="AV500" s="365"/>
      <c r="AW500" s="365"/>
      <c r="AX500" s="365"/>
      <c r="AY500" s="365"/>
      <c r="AZ500" s="365"/>
      <c r="BA500" s="252"/>
    </row>
    <row r="501" spans="1:53" ht="15" hidden="1" outlineLevel="1">
      <c r="A501" s="448">
        <v>23</v>
      </c>
      <c r="B501" s="274" t="s">
        <v>14</v>
      </c>
      <c r="C501" s="251" t="s">
        <v>25</v>
      </c>
      <c r="D501" s="255"/>
      <c r="E501" s="255"/>
      <c r="F501" s="255"/>
      <c r="G501" s="255"/>
      <c r="H501" s="255"/>
      <c r="I501" s="255"/>
      <c r="J501" s="255"/>
      <c r="K501" s="255"/>
      <c r="L501" s="255"/>
      <c r="M501" s="255"/>
      <c r="N501" s="255"/>
      <c r="O501" s="255"/>
      <c r="P501" s="255"/>
      <c r="Q501" s="255"/>
      <c r="R501" s="255"/>
      <c r="S501" s="255"/>
      <c r="T501" s="255"/>
      <c r="U501" s="251"/>
      <c r="V501" s="255"/>
      <c r="W501" s="255"/>
      <c r="X501" s="255"/>
      <c r="Y501" s="255"/>
      <c r="Z501" s="255"/>
      <c r="AA501" s="255"/>
      <c r="AB501" s="255"/>
      <c r="AC501" s="255"/>
      <c r="AD501" s="255"/>
      <c r="AE501" s="255"/>
      <c r="AF501" s="255"/>
      <c r="AG501" s="255"/>
      <c r="AH501" s="255"/>
      <c r="AI501" s="255"/>
      <c r="AJ501" s="255"/>
      <c r="AK501" s="255"/>
      <c r="AL501" s="255"/>
      <c r="AM501" s="416"/>
      <c r="AN501" s="361"/>
      <c r="AO501" s="361"/>
      <c r="AP501" s="361"/>
      <c r="AQ501" s="361"/>
      <c r="AR501" s="361"/>
      <c r="AS501" s="361"/>
      <c r="AT501" s="361"/>
      <c r="AU501" s="361"/>
      <c r="AV501" s="361"/>
      <c r="AW501" s="361"/>
      <c r="AX501" s="361"/>
      <c r="AY501" s="361"/>
      <c r="AZ501" s="361"/>
      <c r="BA501" s="256">
        <f>SUM(AM501:AZ501)</f>
        <v>0</v>
      </c>
    </row>
    <row r="502" spans="1:53" ht="15" hidden="1" outlineLevel="1">
      <c r="B502" s="254" t="s">
        <v>258</v>
      </c>
      <c r="C502" s="251" t="s">
        <v>163</v>
      </c>
      <c r="D502" s="255"/>
      <c r="E502" s="255"/>
      <c r="F502" s="255"/>
      <c r="G502" s="255"/>
      <c r="H502" s="255"/>
      <c r="I502" s="255"/>
      <c r="J502" s="255"/>
      <c r="K502" s="255"/>
      <c r="L502" s="255"/>
      <c r="M502" s="255"/>
      <c r="N502" s="255"/>
      <c r="O502" s="255"/>
      <c r="P502" s="255"/>
      <c r="Q502" s="255"/>
      <c r="R502" s="255"/>
      <c r="S502" s="255"/>
      <c r="T502" s="255"/>
      <c r="U502" s="414"/>
      <c r="V502" s="255"/>
      <c r="W502" s="255"/>
      <c r="X502" s="255"/>
      <c r="Y502" s="255"/>
      <c r="Z502" s="255"/>
      <c r="AA502" s="255"/>
      <c r="AB502" s="255"/>
      <c r="AC502" s="255"/>
      <c r="AD502" s="255"/>
      <c r="AE502" s="255"/>
      <c r="AF502" s="255"/>
      <c r="AG502" s="255"/>
      <c r="AH502" s="255"/>
      <c r="AI502" s="255"/>
      <c r="AJ502" s="255"/>
      <c r="AK502" s="255"/>
      <c r="AL502" s="255"/>
      <c r="AM502" s="362">
        <f>AM501</f>
        <v>0</v>
      </c>
      <c r="AN502" s="362">
        <f>AN501</f>
        <v>0</v>
      </c>
      <c r="AO502" s="362">
        <f t="shared" ref="AO502:AZ502" si="172">AO501</f>
        <v>0</v>
      </c>
      <c r="AP502" s="362">
        <f t="shared" si="172"/>
        <v>0</v>
      </c>
      <c r="AQ502" s="362">
        <f t="shared" si="172"/>
        <v>0</v>
      </c>
      <c r="AR502" s="362">
        <f t="shared" si="172"/>
        <v>0</v>
      </c>
      <c r="AS502" s="362">
        <f t="shared" si="172"/>
        <v>0</v>
      </c>
      <c r="AT502" s="362">
        <f t="shared" si="172"/>
        <v>0</v>
      </c>
      <c r="AU502" s="362">
        <f t="shared" si="172"/>
        <v>0</v>
      </c>
      <c r="AV502" s="362">
        <f t="shared" si="172"/>
        <v>0</v>
      </c>
      <c r="AW502" s="362">
        <f t="shared" si="172"/>
        <v>0</v>
      </c>
      <c r="AX502" s="362">
        <f t="shared" si="172"/>
        <v>0</v>
      </c>
      <c r="AY502" s="362">
        <f t="shared" si="172"/>
        <v>0</v>
      </c>
      <c r="AZ502" s="362">
        <f t="shared" si="172"/>
        <v>0</v>
      </c>
      <c r="BA502" s="257"/>
    </row>
    <row r="503" spans="1:53" ht="15" hidden="1" outlineLevel="1">
      <c r="B503" s="274"/>
      <c r="C503" s="265"/>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363"/>
      <c r="AN503" s="363"/>
      <c r="AO503" s="363"/>
      <c r="AP503" s="363"/>
      <c r="AQ503" s="363"/>
      <c r="AR503" s="363"/>
      <c r="AS503" s="363"/>
      <c r="AT503" s="363"/>
      <c r="AU503" s="363"/>
      <c r="AV503" s="363"/>
      <c r="AW503" s="363"/>
      <c r="AX503" s="363"/>
      <c r="AY503" s="363"/>
      <c r="AZ503" s="363"/>
      <c r="BA503" s="266"/>
    </row>
    <row r="504" spans="1:53" s="253" customFormat="1" ht="15.75" hidden="1" outlineLevel="1">
      <c r="A504" s="449"/>
      <c r="B504" s="248" t="s">
        <v>485</v>
      </c>
      <c r="C504" s="249"/>
      <c r="D504" s="250"/>
      <c r="E504" s="250"/>
      <c r="F504" s="250"/>
      <c r="G504" s="250"/>
      <c r="H504" s="250"/>
      <c r="I504" s="250"/>
      <c r="J504" s="250"/>
      <c r="K504" s="250"/>
      <c r="L504" s="250"/>
      <c r="M504" s="250"/>
      <c r="N504" s="250"/>
      <c r="O504" s="250"/>
      <c r="P504" s="250"/>
      <c r="Q504" s="250"/>
      <c r="R504" s="250"/>
      <c r="S504" s="250"/>
      <c r="T504" s="250"/>
      <c r="U504" s="250"/>
      <c r="V504" s="250"/>
      <c r="W504" s="249"/>
      <c r="X504" s="249"/>
      <c r="Y504" s="249"/>
      <c r="Z504" s="249"/>
      <c r="AA504" s="249"/>
      <c r="AB504" s="249"/>
      <c r="AC504" s="249"/>
      <c r="AD504" s="249"/>
      <c r="AE504" s="249"/>
      <c r="AF504" s="249"/>
      <c r="AG504" s="249"/>
      <c r="AH504" s="249"/>
      <c r="AI504" s="249"/>
      <c r="AJ504" s="249"/>
      <c r="AK504" s="249"/>
      <c r="AL504" s="249"/>
      <c r="AM504" s="365"/>
      <c r="AN504" s="365"/>
      <c r="AO504" s="365"/>
      <c r="AP504" s="365"/>
      <c r="AQ504" s="365"/>
      <c r="AR504" s="365"/>
      <c r="AS504" s="365"/>
      <c r="AT504" s="365"/>
      <c r="AU504" s="365"/>
      <c r="AV504" s="365"/>
      <c r="AW504" s="365"/>
      <c r="AX504" s="365"/>
      <c r="AY504" s="365"/>
      <c r="AZ504" s="365"/>
      <c r="BA504" s="252"/>
    </row>
    <row r="505" spans="1:53" s="243" customFormat="1" ht="15" hidden="1" outlineLevel="1">
      <c r="A505" s="448">
        <v>24</v>
      </c>
      <c r="B505" s="274" t="s">
        <v>14</v>
      </c>
      <c r="C505" s="251" t="s">
        <v>25</v>
      </c>
      <c r="D505" s="255"/>
      <c r="E505" s="255"/>
      <c r="F505" s="255"/>
      <c r="G505" s="255"/>
      <c r="H505" s="255"/>
      <c r="I505" s="255"/>
      <c r="J505" s="255"/>
      <c r="K505" s="255"/>
      <c r="L505" s="255"/>
      <c r="M505" s="255"/>
      <c r="N505" s="255"/>
      <c r="O505" s="255"/>
      <c r="P505" s="255"/>
      <c r="Q505" s="255"/>
      <c r="R505" s="255"/>
      <c r="S505" s="255"/>
      <c r="T505" s="255"/>
      <c r="U505" s="251"/>
      <c r="V505" s="255"/>
      <c r="W505" s="255"/>
      <c r="X505" s="255"/>
      <c r="Y505" s="255"/>
      <c r="Z505" s="255"/>
      <c r="AA505" s="255"/>
      <c r="AB505" s="255"/>
      <c r="AC505" s="255"/>
      <c r="AD505" s="255"/>
      <c r="AE505" s="255"/>
      <c r="AF505" s="255"/>
      <c r="AG505" s="255"/>
      <c r="AH505" s="255"/>
      <c r="AI505" s="255"/>
      <c r="AJ505" s="255"/>
      <c r="AK505" s="255"/>
      <c r="AL505" s="255"/>
      <c r="AM505" s="361"/>
      <c r="AN505" s="361"/>
      <c r="AO505" s="361"/>
      <c r="AP505" s="361"/>
      <c r="AQ505" s="361"/>
      <c r="AR505" s="361"/>
      <c r="AS505" s="361"/>
      <c r="AT505" s="361"/>
      <c r="AU505" s="361"/>
      <c r="AV505" s="361"/>
      <c r="AW505" s="361"/>
      <c r="AX505" s="361"/>
      <c r="AY505" s="361"/>
      <c r="AZ505" s="361"/>
      <c r="BA505" s="256">
        <f>SUM(AM505:AZ505)</f>
        <v>0</v>
      </c>
    </row>
    <row r="506" spans="1:53" s="243" customFormat="1" ht="15" hidden="1" outlineLevel="1">
      <c r="A506" s="448"/>
      <c r="B506" s="274" t="s">
        <v>258</v>
      </c>
      <c r="C506" s="251" t="s">
        <v>163</v>
      </c>
      <c r="D506" s="255"/>
      <c r="E506" s="255"/>
      <c r="F506" s="255"/>
      <c r="G506" s="255"/>
      <c r="H506" s="255"/>
      <c r="I506" s="255"/>
      <c r="J506" s="255"/>
      <c r="K506" s="255"/>
      <c r="L506" s="255"/>
      <c r="M506" s="255"/>
      <c r="N506" s="255"/>
      <c r="O506" s="255"/>
      <c r="P506" s="255"/>
      <c r="Q506" s="255"/>
      <c r="R506" s="255"/>
      <c r="S506" s="255"/>
      <c r="T506" s="255"/>
      <c r="U506" s="414"/>
      <c r="V506" s="255"/>
      <c r="W506" s="255"/>
      <c r="X506" s="255"/>
      <c r="Y506" s="255"/>
      <c r="Z506" s="255"/>
      <c r="AA506" s="255"/>
      <c r="AB506" s="255"/>
      <c r="AC506" s="255"/>
      <c r="AD506" s="255"/>
      <c r="AE506" s="255"/>
      <c r="AF506" s="255"/>
      <c r="AG506" s="255"/>
      <c r="AH506" s="255"/>
      <c r="AI506" s="255"/>
      <c r="AJ506" s="255"/>
      <c r="AK506" s="255"/>
      <c r="AL506" s="255"/>
      <c r="AM506" s="362">
        <f>AM505</f>
        <v>0</v>
      </c>
      <c r="AN506" s="362">
        <f>AN505</f>
        <v>0</v>
      </c>
      <c r="AO506" s="362">
        <f t="shared" ref="AO506:AZ506" si="173">AO505</f>
        <v>0</v>
      </c>
      <c r="AP506" s="362">
        <f t="shared" si="173"/>
        <v>0</v>
      </c>
      <c r="AQ506" s="362">
        <f t="shared" si="173"/>
        <v>0</v>
      </c>
      <c r="AR506" s="362">
        <f t="shared" si="173"/>
        <v>0</v>
      </c>
      <c r="AS506" s="362">
        <f t="shared" si="173"/>
        <v>0</v>
      </c>
      <c r="AT506" s="362">
        <f t="shared" si="173"/>
        <v>0</v>
      </c>
      <c r="AU506" s="362">
        <f t="shared" si="173"/>
        <v>0</v>
      </c>
      <c r="AV506" s="362">
        <f t="shared" si="173"/>
        <v>0</v>
      </c>
      <c r="AW506" s="362">
        <f t="shared" si="173"/>
        <v>0</v>
      </c>
      <c r="AX506" s="362">
        <f t="shared" si="173"/>
        <v>0</v>
      </c>
      <c r="AY506" s="362">
        <f t="shared" si="173"/>
        <v>0</v>
      </c>
      <c r="AZ506" s="362">
        <f t="shared" si="173"/>
        <v>0</v>
      </c>
      <c r="BA506" s="257"/>
    </row>
    <row r="507" spans="1:53" s="243" customFormat="1" ht="15" hidden="1" outlineLevel="1">
      <c r="A507" s="448"/>
      <c r="B507" s="274"/>
      <c r="C507" s="265"/>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363"/>
      <c r="AN507" s="363"/>
      <c r="AO507" s="363"/>
      <c r="AP507" s="363"/>
      <c r="AQ507" s="363"/>
      <c r="AR507" s="363"/>
      <c r="AS507" s="363"/>
      <c r="AT507" s="363"/>
      <c r="AU507" s="363"/>
      <c r="AV507" s="363"/>
      <c r="AW507" s="363"/>
      <c r="AX507" s="363"/>
      <c r="AY507" s="363"/>
      <c r="AZ507" s="363"/>
      <c r="BA507" s="266"/>
    </row>
    <row r="508" spans="1:53" s="243" customFormat="1" ht="15" hidden="1" outlineLevel="1">
      <c r="A508" s="448">
        <v>25</v>
      </c>
      <c r="B508" s="273" t="s">
        <v>21</v>
      </c>
      <c r="C508" s="251" t="s">
        <v>25</v>
      </c>
      <c r="D508" s="255"/>
      <c r="E508" s="255"/>
      <c r="F508" s="255"/>
      <c r="G508" s="255"/>
      <c r="H508" s="255"/>
      <c r="I508" s="255"/>
      <c r="J508" s="255"/>
      <c r="K508" s="255"/>
      <c r="L508" s="255"/>
      <c r="M508" s="255"/>
      <c r="N508" s="255"/>
      <c r="O508" s="255"/>
      <c r="P508" s="255"/>
      <c r="Q508" s="255"/>
      <c r="R508" s="255"/>
      <c r="S508" s="255"/>
      <c r="T508" s="255"/>
      <c r="U508" s="255">
        <v>0</v>
      </c>
      <c r="V508" s="255"/>
      <c r="W508" s="255"/>
      <c r="X508" s="255"/>
      <c r="Y508" s="255"/>
      <c r="Z508" s="255"/>
      <c r="AA508" s="255"/>
      <c r="AB508" s="255"/>
      <c r="AC508" s="255"/>
      <c r="AD508" s="255"/>
      <c r="AE508" s="255"/>
      <c r="AF508" s="255"/>
      <c r="AG508" s="255"/>
      <c r="AH508" s="255"/>
      <c r="AI508" s="255"/>
      <c r="AJ508" s="255"/>
      <c r="AK508" s="255"/>
      <c r="AL508" s="255"/>
      <c r="AM508" s="366"/>
      <c r="AN508" s="366"/>
      <c r="AO508" s="366"/>
      <c r="AP508" s="366"/>
      <c r="AQ508" s="366"/>
      <c r="AR508" s="366"/>
      <c r="AS508" s="366"/>
      <c r="AT508" s="366"/>
      <c r="AU508" s="366"/>
      <c r="AV508" s="366"/>
      <c r="AW508" s="366"/>
      <c r="AX508" s="366"/>
      <c r="AY508" s="366"/>
      <c r="AZ508" s="366"/>
      <c r="BA508" s="256">
        <f>SUM(AM508:AZ508)</f>
        <v>0</v>
      </c>
    </row>
    <row r="509" spans="1:53" s="243" customFormat="1" ht="15" hidden="1" outlineLevel="1">
      <c r="A509" s="448"/>
      <c r="B509" s="274" t="s">
        <v>258</v>
      </c>
      <c r="C509" s="251" t="s">
        <v>163</v>
      </c>
      <c r="D509" s="255"/>
      <c r="E509" s="255"/>
      <c r="F509" s="255"/>
      <c r="G509" s="255"/>
      <c r="H509" s="255"/>
      <c r="I509" s="255"/>
      <c r="J509" s="255"/>
      <c r="K509" s="255"/>
      <c r="L509" s="255"/>
      <c r="M509" s="255"/>
      <c r="N509" s="255"/>
      <c r="O509" s="255"/>
      <c r="P509" s="255"/>
      <c r="Q509" s="255"/>
      <c r="R509" s="255"/>
      <c r="S509" s="255"/>
      <c r="T509" s="255"/>
      <c r="U509" s="255">
        <f>U508</f>
        <v>0</v>
      </c>
      <c r="V509" s="255"/>
      <c r="W509" s="255"/>
      <c r="X509" s="255"/>
      <c r="Y509" s="255"/>
      <c r="Z509" s="255"/>
      <c r="AA509" s="255"/>
      <c r="AB509" s="255"/>
      <c r="AC509" s="255"/>
      <c r="AD509" s="255"/>
      <c r="AE509" s="255"/>
      <c r="AF509" s="255"/>
      <c r="AG509" s="255"/>
      <c r="AH509" s="255"/>
      <c r="AI509" s="255"/>
      <c r="AJ509" s="255"/>
      <c r="AK509" s="255"/>
      <c r="AL509" s="255"/>
      <c r="AM509" s="362">
        <f>AM508</f>
        <v>0</v>
      </c>
      <c r="AN509" s="362">
        <f>AN508</f>
        <v>0</v>
      </c>
      <c r="AO509" s="362">
        <f t="shared" ref="AO509:AZ509" si="174">AO508</f>
        <v>0</v>
      </c>
      <c r="AP509" s="362">
        <f t="shared" si="174"/>
        <v>0</v>
      </c>
      <c r="AQ509" s="362">
        <f t="shared" si="174"/>
        <v>0</v>
      </c>
      <c r="AR509" s="362">
        <f t="shared" si="174"/>
        <v>0</v>
      </c>
      <c r="AS509" s="362">
        <f t="shared" si="174"/>
        <v>0</v>
      </c>
      <c r="AT509" s="362">
        <f t="shared" si="174"/>
        <v>0</v>
      </c>
      <c r="AU509" s="362">
        <f t="shared" si="174"/>
        <v>0</v>
      </c>
      <c r="AV509" s="362">
        <f t="shared" si="174"/>
        <v>0</v>
      </c>
      <c r="AW509" s="362">
        <f t="shared" si="174"/>
        <v>0</v>
      </c>
      <c r="AX509" s="362">
        <f t="shared" si="174"/>
        <v>0</v>
      </c>
      <c r="AY509" s="362">
        <f t="shared" si="174"/>
        <v>0</v>
      </c>
      <c r="AZ509" s="362">
        <f t="shared" si="174"/>
        <v>0</v>
      </c>
      <c r="BA509" s="270"/>
    </row>
    <row r="510" spans="1:53" s="243" customFormat="1" ht="15" hidden="1" outlineLevel="1">
      <c r="A510" s="448"/>
      <c r="B510" s="273"/>
      <c r="C510" s="27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367"/>
      <c r="AN510" s="368"/>
      <c r="AO510" s="367"/>
      <c r="AP510" s="367"/>
      <c r="AQ510" s="367"/>
      <c r="AR510" s="367"/>
      <c r="AS510" s="367"/>
      <c r="AT510" s="367"/>
      <c r="AU510" s="367"/>
      <c r="AV510" s="367"/>
      <c r="AW510" s="367"/>
      <c r="AX510" s="367"/>
      <c r="AY510" s="367"/>
      <c r="AZ510" s="367"/>
      <c r="BA510" s="272"/>
    </row>
    <row r="511" spans="1:53" ht="15.75" hidden="1" outlineLevel="1">
      <c r="A511" s="449"/>
      <c r="B511" s="248" t="s">
        <v>15</v>
      </c>
      <c r="C511" s="279"/>
      <c r="D511" s="250"/>
      <c r="E511" s="249"/>
      <c r="F511" s="249"/>
      <c r="G511" s="249"/>
      <c r="H511" s="249"/>
      <c r="I511" s="249"/>
      <c r="J511" s="249"/>
      <c r="K511" s="249"/>
      <c r="L511" s="249"/>
      <c r="M511" s="249"/>
      <c r="N511" s="249"/>
      <c r="O511" s="249"/>
      <c r="P511" s="249"/>
      <c r="Q511" s="249"/>
      <c r="R511" s="249"/>
      <c r="S511" s="249"/>
      <c r="T511" s="249"/>
      <c r="U511" s="251"/>
      <c r="V511" s="249"/>
      <c r="W511" s="249"/>
      <c r="X511" s="249"/>
      <c r="Y511" s="249"/>
      <c r="Z511" s="249"/>
      <c r="AA511" s="249"/>
      <c r="AB511" s="249"/>
      <c r="AC511" s="249"/>
      <c r="AD511" s="249"/>
      <c r="AE511" s="249"/>
      <c r="AF511" s="249"/>
      <c r="AG511" s="249"/>
      <c r="AH511" s="249"/>
      <c r="AI511" s="249"/>
      <c r="AJ511" s="249"/>
      <c r="AK511" s="249"/>
      <c r="AL511" s="249"/>
      <c r="AM511" s="365"/>
      <c r="AN511" s="365"/>
      <c r="AO511" s="365"/>
      <c r="AP511" s="365"/>
      <c r="AQ511" s="365"/>
      <c r="AR511" s="365"/>
      <c r="AS511" s="365"/>
      <c r="AT511" s="365"/>
      <c r="AU511" s="365"/>
      <c r="AV511" s="365"/>
      <c r="AW511" s="365"/>
      <c r="AX511" s="365"/>
      <c r="AY511" s="365"/>
      <c r="AZ511" s="365"/>
      <c r="BA511" s="252"/>
    </row>
    <row r="512" spans="1:53" ht="15" hidden="1" outlineLevel="1">
      <c r="A512" s="448">
        <v>26</v>
      </c>
      <c r="B512" s="280" t="s">
        <v>16</v>
      </c>
      <c r="C512" s="251" t="s">
        <v>25</v>
      </c>
      <c r="D512" s="255"/>
      <c r="E512" s="255"/>
      <c r="F512" s="255"/>
      <c r="G512" s="255"/>
      <c r="H512" s="255"/>
      <c r="I512" s="255"/>
      <c r="J512" s="255"/>
      <c r="K512" s="255"/>
      <c r="L512" s="255"/>
      <c r="M512" s="255"/>
      <c r="N512" s="255"/>
      <c r="O512" s="255"/>
      <c r="P512" s="255"/>
      <c r="Q512" s="255"/>
      <c r="R512" s="255"/>
      <c r="S512" s="255"/>
      <c r="T512" s="255"/>
      <c r="U512" s="255">
        <v>12</v>
      </c>
      <c r="V512" s="255"/>
      <c r="W512" s="255"/>
      <c r="X512" s="255"/>
      <c r="Y512" s="255"/>
      <c r="Z512" s="255"/>
      <c r="AA512" s="255"/>
      <c r="AB512" s="255"/>
      <c r="AC512" s="255"/>
      <c r="AD512" s="255"/>
      <c r="AE512" s="255"/>
      <c r="AF512" s="255"/>
      <c r="AG512" s="255"/>
      <c r="AH512" s="255"/>
      <c r="AI512" s="255"/>
      <c r="AJ512" s="255"/>
      <c r="AK512" s="255"/>
      <c r="AL512" s="255"/>
      <c r="AM512" s="377"/>
      <c r="AN512" s="366"/>
      <c r="AO512" s="366"/>
      <c r="AP512" s="366"/>
      <c r="AQ512" s="366"/>
      <c r="AR512" s="366"/>
      <c r="AS512" s="366"/>
      <c r="AT512" s="366"/>
      <c r="AU512" s="366"/>
      <c r="AV512" s="366"/>
      <c r="AW512" s="366"/>
      <c r="AX512" s="366"/>
      <c r="AY512" s="366"/>
      <c r="AZ512" s="366"/>
      <c r="BA512" s="256">
        <f>SUM(AM512:AZ512)</f>
        <v>0</v>
      </c>
    </row>
    <row r="513" spans="1:53" ht="15" hidden="1" outlineLevel="1">
      <c r="B513" s="254" t="s">
        <v>258</v>
      </c>
      <c r="C513" s="251" t="s">
        <v>163</v>
      </c>
      <c r="D513" s="255"/>
      <c r="E513" s="255"/>
      <c r="F513" s="255"/>
      <c r="G513" s="255"/>
      <c r="H513" s="255"/>
      <c r="I513" s="255"/>
      <c r="J513" s="255"/>
      <c r="K513" s="255"/>
      <c r="L513" s="255"/>
      <c r="M513" s="255"/>
      <c r="N513" s="255"/>
      <c r="O513" s="255"/>
      <c r="P513" s="255"/>
      <c r="Q513" s="255"/>
      <c r="R513" s="255"/>
      <c r="S513" s="255"/>
      <c r="T513" s="255"/>
      <c r="U513" s="255">
        <f>U512</f>
        <v>12</v>
      </c>
      <c r="V513" s="255"/>
      <c r="W513" s="255"/>
      <c r="X513" s="255"/>
      <c r="Y513" s="255"/>
      <c r="Z513" s="255"/>
      <c r="AA513" s="255"/>
      <c r="AB513" s="255"/>
      <c r="AC513" s="255"/>
      <c r="AD513" s="255"/>
      <c r="AE513" s="255"/>
      <c r="AF513" s="255"/>
      <c r="AG513" s="255"/>
      <c r="AH513" s="255"/>
      <c r="AI513" s="255"/>
      <c r="AJ513" s="255"/>
      <c r="AK513" s="255"/>
      <c r="AL513" s="255"/>
      <c r="AM513" s="362">
        <f>AM512</f>
        <v>0</v>
      </c>
      <c r="AN513" s="362">
        <f>AN512</f>
        <v>0</v>
      </c>
      <c r="AO513" s="362">
        <f t="shared" ref="AO513:AZ513" si="175">AO512</f>
        <v>0</v>
      </c>
      <c r="AP513" s="362">
        <f t="shared" si="175"/>
        <v>0</v>
      </c>
      <c r="AQ513" s="362">
        <f t="shared" si="175"/>
        <v>0</v>
      </c>
      <c r="AR513" s="362">
        <f t="shared" si="175"/>
        <v>0</v>
      </c>
      <c r="AS513" s="362">
        <f t="shared" si="175"/>
        <v>0</v>
      </c>
      <c r="AT513" s="362">
        <f t="shared" si="175"/>
        <v>0</v>
      </c>
      <c r="AU513" s="362">
        <f t="shared" si="175"/>
        <v>0</v>
      </c>
      <c r="AV513" s="362">
        <f t="shared" si="175"/>
        <v>0</v>
      </c>
      <c r="AW513" s="362">
        <f t="shared" si="175"/>
        <v>0</v>
      </c>
      <c r="AX513" s="362">
        <f t="shared" si="175"/>
        <v>0</v>
      </c>
      <c r="AY513" s="362">
        <f t="shared" si="175"/>
        <v>0</v>
      </c>
      <c r="AZ513" s="362">
        <f t="shared" si="175"/>
        <v>0</v>
      </c>
      <c r="BA513" s="266"/>
    </row>
    <row r="514" spans="1:53" ht="15" hidden="1" outlineLevel="1">
      <c r="B514" s="28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374"/>
      <c r="AN514" s="375"/>
      <c r="AO514" s="375"/>
      <c r="AP514" s="375"/>
      <c r="AQ514" s="375"/>
      <c r="AR514" s="375"/>
      <c r="AS514" s="375"/>
      <c r="AT514" s="375"/>
      <c r="AU514" s="375"/>
      <c r="AV514" s="375"/>
      <c r="AW514" s="375"/>
      <c r="AX514" s="375"/>
      <c r="AY514" s="375"/>
      <c r="AZ514" s="375"/>
      <c r="BA514" s="257"/>
    </row>
    <row r="515" spans="1:53" ht="15" hidden="1" outlineLevel="1">
      <c r="A515" s="448">
        <v>27</v>
      </c>
      <c r="B515" s="280" t="s">
        <v>17</v>
      </c>
      <c r="C515" s="251" t="s">
        <v>25</v>
      </c>
      <c r="D515" s="255"/>
      <c r="E515" s="255"/>
      <c r="F515" s="255"/>
      <c r="G515" s="255"/>
      <c r="H515" s="255"/>
      <c r="I515" s="255"/>
      <c r="J515" s="255"/>
      <c r="K515" s="255"/>
      <c r="L515" s="255"/>
      <c r="M515" s="255"/>
      <c r="N515" s="255"/>
      <c r="O515" s="255"/>
      <c r="P515" s="255"/>
      <c r="Q515" s="255"/>
      <c r="R515" s="255"/>
      <c r="S515" s="255"/>
      <c r="T515" s="255"/>
      <c r="U515" s="255">
        <v>12</v>
      </c>
      <c r="V515" s="255"/>
      <c r="W515" s="255"/>
      <c r="X515" s="255"/>
      <c r="Y515" s="255"/>
      <c r="Z515" s="255"/>
      <c r="AA515" s="255"/>
      <c r="AB515" s="255"/>
      <c r="AC515" s="255"/>
      <c r="AD515" s="255"/>
      <c r="AE515" s="255"/>
      <c r="AF515" s="255"/>
      <c r="AG515" s="255"/>
      <c r="AH515" s="255"/>
      <c r="AI515" s="255"/>
      <c r="AJ515" s="255"/>
      <c r="AK515" s="255"/>
      <c r="AL515" s="255"/>
      <c r="AM515" s="377"/>
      <c r="AN515" s="366"/>
      <c r="AO515" s="366"/>
      <c r="AP515" s="366"/>
      <c r="AQ515" s="366"/>
      <c r="AR515" s="366"/>
      <c r="AS515" s="366"/>
      <c r="AT515" s="366"/>
      <c r="AU515" s="366"/>
      <c r="AV515" s="366"/>
      <c r="AW515" s="366"/>
      <c r="AX515" s="366"/>
      <c r="AY515" s="366"/>
      <c r="AZ515" s="366"/>
      <c r="BA515" s="256">
        <f>SUM(AM515:AZ515)</f>
        <v>0</v>
      </c>
    </row>
    <row r="516" spans="1:53" ht="15" hidden="1" outlineLevel="1">
      <c r="B516" s="254" t="s">
        <v>258</v>
      </c>
      <c r="C516" s="251" t="s">
        <v>163</v>
      </c>
      <c r="D516" s="255"/>
      <c r="E516" s="255"/>
      <c r="F516" s="255"/>
      <c r="G516" s="255"/>
      <c r="H516" s="255"/>
      <c r="I516" s="255"/>
      <c r="J516" s="255"/>
      <c r="K516" s="255"/>
      <c r="L516" s="255"/>
      <c r="M516" s="255"/>
      <c r="N516" s="255"/>
      <c r="O516" s="255"/>
      <c r="P516" s="255"/>
      <c r="Q516" s="255"/>
      <c r="R516" s="255"/>
      <c r="S516" s="255"/>
      <c r="T516" s="255"/>
      <c r="U516" s="255">
        <f>U515</f>
        <v>12</v>
      </c>
      <c r="V516" s="255"/>
      <c r="W516" s="255"/>
      <c r="X516" s="255"/>
      <c r="Y516" s="255"/>
      <c r="Z516" s="255"/>
      <c r="AA516" s="255"/>
      <c r="AB516" s="255"/>
      <c r="AC516" s="255"/>
      <c r="AD516" s="255"/>
      <c r="AE516" s="255"/>
      <c r="AF516" s="255"/>
      <c r="AG516" s="255"/>
      <c r="AH516" s="255"/>
      <c r="AI516" s="255"/>
      <c r="AJ516" s="255"/>
      <c r="AK516" s="255"/>
      <c r="AL516" s="255"/>
      <c r="AM516" s="362">
        <f>AM515</f>
        <v>0</v>
      </c>
      <c r="AN516" s="362">
        <f>AN515</f>
        <v>0</v>
      </c>
      <c r="AO516" s="362">
        <f t="shared" ref="AO516:AZ516" si="176">AO515</f>
        <v>0</v>
      </c>
      <c r="AP516" s="362">
        <f t="shared" si="176"/>
        <v>0</v>
      </c>
      <c r="AQ516" s="362">
        <f t="shared" si="176"/>
        <v>0</v>
      </c>
      <c r="AR516" s="362">
        <f t="shared" si="176"/>
        <v>0</v>
      </c>
      <c r="AS516" s="362">
        <f t="shared" si="176"/>
        <v>0</v>
      </c>
      <c r="AT516" s="362">
        <f t="shared" si="176"/>
        <v>0</v>
      </c>
      <c r="AU516" s="362">
        <f t="shared" si="176"/>
        <v>0</v>
      </c>
      <c r="AV516" s="362">
        <f t="shared" si="176"/>
        <v>0</v>
      </c>
      <c r="AW516" s="362">
        <f t="shared" si="176"/>
        <v>0</v>
      </c>
      <c r="AX516" s="362">
        <f t="shared" si="176"/>
        <v>0</v>
      </c>
      <c r="AY516" s="362">
        <f t="shared" si="176"/>
        <v>0</v>
      </c>
      <c r="AZ516" s="362">
        <f t="shared" si="176"/>
        <v>0</v>
      </c>
      <c r="BA516" s="266"/>
    </row>
    <row r="517" spans="1:53" ht="15.75" hidden="1" outlineLevel="1">
      <c r="B517" s="282"/>
      <c r="C517" s="260"/>
      <c r="D517" s="251"/>
      <c r="E517" s="251"/>
      <c r="F517" s="251"/>
      <c r="G517" s="251"/>
      <c r="H517" s="251"/>
      <c r="I517" s="251"/>
      <c r="J517" s="251"/>
      <c r="K517" s="251"/>
      <c r="L517" s="251"/>
      <c r="M517" s="251"/>
      <c r="N517" s="251"/>
      <c r="O517" s="251"/>
      <c r="P517" s="251"/>
      <c r="Q517" s="251"/>
      <c r="R517" s="251"/>
      <c r="S517" s="251"/>
      <c r="T517" s="251"/>
      <c r="U517" s="260"/>
      <c r="V517" s="251"/>
      <c r="W517" s="251"/>
      <c r="X517" s="251"/>
      <c r="Y517" s="251"/>
      <c r="Z517" s="251"/>
      <c r="AA517" s="251"/>
      <c r="AB517" s="251"/>
      <c r="AC517" s="251"/>
      <c r="AD517" s="251"/>
      <c r="AE517" s="251"/>
      <c r="AF517" s="251"/>
      <c r="AG517" s="251"/>
      <c r="AH517" s="251"/>
      <c r="AI517" s="251"/>
      <c r="AJ517" s="251"/>
      <c r="AK517" s="251"/>
      <c r="AL517" s="251"/>
      <c r="AM517" s="363"/>
      <c r="AN517" s="363"/>
      <c r="AO517" s="363"/>
      <c r="AP517" s="363"/>
      <c r="AQ517" s="363"/>
      <c r="AR517" s="363"/>
      <c r="AS517" s="363"/>
      <c r="AT517" s="363"/>
      <c r="AU517" s="363"/>
      <c r="AV517" s="363"/>
      <c r="AW517" s="363"/>
      <c r="AX517" s="363"/>
      <c r="AY517" s="363"/>
      <c r="AZ517" s="363"/>
      <c r="BA517" s="266"/>
    </row>
    <row r="518" spans="1:53" ht="15" hidden="1" outlineLevel="1">
      <c r="A518" s="448">
        <v>28</v>
      </c>
      <c r="B518" s="280" t="s">
        <v>18</v>
      </c>
      <c r="C518" s="251" t="s">
        <v>25</v>
      </c>
      <c r="D518" s="255"/>
      <c r="E518" s="255"/>
      <c r="F518" s="255"/>
      <c r="G518" s="255"/>
      <c r="H518" s="255"/>
      <c r="I518" s="255"/>
      <c r="J518" s="255"/>
      <c r="K518" s="255"/>
      <c r="L518" s="255"/>
      <c r="M518" s="255"/>
      <c r="N518" s="255"/>
      <c r="O518" s="255"/>
      <c r="P518" s="255"/>
      <c r="Q518" s="255"/>
      <c r="R518" s="255"/>
      <c r="S518" s="255"/>
      <c r="T518" s="255"/>
      <c r="U518" s="255">
        <v>0</v>
      </c>
      <c r="V518" s="255"/>
      <c r="W518" s="255"/>
      <c r="X518" s="255"/>
      <c r="Y518" s="255"/>
      <c r="Z518" s="255"/>
      <c r="AA518" s="255"/>
      <c r="AB518" s="255"/>
      <c r="AC518" s="255"/>
      <c r="AD518" s="255"/>
      <c r="AE518" s="255"/>
      <c r="AF518" s="255"/>
      <c r="AG518" s="255"/>
      <c r="AH518" s="255"/>
      <c r="AI518" s="255"/>
      <c r="AJ518" s="255"/>
      <c r="AK518" s="255"/>
      <c r="AL518" s="255"/>
      <c r="AM518" s="377"/>
      <c r="AN518" s="366"/>
      <c r="AO518" s="366"/>
      <c r="AP518" s="366"/>
      <c r="AQ518" s="366"/>
      <c r="AR518" s="366"/>
      <c r="AS518" s="366"/>
      <c r="AT518" s="366"/>
      <c r="AU518" s="366"/>
      <c r="AV518" s="366"/>
      <c r="AW518" s="366"/>
      <c r="AX518" s="366"/>
      <c r="AY518" s="366"/>
      <c r="AZ518" s="366"/>
      <c r="BA518" s="256">
        <f>SUM(AM518:AZ518)</f>
        <v>0</v>
      </c>
    </row>
    <row r="519" spans="1:53" ht="15" hidden="1" outlineLevel="1">
      <c r="B519" s="254" t="s">
        <v>258</v>
      </c>
      <c r="C519" s="251" t="s">
        <v>163</v>
      </c>
      <c r="D519" s="255"/>
      <c r="E519" s="255"/>
      <c r="F519" s="255"/>
      <c r="G519" s="255"/>
      <c r="H519" s="255"/>
      <c r="I519" s="255"/>
      <c r="J519" s="255"/>
      <c r="K519" s="255"/>
      <c r="L519" s="255"/>
      <c r="M519" s="255"/>
      <c r="N519" s="255"/>
      <c r="O519" s="255"/>
      <c r="P519" s="255"/>
      <c r="Q519" s="255"/>
      <c r="R519" s="255"/>
      <c r="S519" s="255"/>
      <c r="T519" s="255"/>
      <c r="U519" s="255">
        <f>U518</f>
        <v>0</v>
      </c>
      <c r="V519" s="255"/>
      <c r="W519" s="255"/>
      <c r="X519" s="255"/>
      <c r="Y519" s="255"/>
      <c r="Z519" s="255"/>
      <c r="AA519" s="255"/>
      <c r="AB519" s="255"/>
      <c r="AC519" s="255"/>
      <c r="AD519" s="255"/>
      <c r="AE519" s="255"/>
      <c r="AF519" s="255"/>
      <c r="AG519" s="255"/>
      <c r="AH519" s="255"/>
      <c r="AI519" s="255"/>
      <c r="AJ519" s="255"/>
      <c r="AK519" s="255"/>
      <c r="AL519" s="255"/>
      <c r="AM519" s="362">
        <f>AM518</f>
        <v>0</v>
      </c>
      <c r="AN519" s="362">
        <f>AN518</f>
        <v>0</v>
      </c>
      <c r="AO519" s="362">
        <f t="shared" ref="AO519:AZ519" si="177">AO518</f>
        <v>0</v>
      </c>
      <c r="AP519" s="362">
        <f t="shared" si="177"/>
        <v>0</v>
      </c>
      <c r="AQ519" s="362">
        <f t="shared" si="177"/>
        <v>0</v>
      </c>
      <c r="AR519" s="362">
        <f t="shared" si="177"/>
        <v>0</v>
      </c>
      <c r="AS519" s="362">
        <f t="shared" si="177"/>
        <v>0</v>
      </c>
      <c r="AT519" s="362">
        <f t="shared" si="177"/>
        <v>0</v>
      </c>
      <c r="AU519" s="362">
        <f t="shared" si="177"/>
        <v>0</v>
      </c>
      <c r="AV519" s="362">
        <f t="shared" si="177"/>
        <v>0</v>
      </c>
      <c r="AW519" s="362">
        <f t="shared" si="177"/>
        <v>0</v>
      </c>
      <c r="AX519" s="362">
        <f t="shared" si="177"/>
        <v>0</v>
      </c>
      <c r="AY519" s="362">
        <f t="shared" si="177"/>
        <v>0</v>
      </c>
      <c r="AZ519" s="362">
        <f t="shared" si="177"/>
        <v>0</v>
      </c>
      <c r="BA519" s="257"/>
    </row>
    <row r="520" spans="1:53" ht="15" hidden="1" outlineLevel="1">
      <c r="B520" s="28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363"/>
      <c r="AN520" s="363"/>
      <c r="AO520" s="363"/>
      <c r="AP520" s="363"/>
      <c r="AQ520" s="363"/>
      <c r="AR520" s="363"/>
      <c r="AS520" s="363"/>
      <c r="AT520" s="363"/>
      <c r="AU520" s="363"/>
      <c r="AV520" s="363"/>
      <c r="AW520" s="363"/>
      <c r="AX520" s="363"/>
      <c r="AY520" s="363"/>
      <c r="AZ520" s="363"/>
      <c r="BA520" s="266"/>
    </row>
    <row r="521" spans="1:53" ht="15" hidden="1" outlineLevel="1">
      <c r="A521" s="448">
        <v>29</v>
      </c>
      <c r="B521" s="283" t="s">
        <v>19</v>
      </c>
      <c r="C521" s="251" t="s">
        <v>25</v>
      </c>
      <c r="D521" s="255"/>
      <c r="E521" s="255"/>
      <c r="F521" s="255"/>
      <c r="G521" s="255"/>
      <c r="H521" s="255"/>
      <c r="I521" s="255"/>
      <c r="J521" s="255"/>
      <c r="K521" s="255"/>
      <c r="L521" s="255"/>
      <c r="M521" s="255"/>
      <c r="N521" s="255"/>
      <c r="O521" s="255"/>
      <c r="P521" s="255"/>
      <c r="Q521" s="255"/>
      <c r="R521" s="255"/>
      <c r="S521" s="255"/>
      <c r="T521" s="255"/>
      <c r="U521" s="255">
        <v>0</v>
      </c>
      <c r="V521" s="255"/>
      <c r="W521" s="255"/>
      <c r="X521" s="255"/>
      <c r="Y521" s="255"/>
      <c r="Z521" s="255"/>
      <c r="AA521" s="255"/>
      <c r="AB521" s="255"/>
      <c r="AC521" s="255"/>
      <c r="AD521" s="255"/>
      <c r="AE521" s="255"/>
      <c r="AF521" s="255"/>
      <c r="AG521" s="255"/>
      <c r="AH521" s="255"/>
      <c r="AI521" s="255"/>
      <c r="AJ521" s="255"/>
      <c r="AK521" s="255"/>
      <c r="AL521" s="255"/>
      <c r="AM521" s="377"/>
      <c r="AN521" s="366"/>
      <c r="AO521" s="366"/>
      <c r="AP521" s="366"/>
      <c r="AQ521" s="366"/>
      <c r="AR521" s="366"/>
      <c r="AS521" s="366"/>
      <c r="AT521" s="366"/>
      <c r="AU521" s="366"/>
      <c r="AV521" s="366"/>
      <c r="AW521" s="366"/>
      <c r="AX521" s="366"/>
      <c r="AY521" s="366"/>
      <c r="AZ521" s="366"/>
      <c r="BA521" s="256">
        <f>SUM(AM521:AZ521)</f>
        <v>0</v>
      </c>
    </row>
    <row r="522" spans="1:53" ht="15" hidden="1" outlineLevel="1">
      <c r="B522" s="283" t="s">
        <v>258</v>
      </c>
      <c r="C522" s="251" t="s">
        <v>163</v>
      </c>
      <c r="D522" s="255"/>
      <c r="E522" s="255"/>
      <c r="F522" s="255"/>
      <c r="G522" s="255"/>
      <c r="H522" s="255"/>
      <c r="I522" s="255"/>
      <c r="J522" s="255"/>
      <c r="K522" s="255"/>
      <c r="L522" s="255"/>
      <c r="M522" s="255"/>
      <c r="N522" s="255"/>
      <c r="O522" s="255"/>
      <c r="P522" s="255"/>
      <c r="Q522" s="255"/>
      <c r="R522" s="255"/>
      <c r="S522" s="255"/>
      <c r="T522" s="255"/>
      <c r="U522" s="255">
        <f>U521</f>
        <v>0</v>
      </c>
      <c r="V522" s="255"/>
      <c r="W522" s="255"/>
      <c r="X522" s="255"/>
      <c r="Y522" s="255"/>
      <c r="Z522" s="255"/>
      <c r="AA522" s="255"/>
      <c r="AB522" s="255"/>
      <c r="AC522" s="255"/>
      <c r="AD522" s="255"/>
      <c r="AE522" s="255"/>
      <c r="AF522" s="255"/>
      <c r="AG522" s="255"/>
      <c r="AH522" s="255"/>
      <c r="AI522" s="255"/>
      <c r="AJ522" s="255"/>
      <c r="AK522" s="255"/>
      <c r="AL522" s="255"/>
      <c r="AM522" s="362">
        <f>AM521</f>
        <v>0</v>
      </c>
      <c r="AN522" s="362">
        <f t="shared" ref="AN522:AZ522" si="178">AN521</f>
        <v>0</v>
      </c>
      <c r="AO522" s="362">
        <f t="shared" si="178"/>
        <v>0</v>
      </c>
      <c r="AP522" s="362">
        <f t="shared" si="178"/>
        <v>0</v>
      </c>
      <c r="AQ522" s="362">
        <f t="shared" si="178"/>
        <v>0</v>
      </c>
      <c r="AR522" s="362">
        <f t="shared" si="178"/>
        <v>0</v>
      </c>
      <c r="AS522" s="362">
        <f t="shared" si="178"/>
        <v>0</v>
      </c>
      <c r="AT522" s="362">
        <f t="shared" si="178"/>
        <v>0</v>
      </c>
      <c r="AU522" s="362">
        <f t="shared" si="178"/>
        <v>0</v>
      </c>
      <c r="AV522" s="362">
        <f t="shared" si="178"/>
        <v>0</v>
      </c>
      <c r="AW522" s="362">
        <f t="shared" si="178"/>
        <v>0</v>
      </c>
      <c r="AX522" s="362">
        <f t="shared" si="178"/>
        <v>0</v>
      </c>
      <c r="AY522" s="362">
        <f t="shared" si="178"/>
        <v>0</v>
      </c>
      <c r="AZ522" s="362">
        <f t="shared" si="178"/>
        <v>0</v>
      </c>
      <c r="BA522" s="257"/>
    </row>
    <row r="523" spans="1:53" ht="15" hidden="1" outlineLevel="1">
      <c r="B523" s="283"/>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374"/>
      <c r="AN523" s="374"/>
      <c r="AO523" s="374"/>
      <c r="AP523" s="374"/>
      <c r="AQ523" s="374"/>
      <c r="AR523" s="374"/>
      <c r="AS523" s="374"/>
      <c r="AT523" s="374"/>
      <c r="AU523" s="374"/>
      <c r="AV523" s="374"/>
      <c r="AW523" s="374"/>
      <c r="AX523" s="374"/>
      <c r="AY523" s="374"/>
      <c r="AZ523" s="374"/>
      <c r="BA523" s="272"/>
    </row>
    <row r="524" spans="1:53" s="243" customFormat="1" ht="15" hidden="1" outlineLevel="1">
      <c r="A524" s="448">
        <v>30</v>
      </c>
      <c r="B524" s="273" t="s">
        <v>486</v>
      </c>
      <c r="C524" s="251" t="s">
        <v>25</v>
      </c>
      <c r="D524" s="255"/>
      <c r="E524" s="255"/>
      <c r="F524" s="255"/>
      <c r="G524" s="255"/>
      <c r="H524" s="255"/>
      <c r="I524" s="255"/>
      <c r="J524" s="255"/>
      <c r="K524" s="255"/>
      <c r="L524" s="255"/>
      <c r="M524" s="255"/>
      <c r="N524" s="255"/>
      <c r="O524" s="255"/>
      <c r="P524" s="255"/>
      <c r="Q524" s="255"/>
      <c r="R524" s="255"/>
      <c r="S524" s="255"/>
      <c r="T524" s="255"/>
      <c r="U524" s="255">
        <v>0</v>
      </c>
      <c r="V524" s="255"/>
      <c r="W524" s="255"/>
      <c r="X524" s="255"/>
      <c r="Y524" s="255"/>
      <c r="Z524" s="255"/>
      <c r="AA524" s="255"/>
      <c r="AB524" s="255"/>
      <c r="AC524" s="255"/>
      <c r="AD524" s="255"/>
      <c r="AE524" s="255"/>
      <c r="AF524" s="255"/>
      <c r="AG524" s="255"/>
      <c r="AH524" s="255"/>
      <c r="AI524" s="255"/>
      <c r="AJ524" s="255"/>
      <c r="AK524" s="255"/>
      <c r="AL524" s="255"/>
      <c r="AM524" s="361"/>
      <c r="AN524" s="361"/>
      <c r="AO524" s="361"/>
      <c r="AP524" s="361"/>
      <c r="AQ524" s="361"/>
      <c r="AR524" s="361"/>
      <c r="AS524" s="361"/>
      <c r="AT524" s="361"/>
      <c r="AU524" s="361"/>
      <c r="AV524" s="361"/>
      <c r="AW524" s="361"/>
      <c r="AX524" s="361"/>
      <c r="AY524" s="361"/>
      <c r="AZ524" s="361"/>
      <c r="BA524" s="256">
        <f>SUM(AM524:AZ524)</f>
        <v>0</v>
      </c>
    </row>
    <row r="525" spans="1:53" s="243" customFormat="1" ht="15" hidden="1" outlineLevel="1">
      <c r="A525" s="448"/>
      <c r="B525" s="283" t="s">
        <v>258</v>
      </c>
      <c r="C525" s="251" t="s">
        <v>163</v>
      </c>
      <c r="D525" s="255"/>
      <c r="E525" s="255"/>
      <c r="F525" s="255"/>
      <c r="G525" s="255"/>
      <c r="H525" s="255"/>
      <c r="I525" s="255"/>
      <c r="J525" s="255"/>
      <c r="K525" s="255"/>
      <c r="L525" s="255"/>
      <c r="M525" s="255"/>
      <c r="N525" s="255"/>
      <c r="O525" s="255"/>
      <c r="P525" s="255"/>
      <c r="Q525" s="255"/>
      <c r="R525" s="255"/>
      <c r="S525" s="255"/>
      <c r="T525" s="255"/>
      <c r="U525" s="255">
        <f>U524</f>
        <v>0</v>
      </c>
      <c r="V525" s="255"/>
      <c r="W525" s="255"/>
      <c r="X525" s="255"/>
      <c r="Y525" s="255"/>
      <c r="Z525" s="255"/>
      <c r="AA525" s="255"/>
      <c r="AB525" s="255"/>
      <c r="AC525" s="255"/>
      <c r="AD525" s="255"/>
      <c r="AE525" s="255"/>
      <c r="AF525" s="255"/>
      <c r="AG525" s="255"/>
      <c r="AH525" s="255"/>
      <c r="AI525" s="255"/>
      <c r="AJ525" s="255"/>
      <c r="AK525" s="255"/>
      <c r="AL525" s="255"/>
      <c r="AM525" s="362">
        <f>AM524</f>
        <v>0</v>
      </c>
      <c r="AN525" s="362">
        <f t="shared" ref="AN525:AZ525" si="179">AN524</f>
        <v>0</v>
      </c>
      <c r="AO525" s="362">
        <f t="shared" si="179"/>
        <v>0</v>
      </c>
      <c r="AP525" s="362">
        <f t="shared" si="179"/>
        <v>0</v>
      </c>
      <c r="AQ525" s="362">
        <f t="shared" si="179"/>
        <v>0</v>
      </c>
      <c r="AR525" s="362">
        <f t="shared" si="179"/>
        <v>0</v>
      </c>
      <c r="AS525" s="362">
        <f t="shared" si="179"/>
        <v>0</v>
      </c>
      <c r="AT525" s="362">
        <f t="shared" si="179"/>
        <v>0</v>
      </c>
      <c r="AU525" s="362">
        <f t="shared" si="179"/>
        <v>0</v>
      </c>
      <c r="AV525" s="362">
        <f t="shared" si="179"/>
        <v>0</v>
      </c>
      <c r="AW525" s="362">
        <f t="shared" si="179"/>
        <v>0</v>
      </c>
      <c r="AX525" s="362">
        <f t="shared" si="179"/>
        <v>0</v>
      </c>
      <c r="AY525" s="362">
        <f t="shared" si="179"/>
        <v>0</v>
      </c>
      <c r="AZ525" s="362">
        <f t="shared" si="179"/>
        <v>0</v>
      </c>
      <c r="BA525" s="257"/>
    </row>
    <row r="526" spans="1:53" s="243" customFormat="1" ht="15" hidden="1" outlineLevel="1">
      <c r="A526" s="448"/>
      <c r="B526" s="283"/>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251"/>
      <c r="AH526" s="251"/>
      <c r="AI526" s="251"/>
      <c r="AJ526" s="251"/>
      <c r="AK526" s="251"/>
      <c r="AL526" s="251"/>
      <c r="AM526" s="363"/>
      <c r="AN526" s="363"/>
      <c r="AO526" s="363"/>
      <c r="AP526" s="363"/>
      <c r="AQ526" s="363"/>
      <c r="AR526" s="363"/>
      <c r="AS526" s="363"/>
      <c r="AT526" s="363"/>
      <c r="AU526" s="363"/>
      <c r="AV526" s="363"/>
      <c r="AW526" s="363"/>
      <c r="AX526" s="363"/>
      <c r="AY526" s="363"/>
      <c r="AZ526" s="363"/>
      <c r="BA526" s="272"/>
    </row>
    <row r="527" spans="1:53" s="243" customFormat="1" ht="15.75" hidden="1" outlineLevel="1">
      <c r="A527" s="448"/>
      <c r="B527" s="248" t="s">
        <v>487</v>
      </c>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251"/>
      <c r="AE527" s="251"/>
      <c r="AF527" s="251"/>
      <c r="AG527" s="251"/>
      <c r="AH527" s="251"/>
      <c r="AI527" s="251"/>
      <c r="AJ527" s="251"/>
      <c r="AK527" s="251"/>
      <c r="AL527" s="251"/>
      <c r="AM527" s="363"/>
      <c r="AN527" s="363"/>
      <c r="AO527" s="363"/>
      <c r="AP527" s="363"/>
      <c r="AQ527" s="363"/>
      <c r="AR527" s="363"/>
      <c r="AS527" s="363"/>
      <c r="AT527" s="363"/>
      <c r="AU527" s="363"/>
      <c r="AV527" s="363"/>
      <c r="AW527" s="363"/>
      <c r="AX527" s="363"/>
      <c r="AY527" s="363"/>
      <c r="AZ527" s="363"/>
      <c r="BA527" s="272"/>
    </row>
    <row r="528" spans="1:53" s="243" customFormat="1" ht="15" hidden="1" outlineLevel="1">
      <c r="A528" s="448">
        <v>31</v>
      </c>
      <c r="B528" s="283" t="s">
        <v>488</v>
      </c>
      <c r="C528" s="251" t="s">
        <v>25</v>
      </c>
      <c r="D528" s="255"/>
      <c r="E528" s="255"/>
      <c r="F528" s="255"/>
      <c r="G528" s="255"/>
      <c r="H528" s="255"/>
      <c r="I528" s="255"/>
      <c r="J528" s="255"/>
      <c r="K528" s="255"/>
      <c r="L528" s="255"/>
      <c r="M528" s="255"/>
      <c r="N528" s="255"/>
      <c r="O528" s="255"/>
      <c r="P528" s="255"/>
      <c r="Q528" s="255"/>
      <c r="R528" s="255"/>
      <c r="S528" s="255"/>
      <c r="T528" s="255"/>
      <c r="U528" s="255">
        <v>0</v>
      </c>
      <c r="V528" s="255"/>
      <c r="W528" s="255"/>
      <c r="X528" s="255"/>
      <c r="Y528" s="255"/>
      <c r="Z528" s="255"/>
      <c r="AA528" s="255"/>
      <c r="AB528" s="255"/>
      <c r="AC528" s="255"/>
      <c r="AD528" s="255"/>
      <c r="AE528" s="255"/>
      <c r="AF528" s="255"/>
      <c r="AG528" s="255"/>
      <c r="AH528" s="255"/>
      <c r="AI528" s="255"/>
      <c r="AJ528" s="255"/>
      <c r="AK528" s="255"/>
      <c r="AL528" s="255"/>
      <c r="AM528" s="361"/>
      <c r="AN528" s="361"/>
      <c r="AO528" s="361"/>
      <c r="AP528" s="361"/>
      <c r="AQ528" s="361"/>
      <c r="AR528" s="361"/>
      <c r="AS528" s="361"/>
      <c r="AT528" s="361"/>
      <c r="AU528" s="361"/>
      <c r="AV528" s="361"/>
      <c r="AW528" s="361"/>
      <c r="AX528" s="361"/>
      <c r="AY528" s="361"/>
      <c r="AZ528" s="361"/>
      <c r="BA528" s="256">
        <f>SUM(AM528:AZ528)</f>
        <v>0</v>
      </c>
    </row>
    <row r="529" spans="1:55" s="243" customFormat="1" ht="15" hidden="1" outlineLevel="1">
      <c r="A529" s="448"/>
      <c r="B529" s="283" t="s">
        <v>258</v>
      </c>
      <c r="C529" s="251" t="s">
        <v>163</v>
      </c>
      <c r="D529" s="255"/>
      <c r="E529" s="255"/>
      <c r="F529" s="255"/>
      <c r="G529" s="255"/>
      <c r="H529" s="255"/>
      <c r="I529" s="255"/>
      <c r="J529" s="255"/>
      <c r="K529" s="255"/>
      <c r="L529" s="255"/>
      <c r="M529" s="255"/>
      <c r="N529" s="255"/>
      <c r="O529" s="255"/>
      <c r="P529" s="255"/>
      <c r="Q529" s="255"/>
      <c r="R529" s="255"/>
      <c r="S529" s="255"/>
      <c r="T529" s="255"/>
      <c r="U529" s="255">
        <f>U528</f>
        <v>0</v>
      </c>
      <c r="V529" s="255"/>
      <c r="W529" s="255"/>
      <c r="X529" s="255"/>
      <c r="Y529" s="255"/>
      <c r="Z529" s="255"/>
      <c r="AA529" s="255"/>
      <c r="AB529" s="255"/>
      <c r="AC529" s="255"/>
      <c r="AD529" s="255"/>
      <c r="AE529" s="255"/>
      <c r="AF529" s="255"/>
      <c r="AG529" s="255"/>
      <c r="AH529" s="255"/>
      <c r="AI529" s="255"/>
      <c r="AJ529" s="255"/>
      <c r="AK529" s="255"/>
      <c r="AL529" s="255"/>
      <c r="AM529" s="362">
        <f>AM528</f>
        <v>0</v>
      </c>
      <c r="AN529" s="362">
        <f t="shared" ref="AN529:AZ529" si="180">AN528</f>
        <v>0</v>
      </c>
      <c r="AO529" s="362">
        <f t="shared" si="180"/>
        <v>0</v>
      </c>
      <c r="AP529" s="362">
        <f t="shared" si="180"/>
        <v>0</v>
      </c>
      <c r="AQ529" s="362">
        <f t="shared" si="180"/>
        <v>0</v>
      </c>
      <c r="AR529" s="362">
        <f t="shared" si="180"/>
        <v>0</v>
      </c>
      <c r="AS529" s="362">
        <f t="shared" si="180"/>
        <v>0</v>
      </c>
      <c r="AT529" s="362">
        <f t="shared" si="180"/>
        <v>0</v>
      </c>
      <c r="AU529" s="362">
        <f t="shared" si="180"/>
        <v>0</v>
      </c>
      <c r="AV529" s="362">
        <f t="shared" si="180"/>
        <v>0</v>
      </c>
      <c r="AW529" s="362">
        <f t="shared" si="180"/>
        <v>0</v>
      </c>
      <c r="AX529" s="362">
        <f t="shared" si="180"/>
        <v>0</v>
      </c>
      <c r="AY529" s="362">
        <f t="shared" si="180"/>
        <v>0</v>
      </c>
      <c r="AZ529" s="362">
        <f t="shared" si="180"/>
        <v>0</v>
      </c>
      <c r="BA529" s="257"/>
    </row>
    <row r="530" spans="1:55" s="243" customFormat="1" ht="15" hidden="1" outlineLevel="1">
      <c r="A530" s="448"/>
      <c r="B530" s="283"/>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251"/>
      <c r="AH530" s="251"/>
      <c r="AI530" s="251"/>
      <c r="AJ530" s="251"/>
      <c r="AK530" s="251"/>
      <c r="AL530" s="251"/>
      <c r="AM530" s="363"/>
      <c r="AN530" s="363"/>
      <c r="AO530" s="363"/>
      <c r="AP530" s="363"/>
      <c r="AQ530" s="363"/>
      <c r="AR530" s="363"/>
      <c r="AS530" s="363"/>
      <c r="AT530" s="363"/>
      <c r="AU530" s="363"/>
      <c r="AV530" s="363"/>
      <c r="AW530" s="363"/>
      <c r="AX530" s="363"/>
      <c r="AY530" s="363"/>
      <c r="AZ530" s="363"/>
      <c r="BA530" s="272"/>
    </row>
    <row r="531" spans="1:55" s="243" customFormat="1" ht="15" hidden="1" outlineLevel="1">
      <c r="A531" s="448">
        <v>32</v>
      </c>
      <c r="B531" s="283" t="s">
        <v>489</v>
      </c>
      <c r="C531" s="251" t="s">
        <v>25</v>
      </c>
      <c r="D531" s="255"/>
      <c r="E531" s="255"/>
      <c r="F531" s="255"/>
      <c r="G531" s="255"/>
      <c r="H531" s="255"/>
      <c r="I531" s="255"/>
      <c r="J531" s="255"/>
      <c r="K531" s="255"/>
      <c r="L531" s="255"/>
      <c r="M531" s="255"/>
      <c r="N531" s="255"/>
      <c r="O531" s="255"/>
      <c r="P531" s="255"/>
      <c r="Q531" s="255"/>
      <c r="R531" s="255"/>
      <c r="S531" s="255"/>
      <c r="T531" s="255"/>
      <c r="U531" s="255">
        <v>0</v>
      </c>
      <c r="V531" s="255"/>
      <c r="W531" s="255"/>
      <c r="X531" s="255"/>
      <c r="Y531" s="255"/>
      <c r="Z531" s="255"/>
      <c r="AA531" s="255"/>
      <c r="AB531" s="255"/>
      <c r="AC531" s="255"/>
      <c r="AD531" s="255"/>
      <c r="AE531" s="255"/>
      <c r="AF531" s="255"/>
      <c r="AG531" s="255"/>
      <c r="AH531" s="255"/>
      <c r="AI531" s="255"/>
      <c r="AJ531" s="255"/>
      <c r="AK531" s="255"/>
      <c r="AL531" s="255"/>
      <c r="AM531" s="361"/>
      <c r="AN531" s="361"/>
      <c r="AO531" s="361"/>
      <c r="AP531" s="361"/>
      <c r="AQ531" s="361"/>
      <c r="AR531" s="361"/>
      <c r="AS531" s="361"/>
      <c r="AT531" s="361"/>
      <c r="AU531" s="361"/>
      <c r="AV531" s="361"/>
      <c r="AW531" s="361"/>
      <c r="AX531" s="361"/>
      <c r="AY531" s="361"/>
      <c r="AZ531" s="361"/>
      <c r="BA531" s="256">
        <f>SUM(AM531:AZ531)</f>
        <v>0</v>
      </c>
    </row>
    <row r="532" spans="1:55" s="243" customFormat="1" ht="15" hidden="1" outlineLevel="1">
      <c r="A532" s="448"/>
      <c r="B532" s="283" t="s">
        <v>258</v>
      </c>
      <c r="C532" s="251" t="s">
        <v>163</v>
      </c>
      <c r="D532" s="255"/>
      <c r="E532" s="255"/>
      <c r="F532" s="255"/>
      <c r="G532" s="255"/>
      <c r="H532" s="255"/>
      <c r="I532" s="255"/>
      <c r="J532" s="255"/>
      <c r="K532" s="255"/>
      <c r="L532" s="255"/>
      <c r="M532" s="255"/>
      <c r="N532" s="255"/>
      <c r="O532" s="255"/>
      <c r="P532" s="255"/>
      <c r="Q532" s="255"/>
      <c r="R532" s="255"/>
      <c r="S532" s="255"/>
      <c r="T532" s="255"/>
      <c r="U532" s="255">
        <f>U531</f>
        <v>0</v>
      </c>
      <c r="V532" s="255"/>
      <c r="W532" s="255"/>
      <c r="X532" s="255"/>
      <c r="Y532" s="255"/>
      <c r="Z532" s="255"/>
      <c r="AA532" s="255"/>
      <c r="AB532" s="255"/>
      <c r="AC532" s="255"/>
      <c r="AD532" s="255"/>
      <c r="AE532" s="255"/>
      <c r="AF532" s="255"/>
      <c r="AG532" s="255"/>
      <c r="AH532" s="255"/>
      <c r="AI532" s="255"/>
      <c r="AJ532" s="255"/>
      <c r="AK532" s="255"/>
      <c r="AL532" s="255"/>
      <c r="AM532" s="362">
        <f>AM531</f>
        <v>0</v>
      </c>
      <c r="AN532" s="362">
        <f t="shared" ref="AN532:AZ532" si="181">AN531</f>
        <v>0</v>
      </c>
      <c r="AO532" s="362">
        <f t="shared" si="181"/>
        <v>0</v>
      </c>
      <c r="AP532" s="362">
        <f t="shared" si="181"/>
        <v>0</v>
      </c>
      <c r="AQ532" s="362">
        <f t="shared" si="181"/>
        <v>0</v>
      </c>
      <c r="AR532" s="362">
        <f t="shared" si="181"/>
        <v>0</v>
      </c>
      <c r="AS532" s="362">
        <f t="shared" si="181"/>
        <v>0</v>
      </c>
      <c r="AT532" s="362">
        <f t="shared" si="181"/>
        <v>0</v>
      </c>
      <c r="AU532" s="362">
        <f t="shared" si="181"/>
        <v>0</v>
      </c>
      <c r="AV532" s="362">
        <f t="shared" si="181"/>
        <v>0</v>
      </c>
      <c r="AW532" s="362">
        <f t="shared" si="181"/>
        <v>0</v>
      </c>
      <c r="AX532" s="362">
        <f t="shared" si="181"/>
        <v>0</v>
      </c>
      <c r="AY532" s="362">
        <f t="shared" si="181"/>
        <v>0</v>
      </c>
      <c r="AZ532" s="362">
        <f t="shared" si="181"/>
        <v>0</v>
      </c>
      <c r="BA532" s="257"/>
    </row>
    <row r="533" spans="1:55" s="243" customFormat="1" ht="15" hidden="1" outlineLevel="1">
      <c r="A533" s="448"/>
      <c r="B533" s="283"/>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363"/>
      <c r="AN533" s="363"/>
      <c r="AO533" s="363"/>
      <c r="AP533" s="363"/>
      <c r="AQ533" s="363"/>
      <c r="AR533" s="363"/>
      <c r="AS533" s="363"/>
      <c r="AT533" s="363"/>
      <c r="AU533" s="363"/>
      <c r="AV533" s="363"/>
      <c r="AW533" s="363"/>
      <c r="AX533" s="363"/>
      <c r="AY533" s="363"/>
      <c r="AZ533" s="363"/>
      <c r="BA533" s="272"/>
    </row>
    <row r="534" spans="1:55" s="243" customFormat="1" ht="15" hidden="1" outlineLevel="1">
      <c r="A534" s="448">
        <v>33</v>
      </c>
      <c r="B534" s="283" t="s">
        <v>490</v>
      </c>
      <c r="C534" s="251" t="s">
        <v>25</v>
      </c>
      <c r="D534" s="255"/>
      <c r="E534" s="255"/>
      <c r="F534" s="255"/>
      <c r="G534" s="255"/>
      <c r="H534" s="255"/>
      <c r="I534" s="255"/>
      <c r="J534" s="255"/>
      <c r="K534" s="255"/>
      <c r="L534" s="255"/>
      <c r="M534" s="255"/>
      <c r="N534" s="255"/>
      <c r="O534" s="255"/>
      <c r="P534" s="255"/>
      <c r="Q534" s="255"/>
      <c r="R534" s="255"/>
      <c r="S534" s="255"/>
      <c r="T534" s="255"/>
      <c r="U534" s="255">
        <v>12</v>
      </c>
      <c r="V534" s="255"/>
      <c r="W534" s="255"/>
      <c r="X534" s="255"/>
      <c r="Y534" s="255"/>
      <c r="Z534" s="255"/>
      <c r="AA534" s="255"/>
      <c r="AB534" s="255"/>
      <c r="AC534" s="255"/>
      <c r="AD534" s="255"/>
      <c r="AE534" s="255"/>
      <c r="AF534" s="255"/>
      <c r="AG534" s="255"/>
      <c r="AH534" s="255"/>
      <c r="AI534" s="255"/>
      <c r="AJ534" s="255"/>
      <c r="AK534" s="255"/>
      <c r="AL534" s="255"/>
      <c r="AM534" s="361"/>
      <c r="AN534" s="361"/>
      <c r="AO534" s="361"/>
      <c r="AP534" s="361"/>
      <c r="AQ534" s="361"/>
      <c r="AR534" s="361"/>
      <c r="AS534" s="361"/>
      <c r="AT534" s="361"/>
      <c r="AU534" s="361"/>
      <c r="AV534" s="361"/>
      <c r="AW534" s="361"/>
      <c r="AX534" s="361"/>
      <c r="AY534" s="361"/>
      <c r="AZ534" s="361"/>
      <c r="BA534" s="256">
        <f>SUM(AM534:AZ534)</f>
        <v>0</v>
      </c>
    </row>
    <row r="535" spans="1:55" s="243" customFormat="1" ht="15" hidden="1" outlineLevel="1">
      <c r="A535" s="448"/>
      <c r="B535" s="283" t="s">
        <v>258</v>
      </c>
      <c r="C535" s="251" t="s">
        <v>163</v>
      </c>
      <c r="D535" s="255"/>
      <c r="E535" s="255"/>
      <c r="F535" s="255"/>
      <c r="G535" s="255"/>
      <c r="H535" s="255"/>
      <c r="I535" s="255"/>
      <c r="J535" s="255"/>
      <c r="K535" s="255"/>
      <c r="L535" s="255"/>
      <c r="M535" s="255"/>
      <c r="N535" s="255"/>
      <c r="O535" s="255"/>
      <c r="P535" s="255"/>
      <c r="Q535" s="255"/>
      <c r="R535" s="255"/>
      <c r="S535" s="255"/>
      <c r="T535" s="255"/>
      <c r="U535" s="255">
        <f>U534</f>
        <v>12</v>
      </c>
      <c r="V535" s="255"/>
      <c r="W535" s="255"/>
      <c r="X535" s="255"/>
      <c r="Y535" s="255"/>
      <c r="Z535" s="255"/>
      <c r="AA535" s="255"/>
      <c r="AB535" s="255"/>
      <c r="AC535" s="255"/>
      <c r="AD535" s="255"/>
      <c r="AE535" s="255"/>
      <c r="AF535" s="255"/>
      <c r="AG535" s="255"/>
      <c r="AH535" s="255"/>
      <c r="AI535" s="255"/>
      <c r="AJ535" s="255"/>
      <c r="AK535" s="255"/>
      <c r="AL535" s="255"/>
      <c r="AM535" s="362">
        <f>AM534</f>
        <v>0</v>
      </c>
      <c r="AN535" s="362">
        <f t="shared" ref="AN535:AY535" si="182">AN534</f>
        <v>0</v>
      </c>
      <c r="AO535" s="362">
        <f t="shared" si="182"/>
        <v>0</v>
      </c>
      <c r="AP535" s="362">
        <f t="shared" si="182"/>
        <v>0</v>
      </c>
      <c r="AQ535" s="362">
        <f t="shared" si="182"/>
        <v>0</v>
      </c>
      <c r="AR535" s="362">
        <f t="shared" si="182"/>
        <v>0</v>
      </c>
      <c r="AS535" s="362">
        <f t="shared" si="182"/>
        <v>0</v>
      </c>
      <c r="AT535" s="362">
        <f t="shared" si="182"/>
        <v>0</v>
      </c>
      <c r="AU535" s="362">
        <f t="shared" si="182"/>
        <v>0</v>
      </c>
      <c r="AV535" s="362">
        <f t="shared" si="182"/>
        <v>0</v>
      </c>
      <c r="AW535" s="362">
        <f t="shared" si="182"/>
        <v>0</v>
      </c>
      <c r="AX535" s="362">
        <f t="shared" si="182"/>
        <v>0</v>
      </c>
      <c r="AY535" s="362">
        <f t="shared" si="182"/>
        <v>0</v>
      </c>
      <c r="AZ535" s="362">
        <f>AZ534</f>
        <v>0</v>
      </c>
      <c r="BA535" s="257"/>
    </row>
    <row r="536" spans="1:55" ht="15" hidden="1" outlineLevel="1">
      <c r="B536" s="274"/>
      <c r="C536" s="284"/>
      <c r="D536" s="251"/>
      <c r="E536" s="251"/>
      <c r="F536" s="251"/>
      <c r="G536" s="251"/>
      <c r="H536" s="251"/>
      <c r="I536" s="251"/>
      <c r="J536" s="251"/>
      <c r="K536" s="251"/>
      <c r="L536" s="251"/>
      <c r="M536" s="251"/>
      <c r="N536" s="251"/>
      <c r="O536" s="251"/>
      <c r="P536" s="251"/>
      <c r="Q536" s="251"/>
      <c r="R536" s="251"/>
      <c r="S536" s="251"/>
      <c r="T536" s="251"/>
      <c r="U536" s="260"/>
      <c r="V536" s="251"/>
      <c r="W536" s="285"/>
      <c r="X536" s="285"/>
      <c r="Y536" s="285"/>
      <c r="Z536" s="285"/>
      <c r="AA536" s="285"/>
      <c r="AB536" s="285"/>
      <c r="AC536" s="285"/>
      <c r="AD536" s="285"/>
      <c r="AE536" s="285"/>
      <c r="AF536" s="251"/>
      <c r="AG536" s="251"/>
      <c r="AH536" s="251"/>
      <c r="AI536" s="251"/>
      <c r="AJ536" s="251"/>
      <c r="AK536" s="251"/>
      <c r="AL536" s="251"/>
      <c r="AM536" s="261"/>
      <c r="AN536" s="261"/>
      <c r="AO536" s="261"/>
      <c r="AP536" s="261"/>
      <c r="AQ536" s="261"/>
      <c r="AR536" s="261"/>
      <c r="AS536" s="261"/>
      <c r="AT536" s="261"/>
      <c r="AU536" s="261"/>
      <c r="AV536" s="261"/>
      <c r="AW536" s="261"/>
      <c r="AX536" s="261"/>
      <c r="AY536" s="261"/>
      <c r="AZ536" s="261"/>
      <c r="BA536" s="266"/>
    </row>
    <row r="537" spans="1:55" ht="15.75" collapsed="1">
      <c r="B537" s="286" t="s">
        <v>259</v>
      </c>
      <c r="C537" s="288"/>
      <c r="D537" s="288">
        <f>SUM(D432:D535)</f>
        <v>0</v>
      </c>
      <c r="E537" s="288"/>
      <c r="F537" s="288"/>
      <c r="G537" s="288"/>
      <c r="H537" s="288"/>
      <c r="I537" s="288"/>
      <c r="J537" s="288"/>
      <c r="K537" s="288"/>
      <c r="L537" s="288"/>
      <c r="M537" s="288"/>
      <c r="N537" s="288"/>
      <c r="O537" s="288"/>
      <c r="P537" s="288"/>
      <c r="Q537" s="288"/>
      <c r="R537" s="288"/>
      <c r="S537" s="288"/>
      <c r="T537" s="288"/>
      <c r="U537" s="288"/>
      <c r="V537" s="288">
        <f>SUM(V432:V535)</f>
        <v>0</v>
      </c>
      <c r="W537" s="288"/>
      <c r="X537" s="288"/>
      <c r="Y537" s="288"/>
      <c r="Z537" s="288"/>
      <c r="AA537" s="288"/>
      <c r="AB537" s="288"/>
      <c r="AC537" s="288"/>
      <c r="AD537" s="288"/>
      <c r="AE537" s="288"/>
      <c r="AF537" s="288"/>
      <c r="AG537" s="288"/>
      <c r="AH537" s="288"/>
      <c r="AI537" s="288"/>
      <c r="AJ537" s="288"/>
      <c r="AK537" s="288"/>
      <c r="AL537" s="288"/>
      <c r="AM537" s="288">
        <f>IF(AM431="kWh",SUMPRODUCT(D432:D535,AM432:AM535))</f>
        <v>0</v>
      </c>
      <c r="AN537" s="288">
        <f>IF(AN431="kWh",SUMPRODUCT(D432:D535,AN432:AN535))</f>
        <v>0</v>
      </c>
      <c r="AO537" s="288">
        <f>IF(AO431="kW",SUMPRODUCT(U432:U535,V432:V535,AO432:AO535),SUMPRODUCT(D432:D535,AO432:AO535))</f>
        <v>0</v>
      </c>
      <c r="AP537" s="288">
        <f>IF(AP431="kW",SUMPRODUCT(U432:U535,V432:V535,AP432:AP535),SUMPRODUCT(D432:D535,AP432:AP535))</f>
        <v>0</v>
      </c>
      <c r="AQ537" s="288">
        <f>IF(AQ431="kW",SUMPRODUCT(U432:U535,V432:V535,AQ432:AQ535),SUMPRODUCT(D432:D535,AQ432:AQ535))</f>
        <v>0</v>
      </c>
      <c r="AR537" s="288">
        <f>IF(AR431="kW",SUMPRODUCT(U432:U535,V432:V535,AR432:AR535),SUMPRODUCT(D432:D535,AR432:AR535))</f>
        <v>0</v>
      </c>
      <c r="AS537" s="288">
        <f>IF(AS431="kW",SUMPRODUCT(U432:U535,V432:V535,AS432:AS535),SUMPRODUCT(D432:D535,AS432:AS535))</f>
        <v>0</v>
      </c>
      <c r="AT537" s="288">
        <f>IF(AT431="kW",SUMPRODUCT(U432:U535,V432:V535,AT432:AT535),SUMPRODUCT(D432:D535,AT432:AT535))</f>
        <v>0</v>
      </c>
      <c r="AU537" s="288">
        <f>IF(AU431="kW",SUMPRODUCT(U432:U535,V432:V535,AU432:AU535),SUMPRODUCT(D432:D535,AU432:AU535))</f>
        <v>0</v>
      </c>
      <c r="AV537" s="288">
        <f>IF(AV431="kW",SUMPRODUCT(U432:U535,V432:V535,AV432:AV535),SUMPRODUCT(D432:D535,AV432:AV535))</f>
        <v>0</v>
      </c>
      <c r="AW537" s="288">
        <f>IF(AW431="kW",SUMPRODUCT(U432:U535,V432:V535,AW432:AW535),SUMPRODUCT(D432:D535,AW432:AW535))</f>
        <v>0</v>
      </c>
      <c r="AX537" s="288">
        <f>IF(AX431="kW",SUMPRODUCT(U432:U535,V432:V535,AX432:AX535),SUMPRODUCT(D432:D535,AX432:AX535))</f>
        <v>0</v>
      </c>
      <c r="AY537" s="288">
        <f>IF(AY431="kW",SUMPRODUCT(U432:U535,V432:V535,AY432:AY535),SUMPRODUCT(D432:D535,AY432:AY535))</f>
        <v>0</v>
      </c>
      <c r="AZ537" s="288">
        <f>IF(AZ431="kW",SUMPRODUCT(U432:U535,V432:V535,AZ432:AZ535),SUMPRODUCT(D432:D535,AZ432:AZ535))</f>
        <v>0</v>
      </c>
      <c r="BA537" s="289"/>
    </row>
    <row r="538" spans="1:55" ht="15.75">
      <c r="B538" s="343" t="s">
        <v>260</v>
      </c>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c r="AH538" s="344"/>
      <c r="AI538" s="344"/>
      <c r="AJ538" s="344"/>
      <c r="AK538" s="344"/>
      <c r="AL538" s="344"/>
      <c r="AM538" s="287">
        <f>HLOOKUP(AM430,'2. LRAMVA Threshold'!$B$43:$Q$54,6,FALSE)</f>
        <v>0</v>
      </c>
      <c r="AN538" s="287">
        <f>HLOOKUP(AN430,'2. LRAMVA Threshold'!$B$43:$Q$54,6,FALSE)</f>
        <v>0</v>
      </c>
      <c r="AO538" s="287">
        <f>HLOOKUP(AO430,'2. LRAMVA Threshold'!$B$43:$Q$54,6,FALSE)</f>
        <v>0</v>
      </c>
      <c r="AP538" s="287">
        <f>HLOOKUP(AP430,'2. LRAMVA Threshold'!$B$43:$Q$54,6,FALSE)</f>
        <v>0</v>
      </c>
      <c r="AQ538" s="287">
        <f>HLOOKUP(AQ430,'2. LRAMVA Threshold'!$B$43:$Q$54,6,FALSE)</f>
        <v>0</v>
      </c>
      <c r="AR538" s="287">
        <f>HLOOKUP(AR430,'2. LRAMVA Threshold'!$B$43:$Q$54,6,FALSE)</f>
        <v>0</v>
      </c>
      <c r="AS538" s="287">
        <f>HLOOKUP(AS430,'2. LRAMVA Threshold'!$B$43:$Q$54,6,FALSE)</f>
        <v>0</v>
      </c>
      <c r="AT538" s="287">
        <f>HLOOKUP(AT430,'2. LRAMVA Threshold'!$B$43:$Q$54,6,FALSE)</f>
        <v>0</v>
      </c>
      <c r="AU538" s="287">
        <f>HLOOKUP(AU430,'2. LRAMVA Threshold'!$B$43:$Q$54,6,FALSE)</f>
        <v>0</v>
      </c>
      <c r="AV538" s="287">
        <f>HLOOKUP(AV430,'2. LRAMVA Threshold'!$B$43:$Q$54,6,FALSE)</f>
        <v>0</v>
      </c>
      <c r="AW538" s="287">
        <f>HLOOKUP(AW430,'2. LRAMVA Threshold'!$B$43:$Q$54,6,FALSE)</f>
        <v>0</v>
      </c>
      <c r="AX538" s="287">
        <f>HLOOKUP(AX430,'2. LRAMVA Threshold'!$B$43:$Q$54,6,FALSE)</f>
        <v>0</v>
      </c>
      <c r="AY538" s="287">
        <f>HLOOKUP(AY430,'2. LRAMVA Threshold'!$B$43:$Q$54,6,FALSE)</f>
        <v>0</v>
      </c>
      <c r="AZ538" s="287">
        <f>HLOOKUP(AZ430,'2. LRAMVA Threshold'!$B$43:$Q$54,6,FALSE)</f>
        <v>0</v>
      </c>
      <c r="BA538" s="345"/>
    </row>
    <row r="539" spans="1:55" ht="15">
      <c r="B539" s="346"/>
      <c r="C539" s="347"/>
      <c r="D539" s="348"/>
      <c r="E539" s="348"/>
      <c r="F539" s="348"/>
      <c r="G539" s="348"/>
      <c r="H539" s="348"/>
      <c r="I539" s="348"/>
      <c r="J539" s="348"/>
      <c r="K539" s="348"/>
      <c r="L539" s="348"/>
      <c r="M539" s="348"/>
      <c r="N539" s="348"/>
      <c r="O539" s="348"/>
      <c r="P539" s="348"/>
      <c r="Q539" s="348"/>
      <c r="R539" s="348"/>
      <c r="S539" s="348"/>
      <c r="T539" s="348"/>
      <c r="U539" s="348"/>
      <c r="V539" s="349"/>
      <c r="W539" s="348"/>
      <c r="X539" s="348"/>
      <c r="Y539" s="348"/>
      <c r="Z539" s="350"/>
      <c r="AA539" s="350"/>
      <c r="AB539" s="350"/>
      <c r="AC539" s="350"/>
      <c r="AD539" s="348"/>
      <c r="AE539" s="348"/>
      <c r="AF539" s="348"/>
      <c r="AG539" s="348"/>
      <c r="AH539" s="348"/>
      <c r="AI539" s="348"/>
      <c r="AJ539" s="348"/>
      <c r="AK539" s="348"/>
      <c r="AL539" s="348"/>
      <c r="AM539" s="351"/>
      <c r="AN539" s="351"/>
      <c r="AO539" s="351"/>
      <c r="AP539" s="351"/>
      <c r="AQ539" s="351"/>
      <c r="AR539" s="351"/>
      <c r="AS539" s="351"/>
      <c r="AT539" s="351"/>
      <c r="AU539" s="351"/>
      <c r="AV539" s="351"/>
      <c r="AW539" s="351"/>
      <c r="AX539" s="351"/>
      <c r="AY539" s="351"/>
      <c r="AZ539" s="351"/>
      <c r="BA539" s="352"/>
    </row>
    <row r="540" spans="1:55" ht="15">
      <c r="B540" s="283" t="s">
        <v>167</v>
      </c>
      <c r="C540" s="296"/>
      <c r="D540" s="296"/>
      <c r="E540" s="329"/>
      <c r="F540" s="329"/>
      <c r="G540" s="329"/>
      <c r="H540" s="329"/>
      <c r="I540" s="329"/>
      <c r="J540" s="329"/>
      <c r="K540" s="329"/>
      <c r="L540" s="329"/>
      <c r="M540" s="329"/>
      <c r="N540" s="329"/>
      <c r="O540" s="329"/>
      <c r="P540" s="329"/>
      <c r="Q540" s="329"/>
      <c r="R540" s="329"/>
      <c r="S540" s="329"/>
      <c r="T540" s="329"/>
      <c r="U540" s="329"/>
      <c r="V540" s="251"/>
      <c r="W540" s="298"/>
      <c r="X540" s="298"/>
      <c r="Y540" s="298"/>
      <c r="Z540" s="297"/>
      <c r="AA540" s="297"/>
      <c r="AB540" s="297"/>
      <c r="AC540" s="297"/>
      <c r="AD540" s="298"/>
      <c r="AE540" s="298"/>
      <c r="AF540" s="298"/>
      <c r="AG540" s="298"/>
      <c r="AH540" s="298"/>
      <c r="AI540" s="298"/>
      <c r="AJ540" s="298"/>
      <c r="AK540" s="298"/>
      <c r="AL540" s="298"/>
      <c r="AM540" s="732">
        <f>HLOOKUP(AM$20,'3.  Distribution Rates'!$C$165:$P$176,6,FALSE)</f>
        <v>0</v>
      </c>
      <c r="AN540" s="732">
        <f>HLOOKUP(AN$20,'3.  Distribution Rates'!$C$165:$P$176,6,FALSE)</f>
        <v>0</v>
      </c>
      <c r="AO540" s="299">
        <f>HLOOKUP(AO$20,'3.  Distribution Rates'!$C$165:$P$176,6,FALSE)</f>
        <v>0</v>
      </c>
      <c r="AP540" s="299">
        <f>HLOOKUP(AP$20,'3.  Distribution Rates'!$C$165:$P$176,6,FALSE)</f>
        <v>0</v>
      </c>
      <c r="AQ540" s="299">
        <f>HLOOKUP(AQ$20,'3.  Distribution Rates'!$C$165:$P$176,6,FALSE)</f>
        <v>0</v>
      </c>
      <c r="AR540" s="299">
        <f>HLOOKUP(AR$20,'3.  Distribution Rates'!$C$165:$P$176,6,FALSE)</f>
        <v>0</v>
      </c>
      <c r="AS540" s="299">
        <f>HLOOKUP(AS$20,'3.  Distribution Rates'!$C$165:$P$176,6,FALSE)</f>
        <v>0</v>
      </c>
      <c r="AT540" s="299">
        <f>HLOOKUP(AT$20,'3.  Distribution Rates'!$C$165:$P$176,6,FALSE)</f>
        <v>0</v>
      </c>
      <c r="AU540" s="299">
        <f>HLOOKUP(AU$20,'3.  Distribution Rates'!$C$165:$P$176,6,FALSE)</f>
        <v>0</v>
      </c>
      <c r="AV540" s="299">
        <f>HLOOKUP(AV$20,'3.  Distribution Rates'!$C$165:$P$176,6,FALSE)</f>
        <v>0</v>
      </c>
      <c r="AW540" s="299">
        <f>HLOOKUP(AW$20,'3.  Distribution Rates'!$C$165:$P$176,6,FALSE)</f>
        <v>0</v>
      </c>
      <c r="AX540" s="299">
        <f>HLOOKUP(AX$20,'3.  Distribution Rates'!$C$165:$P$176,6,FALSE)</f>
        <v>0</v>
      </c>
      <c r="AY540" s="299">
        <f>HLOOKUP(AY$20,'3.  Distribution Rates'!$C$165:$P$176,6,FALSE)</f>
        <v>0</v>
      </c>
      <c r="AZ540" s="299">
        <f>HLOOKUP(AZ$20,'3.  Distribution Rates'!$C$165:$P$176,6,FALSE)</f>
        <v>0</v>
      </c>
      <c r="BA540" s="353"/>
    </row>
    <row r="541" spans="1:55" ht="15">
      <c r="B541" s="283" t="s">
        <v>159</v>
      </c>
      <c r="C541" s="301"/>
      <c r="D541" s="243"/>
      <c r="E541" s="240"/>
      <c r="F541" s="240"/>
      <c r="G541" s="240"/>
      <c r="H541" s="240"/>
      <c r="I541" s="240"/>
      <c r="J541" s="240"/>
      <c r="K541" s="240"/>
      <c r="L541" s="240"/>
      <c r="M541" s="240"/>
      <c r="N541" s="240"/>
      <c r="O541" s="240"/>
      <c r="P541" s="240"/>
      <c r="Q541" s="240"/>
      <c r="R541" s="240"/>
      <c r="S541" s="240"/>
      <c r="T541" s="240"/>
      <c r="U541" s="240"/>
      <c r="V541" s="251"/>
      <c r="W541" s="240"/>
      <c r="X541" s="240"/>
      <c r="Y541" s="240"/>
      <c r="Z541" s="243"/>
      <c r="AA541" s="243"/>
      <c r="AB541" s="243"/>
      <c r="AC541" s="243"/>
      <c r="AD541" s="240"/>
      <c r="AE541" s="240"/>
      <c r="AF541" s="240"/>
      <c r="AG541" s="240"/>
      <c r="AH541" s="240"/>
      <c r="AI541" s="240"/>
      <c r="AJ541" s="240"/>
      <c r="AK541" s="240"/>
      <c r="AL541" s="240"/>
      <c r="AM541" s="331">
        <f t="shared" ref="AM541:AZ541" si="183">AM137*AM540</f>
        <v>0</v>
      </c>
      <c r="AN541" s="331">
        <f t="shared" si="183"/>
        <v>0</v>
      </c>
      <c r="AO541" s="331">
        <f t="shared" si="183"/>
        <v>0</v>
      </c>
      <c r="AP541" s="331">
        <f t="shared" si="183"/>
        <v>0</v>
      </c>
      <c r="AQ541" s="331">
        <f t="shared" si="183"/>
        <v>0</v>
      </c>
      <c r="AR541" s="331">
        <f t="shared" si="183"/>
        <v>0</v>
      </c>
      <c r="AS541" s="331">
        <f t="shared" si="183"/>
        <v>0</v>
      </c>
      <c r="AT541" s="331">
        <f t="shared" si="183"/>
        <v>0</v>
      </c>
      <c r="AU541" s="331">
        <f t="shared" si="183"/>
        <v>0</v>
      </c>
      <c r="AV541" s="331">
        <f t="shared" si="183"/>
        <v>0</v>
      </c>
      <c r="AW541" s="331">
        <f t="shared" si="183"/>
        <v>0</v>
      </c>
      <c r="AX541" s="331">
        <f t="shared" si="183"/>
        <v>0</v>
      </c>
      <c r="AY541" s="331">
        <f t="shared" si="183"/>
        <v>0</v>
      </c>
      <c r="AZ541" s="331">
        <f t="shared" si="183"/>
        <v>0</v>
      </c>
      <c r="BA541" s="543">
        <f>SUM(AM541:AZ541)</f>
        <v>0</v>
      </c>
      <c r="BC541" s="243"/>
    </row>
    <row r="542" spans="1:55" ht="15">
      <c r="B542" s="283" t="s">
        <v>160</v>
      </c>
      <c r="C542" s="301"/>
      <c r="D542" s="243"/>
      <c r="E542" s="240"/>
      <c r="F542" s="240"/>
      <c r="G542" s="240"/>
      <c r="H542" s="240"/>
      <c r="I542" s="240"/>
      <c r="J542" s="240"/>
      <c r="K542" s="240"/>
      <c r="L542" s="240"/>
      <c r="M542" s="240"/>
      <c r="N542" s="240"/>
      <c r="O542" s="240"/>
      <c r="P542" s="240"/>
      <c r="Q542" s="240"/>
      <c r="R542" s="240"/>
      <c r="S542" s="240"/>
      <c r="T542" s="240"/>
      <c r="U542" s="240"/>
      <c r="V542" s="251"/>
      <c r="W542" s="240"/>
      <c r="X542" s="240"/>
      <c r="Y542" s="240"/>
      <c r="Z542" s="243"/>
      <c r="AA542" s="243"/>
      <c r="AB542" s="243"/>
      <c r="AC542" s="243"/>
      <c r="AD542" s="240"/>
      <c r="AE542" s="240"/>
      <c r="AF542" s="240"/>
      <c r="AG542" s="240"/>
      <c r="AH542" s="240"/>
      <c r="AI542" s="240"/>
      <c r="AJ542" s="240"/>
      <c r="AK542" s="240"/>
      <c r="AL542" s="240"/>
      <c r="AM542" s="331">
        <f t="shared" ref="AM542:AZ542" si="184">AM276*AM540</f>
        <v>0</v>
      </c>
      <c r="AN542" s="331">
        <f t="shared" si="184"/>
        <v>0</v>
      </c>
      <c r="AO542" s="331">
        <f t="shared" si="184"/>
        <v>0</v>
      </c>
      <c r="AP542" s="331">
        <f t="shared" si="184"/>
        <v>0</v>
      </c>
      <c r="AQ542" s="331">
        <f t="shared" si="184"/>
        <v>0</v>
      </c>
      <c r="AR542" s="331">
        <f t="shared" si="184"/>
        <v>0</v>
      </c>
      <c r="AS542" s="331">
        <f t="shared" si="184"/>
        <v>0</v>
      </c>
      <c r="AT542" s="331">
        <f t="shared" si="184"/>
        <v>0</v>
      </c>
      <c r="AU542" s="331">
        <f t="shared" si="184"/>
        <v>0</v>
      </c>
      <c r="AV542" s="331">
        <f t="shared" si="184"/>
        <v>0</v>
      </c>
      <c r="AW542" s="331">
        <f t="shared" si="184"/>
        <v>0</v>
      </c>
      <c r="AX542" s="331">
        <f t="shared" si="184"/>
        <v>0</v>
      </c>
      <c r="AY542" s="331">
        <f t="shared" si="184"/>
        <v>0</v>
      </c>
      <c r="AZ542" s="331">
        <f t="shared" si="184"/>
        <v>0</v>
      </c>
      <c r="BA542" s="543">
        <f>SUM(AM542:AZ542)</f>
        <v>0</v>
      </c>
    </row>
    <row r="543" spans="1:55" ht="15">
      <c r="B543" s="283" t="s">
        <v>161</v>
      </c>
      <c r="C543" s="301"/>
      <c r="D543" s="243"/>
      <c r="E543" s="240"/>
      <c r="F543" s="240"/>
      <c r="G543" s="240"/>
      <c r="H543" s="240"/>
      <c r="I543" s="240"/>
      <c r="J543" s="240"/>
      <c r="K543" s="240"/>
      <c r="L543" s="240"/>
      <c r="M543" s="240"/>
      <c r="N543" s="240"/>
      <c r="O543" s="240"/>
      <c r="P543" s="240"/>
      <c r="Q543" s="240"/>
      <c r="R543" s="240"/>
      <c r="S543" s="240"/>
      <c r="T543" s="240"/>
      <c r="U543" s="240"/>
      <c r="V543" s="251"/>
      <c r="W543" s="240"/>
      <c r="X543" s="240"/>
      <c r="Y543" s="240"/>
      <c r="Z543" s="243"/>
      <c r="AA543" s="243"/>
      <c r="AB543" s="243"/>
      <c r="AC543" s="243"/>
      <c r="AD543" s="240"/>
      <c r="AE543" s="240"/>
      <c r="AF543" s="240"/>
      <c r="AG543" s="240"/>
      <c r="AH543" s="240"/>
      <c r="AI543" s="240"/>
      <c r="AJ543" s="240"/>
      <c r="AK543" s="240"/>
      <c r="AL543" s="240"/>
      <c r="AM543" s="331">
        <f t="shared" ref="AM543:AZ543" si="185">AM412*AM540</f>
        <v>0</v>
      </c>
      <c r="AN543" s="331">
        <f t="shared" si="185"/>
        <v>0</v>
      </c>
      <c r="AO543" s="331">
        <f t="shared" si="185"/>
        <v>0</v>
      </c>
      <c r="AP543" s="331">
        <f t="shared" si="185"/>
        <v>0</v>
      </c>
      <c r="AQ543" s="331">
        <f t="shared" si="185"/>
        <v>0</v>
      </c>
      <c r="AR543" s="331">
        <f t="shared" si="185"/>
        <v>0</v>
      </c>
      <c r="AS543" s="331">
        <f t="shared" si="185"/>
        <v>0</v>
      </c>
      <c r="AT543" s="331">
        <f t="shared" si="185"/>
        <v>0</v>
      </c>
      <c r="AU543" s="331">
        <f t="shared" si="185"/>
        <v>0</v>
      </c>
      <c r="AV543" s="331">
        <f t="shared" si="185"/>
        <v>0</v>
      </c>
      <c r="AW543" s="331">
        <f t="shared" si="185"/>
        <v>0</v>
      </c>
      <c r="AX543" s="331">
        <f t="shared" si="185"/>
        <v>0</v>
      </c>
      <c r="AY543" s="331">
        <f t="shared" si="185"/>
        <v>0</v>
      </c>
      <c r="AZ543" s="331">
        <f t="shared" si="185"/>
        <v>0</v>
      </c>
      <c r="BA543" s="543">
        <f>SUM(AM543:AZ543)</f>
        <v>0</v>
      </c>
    </row>
    <row r="544" spans="1:55" ht="15">
      <c r="B544" s="283" t="s">
        <v>162</v>
      </c>
      <c r="C544" s="301"/>
      <c r="D544" s="243"/>
      <c r="E544" s="240"/>
      <c r="F544" s="240"/>
      <c r="G544" s="240"/>
      <c r="H544" s="240"/>
      <c r="I544" s="240"/>
      <c r="J544" s="240"/>
      <c r="K544" s="240"/>
      <c r="L544" s="240"/>
      <c r="M544" s="240"/>
      <c r="N544" s="240"/>
      <c r="O544" s="240"/>
      <c r="P544" s="240"/>
      <c r="Q544" s="240"/>
      <c r="R544" s="240"/>
      <c r="S544" s="240"/>
      <c r="T544" s="240"/>
      <c r="U544" s="240"/>
      <c r="V544" s="251"/>
      <c r="W544" s="240"/>
      <c r="X544" s="240"/>
      <c r="Y544" s="240"/>
      <c r="Z544" s="243"/>
      <c r="AA544" s="243"/>
      <c r="AB544" s="243"/>
      <c r="AC544" s="243"/>
      <c r="AD544" s="240"/>
      <c r="AE544" s="240"/>
      <c r="AF544" s="240"/>
      <c r="AG544" s="240"/>
      <c r="AH544" s="240"/>
      <c r="AI544" s="240"/>
      <c r="AJ544" s="240"/>
      <c r="AK544" s="240"/>
      <c r="AL544" s="240"/>
      <c r="AM544" s="331">
        <f>AM537*AM540</f>
        <v>0</v>
      </c>
      <c r="AN544" s="331">
        <f t="shared" ref="AN544:AZ544" si="186">AN537*AN540</f>
        <v>0</v>
      </c>
      <c r="AO544" s="331">
        <f t="shared" si="186"/>
        <v>0</v>
      </c>
      <c r="AP544" s="331">
        <f t="shared" si="186"/>
        <v>0</v>
      </c>
      <c r="AQ544" s="331">
        <f t="shared" si="186"/>
        <v>0</v>
      </c>
      <c r="AR544" s="331">
        <f t="shared" si="186"/>
        <v>0</v>
      </c>
      <c r="AS544" s="331">
        <f t="shared" si="186"/>
        <v>0</v>
      </c>
      <c r="AT544" s="331">
        <f t="shared" si="186"/>
        <v>0</v>
      </c>
      <c r="AU544" s="331">
        <f t="shared" si="186"/>
        <v>0</v>
      </c>
      <c r="AV544" s="331">
        <f t="shared" si="186"/>
        <v>0</v>
      </c>
      <c r="AW544" s="331">
        <f t="shared" si="186"/>
        <v>0</v>
      </c>
      <c r="AX544" s="331">
        <f t="shared" si="186"/>
        <v>0</v>
      </c>
      <c r="AY544" s="331">
        <f t="shared" si="186"/>
        <v>0</v>
      </c>
      <c r="AZ544" s="331">
        <f t="shared" si="186"/>
        <v>0</v>
      </c>
      <c r="BA544" s="543">
        <f>SUM(AM544:AZ544)</f>
        <v>0</v>
      </c>
    </row>
    <row r="545" spans="2:53" ht="15.75">
      <c r="B545" s="305" t="s">
        <v>261</v>
      </c>
      <c r="C545" s="301"/>
      <c r="D545" s="263"/>
      <c r="E545" s="293"/>
      <c r="F545" s="293"/>
      <c r="G545" s="293"/>
      <c r="H545" s="293"/>
      <c r="I545" s="293"/>
      <c r="J545" s="293"/>
      <c r="K545" s="293"/>
      <c r="L545" s="293"/>
      <c r="M545" s="293"/>
      <c r="N545" s="293"/>
      <c r="O545" s="293"/>
      <c r="P545" s="293"/>
      <c r="Q545" s="293"/>
      <c r="R545" s="293"/>
      <c r="S545" s="293"/>
      <c r="T545" s="293"/>
      <c r="U545" s="293"/>
      <c r="V545" s="260"/>
      <c r="W545" s="293"/>
      <c r="X545" s="293"/>
      <c r="Y545" s="293"/>
      <c r="Z545" s="263"/>
      <c r="AA545" s="263"/>
      <c r="AB545" s="263"/>
      <c r="AC545" s="263"/>
      <c r="AD545" s="293"/>
      <c r="AE545" s="293"/>
      <c r="AF545" s="293"/>
      <c r="AG545" s="293"/>
      <c r="AH545" s="293"/>
      <c r="AI545" s="293"/>
      <c r="AJ545" s="293"/>
      <c r="AK545" s="293"/>
      <c r="AL545" s="293"/>
      <c r="AM545" s="302">
        <f>SUM(AM541:AM544)</f>
        <v>0</v>
      </c>
      <c r="AN545" s="302">
        <f t="shared" ref="AN545:AY545" si="187">SUM(AN541:AN544)</f>
        <v>0</v>
      </c>
      <c r="AO545" s="302">
        <f t="shared" si="187"/>
        <v>0</v>
      </c>
      <c r="AP545" s="302">
        <f t="shared" si="187"/>
        <v>0</v>
      </c>
      <c r="AQ545" s="302">
        <f t="shared" si="187"/>
        <v>0</v>
      </c>
      <c r="AR545" s="302">
        <f t="shared" si="187"/>
        <v>0</v>
      </c>
      <c r="AS545" s="302">
        <f t="shared" si="187"/>
        <v>0</v>
      </c>
      <c r="AT545" s="302">
        <f t="shared" si="187"/>
        <v>0</v>
      </c>
      <c r="AU545" s="302">
        <f t="shared" si="187"/>
        <v>0</v>
      </c>
      <c r="AV545" s="302">
        <f t="shared" si="187"/>
        <v>0</v>
      </c>
      <c r="AW545" s="302">
        <f t="shared" si="187"/>
        <v>0</v>
      </c>
      <c r="AX545" s="302">
        <f t="shared" si="187"/>
        <v>0</v>
      </c>
      <c r="AY545" s="302">
        <f t="shared" si="187"/>
        <v>0</v>
      </c>
      <c r="AZ545" s="302">
        <f>SUM(AZ541:AZ544)</f>
        <v>0</v>
      </c>
      <c r="BA545" s="359">
        <f>SUM(BA541:BA544)</f>
        <v>0</v>
      </c>
    </row>
    <row r="546" spans="2:53" ht="15.75">
      <c r="B546" s="305" t="s">
        <v>262</v>
      </c>
      <c r="C546" s="301"/>
      <c r="D546" s="306"/>
      <c r="E546" s="293"/>
      <c r="F546" s="293"/>
      <c r="G546" s="293"/>
      <c r="H546" s="293"/>
      <c r="I546" s="293"/>
      <c r="J546" s="293"/>
      <c r="K546" s="293"/>
      <c r="L546" s="293"/>
      <c r="M546" s="293"/>
      <c r="N546" s="293"/>
      <c r="O546" s="293"/>
      <c r="P546" s="293"/>
      <c r="Q546" s="293"/>
      <c r="R546" s="293"/>
      <c r="S546" s="293"/>
      <c r="T546" s="293"/>
      <c r="U546" s="293"/>
      <c r="V546" s="260"/>
      <c r="W546" s="293"/>
      <c r="X546" s="293"/>
      <c r="Y546" s="293"/>
      <c r="Z546" s="263"/>
      <c r="AA546" s="263"/>
      <c r="AB546" s="263"/>
      <c r="AC546" s="263"/>
      <c r="AD546" s="293"/>
      <c r="AE546" s="293"/>
      <c r="AF546" s="293"/>
      <c r="AG546" s="293"/>
      <c r="AH546" s="293"/>
      <c r="AI546" s="293"/>
      <c r="AJ546" s="293"/>
      <c r="AK546" s="293"/>
      <c r="AL546" s="293"/>
      <c r="AM546" s="303">
        <f>AM538*AM540</f>
        <v>0</v>
      </c>
      <c r="AN546" s="303">
        <f t="shared" ref="AN546:AX546" si="188">AN538*AN540</f>
        <v>0</v>
      </c>
      <c r="AO546" s="303">
        <f>AO538*AO540</f>
        <v>0</v>
      </c>
      <c r="AP546" s="303">
        <f t="shared" si="188"/>
        <v>0</v>
      </c>
      <c r="AQ546" s="303">
        <f t="shared" si="188"/>
        <v>0</v>
      </c>
      <c r="AR546" s="303">
        <f>AR538*AR540</f>
        <v>0</v>
      </c>
      <c r="AS546" s="303">
        <f t="shared" si="188"/>
        <v>0</v>
      </c>
      <c r="AT546" s="303">
        <f t="shared" si="188"/>
        <v>0</v>
      </c>
      <c r="AU546" s="303">
        <f t="shared" si="188"/>
        <v>0</v>
      </c>
      <c r="AV546" s="303">
        <f t="shared" si="188"/>
        <v>0</v>
      </c>
      <c r="AW546" s="303">
        <f t="shared" si="188"/>
        <v>0</v>
      </c>
      <c r="AX546" s="303">
        <f t="shared" si="188"/>
        <v>0</v>
      </c>
      <c r="AY546" s="303">
        <f>AY538*AY540</f>
        <v>0</v>
      </c>
      <c r="AZ546" s="303">
        <f>AZ538*AZ540</f>
        <v>0</v>
      </c>
      <c r="BA546" s="359">
        <f>SUM(AM546:AZ546)</f>
        <v>0</v>
      </c>
    </row>
    <row r="547" spans="2:53" ht="15.75">
      <c r="B547" s="305" t="s">
        <v>264</v>
      </c>
      <c r="C547" s="301"/>
      <c r="D547" s="306"/>
      <c r="E547" s="293"/>
      <c r="F547" s="293"/>
      <c r="G547" s="293"/>
      <c r="H547" s="293"/>
      <c r="I547" s="293"/>
      <c r="J547" s="293"/>
      <c r="K547" s="293"/>
      <c r="L547" s="293"/>
      <c r="M547" s="293"/>
      <c r="N547" s="293"/>
      <c r="O547" s="293"/>
      <c r="P547" s="293"/>
      <c r="Q547" s="293"/>
      <c r="R547" s="293"/>
      <c r="S547" s="293"/>
      <c r="T547" s="293"/>
      <c r="U547" s="293"/>
      <c r="V547" s="260"/>
      <c r="W547" s="293"/>
      <c r="X547" s="293"/>
      <c r="Y547" s="293"/>
      <c r="Z547" s="306"/>
      <c r="AA547" s="306"/>
      <c r="AB547" s="306"/>
      <c r="AC547" s="306"/>
      <c r="AD547" s="293"/>
      <c r="AE547" s="293"/>
      <c r="AF547" s="293"/>
      <c r="AG547" s="293"/>
      <c r="AH547" s="293"/>
      <c r="AI547" s="293"/>
      <c r="AJ547" s="293"/>
      <c r="AK547" s="293"/>
      <c r="AL547" s="293"/>
      <c r="AM547" s="307"/>
      <c r="AN547" s="307"/>
      <c r="AO547" s="307"/>
      <c r="AP547" s="307"/>
      <c r="AQ547" s="307"/>
      <c r="AR547" s="307"/>
      <c r="AS547" s="307"/>
      <c r="AT547" s="307"/>
      <c r="AU547" s="307"/>
      <c r="AV547" s="307"/>
      <c r="AW547" s="307"/>
      <c r="AX547" s="307"/>
      <c r="AY547" s="307"/>
      <c r="AZ547" s="307"/>
      <c r="BA547" s="359">
        <f>BA545-BA546</f>
        <v>0</v>
      </c>
    </row>
    <row r="548" spans="2:53" ht="15.75">
      <c r="B548" s="305"/>
      <c r="C548" s="301"/>
      <c r="D548" s="306"/>
      <c r="E548" s="293"/>
      <c r="F548" s="293"/>
      <c r="G548" s="293"/>
      <c r="H548" s="293"/>
      <c r="I548" s="293"/>
      <c r="J548" s="293"/>
      <c r="K548" s="293"/>
      <c r="L548" s="293"/>
      <c r="M548" s="293"/>
      <c r="N548" s="293"/>
      <c r="O548" s="293"/>
      <c r="P548" s="293"/>
      <c r="Q548" s="293"/>
      <c r="R548" s="293"/>
      <c r="S548" s="293"/>
      <c r="T548" s="293"/>
      <c r="U548" s="293"/>
      <c r="V548" s="260"/>
      <c r="W548" s="293"/>
      <c r="X548" s="293"/>
      <c r="Y548" s="293"/>
      <c r="Z548" s="306"/>
      <c r="AA548" s="306"/>
      <c r="AB548" s="306"/>
      <c r="AC548" s="306"/>
      <c r="AD548" s="293"/>
      <c r="AE548" s="293"/>
      <c r="AF548" s="293"/>
      <c r="AG548" s="293"/>
      <c r="AH548" s="293"/>
      <c r="AI548" s="293"/>
      <c r="AJ548" s="293"/>
      <c r="AK548" s="293"/>
      <c r="AL548" s="293"/>
      <c r="AM548" s="307"/>
      <c r="AN548" s="307"/>
      <c r="AO548" s="307"/>
      <c r="AP548" s="307"/>
      <c r="AQ548" s="307"/>
      <c r="AR548" s="307"/>
      <c r="AS548" s="307"/>
      <c r="AT548" s="307"/>
      <c r="AU548" s="307"/>
      <c r="AV548" s="307"/>
      <c r="AW548" s="307"/>
      <c r="AX548" s="307"/>
      <c r="AY548" s="307"/>
      <c r="AZ548" s="307"/>
      <c r="BA548" s="359"/>
    </row>
    <row r="549" spans="2:53" ht="15.75">
      <c r="B549" s="305"/>
      <c r="C549" s="301"/>
      <c r="D549" s="306"/>
      <c r="E549" s="293"/>
      <c r="F549" s="293"/>
      <c r="G549" s="293"/>
      <c r="H549" s="293"/>
      <c r="I549" s="293"/>
      <c r="J549" s="293"/>
      <c r="K549" s="293"/>
      <c r="L549" s="293"/>
      <c r="M549" s="293"/>
      <c r="N549" s="293"/>
      <c r="O549" s="293"/>
      <c r="P549" s="293"/>
      <c r="Q549" s="293"/>
      <c r="R549" s="293"/>
      <c r="S549" s="293"/>
      <c r="T549" s="293"/>
      <c r="U549" s="293"/>
      <c r="V549" s="260"/>
      <c r="W549" s="293"/>
      <c r="X549" s="293"/>
      <c r="Y549" s="293"/>
      <c r="Z549" s="306"/>
      <c r="AA549" s="306"/>
      <c r="AB549" s="306"/>
      <c r="AC549" s="306"/>
      <c r="AD549" s="293"/>
      <c r="AE549" s="293"/>
      <c r="AF549" s="293"/>
      <c r="AG549" s="293"/>
      <c r="AH549" s="293"/>
      <c r="AI549" s="293"/>
      <c r="AJ549" s="293"/>
      <c r="AK549" s="293"/>
      <c r="AL549" s="293"/>
      <c r="AM549" s="307"/>
      <c r="AN549" s="307"/>
      <c r="AO549" s="307"/>
      <c r="AP549" s="307"/>
      <c r="AQ549" s="307"/>
      <c r="AR549" s="307"/>
      <c r="AS549" s="307"/>
      <c r="AT549" s="307"/>
      <c r="AU549" s="307"/>
      <c r="AV549" s="307"/>
      <c r="AW549" s="307"/>
      <c r="AX549" s="307"/>
      <c r="AY549" s="307"/>
      <c r="AZ549" s="307"/>
      <c r="BA549" s="360"/>
    </row>
    <row r="550" spans="2:53" ht="15">
      <c r="B550" s="283" t="s">
        <v>201</v>
      </c>
      <c r="C550" s="306"/>
      <c r="D550" s="306"/>
      <c r="E550" s="293"/>
      <c r="F550" s="293"/>
      <c r="G550" s="293"/>
      <c r="H550" s="293"/>
      <c r="I550" s="293"/>
      <c r="J550" s="293"/>
      <c r="K550" s="293"/>
      <c r="L550" s="293"/>
      <c r="M550" s="293"/>
      <c r="N550" s="293"/>
      <c r="O550" s="293"/>
      <c r="P550" s="293"/>
      <c r="Q550" s="293"/>
      <c r="R550" s="293"/>
      <c r="S550" s="293"/>
      <c r="T550" s="293"/>
      <c r="U550" s="293"/>
      <c r="V550" s="260"/>
      <c r="W550" s="293"/>
      <c r="X550" s="293"/>
      <c r="Y550" s="293"/>
      <c r="Z550" s="306"/>
      <c r="AA550" s="301"/>
      <c r="AB550" s="306"/>
      <c r="AC550" s="306"/>
      <c r="AD550" s="293"/>
      <c r="AE550" s="293"/>
      <c r="AF550" s="293"/>
      <c r="AG550" s="293"/>
      <c r="AH550" s="293"/>
      <c r="AI550" s="293"/>
      <c r="AJ550" s="293"/>
      <c r="AK550" s="293"/>
      <c r="AL550" s="293"/>
      <c r="AM550" s="251">
        <f>SUMPRODUCT($E$432:$E$535,AM432:AM535)</f>
        <v>0</v>
      </c>
      <c r="AN550" s="251">
        <f>SUMPRODUCT($E$432:$E$535,AN432:AN535)</f>
        <v>0</v>
      </c>
      <c r="AO550" s="251">
        <f>IF(AO431="kW",SUMPRODUCT($U$432:$U$535,$W$432:$W$535,AO432:AO535),SUMPRODUCT($E$432:$E$535,AO432:AO535))</f>
        <v>0</v>
      </c>
      <c r="AP550" s="251">
        <f t="shared" ref="AP550:AZ550" si="189">IF(AP431="kW",SUMPRODUCT($U$432:$U$535,$W$432:$W$535,AP432:AP535),SUMPRODUCT($E$432:$E$535,AP432:AP535))</f>
        <v>0</v>
      </c>
      <c r="AQ550" s="251">
        <f t="shared" si="189"/>
        <v>0</v>
      </c>
      <c r="AR550" s="251">
        <f t="shared" si="189"/>
        <v>0</v>
      </c>
      <c r="AS550" s="251">
        <f t="shared" si="189"/>
        <v>0</v>
      </c>
      <c r="AT550" s="251">
        <f t="shared" si="189"/>
        <v>0</v>
      </c>
      <c r="AU550" s="251">
        <f t="shared" si="189"/>
        <v>0</v>
      </c>
      <c r="AV550" s="251">
        <f t="shared" si="189"/>
        <v>0</v>
      </c>
      <c r="AW550" s="251">
        <f t="shared" si="189"/>
        <v>0</v>
      </c>
      <c r="AX550" s="251">
        <f t="shared" si="189"/>
        <v>0</v>
      </c>
      <c r="AY550" s="251">
        <f t="shared" si="189"/>
        <v>0</v>
      </c>
      <c r="AZ550" s="251">
        <f t="shared" si="189"/>
        <v>0</v>
      </c>
      <c r="BA550" s="309"/>
    </row>
    <row r="551" spans="2:53" ht="15">
      <c r="B551" s="283" t="s">
        <v>202</v>
      </c>
      <c r="C551" s="311"/>
      <c r="D551" s="240"/>
      <c r="E551" s="240"/>
      <c r="F551" s="240"/>
      <c r="G551" s="240"/>
      <c r="H551" s="240"/>
      <c r="I551" s="240"/>
      <c r="J551" s="240"/>
      <c r="K551" s="240"/>
      <c r="L551" s="240"/>
      <c r="M551" s="240"/>
      <c r="N551" s="240"/>
      <c r="O551" s="240"/>
      <c r="P551" s="240"/>
      <c r="Q551" s="240"/>
      <c r="R551" s="240"/>
      <c r="S551" s="240"/>
      <c r="T551" s="240"/>
      <c r="U551" s="240"/>
      <c r="V551" s="312"/>
      <c r="W551" s="240"/>
      <c r="X551" s="240"/>
      <c r="Y551" s="240"/>
      <c r="Z551" s="264"/>
      <c r="AA551" s="243"/>
      <c r="AB551" s="243"/>
      <c r="AC551" s="240"/>
      <c r="AD551" s="240"/>
      <c r="AE551" s="243"/>
      <c r="AF551" s="243"/>
      <c r="AG551" s="243"/>
      <c r="AH551" s="243"/>
      <c r="AI551" s="243"/>
      <c r="AJ551" s="243"/>
      <c r="AK551" s="243"/>
      <c r="AL551" s="243"/>
      <c r="AM551" s="251">
        <f>SUMPRODUCT($F$432:$F$535,AM432:AM535)</f>
        <v>0</v>
      </c>
      <c r="AN551" s="251">
        <f>SUMPRODUCT($F$432:$F$535,AN432:AN535)</f>
        <v>0</v>
      </c>
      <c r="AO551" s="251">
        <f>IF(AO431="kW",SUMPRODUCT($U$432:$U$535,$X$432:$X$535,AO432:AO535),SUMPRODUCT($F$432:$F$535,AO432:AO535))</f>
        <v>0</v>
      </c>
      <c r="AP551" s="251">
        <f t="shared" ref="AP551:AZ551" si="190">IF(AP431="kW",SUMPRODUCT($U$432:$U$535,$X$432:$X$535,AP432:AP535),SUMPRODUCT($F$432:$F$535,AP432:AP535))</f>
        <v>0</v>
      </c>
      <c r="AQ551" s="251">
        <f t="shared" si="190"/>
        <v>0</v>
      </c>
      <c r="AR551" s="251">
        <f t="shared" si="190"/>
        <v>0</v>
      </c>
      <c r="AS551" s="251">
        <f t="shared" si="190"/>
        <v>0</v>
      </c>
      <c r="AT551" s="251">
        <f t="shared" si="190"/>
        <v>0</v>
      </c>
      <c r="AU551" s="251">
        <f t="shared" si="190"/>
        <v>0</v>
      </c>
      <c r="AV551" s="251">
        <f t="shared" si="190"/>
        <v>0</v>
      </c>
      <c r="AW551" s="251">
        <f t="shared" si="190"/>
        <v>0</v>
      </c>
      <c r="AX551" s="251">
        <f t="shared" si="190"/>
        <v>0</v>
      </c>
      <c r="AY551" s="251">
        <f t="shared" si="190"/>
        <v>0</v>
      </c>
      <c r="AZ551" s="251">
        <f t="shared" si="190"/>
        <v>0</v>
      </c>
      <c r="BA551" s="295"/>
    </row>
    <row r="552" spans="2:53" ht="15">
      <c r="B552" s="283" t="s">
        <v>203</v>
      </c>
      <c r="C552" s="311"/>
      <c r="D552" s="240"/>
      <c r="E552" s="240"/>
      <c r="F552" s="240"/>
      <c r="G552" s="240"/>
      <c r="H552" s="240"/>
      <c r="I552" s="240"/>
      <c r="J552" s="240"/>
      <c r="K552" s="240"/>
      <c r="L552" s="240"/>
      <c r="M552" s="240"/>
      <c r="N552" s="240"/>
      <c r="O552" s="240"/>
      <c r="P552" s="240"/>
      <c r="Q552" s="240"/>
      <c r="R552" s="240"/>
      <c r="S552" s="240"/>
      <c r="T552" s="240"/>
      <c r="U552" s="240"/>
      <c r="V552" s="312"/>
      <c r="W552" s="240"/>
      <c r="X552" s="240"/>
      <c r="Y552" s="240"/>
      <c r="Z552" s="264"/>
      <c r="AA552" s="243"/>
      <c r="AB552" s="243"/>
      <c r="AC552" s="240"/>
      <c r="AD552" s="240"/>
      <c r="AE552" s="243"/>
      <c r="AF552" s="243"/>
      <c r="AG552" s="243"/>
      <c r="AH552" s="243"/>
      <c r="AI552" s="243"/>
      <c r="AJ552" s="243"/>
      <c r="AK552" s="243"/>
      <c r="AL552" s="243"/>
      <c r="AM552" s="251">
        <f>SUMPRODUCT($G$432:$G$535,AM432:AM535)</f>
        <v>0</v>
      </c>
      <c r="AN552" s="251">
        <f>SUMPRODUCT($G$432:$G$535,AN432:AN535)</f>
        <v>0</v>
      </c>
      <c r="AO552" s="251">
        <f>IF(AO431="kW",SUMPRODUCT($U$432:$U$535,$Y$432:$Y$535,AO432:AO535),SUMPRODUCT($G$432:$G$535,AO432:AO535))</f>
        <v>0</v>
      </c>
      <c r="AP552" s="251">
        <f t="shared" ref="AP552:AZ552" si="191">IF(AP431="kW",SUMPRODUCT($U$432:$U$535,$Y$432:$Y$535,AP432:AP535),SUMPRODUCT($G$432:$G$535,AP432:AP535))</f>
        <v>0</v>
      </c>
      <c r="AQ552" s="251">
        <f t="shared" si="191"/>
        <v>0</v>
      </c>
      <c r="AR552" s="251">
        <f t="shared" si="191"/>
        <v>0</v>
      </c>
      <c r="AS552" s="251">
        <f t="shared" si="191"/>
        <v>0</v>
      </c>
      <c r="AT552" s="251">
        <f t="shared" si="191"/>
        <v>0</v>
      </c>
      <c r="AU552" s="251">
        <f t="shared" si="191"/>
        <v>0</v>
      </c>
      <c r="AV552" s="251">
        <f t="shared" si="191"/>
        <v>0</v>
      </c>
      <c r="AW552" s="251">
        <f t="shared" si="191"/>
        <v>0</v>
      </c>
      <c r="AX552" s="251">
        <f t="shared" si="191"/>
        <v>0</v>
      </c>
      <c r="AY552" s="251">
        <f t="shared" si="191"/>
        <v>0</v>
      </c>
      <c r="AZ552" s="251">
        <f t="shared" si="191"/>
        <v>0</v>
      </c>
      <c r="BA552" s="295"/>
    </row>
    <row r="553" spans="2:53" ht="15">
      <c r="B553" s="283" t="s">
        <v>204</v>
      </c>
      <c r="C553" s="311"/>
      <c r="D553" s="240"/>
      <c r="E553" s="240"/>
      <c r="F553" s="240"/>
      <c r="G553" s="240"/>
      <c r="H553" s="240"/>
      <c r="I553" s="240"/>
      <c r="J553" s="240"/>
      <c r="K553" s="240"/>
      <c r="L553" s="240"/>
      <c r="M553" s="240"/>
      <c r="N553" s="240"/>
      <c r="O553" s="240"/>
      <c r="P553" s="240"/>
      <c r="Q553" s="240"/>
      <c r="R553" s="240"/>
      <c r="S553" s="240"/>
      <c r="T553" s="240"/>
      <c r="U553" s="240"/>
      <c r="V553" s="312"/>
      <c r="W553" s="240"/>
      <c r="X553" s="240"/>
      <c r="Y553" s="240"/>
      <c r="Z553" s="264"/>
      <c r="AA553" s="243"/>
      <c r="AB553" s="243"/>
      <c r="AC553" s="240"/>
      <c r="AD553" s="240"/>
      <c r="AE553" s="243"/>
      <c r="AF553" s="243"/>
      <c r="AG553" s="243"/>
      <c r="AH553" s="243"/>
      <c r="AI553" s="243"/>
      <c r="AJ553" s="243"/>
      <c r="AK553" s="243"/>
      <c r="AL553" s="243"/>
      <c r="AM553" s="251">
        <f>SUMPRODUCT($H$432:$H$535,AM432:AM535)</f>
        <v>0</v>
      </c>
      <c r="AN553" s="251">
        <f>SUMPRODUCT($H$432:$H$535,AN432:AN535)</f>
        <v>0</v>
      </c>
      <c r="AO553" s="251">
        <f>IF(AO431="kW",SUMPRODUCT($U$432:$U$535,$Z$432:$Z$535,AO432:AO535),SUMPRODUCT($H$432:$H$535,AO432:AO535))</f>
        <v>0</v>
      </c>
      <c r="AP553" s="251">
        <f t="shared" ref="AP553:AZ553" si="192">IF(AP431="kW",SUMPRODUCT($U$432:$U$535,$Z$432:$Z$535,AP432:AP535),SUMPRODUCT($H$432:$H$535,AP432:AP535))</f>
        <v>0</v>
      </c>
      <c r="AQ553" s="251">
        <f t="shared" si="192"/>
        <v>0</v>
      </c>
      <c r="AR553" s="251">
        <f t="shared" si="192"/>
        <v>0</v>
      </c>
      <c r="AS553" s="251">
        <f t="shared" si="192"/>
        <v>0</v>
      </c>
      <c r="AT553" s="251">
        <f t="shared" si="192"/>
        <v>0</v>
      </c>
      <c r="AU553" s="251">
        <f t="shared" si="192"/>
        <v>0</v>
      </c>
      <c r="AV553" s="251">
        <f t="shared" si="192"/>
        <v>0</v>
      </c>
      <c r="AW553" s="251">
        <f t="shared" si="192"/>
        <v>0</v>
      </c>
      <c r="AX553" s="251">
        <f t="shared" si="192"/>
        <v>0</v>
      </c>
      <c r="AY553" s="251">
        <f t="shared" si="192"/>
        <v>0</v>
      </c>
      <c r="AZ553" s="251">
        <f t="shared" si="192"/>
        <v>0</v>
      </c>
      <c r="BA553" s="295"/>
    </row>
    <row r="554" spans="2:53" ht="15">
      <c r="B554" s="283" t="s">
        <v>205</v>
      </c>
      <c r="C554" s="311"/>
      <c r="D554" s="240"/>
      <c r="E554" s="240"/>
      <c r="F554" s="240"/>
      <c r="G554" s="240"/>
      <c r="H554" s="240"/>
      <c r="I554" s="240"/>
      <c r="J554" s="240"/>
      <c r="K554" s="240"/>
      <c r="L554" s="240"/>
      <c r="M554" s="240"/>
      <c r="N554" s="240"/>
      <c r="O554" s="240"/>
      <c r="P554" s="240"/>
      <c r="Q554" s="240"/>
      <c r="R554" s="240"/>
      <c r="S554" s="240"/>
      <c r="T554" s="240"/>
      <c r="U554" s="240"/>
      <c r="V554" s="312"/>
      <c r="W554" s="240"/>
      <c r="X554" s="240"/>
      <c r="Y554" s="240"/>
      <c r="Z554" s="264"/>
      <c r="AA554" s="243"/>
      <c r="AB554" s="243"/>
      <c r="AC554" s="240"/>
      <c r="AD554" s="240"/>
      <c r="AE554" s="243"/>
      <c r="AF554" s="243"/>
      <c r="AG554" s="243"/>
      <c r="AH554" s="243"/>
      <c r="AI554" s="243"/>
      <c r="AJ554" s="243"/>
      <c r="AK554" s="243"/>
      <c r="AL554" s="243"/>
      <c r="AM554" s="251">
        <f>SUMPRODUCT($I$432:$I$535,AM432:AM535)</f>
        <v>0</v>
      </c>
      <c r="AN554" s="251">
        <f>SUMPRODUCT($I$432:$I$535,AN432:AN535)</f>
        <v>0</v>
      </c>
      <c r="AO554" s="251">
        <f>IF(AO431="kW",SUMPRODUCT($U$432:$U$535,$AA$432:$AA$535,AO432:AO535),SUMPRODUCT($I$432:$I$535,AO432:AO535))</f>
        <v>0</v>
      </c>
      <c r="AP554" s="251">
        <f t="shared" ref="AP554:AZ554" si="193">IF(AP431="kW",SUMPRODUCT($U$432:$U$535,$AA$432:$AA$535,AP432:AP535),SUMPRODUCT($I$432:$I$535,AP432:AP535))</f>
        <v>0</v>
      </c>
      <c r="AQ554" s="251">
        <f t="shared" si="193"/>
        <v>0</v>
      </c>
      <c r="AR554" s="251">
        <f t="shared" si="193"/>
        <v>0</v>
      </c>
      <c r="AS554" s="251">
        <f t="shared" si="193"/>
        <v>0</v>
      </c>
      <c r="AT554" s="251">
        <f t="shared" si="193"/>
        <v>0</v>
      </c>
      <c r="AU554" s="251">
        <f t="shared" si="193"/>
        <v>0</v>
      </c>
      <c r="AV554" s="251">
        <f t="shared" si="193"/>
        <v>0</v>
      </c>
      <c r="AW554" s="251">
        <f t="shared" si="193"/>
        <v>0</v>
      </c>
      <c r="AX554" s="251">
        <f t="shared" si="193"/>
        <v>0</v>
      </c>
      <c r="AY554" s="251">
        <f t="shared" si="193"/>
        <v>0</v>
      </c>
      <c r="AZ554" s="251">
        <f t="shared" si="193"/>
        <v>0</v>
      </c>
      <c r="BA554" s="295"/>
    </row>
    <row r="555" spans="2:53" ht="15">
      <c r="B555" s="283" t="s">
        <v>206</v>
      </c>
      <c r="C555" s="311"/>
      <c r="D555" s="240"/>
      <c r="E555" s="240"/>
      <c r="F555" s="240"/>
      <c r="G555" s="240"/>
      <c r="H555" s="240"/>
      <c r="I555" s="240"/>
      <c r="J555" s="240"/>
      <c r="K555" s="240"/>
      <c r="L555" s="240"/>
      <c r="M555" s="240"/>
      <c r="N555" s="240"/>
      <c r="O555" s="240"/>
      <c r="P555" s="240"/>
      <c r="Q555" s="240"/>
      <c r="R555" s="240"/>
      <c r="S555" s="240"/>
      <c r="T555" s="240"/>
      <c r="U555" s="240"/>
      <c r="V555" s="312"/>
      <c r="W555" s="240"/>
      <c r="X555" s="240"/>
      <c r="Y555" s="240"/>
      <c r="Z555" s="264"/>
      <c r="AA555" s="243"/>
      <c r="AB555" s="243"/>
      <c r="AC555" s="240"/>
      <c r="AD555" s="240"/>
      <c r="AE555" s="243"/>
      <c r="AF555" s="243"/>
      <c r="AG555" s="243"/>
      <c r="AH555" s="243"/>
      <c r="AI555" s="243"/>
      <c r="AJ555" s="243"/>
      <c r="AK555" s="243"/>
      <c r="AL555" s="243"/>
      <c r="AM555" s="251">
        <f>SUMPRODUCT($J$432:$J$535,AM432:AM535)</f>
        <v>0</v>
      </c>
      <c r="AN555" s="251">
        <f>SUMPRODUCT($J$432:$J$535,AN432:AN535)</f>
        <v>0</v>
      </c>
      <c r="AO555" s="251">
        <f>IF(AO431="kW",SUMPRODUCT($U$432:$U$535,$AB$432:$AB$535,AO432:AO535),SUMPRODUCT($J$432:$J$535,AO432:AO535))</f>
        <v>0</v>
      </c>
      <c r="AP555" s="251">
        <f t="shared" ref="AP555:AZ555" si="194">IF(AP431="kW",SUMPRODUCT($U$432:$U$535,$AB$432:$AB$535,AP432:AP535),SUMPRODUCT($J$432:$J$535,AP432:AP535))</f>
        <v>0</v>
      </c>
      <c r="AQ555" s="251">
        <f t="shared" si="194"/>
        <v>0</v>
      </c>
      <c r="AR555" s="251">
        <f t="shared" si="194"/>
        <v>0</v>
      </c>
      <c r="AS555" s="251">
        <f t="shared" si="194"/>
        <v>0</v>
      </c>
      <c r="AT555" s="251">
        <f t="shared" si="194"/>
        <v>0</v>
      </c>
      <c r="AU555" s="251">
        <f t="shared" si="194"/>
        <v>0</v>
      </c>
      <c r="AV555" s="251">
        <f t="shared" si="194"/>
        <v>0</v>
      </c>
      <c r="AW555" s="251">
        <f t="shared" si="194"/>
        <v>0</v>
      </c>
      <c r="AX555" s="251">
        <f t="shared" si="194"/>
        <v>0</v>
      </c>
      <c r="AY555" s="251">
        <f t="shared" si="194"/>
        <v>0</v>
      </c>
      <c r="AZ555" s="251">
        <f t="shared" si="194"/>
        <v>0</v>
      </c>
      <c r="BA555" s="295"/>
    </row>
    <row r="556" spans="2:53" ht="15">
      <c r="B556" s="283" t="s">
        <v>906</v>
      </c>
      <c r="C556" s="311"/>
      <c r="D556" s="240"/>
      <c r="E556" s="240"/>
      <c r="F556" s="240"/>
      <c r="G556" s="240"/>
      <c r="H556" s="240"/>
      <c r="I556" s="240"/>
      <c r="J556" s="240"/>
      <c r="K556" s="240"/>
      <c r="L556" s="240"/>
      <c r="M556" s="240"/>
      <c r="N556" s="240"/>
      <c r="O556" s="240"/>
      <c r="P556" s="240"/>
      <c r="Q556" s="240"/>
      <c r="R556" s="240"/>
      <c r="S556" s="240"/>
      <c r="T556" s="240"/>
      <c r="U556" s="240"/>
      <c r="V556" s="312"/>
      <c r="W556" s="240"/>
      <c r="X556" s="240"/>
      <c r="Y556" s="240"/>
      <c r="Z556" s="264"/>
      <c r="AA556" s="243"/>
      <c r="AB556" s="243"/>
      <c r="AC556" s="240"/>
      <c r="AD556" s="240"/>
      <c r="AE556" s="243"/>
      <c r="AF556" s="243"/>
      <c r="AG556" s="243"/>
      <c r="AH556" s="243"/>
      <c r="AI556" s="243"/>
      <c r="AJ556" s="243"/>
      <c r="AK556" s="243"/>
      <c r="AL556" s="243"/>
      <c r="AM556" s="251">
        <f>SUMPRODUCT($K$432:$K$535,AM432:AM535)</f>
        <v>0</v>
      </c>
      <c r="AN556" s="251">
        <f>SUMPRODUCT($K$432:$K$535,AN432:AN535)</f>
        <v>0</v>
      </c>
      <c r="AO556" s="251">
        <f>IF($AO$431="kW",SUMPRODUCT($U$432:$U$535,$AC$432:$AC$535,AO432:AO535),SUMPRODUCT($K$432:$K$535,AO432:AO535))</f>
        <v>0</v>
      </c>
      <c r="AP556" s="251">
        <f t="shared" ref="AP556:AZ556" si="195">IF($AO$431="kW",SUMPRODUCT($U$432:$U$535,$AC$432:$AC$535,AP432:AP535),SUMPRODUCT($K$432:$K$535,AP432:AP535))</f>
        <v>0</v>
      </c>
      <c r="AQ556" s="251">
        <f t="shared" si="195"/>
        <v>0</v>
      </c>
      <c r="AR556" s="251">
        <f t="shared" si="195"/>
        <v>0</v>
      </c>
      <c r="AS556" s="251">
        <f t="shared" si="195"/>
        <v>0</v>
      </c>
      <c r="AT556" s="251">
        <f t="shared" si="195"/>
        <v>0</v>
      </c>
      <c r="AU556" s="251">
        <f t="shared" si="195"/>
        <v>0</v>
      </c>
      <c r="AV556" s="251">
        <f t="shared" si="195"/>
        <v>0</v>
      </c>
      <c r="AW556" s="251">
        <f t="shared" si="195"/>
        <v>0</v>
      </c>
      <c r="AX556" s="251">
        <f t="shared" si="195"/>
        <v>0</v>
      </c>
      <c r="AY556" s="251">
        <f t="shared" si="195"/>
        <v>0</v>
      </c>
      <c r="AZ556" s="251">
        <f t="shared" si="195"/>
        <v>0</v>
      </c>
      <c r="BA556" s="295"/>
    </row>
    <row r="557" spans="2:53" ht="15">
      <c r="B557" s="283" t="s">
        <v>914</v>
      </c>
      <c r="C557" s="311"/>
      <c r="D557" s="240"/>
      <c r="E557" s="240"/>
      <c r="F557" s="240"/>
      <c r="G557" s="240"/>
      <c r="H557" s="240"/>
      <c r="I557" s="240"/>
      <c r="J557" s="240"/>
      <c r="K557" s="240"/>
      <c r="L557" s="240"/>
      <c r="M557" s="240"/>
      <c r="N557" s="240"/>
      <c r="O557" s="240"/>
      <c r="P557" s="240"/>
      <c r="Q557" s="240"/>
      <c r="R557" s="240"/>
      <c r="S557" s="240"/>
      <c r="T557" s="240"/>
      <c r="U557" s="240"/>
      <c r="V557" s="312"/>
      <c r="W557" s="240"/>
      <c r="X557" s="240"/>
      <c r="Y557" s="240"/>
      <c r="Z557" s="264"/>
      <c r="AA557" s="243"/>
      <c r="AB557" s="243"/>
      <c r="AC557" s="240"/>
      <c r="AD557" s="240"/>
      <c r="AE557" s="243"/>
      <c r="AF557" s="243"/>
      <c r="AG557" s="243"/>
      <c r="AH557" s="243"/>
      <c r="AI557" s="243"/>
      <c r="AJ557" s="243"/>
      <c r="AK557" s="243"/>
      <c r="AL557" s="243"/>
      <c r="AM557" s="251">
        <f>SUMPRODUCT($L$432:$L$535,AM432:AM535)</f>
        <v>0</v>
      </c>
      <c r="AN557" s="251">
        <f>SUMPRODUCT($L$432:$L$535,AN432:AN535)</f>
        <v>0</v>
      </c>
      <c r="AO557" s="251">
        <f>IF($AO$431="kW",SUMPRODUCT($U$432:$U$535,$AD$432:$AD$535,AO432:AO535),SUMPRODUCT($L$432:$L$535,AO432:AO535))</f>
        <v>0</v>
      </c>
      <c r="AP557" s="251">
        <f t="shared" ref="AP557:AZ557" si="196">IF($AO$431="kW",SUMPRODUCT($U$432:$U$535,$AD$432:$AD$535,AP432:AP535),SUMPRODUCT($L$432:$L$535,AP432:AP535))</f>
        <v>0</v>
      </c>
      <c r="AQ557" s="251">
        <f t="shared" si="196"/>
        <v>0</v>
      </c>
      <c r="AR557" s="251">
        <f t="shared" si="196"/>
        <v>0</v>
      </c>
      <c r="AS557" s="251">
        <f t="shared" si="196"/>
        <v>0</v>
      </c>
      <c r="AT557" s="251">
        <f t="shared" si="196"/>
        <v>0</v>
      </c>
      <c r="AU557" s="251">
        <f t="shared" si="196"/>
        <v>0</v>
      </c>
      <c r="AV557" s="251">
        <f t="shared" si="196"/>
        <v>0</v>
      </c>
      <c r="AW557" s="251">
        <f t="shared" si="196"/>
        <v>0</v>
      </c>
      <c r="AX557" s="251">
        <f t="shared" si="196"/>
        <v>0</v>
      </c>
      <c r="AY557" s="251">
        <f t="shared" si="196"/>
        <v>0</v>
      </c>
      <c r="AZ557" s="251">
        <f t="shared" si="196"/>
        <v>0</v>
      </c>
      <c r="BA557" s="295"/>
    </row>
    <row r="558" spans="2:53" ht="15">
      <c r="B558" s="283" t="s">
        <v>915</v>
      </c>
      <c r="C558" s="311"/>
      <c r="D558" s="240"/>
      <c r="E558" s="240"/>
      <c r="F558" s="240"/>
      <c r="G558" s="240"/>
      <c r="H558" s="240"/>
      <c r="I558" s="240"/>
      <c r="J558" s="240"/>
      <c r="K558" s="240"/>
      <c r="L558" s="240"/>
      <c r="M558" s="240"/>
      <c r="N558" s="240"/>
      <c r="O558" s="240"/>
      <c r="P558" s="240"/>
      <c r="Q558" s="240"/>
      <c r="R558" s="240"/>
      <c r="S558" s="240"/>
      <c r="T558" s="240"/>
      <c r="U558" s="240"/>
      <c r="V558" s="312"/>
      <c r="W558" s="240"/>
      <c r="X558" s="240"/>
      <c r="Y558" s="240"/>
      <c r="Z558" s="264"/>
      <c r="AA558" s="243"/>
      <c r="AB558" s="243"/>
      <c r="AC558" s="240"/>
      <c r="AD558" s="240"/>
      <c r="AE558" s="243"/>
      <c r="AF558" s="243"/>
      <c r="AG558" s="243"/>
      <c r="AH558" s="243"/>
      <c r="AI558" s="243"/>
      <c r="AJ558" s="243"/>
      <c r="AK558" s="243"/>
      <c r="AL558" s="243"/>
      <c r="AM558" s="251">
        <f>SUMPRODUCT($M$432:$M$535,AM432:AM535)</f>
        <v>0</v>
      </c>
      <c r="AN558" s="251">
        <f>SUMPRODUCT($M$432:$M$535,AN432:AN535)</f>
        <v>0</v>
      </c>
      <c r="AO558" s="251">
        <f>IF($AO$431="kW",SUMPRODUCT($U$432:$U$535,$AE$432:$AE$535,AO432:AO535),SUMPRODUCT($M$432:$M$535,AO432:AO535))</f>
        <v>0</v>
      </c>
      <c r="AP558" s="251">
        <f t="shared" ref="AP558:AZ558" si="197">IF($AO$431="kW",SUMPRODUCT($U$432:$U$535,$AE$432:$AE$535,AP432:AP535),SUMPRODUCT($M$432:$M$535,AP432:AP535))</f>
        <v>0</v>
      </c>
      <c r="AQ558" s="251">
        <f t="shared" si="197"/>
        <v>0</v>
      </c>
      <c r="AR558" s="251">
        <f t="shared" si="197"/>
        <v>0</v>
      </c>
      <c r="AS558" s="251">
        <f t="shared" si="197"/>
        <v>0</v>
      </c>
      <c r="AT558" s="251">
        <f t="shared" si="197"/>
        <v>0</v>
      </c>
      <c r="AU558" s="251">
        <f t="shared" si="197"/>
        <v>0</v>
      </c>
      <c r="AV558" s="251">
        <f t="shared" si="197"/>
        <v>0</v>
      </c>
      <c r="AW558" s="251">
        <f t="shared" si="197"/>
        <v>0</v>
      </c>
      <c r="AX558" s="251">
        <f t="shared" si="197"/>
        <v>0</v>
      </c>
      <c r="AY558" s="251">
        <f t="shared" si="197"/>
        <v>0</v>
      </c>
      <c r="AZ558" s="251">
        <f t="shared" si="197"/>
        <v>0</v>
      </c>
      <c r="BA558" s="295"/>
    </row>
    <row r="559" spans="2:53" ht="15">
      <c r="B559" s="283" t="s">
        <v>916</v>
      </c>
      <c r="C559" s="311"/>
      <c r="D559" s="240"/>
      <c r="E559" s="240"/>
      <c r="F559" s="240"/>
      <c r="G559" s="240"/>
      <c r="H559" s="240"/>
      <c r="I559" s="240"/>
      <c r="J559" s="240"/>
      <c r="K559" s="240"/>
      <c r="L559" s="240"/>
      <c r="M559" s="240"/>
      <c r="N559" s="240"/>
      <c r="O559" s="240"/>
      <c r="P559" s="240"/>
      <c r="Q559" s="240"/>
      <c r="R559" s="240"/>
      <c r="S559" s="240"/>
      <c r="T559" s="240"/>
      <c r="U559" s="240"/>
      <c r="V559" s="312"/>
      <c r="W559" s="240"/>
      <c r="X559" s="240"/>
      <c r="Y559" s="240"/>
      <c r="Z559" s="264"/>
      <c r="AA559" s="243"/>
      <c r="AB559" s="243"/>
      <c r="AC559" s="240"/>
      <c r="AD559" s="240"/>
      <c r="AE559" s="243"/>
      <c r="AF559" s="243"/>
      <c r="AG559" s="243"/>
      <c r="AH559" s="243"/>
      <c r="AI559" s="243"/>
      <c r="AJ559" s="243"/>
      <c r="AK559" s="243"/>
      <c r="AL559" s="243"/>
      <c r="AM559" s="251">
        <f>SUMPRODUCT($N$432:$N$535,AM432:AM535)</f>
        <v>0</v>
      </c>
      <c r="AN559" s="251">
        <f>SUMPRODUCT($N$432:$N$535,AN432:AN535)</f>
        <v>0</v>
      </c>
      <c r="AO559" s="251">
        <f>IF($AO$431="kW",SUMPRODUCT($U$432:$U$535,$AF$432:$AF$535,AO432:AO535),SUMPRODUCT($N$432:$N$535,AO432:AO535))</f>
        <v>0</v>
      </c>
      <c r="AP559" s="251">
        <f t="shared" ref="AP559:AZ559" si="198">IF($AO$431="kW",SUMPRODUCT($U$432:$U$535,$AF$432:$AF$535,AP432:AP535),SUMPRODUCT($N$432:$N$535,AP432:AP535))</f>
        <v>0</v>
      </c>
      <c r="AQ559" s="251">
        <f t="shared" si="198"/>
        <v>0</v>
      </c>
      <c r="AR559" s="251">
        <f t="shared" si="198"/>
        <v>0</v>
      </c>
      <c r="AS559" s="251">
        <f t="shared" si="198"/>
        <v>0</v>
      </c>
      <c r="AT559" s="251">
        <f t="shared" si="198"/>
        <v>0</v>
      </c>
      <c r="AU559" s="251">
        <f t="shared" si="198"/>
        <v>0</v>
      </c>
      <c r="AV559" s="251">
        <f t="shared" si="198"/>
        <v>0</v>
      </c>
      <c r="AW559" s="251">
        <f t="shared" si="198"/>
        <v>0</v>
      </c>
      <c r="AX559" s="251">
        <f t="shared" si="198"/>
        <v>0</v>
      </c>
      <c r="AY559" s="251">
        <f t="shared" si="198"/>
        <v>0</v>
      </c>
      <c r="AZ559" s="251">
        <f t="shared" si="198"/>
        <v>0</v>
      </c>
      <c r="BA559" s="295"/>
    </row>
    <row r="560" spans="2:53" ht="15">
      <c r="B560" s="283" t="s">
        <v>917</v>
      </c>
      <c r="C560" s="311"/>
      <c r="D560" s="240"/>
      <c r="E560" s="240"/>
      <c r="F560" s="240"/>
      <c r="G560" s="240"/>
      <c r="H560" s="240"/>
      <c r="I560" s="240"/>
      <c r="J560" s="240"/>
      <c r="K560" s="240"/>
      <c r="L560" s="240"/>
      <c r="M560" s="240"/>
      <c r="N560" s="240"/>
      <c r="O560" s="240"/>
      <c r="P560" s="240"/>
      <c r="Q560" s="240"/>
      <c r="R560" s="240"/>
      <c r="S560" s="240"/>
      <c r="T560" s="240"/>
      <c r="U560" s="240"/>
      <c r="V560" s="312"/>
      <c r="W560" s="240"/>
      <c r="X560" s="240"/>
      <c r="Y560" s="240"/>
      <c r="Z560" s="264"/>
      <c r="AA560" s="243"/>
      <c r="AB560" s="243"/>
      <c r="AC560" s="240"/>
      <c r="AD560" s="240"/>
      <c r="AE560" s="243"/>
      <c r="AF560" s="243"/>
      <c r="AG560" s="243"/>
      <c r="AH560" s="243"/>
      <c r="AI560" s="243"/>
      <c r="AJ560" s="243"/>
      <c r="AK560" s="243"/>
      <c r="AL560" s="243"/>
      <c r="AM560" s="251">
        <f>SUMPRODUCT($O$432:$O$535,AM432:AM535)</f>
        <v>0</v>
      </c>
      <c r="AN560" s="251">
        <f>SUMPRODUCT($O$432:$O$535,AN432:AN535)</f>
        <v>0</v>
      </c>
      <c r="AO560" s="251">
        <f>IF($AO$431="kW",SUMPRODUCT($U$432:$U$535,$AG$432:$AG$535,AO432:AO535),SUMPRODUCT($O$432:$O$535,AO432:AO535))</f>
        <v>0</v>
      </c>
      <c r="AP560" s="251">
        <f t="shared" ref="AP560:AZ560" si="199">IF($AO$431="kW",SUMPRODUCT($U$432:$U$535,$AG$432:$AG$535,AP432:AP535),SUMPRODUCT($O$432:$O$535,AP432:AP535))</f>
        <v>0</v>
      </c>
      <c r="AQ560" s="251">
        <f t="shared" si="199"/>
        <v>0</v>
      </c>
      <c r="AR560" s="251">
        <f t="shared" si="199"/>
        <v>0</v>
      </c>
      <c r="AS560" s="251">
        <f t="shared" si="199"/>
        <v>0</v>
      </c>
      <c r="AT560" s="251">
        <f t="shared" si="199"/>
        <v>0</v>
      </c>
      <c r="AU560" s="251">
        <f t="shared" si="199"/>
        <v>0</v>
      </c>
      <c r="AV560" s="251">
        <f t="shared" si="199"/>
        <v>0</v>
      </c>
      <c r="AW560" s="251">
        <f t="shared" si="199"/>
        <v>0</v>
      </c>
      <c r="AX560" s="251">
        <f t="shared" si="199"/>
        <v>0</v>
      </c>
      <c r="AY560" s="251">
        <f t="shared" si="199"/>
        <v>0</v>
      </c>
      <c r="AZ560" s="251">
        <f t="shared" si="199"/>
        <v>0</v>
      </c>
      <c r="BA560" s="295"/>
    </row>
    <row r="561" spans="2:53" ht="15">
      <c r="B561" s="283" t="s">
        <v>918</v>
      </c>
      <c r="C561" s="311"/>
      <c r="D561" s="240"/>
      <c r="E561" s="240"/>
      <c r="F561" s="240"/>
      <c r="G561" s="240"/>
      <c r="H561" s="240"/>
      <c r="I561" s="240"/>
      <c r="J561" s="240"/>
      <c r="K561" s="240"/>
      <c r="L561" s="240"/>
      <c r="M561" s="240"/>
      <c r="N561" s="240"/>
      <c r="O561" s="240"/>
      <c r="P561" s="240"/>
      <c r="Q561" s="240"/>
      <c r="R561" s="240"/>
      <c r="S561" s="240"/>
      <c r="T561" s="240"/>
      <c r="U561" s="240"/>
      <c r="V561" s="312"/>
      <c r="W561" s="240"/>
      <c r="X561" s="240"/>
      <c r="Y561" s="240"/>
      <c r="Z561" s="264"/>
      <c r="AA561" s="243"/>
      <c r="AB561" s="243"/>
      <c r="AC561" s="240"/>
      <c r="AD561" s="240"/>
      <c r="AE561" s="243"/>
      <c r="AF561" s="243"/>
      <c r="AG561" s="243"/>
      <c r="AH561" s="243"/>
      <c r="AI561" s="243"/>
      <c r="AJ561" s="243"/>
      <c r="AK561" s="243"/>
      <c r="AL561" s="243"/>
      <c r="AM561" s="251">
        <f>SUMPRODUCT($P$432:$P$535,AM432:AM535)</f>
        <v>0</v>
      </c>
      <c r="AN561" s="251">
        <f>SUMPRODUCT($P$432:$P$535,AN432:AN535)</f>
        <v>0</v>
      </c>
      <c r="AO561" s="251">
        <f>IF($AO$431="kW",SUMPRODUCT($U$432:$U$535,$AH$432:$AH$535,AO432:AO535),SUMPRODUCT($P$432:$P$535,AO432:AO535))</f>
        <v>0</v>
      </c>
      <c r="AP561" s="251">
        <f t="shared" ref="AP561:AZ561" si="200">IF($AO$431="kW",SUMPRODUCT($U$432:$U$535,$AH$432:$AH$535,AP432:AP535),SUMPRODUCT($P$432:$P$535,AP432:AP535))</f>
        <v>0</v>
      </c>
      <c r="AQ561" s="251">
        <f t="shared" si="200"/>
        <v>0</v>
      </c>
      <c r="AR561" s="251">
        <f t="shared" si="200"/>
        <v>0</v>
      </c>
      <c r="AS561" s="251">
        <f t="shared" si="200"/>
        <v>0</v>
      </c>
      <c r="AT561" s="251">
        <f t="shared" si="200"/>
        <v>0</v>
      </c>
      <c r="AU561" s="251">
        <f t="shared" si="200"/>
        <v>0</v>
      </c>
      <c r="AV561" s="251">
        <f t="shared" si="200"/>
        <v>0</v>
      </c>
      <c r="AW561" s="251">
        <f t="shared" si="200"/>
        <v>0</v>
      </c>
      <c r="AX561" s="251">
        <f t="shared" si="200"/>
        <v>0</v>
      </c>
      <c r="AY561" s="251">
        <f t="shared" si="200"/>
        <v>0</v>
      </c>
      <c r="AZ561" s="251">
        <f t="shared" si="200"/>
        <v>0</v>
      </c>
      <c r="BA561" s="295"/>
    </row>
    <row r="562" spans="2:53" ht="15">
      <c r="B562" s="334" t="s">
        <v>913</v>
      </c>
      <c r="C562" s="314"/>
      <c r="D562" s="337"/>
      <c r="E562" s="337"/>
      <c r="F562" s="337"/>
      <c r="G562" s="337"/>
      <c r="H562" s="337"/>
      <c r="I562" s="337"/>
      <c r="J562" s="337"/>
      <c r="K562" s="337"/>
      <c r="L562" s="337"/>
      <c r="M562" s="337"/>
      <c r="N562" s="337"/>
      <c r="O562" s="337"/>
      <c r="P562" s="337"/>
      <c r="Q562" s="337"/>
      <c r="R562" s="337"/>
      <c r="S562" s="337"/>
      <c r="T562" s="337"/>
      <c r="U562" s="337"/>
      <c r="V562" s="336"/>
      <c r="W562" s="337"/>
      <c r="X562" s="337"/>
      <c r="Y562" s="337"/>
      <c r="Z562" s="319"/>
      <c r="AA562" s="338"/>
      <c r="AB562" s="338"/>
      <c r="AC562" s="337"/>
      <c r="AD562" s="337"/>
      <c r="AE562" s="338"/>
      <c r="AF562" s="338"/>
      <c r="AG562" s="338"/>
      <c r="AH562" s="338"/>
      <c r="AI562" s="338"/>
      <c r="AJ562" s="338"/>
      <c r="AK562" s="338"/>
      <c r="AL562" s="338"/>
      <c r="AM562" s="285">
        <f>SUMPRODUCT($Q$432:$Q$535,AM432:AM535)</f>
        <v>0</v>
      </c>
      <c r="AN562" s="285">
        <f>SUMPRODUCT($Q$432:$Q$535,AN432:AN535)</f>
        <v>0</v>
      </c>
      <c r="AO562" s="285">
        <f>IF($AO$431="kW",SUMPRODUCT($U$432:$U$535,$AI$432:$AI$535,AO432:AO535),SUMPRODUCT($Q$432:$Q$535,AO432:AO535))</f>
        <v>0</v>
      </c>
      <c r="AP562" s="285">
        <f t="shared" ref="AP562:AZ562" si="201">IF($AO$431="kW",SUMPRODUCT($U$432:$U$535,$AI$432:$AI$535,AP432:AP535),SUMPRODUCT($Q$432:$Q$535,AP432:AP535))</f>
        <v>0</v>
      </c>
      <c r="AQ562" s="285">
        <f t="shared" si="201"/>
        <v>0</v>
      </c>
      <c r="AR562" s="285">
        <f t="shared" si="201"/>
        <v>0</v>
      </c>
      <c r="AS562" s="285">
        <f t="shared" si="201"/>
        <v>0</v>
      </c>
      <c r="AT562" s="285">
        <f t="shared" si="201"/>
        <v>0</v>
      </c>
      <c r="AU562" s="285">
        <f t="shared" si="201"/>
        <v>0</v>
      </c>
      <c r="AV562" s="285">
        <f t="shared" si="201"/>
        <v>0</v>
      </c>
      <c r="AW562" s="285">
        <f t="shared" si="201"/>
        <v>0</v>
      </c>
      <c r="AX562" s="285">
        <f t="shared" si="201"/>
        <v>0</v>
      </c>
      <c r="AY562" s="285">
        <f t="shared" si="201"/>
        <v>0</v>
      </c>
      <c r="AZ562" s="285">
        <f t="shared" si="201"/>
        <v>0</v>
      </c>
      <c r="BA562" s="339"/>
    </row>
    <row r="563" spans="2:53" ht="22.5" customHeight="1">
      <c r="B563" s="322" t="s">
        <v>586</v>
      </c>
      <c r="C563" s="340"/>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25"/>
      <c r="AA563" s="326"/>
      <c r="AB563" s="341"/>
      <c r="AC563" s="341"/>
      <c r="AD563" s="341"/>
      <c r="AE563" s="341"/>
      <c r="AF563" s="341"/>
      <c r="AG563" s="341"/>
      <c r="AH563" s="341"/>
      <c r="AI563" s="341"/>
      <c r="AJ563" s="341"/>
      <c r="AK563" s="341"/>
      <c r="AL563" s="341"/>
      <c r="AM563" s="342"/>
      <c r="AN563" s="342"/>
      <c r="AO563" s="342"/>
      <c r="AP563" s="342"/>
      <c r="AQ563" s="342"/>
      <c r="AR563" s="342"/>
      <c r="AS563" s="342"/>
      <c r="AT563" s="342"/>
      <c r="AU563" s="342"/>
      <c r="AV563" s="342"/>
      <c r="AW563" s="342"/>
      <c r="AX563" s="342"/>
      <c r="AY563" s="342"/>
      <c r="AZ563" s="342"/>
      <c r="BA563" s="342"/>
    </row>
    <row r="565" spans="2:53" ht="15">
      <c r="B565" s="516" t="s">
        <v>523</v>
      </c>
    </row>
  </sheetData>
  <sheetProtection formatCells="0" formatColumns="0" formatRows="0" insertColumns="0" insertRows="0" insertHyperlinks="0" deleteColumns="0" deleteRows="0" sort="0" autoFilter="0" pivotTables="0"/>
  <mergeCells count="33">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 ref="AM19:BA19"/>
    <mergeCell ref="AM157:BA157"/>
    <mergeCell ref="U19:U20"/>
    <mergeCell ref="U157:U158"/>
    <mergeCell ref="E19:T19"/>
    <mergeCell ref="W19:AL19"/>
    <mergeCell ref="E157:T157"/>
    <mergeCell ref="W157:AL157"/>
    <mergeCell ref="B19:B20"/>
    <mergeCell ref="C19:C20"/>
    <mergeCell ref="B157:B158"/>
    <mergeCell ref="C157:C158"/>
    <mergeCell ref="B3:B4"/>
    <mergeCell ref="B7:B8"/>
    <mergeCell ref="B13:B14"/>
    <mergeCell ref="C5:D5"/>
    <mergeCell ref="C7:AL7"/>
    <mergeCell ref="C8:AL8"/>
    <mergeCell ref="C9:AL9"/>
    <mergeCell ref="C10:AL10"/>
    <mergeCell ref="C11:AL11"/>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57" fitToHeight="0" orientation="landscape" cellComments="asDisplayed" r:id="rId1"/>
  <headerFooter>
    <oddHeader>&amp;L&amp;G</oddHeader>
    <oddFooter>&amp;R&amp;P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4:AV1876"/>
  <sheetViews>
    <sheetView zoomScale="55" zoomScaleNormal="55" workbookViewId="0">
      <pane xSplit="2" topLeftCell="C1" activePane="topRight" state="frozen"/>
      <selection pane="topRight" activeCell="AF2" sqref="AF2:AF8"/>
    </sheetView>
  </sheetViews>
  <sheetFormatPr defaultColWidth="9" defaultRowHeight="15" outlineLevelRow="1" outlineLevelCol="1"/>
  <cols>
    <col min="1" max="1" width="4.5703125" style="457" customWidth="1"/>
    <col min="2" max="2" width="55.5703125" style="378" customWidth="1"/>
    <col min="3" max="3" width="13.42578125" style="378" customWidth="1"/>
    <col min="4" max="4" width="17" style="378" customWidth="1"/>
    <col min="5" max="5" width="15.42578125" style="378" customWidth="1" outlineLevel="1"/>
    <col min="6" max="6" width="13.42578125" style="378" customWidth="1" outlineLevel="1"/>
    <col min="7" max="7" width="14.42578125" style="378" customWidth="1" outlineLevel="1"/>
    <col min="8" max="8" width="13.42578125" style="378" customWidth="1" outlineLevel="1"/>
    <col min="9" max="9" width="12.5703125" style="378" customWidth="1" outlineLevel="1"/>
    <col min="10" max="10" width="13.42578125" style="378" customWidth="1" outlineLevel="1"/>
    <col min="11" max="11" width="12.5703125" style="378" customWidth="1" outlineLevel="1"/>
    <col min="12" max="12" width="13.42578125" style="378" customWidth="1" outlineLevel="1"/>
    <col min="13" max="13" width="12.5703125" style="378" customWidth="1" outlineLevel="1"/>
    <col min="14" max="15" width="12.42578125" style="378" bestFit="1" customWidth="1" outlineLevel="1"/>
    <col min="16" max="16" width="11.5703125" style="378" bestFit="1" customWidth="1" outlineLevel="1"/>
    <col min="17" max="17" width="13.5703125" style="378" customWidth="1" outlineLevel="1"/>
    <col min="18" max="18" width="15.5703125" style="378" customWidth="1"/>
    <col min="19" max="30" width="9" style="378" customWidth="1" outlineLevel="1"/>
    <col min="31" max="31" width="16.5703125" style="378" customWidth="1"/>
    <col min="32" max="33" width="15" style="378" customWidth="1"/>
    <col min="34" max="34" width="17.5703125" style="378" customWidth="1"/>
    <col min="35" max="35" width="19.5703125" style="378" customWidth="1"/>
    <col min="36" max="36" width="18.5703125" style="378" customWidth="1"/>
    <col min="37" max="41" width="15" style="378" customWidth="1"/>
    <col min="42" max="44" width="17.42578125" style="378" customWidth="1"/>
    <col min="45" max="45" width="16.42578125" style="378" bestFit="1" customWidth="1"/>
    <col min="46" max="46" width="11.5703125" style="378" customWidth="1"/>
    <col min="47" max="16384" width="9" style="378"/>
  </cols>
  <sheetData>
    <row r="14" spans="2:45" ht="15.75" thickBot="1"/>
    <row r="15" spans="2:45" ht="26.25" customHeight="1" thickBot="1">
      <c r="B15" s="934" t="s">
        <v>171</v>
      </c>
      <c r="C15" s="220" t="s">
        <v>175</v>
      </c>
      <c r="D15" s="445"/>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row>
    <row r="16" spans="2:45" ht="26.25" customHeight="1" thickBot="1">
      <c r="B16" s="934"/>
      <c r="C16" s="223" t="s">
        <v>172</v>
      </c>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row>
    <row r="17" spans="2:45" ht="28.5" customHeight="1" thickBot="1">
      <c r="B17" s="934"/>
      <c r="C17" s="925" t="s">
        <v>548</v>
      </c>
      <c r="D17" s="926"/>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row>
    <row r="18" spans="2:45" ht="15.75">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row>
    <row r="19" spans="2:45" ht="330.75" customHeight="1">
      <c r="B19" s="934" t="s">
        <v>502</v>
      </c>
      <c r="C19" s="935" t="s">
        <v>973</v>
      </c>
      <c r="D19" s="935"/>
      <c r="E19" s="935"/>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379"/>
      <c r="AF19" s="379"/>
      <c r="AG19" s="379"/>
      <c r="AH19" s="379"/>
      <c r="AI19" s="379"/>
      <c r="AJ19" s="379"/>
      <c r="AK19" s="379"/>
      <c r="AL19" s="379"/>
      <c r="AM19" s="379"/>
      <c r="AN19" s="379"/>
      <c r="AO19" s="379"/>
      <c r="AP19" s="379"/>
      <c r="AQ19" s="379"/>
      <c r="AR19" s="379"/>
      <c r="AS19" s="379"/>
    </row>
    <row r="20" spans="2:45" ht="54.6" customHeight="1">
      <c r="B20" s="934"/>
      <c r="C20" s="935" t="s">
        <v>897</v>
      </c>
      <c r="D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379"/>
      <c r="AF20" s="379"/>
      <c r="AG20" s="379"/>
      <c r="AH20" s="379"/>
      <c r="AI20" s="379"/>
      <c r="AJ20" s="379"/>
      <c r="AK20" s="379"/>
      <c r="AL20" s="379"/>
      <c r="AM20" s="379"/>
      <c r="AN20" s="379"/>
      <c r="AO20" s="379"/>
      <c r="AP20" s="379"/>
      <c r="AQ20" s="379"/>
      <c r="AR20" s="379"/>
      <c r="AS20" s="379"/>
    </row>
    <row r="21" spans="2:45" ht="62.25" customHeight="1">
      <c r="B21" s="234"/>
      <c r="C21" s="935" t="s">
        <v>568</v>
      </c>
      <c r="D21" s="935"/>
      <c r="E21" s="935"/>
      <c r="F21" s="935"/>
      <c r="G21" s="935"/>
      <c r="H21" s="935"/>
      <c r="I21" s="935"/>
      <c r="J21" s="935"/>
      <c r="K21" s="935"/>
      <c r="L21" s="935"/>
      <c r="M21" s="935"/>
      <c r="N21" s="935"/>
      <c r="O21" s="935"/>
      <c r="P21" s="935"/>
      <c r="Q21" s="935"/>
      <c r="R21" s="935"/>
      <c r="S21" s="935"/>
      <c r="T21" s="935"/>
      <c r="U21" s="935"/>
      <c r="V21" s="935"/>
      <c r="W21" s="935"/>
      <c r="X21" s="935"/>
      <c r="Y21" s="935"/>
      <c r="Z21" s="935"/>
      <c r="AA21" s="935"/>
      <c r="AB21" s="935"/>
      <c r="AC21" s="935"/>
      <c r="AD21" s="935"/>
      <c r="AE21" s="379"/>
      <c r="AF21" s="379"/>
      <c r="AG21" s="379"/>
      <c r="AH21" s="379"/>
      <c r="AI21" s="379"/>
      <c r="AJ21" s="379"/>
      <c r="AK21" s="379"/>
      <c r="AL21" s="379"/>
      <c r="AM21" s="379"/>
      <c r="AN21" s="379"/>
      <c r="AO21" s="379"/>
      <c r="AP21" s="379"/>
      <c r="AQ21" s="379"/>
      <c r="AR21" s="379"/>
      <c r="AS21" s="379"/>
    </row>
    <row r="22" spans="2:45" ht="43.5" customHeight="1">
      <c r="B22" s="234"/>
      <c r="C22" s="935" t="s">
        <v>624</v>
      </c>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379"/>
      <c r="AF22" s="379"/>
      <c r="AG22" s="379"/>
      <c r="AH22" s="379"/>
      <c r="AI22" s="379"/>
      <c r="AJ22" s="379"/>
      <c r="AK22" s="379"/>
      <c r="AL22" s="379"/>
      <c r="AM22" s="379"/>
      <c r="AN22" s="379"/>
      <c r="AO22" s="379"/>
      <c r="AP22" s="379"/>
      <c r="AQ22" s="379"/>
      <c r="AR22" s="379"/>
      <c r="AS22" s="379"/>
    </row>
    <row r="23" spans="2:45" ht="70.5" customHeight="1">
      <c r="B23" s="234"/>
      <c r="C23" s="935" t="s">
        <v>723</v>
      </c>
      <c r="D23" s="935"/>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379"/>
      <c r="AF23" s="379"/>
      <c r="AG23" s="379"/>
      <c r="AH23" s="379"/>
      <c r="AI23" s="379"/>
      <c r="AJ23" s="379"/>
      <c r="AK23" s="379"/>
      <c r="AL23" s="379"/>
      <c r="AM23" s="379"/>
      <c r="AN23" s="379"/>
      <c r="AO23" s="379"/>
      <c r="AP23" s="379"/>
      <c r="AQ23" s="379"/>
      <c r="AR23" s="379"/>
      <c r="AS23" s="379"/>
    </row>
    <row r="24" spans="2:45" ht="15.75">
      <c r="B24" s="234"/>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27"/>
      <c r="AM24" s="227"/>
      <c r="AN24" s="227"/>
      <c r="AO24" s="227"/>
      <c r="AP24" s="227"/>
      <c r="AQ24" s="227"/>
      <c r="AR24" s="227"/>
      <c r="AS24" s="227"/>
    </row>
    <row r="25" spans="2:45" ht="15.75">
      <c r="B25" s="934" t="s">
        <v>524</v>
      </c>
      <c r="C25" s="517" t="s">
        <v>526</v>
      </c>
      <c r="D25" s="237"/>
      <c r="E25" s="237"/>
      <c r="F25" s="517" t="s">
        <v>974</v>
      </c>
      <c r="G25" s="237"/>
      <c r="H25" s="237"/>
      <c r="I25" s="237"/>
      <c r="J25" s="517" t="s">
        <v>980</v>
      </c>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27"/>
      <c r="AM25" s="227"/>
      <c r="AN25" s="227"/>
      <c r="AO25" s="227"/>
      <c r="AP25" s="227"/>
      <c r="AQ25" s="227"/>
      <c r="AR25" s="227"/>
      <c r="AS25" s="227"/>
    </row>
    <row r="26" spans="2:45" ht="15.75">
      <c r="B26" s="934"/>
      <c r="C26" s="517" t="s">
        <v>527</v>
      </c>
      <c r="D26" s="237"/>
      <c r="E26" s="237"/>
      <c r="F26" s="517" t="s">
        <v>975</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27"/>
      <c r="AM26" s="227"/>
      <c r="AN26" s="227"/>
      <c r="AO26" s="227"/>
      <c r="AP26" s="227"/>
      <c r="AQ26" s="227"/>
      <c r="AR26" s="227"/>
      <c r="AS26" s="227"/>
    </row>
    <row r="27" spans="2:45" ht="15.75">
      <c r="B27" s="234"/>
      <c r="C27" s="517" t="s">
        <v>528</v>
      </c>
      <c r="D27" s="237"/>
      <c r="E27" s="237"/>
      <c r="F27" s="517" t="s">
        <v>976</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27"/>
      <c r="AM27" s="227"/>
      <c r="AN27" s="227"/>
      <c r="AO27" s="227"/>
      <c r="AP27" s="227"/>
      <c r="AQ27" s="227"/>
      <c r="AR27" s="227"/>
      <c r="AS27" s="227"/>
    </row>
    <row r="28" spans="2:45" ht="15.75">
      <c r="B28" s="234"/>
      <c r="C28" s="517" t="s">
        <v>529</v>
      </c>
      <c r="D28" s="237"/>
      <c r="E28" s="237"/>
      <c r="F28" s="517" t="s">
        <v>977</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27"/>
      <c r="AM28" s="227"/>
      <c r="AN28" s="227"/>
      <c r="AO28" s="227"/>
      <c r="AP28" s="227"/>
      <c r="AQ28" s="227"/>
      <c r="AR28" s="227"/>
      <c r="AS28" s="227"/>
    </row>
    <row r="29" spans="2:45" ht="15.75">
      <c r="B29" s="234"/>
      <c r="C29" s="517" t="s">
        <v>530</v>
      </c>
      <c r="D29" s="237"/>
      <c r="E29" s="237"/>
      <c r="F29" s="517" t="s">
        <v>978</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27"/>
      <c r="AM29" s="227"/>
      <c r="AN29" s="227"/>
      <c r="AO29" s="227"/>
      <c r="AP29" s="227"/>
      <c r="AQ29" s="227"/>
      <c r="AR29" s="227"/>
      <c r="AS29" s="227"/>
    </row>
    <row r="30" spans="2:45" ht="15.75">
      <c r="B30" s="234"/>
      <c r="C30" s="517" t="s">
        <v>531</v>
      </c>
      <c r="D30" s="237"/>
      <c r="E30" s="237"/>
      <c r="F30" s="517" t="s">
        <v>979</v>
      </c>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27"/>
      <c r="AM30" s="227"/>
      <c r="AN30" s="227"/>
      <c r="AO30" s="227"/>
      <c r="AP30" s="227"/>
      <c r="AQ30" s="227"/>
      <c r="AR30" s="227"/>
      <c r="AS30" s="227"/>
    </row>
    <row r="31" spans="2:45" ht="15.75">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27"/>
      <c r="AM31" s="227"/>
      <c r="AN31" s="227"/>
      <c r="AO31" s="227"/>
      <c r="AP31" s="227"/>
      <c r="AQ31" s="227"/>
      <c r="AR31" s="227"/>
      <c r="AS31" s="227"/>
    </row>
    <row r="32" spans="2:45" ht="16.5" thickBot="1">
      <c r="B32" s="234"/>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27"/>
      <c r="AM32" s="227"/>
      <c r="AN32" s="227"/>
      <c r="AO32" s="227"/>
      <c r="AP32" s="227"/>
      <c r="AQ32" s="227"/>
      <c r="AR32" s="227"/>
      <c r="AS32" s="227"/>
    </row>
    <row r="33" spans="1:45" ht="15.75" thickBot="1">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818">
        <v>0.91949999999999998</v>
      </c>
      <c r="AI33" s="819">
        <v>0.92749999999999999</v>
      </c>
      <c r="AJ33" s="820">
        <v>0.9294</v>
      </c>
      <c r="AK33" s="217"/>
      <c r="AL33" s="217"/>
      <c r="AM33" s="217"/>
      <c r="AN33" s="217"/>
      <c r="AO33" s="217"/>
      <c r="AP33" s="217"/>
      <c r="AQ33" s="217"/>
      <c r="AR33" s="217"/>
      <c r="AS33" s="217"/>
    </row>
    <row r="34" spans="1:45" ht="15.75" hidden="1">
      <c r="B34" s="241" t="s">
        <v>265</v>
      </c>
      <c r="C34" s="242"/>
      <c r="D34" s="511"/>
      <c r="E34" s="217"/>
      <c r="F34" s="217"/>
      <c r="G34" s="217"/>
      <c r="H34" s="217"/>
      <c r="I34" s="217"/>
      <c r="J34" s="217"/>
      <c r="K34" s="217"/>
      <c r="L34" s="217"/>
      <c r="M34" s="217"/>
      <c r="N34" s="217"/>
      <c r="O34" s="217"/>
      <c r="P34" s="217"/>
      <c r="Q34" s="217"/>
      <c r="R34" s="242"/>
      <c r="S34" s="217"/>
      <c r="T34" s="217"/>
      <c r="U34" s="217"/>
      <c r="V34" s="217"/>
      <c r="W34" s="217"/>
      <c r="X34" s="217"/>
      <c r="Y34" s="217"/>
      <c r="Z34" s="217"/>
      <c r="AA34" s="217"/>
      <c r="AB34" s="217"/>
      <c r="AC34" s="217"/>
      <c r="AD34" s="217"/>
      <c r="AE34" s="231"/>
      <c r="AF34" s="229"/>
      <c r="AG34" s="229"/>
      <c r="AH34" s="229"/>
      <c r="AI34" s="229"/>
      <c r="AJ34" s="229"/>
      <c r="AK34" s="229"/>
      <c r="AL34" s="229"/>
      <c r="AM34" s="229"/>
      <c r="AN34" s="229"/>
      <c r="AO34" s="229"/>
      <c r="AP34" s="229"/>
      <c r="AQ34" s="229"/>
      <c r="AR34" s="229"/>
      <c r="AS34" s="229"/>
    </row>
    <row r="35" spans="1:45" ht="36.75" hidden="1" customHeight="1">
      <c r="B35" s="930" t="s">
        <v>211</v>
      </c>
      <c r="C35" s="932" t="s">
        <v>33</v>
      </c>
      <c r="D35" s="652" t="s">
        <v>421</v>
      </c>
      <c r="E35" s="947" t="s">
        <v>209</v>
      </c>
      <c r="F35" s="948"/>
      <c r="G35" s="948"/>
      <c r="H35" s="948"/>
      <c r="I35" s="948"/>
      <c r="J35" s="948"/>
      <c r="K35" s="948"/>
      <c r="L35" s="948"/>
      <c r="M35" s="948"/>
      <c r="N35" s="948"/>
      <c r="O35" s="948"/>
      <c r="P35" s="948"/>
      <c r="Q35" s="946" t="s">
        <v>213</v>
      </c>
      <c r="R35" s="651" t="s">
        <v>422</v>
      </c>
      <c r="S35" s="936" t="s">
        <v>212</v>
      </c>
      <c r="T35" s="937"/>
      <c r="U35" s="937"/>
      <c r="V35" s="937"/>
      <c r="W35" s="937"/>
      <c r="X35" s="937"/>
      <c r="Y35" s="937"/>
      <c r="Z35" s="937"/>
      <c r="AA35" s="937"/>
      <c r="AB35" s="937"/>
      <c r="AC35" s="937"/>
      <c r="AD35" s="944"/>
      <c r="AE35" s="936" t="s">
        <v>242</v>
      </c>
      <c r="AF35" s="937"/>
      <c r="AG35" s="937"/>
      <c r="AH35" s="937"/>
      <c r="AI35" s="937"/>
      <c r="AJ35" s="937"/>
      <c r="AK35" s="937"/>
      <c r="AL35" s="937"/>
      <c r="AM35" s="937"/>
      <c r="AN35" s="937"/>
      <c r="AO35" s="937"/>
      <c r="AP35" s="937"/>
      <c r="AQ35" s="937"/>
      <c r="AR35" s="937"/>
      <c r="AS35" s="938"/>
    </row>
    <row r="36" spans="1:45" ht="65.25" hidden="1" customHeight="1">
      <c r="B36" s="931"/>
      <c r="C36" s="936"/>
      <c r="D36" s="660">
        <v>2015</v>
      </c>
      <c r="E36" s="664">
        <v>2016</v>
      </c>
      <c r="F36" s="661">
        <v>2017</v>
      </c>
      <c r="G36" s="661">
        <v>2018</v>
      </c>
      <c r="H36" s="661">
        <v>2019</v>
      </c>
      <c r="I36" s="661">
        <v>2020</v>
      </c>
      <c r="J36" s="661">
        <v>2021</v>
      </c>
      <c r="K36" s="661">
        <v>2022</v>
      </c>
      <c r="L36" s="663">
        <v>2023</v>
      </c>
      <c r="M36" s="662">
        <v>2024</v>
      </c>
      <c r="N36" s="661">
        <v>2025</v>
      </c>
      <c r="O36" s="662">
        <v>2026</v>
      </c>
      <c r="P36" s="664">
        <v>2027</v>
      </c>
      <c r="Q36" s="946"/>
      <c r="R36" s="665">
        <v>2015</v>
      </c>
      <c r="S36" s="245">
        <v>2016</v>
      </c>
      <c r="T36" s="245">
        <v>2017</v>
      </c>
      <c r="U36" s="245">
        <v>2018</v>
      </c>
      <c r="V36" s="245">
        <v>2019</v>
      </c>
      <c r="W36" s="245">
        <v>2020</v>
      </c>
      <c r="X36" s="245">
        <v>2021</v>
      </c>
      <c r="Y36" s="245">
        <v>2022</v>
      </c>
      <c r="Z36" s="245">
        <v>2023</v>
      </c>
      <c r="AA36" s="380">
        <v>2024</v>
      </c>
      <c r="AB36" s="380">
        <v>2025</v>
      </c>
      <c r="AC36" s="380">
        <v>2026</v>
      </c>
      <c r="AD36" s="380">
        <v>2027</v>
      </c>
      <c r="AE36" s="245" t="str">
        <f>'1.  LRAMVA Summary'!$D$53</f>
        <v>Residential</v>
      </c>
      <c r="AF36" s="245" t="str">
        <f>'1.  LRAMVA Summary'!$E$53</f>
        <v>Competitive Sector Multi-Unit Residential Service</v>
      </c>
      <c r="AG36" s="245" t="str">
        <f>'1.  LRAMVA Summary'!$F$53</f>
        <v>GS &lt;50kW</v>
      </c>
      <c r="AH36" s="245" t="str">
        <f>'1.  LRAMVA Summary'!$G$53</f>
        <v>GS 50-999kW</v>
      </c>
      <c r="AI36" s="245" t="str">
        <f>'1.  LRAMVA Summary'!$H$53</f>
        <v>GS 1000-4999kW</v>
      </c>
      <c r="AJ36" s="245" t="str">
        <f>'1.  LRAMVA Summary'!$I$53</f>
        <v>Large Use</v>
      </c>
      <c r="AK36" s="245" t="str">
        <f>'1.  LRAMVA Summary'!$J$53</f>
        <v/>
      </c>
      <c r="AL36" s="245" t="str">
        <f>'1.  LRAMVA Summary'!$K$53</f>
        <v/>
      </c>
      <c r="AM36" s="245" t="str">
        <f>'1.  LRAMVA Summary'!$L$53</f>
        <v/>
      </c>
      <c r="AN36" s="245" t="str">
        <f>'1.  LRAMVA Summary'!$M$53</f>
        <v/>
      </c>
      <c r="AO36" s="245" t="str">
        <f>'1.  LRAMVA Summary'!$N$53</f>
        <v/>
      </c>
      <c r="AP36" s="245" t="str">
        <f>'1.  LRAMVA Summary'!$O$53</f>
        <v/>
      </c>
      <c r="AQ36" s="245" t="str">
        <f>'1.  LRAMVA Summary'!$P$53</f>
        <v/>
      </c>
      <c r="AR36" s="245" t="str">
        <f>'1.  LRAMVA Summary'!$Q$53</f>
        <v/>
      </c>
      <c r="AS36" s="247" t="str">
        <f>'1.  LRAMVA Summary'!$R$53</f>
        <v>Total</v>
      </c>
    </row>
    <row r="37" spans="1:45" ht="16.5" hidden="1" customHeight="1">
      <c r="B37" s="454" t="s">
        <v>501</v>
      </c>
      <c r="C37" s="249"/>
      <c r="D37" s="249"/>
      <c r="E37" s="249"/>
      <c r="F37" s="249"/>
      <c r="G37" s="249"/>
      <c r="H37" s="249"/>
      <c r="I37" s="249"/>
      <c r="J37" s="249"/>
      <c r="K37" s="249"/>
      <c r="L37" s="249"/>
      <c r="M37" s="249"/>
      <c r="N37" s="249"/>
      <c r="O37" s="249"/>
      <c r="P37" s="249"/>
      <c r="Q37" s="250"/>
      <c r="R37" s="249"/>
      <c r="S37" s="249"/>
      <c r="T37" s="249"/>
      <c r="U37" s="249"/>
      <c r="V37" s="249"/>
      <c r="W37" s="249"/>
      <c r="X37" s="249"/>
      <c r="Y37" s="249"/>
      <c r="Z37" s="249"/>
      <c r="AA37" s="249"/>
      <c r="AB37" s="249"/>
      <c r="AC37" s="249"/>
      <c r="AD37" s="249"/>
      <c r="AE37" s="251" t="str">
        <f>'1.  LRAMVA Summary'!$D$54</f>
        <v>kWh</v>
      </c>
      <c r="AF37" s="251" t="str">
        <f>'1.  LRAMVA Summary'!$E$54</f>
        <v>kWh</v>
      </c>
      <c r="AG37" s="251" t="str">
        <f>'1.  LRAMVA Summary'!$F$54</f>
        <v>kWh</v>
      </c>
      <c r="AH37" s="251" t="str">
        <f>'1.  LRAMVA Summary'!$G$54</f>
        <v>kW</v>
      </c>
      <c r="AI37" s="251" t="str">
        <f>'1.  LRAMVA Summary'!$H$54</f>
        <v>kW</v>
      </c>
      <c r="AJ37" s="251" t="str">
        <f>'1.  LRAMVA Summary'!$I$54</f>
        <v>kW</v>
      </c>
      <c r="AK37" s="251">
        <f>'1.  LRAMVA Summary'!$J$54</f>
        <v>0</v>
      </c>
      <c r="AL37" s="251">
        <f>'1.  LRAMVA Summary'!$K$54</f>
        <v>0</v>
      </c>
      <c r="AM37" s="251">
        <f>'1.  LRAMVA Summary'!$L$54</f>
        <v>0</v>
      </c>
      <c r="AN37" s="251">
        <f>'1.  LRAMVA Summary'!$M$54</f>
        <v>0</v>
      </c>
      <c r="AO37" s="251">
        <f>'1.  LRAMVA Summary'!$N$54</f>
        <v>0</v>
      </c>
      <c r="AP37" s="251">
        <f>'1.  LRAMVA Summary'!$O$54</f>
        <v>0</v>
      </c>
      <c r="AQ37" s="251">
        <f>'1.  LRAMVA Summary'!$P$54</f>
        <v>0</v>
      </c>
      <c r="AR37" s="251">
        <f>'1.  LRAMVA Summary'!$Q$54</f>
        <v>0</v>
      </c>
      <c r="AS37" s="252"/>
    </row>
    <row r="38" spans="1:45" ht="16.5" hidden="1" customHeight="1" outlineLevel="1">
      <c r="B38" s="248" t="s">
        <v>494</v>
      </c>
      <c r="C38" s="249"/>
      <c r="D38" s="249"/>
      <c r="E38" s="249"/>
      <c r="F38" s="249"/>
      <c r="G38" s="249"/>
      <c r="H38" s="249"/>
      <c r="I38" s="249"/>
      <c r="J38" s="249"/>
      <c r="K38" s="249"/>
      <c r="L38" s="249"/>
      <c r="M38" s="249"/>
      <c r="N38" s="249"/>
      <c r="O38" s="249"/>
      <c r="P38" s="249"/>
      <c r="Q38" s="250"/>
      <c r="R38" s="249"/>
      <c r="S38" s="249"/>
      <c r="T38" s="249"/>
      <c r="U38" s="249"/>
      <c r="V38" s="249"/>
      <c r="W38" s="249"/>
      <c r="X38" s="249"/>
      <c r="Y38" s="249"/>
      <c r="Z38" s="249"/>
      <c r="AA38" s="249"/>
      <c r="AB38" s="249"/>
      <c r="AC38" s="249"/>
      <c r="AD38" s="249"/>
      <c r="AE38" s="251"/>
      <c r="AF38" s="251"/>
      <c r="AG38" s="251"/>
      <c r="AH38" s="251"/>
      <c r="AI38" s="251"/>
      <c r="AJ38" s="251"/>
      <c r="AK38" s="251"/>
      <c r="AL38" s="251"/>
      <c r="AM38" s="251"/>
      <c r="AN38" s="251"/>
      <c r="AO38" s="251"/>
      <c r="AP38" s="251"/>
      <c r="AQ38" s="251"/>
      <c r="AR38" s="251"/>
      <c r="AS38" s="252"/>
    </row>
    <row r="39" spans="1:45" hidden="1" outlineLevel="1">
      <c r="A39" s="457">
        <v>1</v>
      </c>
      <c r="B39" s="273" t="s">
        <v>95</v>
      </c>
      <c r="C39" s="251" t="s">
        <v>25</v>
      </c>
      <c r="D39" s="255"/>
      <c r="E39" s="255"/>
      <c r="F39" s="255"/>
      <c r="G39" s="255"/>
      <c r="H39" s="255"/>
      <c r="I39" s="255"/>
      <c r="J39" s="255"/>
      <c r="K39" s="255"/>
      <c r="L39" s="255"/>
      <c r="M39" s="255"/>
      <c r="N39" s="255"/>
      <c r="O39" s="255"/>
      <c r="P39" s="255"/>
      <c r="Q39" s="251"/>
      <c r="R39" s="255"/>
      <c r="S39" s="255"/>
      <c r="T39" s="255"/>
      <c r="U39" s="255"/>
      <c r="V39" s="255"/>
      <c r="W39" s="255"/>
      <c r="X39" s="255"/>
      <c r="Y39" s="255"/>
      <c r="Z39" s="255"/>
      <c r="AA39" s="255"/>
      <c r="AB39" s="255"/>
      <c r="AC39" s="255"/>
      <c r="AD39" s="255"/>
      <c r="AE39" s="361"/>
      <c r="AF39" s="361"/>
      <c r="AG39" s="361"/>
      <c r="AH39" s="361"/>
      <c r="AI39" s="361"/>
      <c r="AJ39" s="361"/>
      <c r="AK39" s="361"/>
      <c r="AL39" s="361"/>
      <c r="AM39" s="361"/>
      <c r="AN39" s="361"/>
      <c r="AO39" s="361"/>
      <c r="AP39" s="361"/>
      <c r="AQ39" s="361"/>
      <c r="AR39" s="361"/>
      <c r="AS39" s="256">
        <f>SUM(AE39:AR39)</f>
        <v>0</v>
      </c>
    </row>
    <row r="40" spans="1:45" hidden="1" outlineLevel="1">
      <c r="B40" s="254" t="s">
        <v>266</v>
      </c>
      <c r="C40" s="251" t="s">
        <v>163</v>
      </c>
      <c r="D40" s="255"/>
      <c r="E40" s="255"/>
      <c r="F40" s="255"/>
      <c r="G40" s="255"/>
      <c r="H40" s="255"/>
      <c r="I40" s="255"/>
      <c r="J40" s="255"/>
      <c r="K40" s="255"/>
      <c r="L40" s="255"/>
      <c r="M40" s="255"/>
      <c r="N40" s="255"/>
      <c r="O40" s="255"/>
      <c r="P40" s="255"/>
      <c r="Q40" s="414"/>
      <c r="R40" s="255"/>
      <c r="S40" s="255"/>
      <c r="T40" s="255"/>
      <c r="U40" s="255"/>
      <c r="V40" s="255"/>
      <c r="W40" s="255"/>
      <c r="X40" s="255"/>
      <c r="Y40" s="255"/>
      <c r="Z40" s="255"/>
      <c r="AA40" s="255"/>
      <c r="AB40" s="255"/>
      <c r="AC40" s="255"/>
      <c r="AD40" s="255"/>
      <c r="AE40" s="362">
        <f>AE39</f>
        <v>0</v>
      </c>
      <c r="AF40" s="362">
        <f t="shared" ref="AF40:AR40" si="0">AF39</f>
        <v>0</v>
      </c>
      <c r="AG40" s="362">
        <f t="shared" si="0"/>
        <v>0</v>
      </c>
      <c r="AH40" s="362">
        <f t="shared" si="0"/>
        <v>0</v>
      </c>
      <c r="AI40" s="362">
        <f t="shared" si="0"/>
        <v>0</v>
      </c>
      <c r="AJ40" s="362">
        <f t="shared" si="0"/>
        <v>0</v>
      </c>
      <c r="AK40" s="362">
        <f t="shared" si="0"/>
        <v>0</v>
      </c>
      <c r="AL40" s="362">
        <f t="shared" si="0"/>
        <v>0</v>
      </c>
      <c r="AM40" s="362">
        <f t="shared" si="0"/>
        <v>0</v>
      </c>
      <c r="AN40" s="362">
        <f t="shared" si="0"/>
        <v>0</v>
      </c>
      <c r="AO40" s="362">
        <f t="shared" si="0"/>
        <v>0</v>
      </c>
      <c r="AP40" s="362">
        <f t="shared" si="0"/>
        <v>0</v>
      </c>
      <c r="AQ40" s="362">
        <f t="shared" si="0"/>
        <v>0</v>
      </c>
      <c r="AR40" s="362">
        <f t="shared" si="0"/>
        <v>0</v>
      </c>
      <c r="AS40" s="257"/>
    </row>
    <row r="41" spans="1:45" ht="15.75" hidden="1" outlineLevel="1">
      <c r="B41" s="258"/>
      <c r="C41" s="259"/>
      <c r="D41" s="259"/>
      <c r="E41" s="259"/>
      <c r="F41" s="259"/>
      <c r="G41" s="259"/>
      <c r="H41" s="259"/>
      <c r="I41" s="259"/>
      <c r="J41" s="659"/>
      <c r="K41" s="259"/>
      <c r="L41" s="259"/>
      <c r="M41" s="259"/>
      <c r="N41" s="259"/>
      <c r="O41" s="259"/>
      <c r="P41" s="259"/>
      <c r="Q41" s="260"/>
      <c r="R41" s="259"/>
      <c r="S41" s="259"/>
      <c r="T41" s="259"/>
      <c r="U41" s="259"/>
      <c r="V41" s="259"/>
      <c r="W41" s="259"/>
      <c r="X41" s="259"/>
      <c r="Y41" s="259"/>
      <c r="Z41" s="259"/>
      <c r="AA41" s="259"/>
      <c r="AB41" s="259"/>
      <c r="AC41" s="259"/>
      <c r="AD41" s="259"/>
      <c r="AE41" s="363"/>
      <c r="AF41" s="364"/>
      <c r="AG41" s="364"/>
      <c r="AH41" s="364"/>
      <c r="AI41" s="364"/>
      <c r="AJ41" s="364"/>
      <c r="AK41" s="364"/>
      <c r="AL41" s="364"/>
      <c r="AM41" s="364"/>
      <c r="AN41" s="364"/>
      <c r="AO41" s="364"/>
      <c r="AP41" s="364"/>
      <c r="AQ41" s="364"/>
      <c r="AR41" s="364"/>
      <c r="AS41" s="262"/>
    </row>
    <row r="42" spans="1:45" hidden="1" outlineLevel="1">
      <c r="A42" s="457">
        <v>2</v>
      </c>
      <c r="B42" s="273" t="s">
        <v>96</v>
      </c>
      <c r="C42" s="251" t="s">
        <v>25</v>
      </c>
      <c r="D42" s="255"/>
      <c r="E42" s="255"/>
      <c r="F42" s="255"/>
      <c r="G42" s="255"/>
      <c r="H42" s="255"/>
      <c r="I42" s="255"/>
      <c r="J42" s="255"/>
      <c r="K42" s="255"/>
      <c r="L42" s="255"/>
      <c r="M42" s="255"/>
      <c r="N42" s="255"/>
      <c r="O42" s="255"/>
      <c r="P42" s="255"/>
      <c r="Q42" s="251"/>
      <c r="R42" s="255"/>
      <c r="S42" s="255"/>
      <c r="T42" s="255"/>
      <c r="U42" s="255"/>
      <c r="V42" s="255"/>
      <c r="W42" s="255"/>
      <c r="X42" s="255"/>
      <c r="Y42" s="255"/>
      <c r="Z42" s="255"/>
      <c r="AA42" s="255"/>
      <c r="AB42" s="255"/>
      <c r="AC42" s="255"/>
      <c r="AD42" s="255"/>
      <c r="AE42" s="361"/>
      <c r="AF42" s="361"/>
      <c r="AG42" s="361"/>
      <c r="AH42" s="361"/>
      <c r="AI42" s="361"/>
      <c r="AJ42" s="361"/>
      <c r="AK42" s="361"/>
      <c r="AL42" s="361"/>
      <c r="AM42" s="361"/>
      <c r="AN42" s="361"/>
      <c r="AO42" s="361"/>
      <c r="AP42" s="361"/>
      <c r="AQ42" s="361"/>
      <c r="AR42" s="361"/>
      <c r="AS42" s="256">
        <f>SUM(AE42:AR42)</f>
        <v>0</v>
      </c>
    </row>
    <row r="43" spans="1:45" hidden="1" outlineLevel="1">
      <c r="B43" s="254" t="s">
        <v>266</v>
      </c>
      <c r="C43" s="251" t="s">
        <v>163</v>
      </c>
      <c r="D43" s="255"/>
      <c r="E43" s="255"/>
      <c r="F43" s="255"/>
      <c r="G43" s="255"/>
      <c r="H43" s="255"/>
      <c r="I43" s="255"/>
      <c r="J43" s="255"/>
      <c r="K43" s="255"/>
      <c r="L43" s="255"/>
      <c r="M43" s="255"/>
      <c r="N43" s="255"/>
      <c r="O43" s="255"/>
      <c r="P43" s="255"/>
      <c r="Q43" s="414"/>
      <c r="R43" s="255"/>
      <c r="S43" s="255"/>
      <c r="T43" s="255"/>
      <c r="U43" s="255"/>
      <c r="V43" s="255"/>
      <c r="W43" s="255"/>
      <c r="X43" s="255"/>
      <c r="Y43" s="255"/>
      <c r="Z43" s="255"/>
      <c r="AA43" s="255"/>
      <c r="AB43" s="255"/>
      <c r="AC43" s="255"/>
      <c r="AD43" s="255"/>
      <c r="AE43" s="362">
        <f>AE42</f>
        <v>0</v>
      </c>
      <c r="AF43" s="362">
        <f t="shared" ref="AF43" si="1">AF42</f>
        <v>0</v>
      </c>
      <c r="AG43" s="362">
        <f t="shared" ref="AG43" si="2">AG42</f>
        <v>0</v>
      </c>
      <c r="AH43" s="362">
        <f t="shared" ref="AH43" si="3">AH42</f>
        <v>0</v>
      </c>
      <c r="AI43" s="362">
        <f t="shared" ref="AI43" si="4">AI42</f>
        <v>0</v>
      </c>
      <c r="AJ43" s="362">
        <f t="shared" ref="AJ43" si="5">AJ42</f>
        <v>0</v>
      </c>
      <c r="AK43" s="362">
        <f t="shared" ref="AK43" si="6">AK42</f>
        <v>0</v>
      </c>
      <c r="AL43" s="362">
        <f t="shared" ref="AL43" si="7">AL42</f>
        <v>0</v>
      </c>
      <c r="AM43" s="362">
        <f t="shared" ref="AM43" si="8">AM42</f>
        <v>0</v>
      </c>
      <c r="AN43" s="362">
        <f t="shared" ref="AN43" si="9">AN42</f>
        <v>0</v>
      </c>
      <c r="AO43" s="362">
        <f t="shared" ref="AO43" si="10">AO42</f>
        <v>0</v>
      </c>
      <c r="AP43" s="362">
        <f t="shared" ref="AP43" si="11">AP42</f>
        <v>0</v>
      </c>
      <c r="AQ43" s="362">
        <f t="shared" ref="AQ43" si="12">AQ42</f>
        <v>0</v>
      </c>
      <c r="AR43" s="362">
        <f t="shared" ref="AR43" si="13">AR42</f>
        <v>0</v>
      </c>
      <c r="AS43" s="257"/>
    </row>
    <row r="44" spans="1:45" ht="15.75" hidden="1" outlineLevel="1">
      <c r="B44" s="258"/>
      <c r="C44" s="259"/>
      <c r="D44" s="264"/>
      <c r="E44" s="264"/>
      <c r="F44" s="264"/>
      <c r="G44" s="264"/>
      <c r="H44" s="264"/>
      <c r="I44" s="264"/>
      <c r="J44" s="264"/>
      <c r="K44" s="264"/>
      <c r="L44" s="264"/>
      <c r="M44" s="264"/>
      <c r="N44" s="264"/>
      <c r="O44" s="264"/>
      <c r="P44" s="264"/>
      <c r="Q44" s="260"/>
      <c r="R44" s="264"/>
      <c r="S44" s="264"/>
      <c r="T44" s="264"/>
      <c r="U44" s="264"/>
      <c r="V44" s="264"/>
      <c r="W44" s="264"/>
      <c r="X44" s="264"/>
      <c r="Y44" s="264"/>
      <c r="Z44" s="264"/>
      <c r="AA44" s="264"/>
      <c r="AB44" s="264"/>
      <c r="AC44" s="264"/>
      <c r="AD44" s="264"/>
      <c r="AE44" s="363"/>
      <c r="AF44" s="364"/>
      <c r="AG44" s="364"/>
      <c r="AH44" s="364"/>
      <c r="AI44" s="364"/>
      <c r="AJ44" s="364"/>
      <c r="AK44" s="364"/>
      <c r="AL44" s="364"/>
      <c r="AM44" s="364"/>
      <c r="AN44" s="364"/>
      <c r="AO44" s="364"/>
      <c r="AP44" s="364"/>
      <c r="AQ44" s="364"/>
      <c r="AR44" s="364"/>
      <c r="AS44" s="262"/>
    </row>
    <row r="45" spans="1:45" hidden="1" outlineLevel="1">
      <c r="A45" s="457">
        <v>3</v>
      </c>
      <c r="B45" s="273" t="s">
        <v>97</v>
      </c>
      <c r="C45" s="251" t="s">
        <v>25</v>
      </c>
      <c r="D45" s="255"/>
      <c r="E45" s="255"/>
      <c r="F45" s="255"/>
      <c r="G45" s="255"/>
      <c r="H45" s="255"/>
      <c r="I45" s="255"/>
      <c r="J45" s="255"/>
      <c r="K45" s="255"/>
      <c r="L45" s="255"/>
      <c r="M45" s="255"/>
      <c r="N45" s="255"/>
      <c r="O45" s="255"/>
      <c r="P45" s="255"/>
      <c r="Q45" s="251"/>
      <c r="R45" s="255"/>
      <c r="S45" s="255"/>
      <c r="T45" s="255"/>
      <c r="U45" s="255"/>
      <c r="V45" s="255"/>
      <c r="W45" s="255"/>
      <c r="X45" s="255"/>
      <c r="Y45" s="255"/>
      <c r="Z45" s="255"/>
      <c r="AA45" s="255"/>
      <c r="AB45" s="255"/>
      <c r="AC45" s="255"/>
      <c r="AD45" s="255"/>
      <c r="AE45" s="361"/>
      <c r="AF45" s="361"/>
      <c r="AG45" s="361"/>
      <c r="AH45" s="361"/>
      <c r="AI45" s="361"/>
      <c r="AJ45" s="361"/>
      <c r="AK45" s="361"/>
      <c r="AL45" s="361"/>
      <c r="AM45" s="361"/>
      <c r="AN45" s="361"/>
      <c r="AO45" s="361"/>
      <c r="AP45" s="361"/>
      <c r="AQ45" s="361"/>
      <c r="AR45" s="361"/>
      <c r="AS45" s="256">
        <f>SUM(AE45:AR45)</f>
        <v>0</v>
      </c>
    </row>
    <row r="46" spans="1:45" hidden="1" outlineLevel="1">
      <c r="B46" s="254" t="s">
        <v>266</v>
      </c>
      <c r="C46" s="251" t="s">
        <v>163</v>
      </c>
      <c r="D46" s="255"/>
      <c r="E46" s="255"/>
      <c r="F46" s="255"/>
      <c r="G46" s="255"/>
      <c r="H46" s="255"/>
      <c r="I46" s="255"/>
      <c r="J46" s="255"/>
      <c r="K46" s="255"/>
      <c r="L46" s="255"/>
      <c r="M46" s="255"/>
      <c r="N46" s="255"/>
      <c r="O46" s="255"/>
      <c r="P46" s="255"/>
      <c r="Q46" s="414"/>
      <c r="R46" s="255"/>
      <c r="S46" s="255"/>
      <c r="T46" s="255"/>
      <c r="U46" s="255"/>
      <c r="V46" s="255"/>
      <c r="W46" s="255"/>
      <c r="X46" s="255"/>
      <c r="Y46" s="255"/>
      <c r="Z46" s="255"/>
      <c r="AA46" s="255"/>
      <c r="AB46" s="255"/>
      <c r="AC46" s="255"/>
      <c r="AD46" s="255"/>
      <c r="AE46" s="362">
        <f>AE45</f>
        <v>0</v>
      </c>
      <c r="AF46" s="362">
        <f t="shared" ref="AF46" si="14">AF45</f>
        <v>0</v>
      </c>
      <c r="AG46" s="362">
        <f t="shared" ref="AG46" si="15">AG45</f>
        <v>0</v>
      </c>
      <c r="AH46" s="362">
        <f t="shared" ref="AH46" si="16">AH45</f>
        <v>0</v>
      </c>
      <c r="AI46" s="362">
        <f t="shared" ref="AI46" si="17">AI45</f>
        <v>0</v>
      </c>
      <c r="AJ46" s="362">
        <f t="shared" ref="AJ46" si="18">AJ45</f>
        <v>0</v>
      </c>
      <c r="AK46" s="362">
        <f t="shared" ref="AK46" si="19">AK45</f>
        <v>0</v>
      </c>
      <c r="AL46" s="362">
        <f t="shared" ref="AL46" si="20">AL45</f>
        <v>0</v>
      </c>
      <c r="AM46" s="362">
        <f t="shared" ref="AM46" si="21">AM45</f>
        <v>0</v>
      </c>
      <c r="AN46" s="362">
        <f t="shared" ref="AN46" si="22">AN45</f>
        <v>0</v>
      </c>
      <c r="AO46" s="362">
        <f t="shared" ref="AO46" si="23">AO45</f>
        <v>0</v>
      </c>
      <c r="AP46" s="362">
        <f t="shared" ref="AP46" si="24">AP45</f>
        <v>0</v>
      </c>
      <c r="AQ46" s="362">
        <f t="shared" ref="AQ46" si="25">AQ45</f>
        <v>0</v>
      </c>
      <c r="AR46" s="362">
        <f t="shared" ref="AR46" si="26">AR45</f>
        <v>0</v>
      </c>
      <c r="AS46" s="257"/>
    </row>
    <row r="47" spans="1:45" hidden="1" outlineLevel="1">
      <c r="B47" s="254"/>
      <c r="C47" s="265"/>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363"/>
      <c r="AF47" s="363"/>
      <c r="AG47" s="363"/>
      <c r="AH47" s="363"/>
      <c r="AI47" s="363"/>
      <c r="AJ47" s="363"/>
      <c r="AK47" s="363"/>
      <c r="AL47" s="363"/>
      <c r="AM47" s="363"/>
      <c r="AN47" s="363"/>
      <c r="AO47" s="363"/>
      <c r="AP47" s="363"/>
      <c r="AQ47" s="363"/>
      <c r="AR47" s="363"/>
      <c r="AS47" s="266"/>
    </row>
    <row r="48" spans="1:45" hidden="1" outlineLevel="1">
      <c r="A48" s="457">
        <v>4</v>
      </c>
      <c r="B48" s="273" t="s">
        <v>661</v>
      </c>
      <c r="C48" s="251" t="s">
        <v>25</v>
      </c>
      <c r="D48" s="255"/>
      <c r="E48" s="255"/>
      <c r="F48" s="255"/>
      <c r="G48" s="255"/>
      <c r="H48" s="255"/>
      <c r="I48" s="255"/>
      <c r="J48" s="255"/>
      <c r="K48" s="255"/>
      <c r="L48" s="255"/>
      <c r="M48" s="255"/>
      <c r="N48" s="255"/>
      <c r="O48" s="255"/>
      <c r="P48" s="255"/>
      <c r="Q48" s="251"/>
      <c r="R48" s="255"/>
      <c r="S48" s="255"/>
      <c r="T48" s="255"/>
      <c r="U48" s="255"/>
      <c r="V48" s="255"/>
      <c r="W48" s="255"/>
      <c r="X48" s="255"/>
      <c r="Y48" s="255"/>
      <c r="Z48" s="255"/>
      <c r="AA48" s="255"/>
      <c r="AB48" s="255"/>
      <c r="AC48" s="255"/>
      <c r="AD48" s="255"/>
      <c r="AE48" s="361"/>
      <c r="AF48" s="361"/>
      <c r="AG48" s="361"/>
      <c r="AH48" s="361"/>
      <c r="AI48" s="361"/>
      <c r="AJ48" s="361"/>
      <c r="AK48" s="361"/>
      <c r="AL48" s="361"/>
      <c r="AM48" s="361"/>
      <c r="AN48" s="361"/>
      <c r="AO48" s="361"/>
      <c r="AP48" s="361"/>
      <c r="AQ48" s="361"/>
      <c r="AR48" s="361"/>
      <c r="AS48" s="256">
        <f>SUM(AE48:AR48)</f>
        <v>0</v>
      </c>
    </row>
    <row r="49" spans="1:45" hidden="1" outlineLevel="1">
      <c r="B49" s="254" t="s">
        <v>266</v>
      </c>
      <c r="C49" s="251" t="s">
        <v>163</v>
      </c>
      <c r="D49" s="255"/>
      <c r="E49" s="255"/>
      <c r="F49" s="255"/>
      <c r="G49" s="255"/>
      <c r="H49" s="255"/>
      <c r="I49" s="255"/>
      <c r="J49" s="255"/>
      <c r="K49" s="255"/>
      <c r="L49" s="255"/>
      <c r="M49" s="255"/>
      <c r="N49" s="255"/>
      <c r="O49" s="255"/>
      <c r="P49" s="255"/>
      <c r="Q49" s="414"/>
      <c r="R49" s="255"/>
      <c r="S49" s="255"/>
      <c r="T49" s="255"/>
      <c r="U49" s="255"/>
      <c r="V49" s="255"/>
      <c r="W49" s="255"/>
      <c r="X49" s="255"/>
      <c r="Y49" s="255"/>
      <c r="Z49" s="255"/>
      <c r="AA49" s="255"/>
      <c r="AB49" s="255"/>
      <c r="AC49" s="255"/>
      <c r="AD49" s="255"/>
      <c r="AE49" s="362">
        <f>AE48</f>
        <v>0</v>
      </c>
      <c r="AF49" s="362">
        <f t="shared" ref="AF49" si="27">AF48</f>
        <v>0</v>
      </c>
      <c r="AG49" s="362">
        <f t="shared" ref="AG49" si="28">AG48</f>
        <v>0</v>
      </c>
      <c r="AH49" s="362">
        <f t="shared" ref="AH49" si="29">AH48</f>
        <v>0</v>
      </c>
      <c r="AI49" s="362">
        <f t="shared" ref="AI49" si="30">AI48</f>
        <v>0</v>
      </c>
      <c r="AJ49" s="362">
        <f t="shared" ref="AJ49" si="31">AJ48</f>
        <v>0</v>
      </c>
      <c r="AK49" s="362">
        <f t="shared" ref="AK49" si="32">AK48</f>
        <v>0</v>
      </c>
      <c r="AL49" s="362">
        <f t="shared" ref="AL49" si="33">AL48</f>
        <v>0</v>
      </c>
      <c r="AM49" s="362">
        <f t="shared" ref="AM49" si="34">AM48</f>
        <v>0</v>
      </c>
      <c r="AN49" s="362">
        <f t="shared" ref="AN49" si="35">AN48</f>
        <v>0</v>
      </c>
      <c r="AO49" s="362">
        <f t="shared" ref="AO49" si="36">AO48</f>
        <v>0</v>
      </c>
      <c r="AP49" s="362">
        <f t="shared" ref="AP49" si="37">AP48</f>
        <v>0</v>
      </c>
      <c r="AQ49" s="362">
        <f t="shared" ref="AQ49" si="38">AQ48</f>
        <v>0</v>
      </c>
      <c r="AR49" s="362">
        <f t="shared" ref="AR49" si="39">AR48</f>
        <v>0</v>
      </c>
      <c r="AS49" s="257"/>
    </row>
    <row r="50" spans="1:45" hidden="1" outlineLevel="1">
      <c r="B50" s="254"/>
      <c r="C50" s="265"/>
      <c r="D50" s="264"/>
      <c r="E50" s="264"/>
      <c r="F50" s="264"/>
      <c r="G50" s="264"/>
      <c r="H50" s="264"/>
      <c r="I50" s="264"/>
      <c r="J50" s="264"/>
      <c r="K50" s="264"/>
      <c r="L50" s="264"/>
      <c r="M50" s="264"/>
      <c r="N50" s="264"/>
      <c r="O50" s="264"/>
      <c r="P50" s="264"/>
      <c r="Q50" s="251"/>
      <c r="R50" s="264"/>
      <c r="S50" s="264"/>
      <c r="T50" s="264"/>
      <c r="U50" s="264"/>
      <c r="V50" s="264"/>
      <c r="W50" s="264"/>
      <c r="X50" s="264"/>
      <c r="Y50" s="264"/>
      <c r="Z50" s="264"/>
      <c r="AA50" s="264"/>
      <c r="AB50" s="264"/>
      <c r="AC50" s="264"/>
      <c r="AD50" s="264"/>
      <c r="AE50" s="363"/>
      <c r="AF50" s="363"/>
      <c r="AG50" s="363"/>
      <c r="AH50" s="363"/>
      <c r="AI50" s="363"/>
      <c r="AJ50" s="363"/>
      <c r="AK50" s="363"/>
      <c r="AL50" s="363"/>
      <c r="AM50" s="363"/>
      <c r="AN50" s="363"/>
      <c r="AO50" s="363"/>
      <c r="AP50" s="363"/>
      <c r="AQ50" s="363"/>
      <c r="AR50" s="363"/>
      <c r="AS50" s="266"/>
    </row>
    <row r="51" spans="1:45" ht="18" hidden="1" customHeight="1" outlineLevel="1">
      <c r="A51" s="457">
        <v>5</v>
      </c>
      <c r="B51" s="273" t="s">
        <v>98</v>
      </c>
      <c r="C51" s="251" t="s">
        <v>25</v>
      </c>
      <c r="D51" s="255"/>
      <c r="E51" s="255"/>
      <c r="F51" s="255"/>
      <c r="G51" s="255"/>
      <c r="H51" s="255"/>
      <c r="I51" s="255"/>
      <c r="J51" s="255"/>
      <c r="K51" s="255"/>
      <c r="L51" s="255"/>
      <c r="M51" s="255"/>
      <c r="N51" s="255"/>
      <c r="O51" s="255"/>
      <c r="P51" s="255"/>
      <c r="Q51" s="251"/>
      <c r="R51" s="255"/>
      <c r="S51" s="255"/>
      <c r="T51" s="255"/>
      <c r="U51" s="255"/>
      <c r="V51" s="255"/>
      <c r="W51" s="255"/>
      <c r="X51" s="255"/>
      <c r="Y51" s="255"/>
      <c r="Z51" s="255"/>
      <c r="AA51" s="255"/>
      <c r="AB51" s="255"/>
      <c r="AC51" s="255"/>
      <c r="AD51" s="255"/>
      <c r="AE51" s="361"/>
      <c r="AF51" s="361"/>
      <c r="AG51" s="361"/>
      <c r="AH51" s="361"/>
      <c r="AI51" s="361"/>
      <c r="AJ51" s="361"/>
      <c r="AK51" s="361"/>
      <c r="AL51" s="361"/>
      <c r="AM51" s="361"/>
      <c r="AN51" s="361"/>
      <c r="AO51" s="361"/>
      <c r="AP51" s="361"/>
      <c r="AQ51" s="361"/>
      <c r="AR51" s="361"/>
      <c r="AS51" s="256">
        <f>SUM(AE51:AR51)</f>
        <v>0</v>
      </c>
    </row>
    <row r="52" spans="1:45" hidden="1" outlineLevel="1">
      <c r="B52" s="254" t="s">
        <v>266</v>
      </c>
      <c r="C52" s="251" t="s">
        <v>163</v>
      </c>
      <c r="D52" s="255"/>
      <c r="E52" s="255"/>
      <c r="F52" s="255"/>
      <c r="G52" s="255"/>
      <c r="H52" s="255"/>
      <c r="I52" s="255"/>
      <c r="J52" s="255"/>
      <c r="K52" s="255"/>
      <c r="L52" s="255"/>
      <c r="M52" s="255"/>
      <c r="N52" s="255"/>
      <c r="O52" s="255"/>
      <c r="P52" s="255"/>
      <c r="Q52" s="414"/>
      <c r="R52" s="255"/>
      <c r="S52" s="255"/>
      <c r="T52" s="255"/>
      <c r="U52" s="255"/>
      <c r="V52" s="255"/>
      <c r="W52" s="255"/>
      <c r="X52" s="255"/>
      <c r="Y52" s="255"/>
      <c r="Z52" s="255"/>
      <c r="AA52" s="255"/>
      <c r="AB52" s="255"/>
      <c r="AC52" s="255"/>
      <c r="AD52" s="255"/>
      <c r="AE52" s="362">
        <f>AE51</f>
        <v>0</v>
      </c>
      <c r="AF52" s="362">
        <f t="shared" ref="AF52" si="40">AF51</f>
        <v>0</v>
      </c>
      <c r="AG52" s="362">
        <f t="shared" ref="AG52" si="41">AG51</f>
        <v>0</v>
      </c>
      <c r="AH52" s="362">
        <f t="shared" ref="AH52" si="42">AH51</f>
        <v>0</v>
      </c>
      <c r="AI52" s="362">
        <f t="shared" ref="AI52" si="43">AI51</f>
        <v>0</v>
      </c>
      <c r="AJ52" s="362">
        <f t="shared" ref="AJ52" si="44">AJ51</f>
        <v>0</v>
      </c>
      <c r="AK52" s="362">
        <f t="shared" ref="AK52" si="45">AK51</f>
        <v>0</v>
      </c>
      <c r="AL52" s="362">
        <f t="shared" ref="AL52" si="46">AL51</f>
        <v>0</v>
      </c>
      <c r="AM52" s="362">
        <f t="shared" ref="AM52" si="47">AM51</f>
        <v>0</v>
      </c>
      <c r="AN52" s="362">
        <f t="shared" ref="AN52" si="48">AN51</f>
        <v>0</v>
      </c>
      <c r="AO52" s="362">
        <f t="shared" ref="AO52" si="49">AO51</f>
        <v>0</v>
      </c>
      <c r="AP52" s="362">
        <f t="shared" ref="AP52" si="50">AP51</f>
        <v>0</v>
      </c>
      <c r="AQ52" s="362">
        <f t="shared" ref="AQ52" si="51">AQ51</f>
        <v>0</v>
      </c>
      <c r="AR52" s="362">
        <f t="shared" ref="AR52" si="52">AR51</f>
        <v>0</v>
      </c>
      <c r="AS52" s="257"/>
    </row>
    <row r="53" spans="1:45" hidden="1" outlineLevel="1">
      <c r="B53" s="254"/>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373"/>
      <c r="AF53" s="374"/>
      <c r="AG53" s="374"/>
      <c r="AH53" s="374"/>
      <c r="AI53" s="374"/>
      <c r="AJ53" s="374"/>
      <c r="AK53" s="374"/>
      <c r="AL53" s="374"/>
      <c r="AM53" s="374"/>
      <c r="AN53" s="374"/>
      <c r="AO53" s="374"/>
      <c r="AP53" s="374"/>
      <c r="AQ53" s="374"/>
      <c r="AR53" s="374"/>
      <c r="AS53" s="257"/>
    </row>
    <row r="54" spans="1:45" ht="16.5" hidden="1" customHeight="1" outlineLevel="1">
      <c r="B54" s="278" t="s">
        <v>495</v>
      </c>
      <c r="C54" s="249"/>
      <c r="D54" s="249"/>
      <c r="E54" s="249"/>
      <c r="F54" s="249"/>
      <c r="G54" s="249"/>
      <c r="H54" s="249"/>
      <c r="I54" s="249"/>
      <c r="J54" s="249"/>
      <c r="K54" s="249"/>
      <c r="L54" s="249"/>
      <c r="M54" s="249"/>
      <c r="N54" s="249"/>
      <c r="O54" s="249"/>
      <c r="P54" s="249"/>
      <c r="Q54" s="250"/>
      <c r="R54" s="249"/>
      <c r="S54" s="249"/>
      <c r="T54" s="249"/>
      <c r="U54" s="249"/>
      <c r="V54" s="249"/>
      <c r="W54" s="249"/>
      <c r="X54" s="249"/>
      <c r="Y54" s="249"/>
      <c r="Z54" s="249"/>
      <c r="AA54" s="249"/>
      <c r="AB54" s="249"/>
      <c r="AC54" s="249"/>
      <c r="AD54" s="249"/>
      <c r="AE54" s="365"/>
      <c r="AF54" s="365"/>
      <c r="AG54" s="365"/>
      <c r="AH54" s="365"/>
      <c r="AI54" s="365"/>
      <c r="AJ54" s="365"/>
      <c r="AK54" s="365"/>
      <c r="AL54" s="365"/>
      <c r="AM54" s="365"/>
      <c r="AN54" s="365"/>
      <c r="AO54" s="365"/>
      <c r="AP54" s="365"/>
      <c r="AQ54" s="365"/>
      <c r="AR54" s="365"/>
      <c r="AS54" s="252"/>
    </row>
    <row r="55" spans="1:45" hidden="1" outlineLevel="1">
      <c r="A55" s="457">
        <v>6</v>
      </c>
      <c r="B55" s="273" t="s">
        <v>99</v>
      </c>
      <c r="C55" s="251" t="s">
        <v>25</v>
      </c>
      <c r="D55" s="255"/>
      <c r="E55" s="255"/>
      <c r="F55" s="255"/>
      <c r="G55" s="255"/>
      <c r="H55" s="255"/>
      <c r="I55" s="255"/>
      <c r="J55" s="255"/>
      <c r="K55" s="255"/>
      <c r="L55" s="255"/>
      <c r="M55" s="255"/>
      <c r="N55" s="255"/>
      <c r="O55" s="255"/>
      <c r="P55" s="255"/>
      <c r="Q55" s="255">
        <v>12</v>
      </c>
      <c r="R55" s="255"/>
      <c r="S55" s="255"/>
      <c r="T55" s="255"/>
      <c r="U55" s="255"/>
      <c r="V55" s="255"/>
      <c r="W55" s="255"/>
      <c r="X55" s="255"/>
      <c r="Y55" s="255"/>
      <c r="Z55" s="255"/>
      <c r="AA55" s="255"/>
      <c r="AB55" s="255"/>
      <c r="AC55" s="255"/>
      <c r="AD55" s="255"/>
      <c r="AE55" s="366"/>
      <c r="AF55" s="361"/>
      <c r="AG55" s="361"/>
      <c r="AH55" s="361"/>
      <c r="AI55" s="361"/>
      <c r="AJ55" s="361"/>
      <c r="AK55" s="361"/>
      <c r="AL55" s="366"/>
      <c r="AM55" s="366"/>
      <c r="AN55" s="366"/>
      <c r="AO55" s="366"/>
      <c r="AP55" s="366"/>
      <c r="AQ55" s="366"/>
      <c r="AR55" s="366"/>
      <c r="AS55" s="256">
        <f>SUM(AE55:AR55)</f>
        <v>0</v>
      </c>
    </row>
    <row r="56" spans="1:45" hidden="1" outlineLevel="1">
      <c r="B56" s="254" t="s">
        <v>266</v>
      </c>
      <c r="C56" s="251" t="s">
        <v>163</v>
      </c>
      <c r="D56" s="255"/>
      <c r="E56" s="255"/>
      <c r="F56" s="255"/>
      <c r="G56" s="255"/>
      <c r="H56" s="255"/>
      <c r="I56" s="255"/>
      <c r="J56" s="255"/>
      <c r="K56" s="255"/>
      <c r="L56" s="255"/>
      <c r="M56" s="255"/>
      <c r="N56" s="255"/>
      <c r="O56" s="255"/>
      <c r="P56" s="255"/>
      <c r="Q56" s="255">
        <f>Q55</f>
        <v>12</v>
      </c>
      <c r="R56" s="255"/>
      <c r="S56" s="255"/>
      <c r="T56" s="255"/>
      <c r="U56" s="255"/>
      <c r="V56" s="255"/>
      <c r="W56" s="255"/>
      <c r="X56" s="255"/>
      <c r="Y56" s="255"/>
      <c r="Z56" s="255"/>
      <c r="AA56" s="255"/>
      <c r="AB56" s="255"/>
      <c r="AC56" s="255"/>
      <c r="AD56" s="255"/>
      <c r="AE56" s="362">
        <f>AE55</f>
        <v>0</v>
      </c>
      <c r="AF56" s="362">
        <f t="shared" ref="AF56" si="53">AF55</f>
        <v>0</v>
      </c>
      <c r="AG56" s="362">
        <f t="shared" ref="AG56" si="54">AG55</f>
        <v>0</v>
      </c>
      <c r="AH56" s="362">
        <f t="shared" ref="AH56" si="55">AH55</f>
        <v>0</v>
      </c>
      <c r="AI56" s="362">
        <f t="shared" ref="AI56" si="56">AI55</f>
        <v>0</v>
      </c>
      <c r="AJ56" s="362">
        <f t="shared" ref="AJ56" si="57">AJ55</f>
        <v>0</v>
      </c>
      <c r="AK56" s="362">
        <f t="shared" ref="AK56" si="58">AK55</f>
        <v>0</v>
      </c>
      <c r="AL56" s="362">
        <f t="shared" ref="AL56" si="59">AL55</f>
        <v>0</v>
      </c>
      <c r="AM56" s="362">
        <f t="shared" ref="AM56" si="60">AM55</f>
        <v>0</v>
      </c>
      <c r="AN56" s="362">
        <f t="shared" ref="AN56" si="61">AN55</f>
        <v>0</v>
      </c>
      <c r="AO56" s="362">
        <f t="shared" ref="AO56" si="62">AO55</f>
        <v>0</v>
      </c>
      <c r="AP56" s="362">
        <f t="shared" ref="AP56" si="63">AP55</f>
        <v>0</v>
      </c>
      <c r="AQ56" s="362">
        <f t="shared" ref="AQ56" si="64">AQ55</f>
        <v>0</v>
      </c>
      <c r="AR56" s="362">
        <f t="shared" ref="AR56" si="65">AR55</f>
        <v>0</v>
      </c>
      <c r="AS56" s="270"/>
    </row>
    <row r="57" spans="1:45" hidden="1" outlineLevel="1">
      <c r="B57" s="269"/>
      <c r="C57" s="27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367"/>
      <c r="AF57" s="367"/>
      <c r="AG57" s="367"/>
      <c r="AH57" s="367"/>
      <c r="AI57" s="367"/>
      <c r="AJ57" s="367"/>
      <c r="AK57" s="367"/>
      <c r="AL57" s="367"/>
      <c r="AM57" s="367"/>
      <c r="AN57" s="367"/>
      <c r="AO57" s="367"/>
      <c r="AP57" s="367"/>
      <c r="AQ57" s="367"/>
      <c r="AR57" s="367"/>
      <c r="AS57" s="272"/>
    </row>
    <row r="58" spans="1:45" ht="28.5" hidden="1" customHeight="1" outlineLevel="1">
      <c r="A58" s="457">
        <v>7</v>
      </c>
      <c r="B58" s="273" t="s">
        <v>100</v>
      </c>
      <c r="C58" s="251" t="s">
        <v>25</v>
      </c>
      <c r="D58" s="255"/>
      <c r="E58" s="255"/>
      <c r="F58" s="255"/>
      <c r="G58" s="255"/>
      <c r="H58" s="255"/>
      <c r="I58" s="255"/>
      <c r="J58" s="255"/>
      <c r="K58" s="255"/>
      <c r="L58" s="255"/>
      <c r="M58" s="255"/>
      <c r="N58" s="255"/>
      <c r="O58" s="255"/>
      <c r="P58" s="255"/>
      <c r="Q58" s="255">
        <v>12</v>
      </c>
      <c r="R58" s="255"/>
      <c r="S58" s="255"/>
      <c r="T58" s="255"/>
      <c r="U58" s="255"/>
      <c r="V58" s="255"/>
      <c r="W58" s="255"/>
      <c r="X58" s="255"/>
      <c r="Y58" s="255"/>
      <c r="Z58" s="255"/>
      <c r="AA58" s="255"/>
      <c r="AB58" s="255"/>
      <c r="AC58" s="255"/>
      <c r="AD58" s="255"/>
      <c r="AE58" s="465"/>
      <c r="AF58" s="465"/>
      <c r="AG58" s="465"/>
      <c r="AH58" s="361"/>
      <c r="AI58" s="465"/>
      <c r="AJ58" s="361"/>
      <c r="AK58" s="361"/>
      <c r="AL58" s="366"/>
      <c r="AM58" s="366"/>
      <c r="AN58" s="366"/>
      <c r="AO58" s="366"/>
      <c r="AP58" s="366"/>
      <c r="AQ58" s="366"/>
      <c r="AR58" s="366"/>
      <c r="AS58" s="256">
        <f>SUM(AE58:AR58)</f>
        <v>0</v>
      </c>
    </row>
    <row r="59" spans="1:45" hidden="1" outlineLevel="1">
      <c r="B59" s="254" t="s">
        <v>266</v>
      </c>
      <c r="C59" s="251" t="s">
        <v>163</v>
      </c>
      <c r="D59" s="255"/>
      <c r="E59" s="255"/>
      <c r="F59" s="255"/>
      <c r="G59" s="255"/>
      <c r="H59" s="255"/>
      <c r="I59" s="255"/>
      <c r="J59" s="255"/>
      <c r="K59" s="255"/>
      <c r="L59" s="255"/>
      <c r="M59" s="255"/>
      <c r="N59" s="255"/>
      <c r="O59" s="255"/>
      <c r="P59" s="255"/>
      <c r="Q59" s="255">
        <f>Q58</f>
        <v>12</v>
      </c>
      <c r="R59" s="255"/>
      <c r="S59" s="255"/>
      <c r="T59" s="255"/>
      <c r="U59" s="255"/>
      <c r="V59" s="255"/>
      <c r="W59" s="255"/>
      <c r="X59" s="255"/>
      <c r="Y59" s="255"/>
      <c r="Z59" s="255"/>
      <c r="AA59" s="255"/>
      <c r="AB59" s="255"/>
      <c r="AC59" s="255"/>
      <c r="AD59" s="255"/>
      <c r="AE59" s="362">
        <f>AE58</f>
        <v>0</v>
      </c>
      <c r="AF59" s="362">
        <f>AF58</f>
        <v>0</v>
      </c>
      <c r="AG59" s="362">
        <f t="shared" ref="AG59" si="66">AG58</f>
        <v>0</v>
      </c>
      <c r="AH59" s="362">
        <f t="shared" ref="AH59" si="67">AH58</f>
        <v>0</v>
      </c>
      <c r="AI59" s="362">
        <f t="shared" ref="AI59" si="68">AI58</f>
        <v>0</v>
      </c>
      <c r="AJ59" s="362">
        <f t="shared" ref="AJ59" si="69">AJ58</f>
        <v>0</v>
      </c>
      <c r="AK59" s="362">
        <f t="shared" ref="AK59" si="70">AK58</f>
        <v>0</v>
      </c>
      <c r="AL59" s="362">
        <f t="shared" ref="AL59" si="71">AL58</f>
        <v>0</v>
      </c>
      <c r="AM59" s="362">
        <f t="shared" ref="AM59" si="72">AM58</f>
        <v>0</v>
      </c>
      <c r="AN59" s="362">
        <f t="shared" ref="AN59" si="73">AN58</f>
        <v>0</v>
      </c>
      <c r="AO59" s="362">
        <f t="shared" ref="AO59" si="74">AO58</f>
        <v>0</v>
      </c>
      <c r="AP59" s="362">
        <f t="shared" ref="AP59" si="75">AP58</f>
        <v>0</v>
      </c>
      <c r="AQ59" s="362">
        <f t="shared" ref="AQ59" si="76">AQ58</f>
        <v>0</v>
      </c>
      <c r="AR59" s="362">
        <f t="shared" ref="AR59" si="77">AR58</f>
        <v>0</v>
      </c>
      <c r="AS59" s="270"/>
    </row>
    <row r="60" spans="1:45" hidden="1" outlineLevel="1">
      <c r="B60" s="273"/>
      <c r="C60" s="27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367"/>
      <c r="AF60" s="368"/>
      <c r="AG60" s="367"/>
      <c r="AH60" s="367"/>
      <c r="AI60" s="367"/>
      <c r="AJ60" s="367"/>
      <c r="AK60" s="367"/>
      <c r="AL60" s="367"/>
      <c r="AM60" s="367"/>
      <c r="AN60" s="367"/>
      <c r="AO60" s="367"/>
      <c r="AP60" s="367"/>
      <c r="AQ60" s="367"/>
      <c r="AR60" s="367"/>
      <c r="AS60" s="272"/>
    </row>
    <row r="61" spans="1:45" hidden="1" outlineLevel="1">
      <c r="A61" s="457">
        <v>8</v>
      </c>
      <c r="B61" s="273" t="s">
        <v>101</v>
      </c>
      <c r="C61" s="251" t="s">
        <v>25</v>
      </c>
      <c r="D61" s="255"/>
      <c r="E61" s="255"/>
      <c r="F61" s="255"/>
      <c r="G61" s="255"/>
      <c r="H61" s="255"/>
      <c r="I61" s="255"/>
      <c r="J61" s="255"/>
      <c r="K61" s="255"/>
      <c r="L61" s="255"/>
      <c r="M61" s="255"/>
      <c r="N61" s="255"/>
      <c r="O61" s="255"/>
      <c r="P61" s="255"/>
      <c r="Q61" s="255">
        <v>12</v>
      </c>
      <c r="R61" s="255"/>
      <c r="S61" s="255"/>
      <c r="T61" s="255"/>
      <c r="U61" s="255"/>
      <c r="V61" s="255"/>
      <c r="W61" s="255"/>
      <c r="X61" s="255"/>
      <c r="Y61" s="255"/>
      <c r="Z61" s="255"/>
      <c r="AA61" s="255"/>
      <c r="AB61" s="255"/>
      <c r="AC61" s="255"/>
      <c r="AD61" s="255"/>
      <c r="AE61" s="366"/>
      <c r="AF61" s="465"/>
      <c r="AG61" s="361"/>
      <c r="AH61" s="361"/>
      <c r="AI61" s="361"/>
      <c r="AJ61" s="361"/>
      <c r="AK61" s="361"/>
      <c r="AL61" s="366"/>
      <c r="AM61" s="366"/>
      <c r="AN61" s="366"/>
      <c r="AO61" s="366"/>
      <c r="AP61" s="366"/>
      <c r="AQ61" s="366"/>
      <c r="AR61" s="366"/>
      <c r="AS61" s="256">
        <f>SUM(AE61:AR61)</f>
        <v>0</v>
      </c>
    </row>
    <row r="62" spans="1:45" hidden="1" outlineLevel="1">
      <c r="B62" s="254" t="s">
        <v>266</v>
      </c>
      <c r="C62" s="251" t="s">
        <v>163</v>
      </c>
      <c r="D62" s="255"/>
      <c r="E62" s="255"/>
      <c r="F62" s="255"/>
      <c r="G62" s="255"/>
      <c r="H62" s="255"/>
      <c r="I62" s="255"/>
      <c r="J62" s="255"/>
      <c r="K62" s="255"/>
      <c r="L62" s="255"/>
      <c r="M62" s="255"/>
      <c r="N62" s="255"/>
      <c r="O62" s="255"/>
      <c r="P62" s="255"/>
      <c r="Q62" s="255">
        <f>Q61</f>
        <v>12</v>
      </c>
      <c r="R62" s="255"/>
      <c r="S62" s="255"/>
      <c r="T62" s="255"/>
      <c r="U62" s="255"/>
      <c r="V62" s="255"/>
      <c r="W62" s="255"/>
      <c r="X62" s="255"/>
      <c r="Y62" s="255"/>
      <c r="Z62" s="255"/>
      <c r="AA62" s="255"/>
      <c r="AB62" s="255"/>
      <c r="AC62" s="255"/>
      <c r="AD62" s="255"/>
      <c r="AE62" s="362">
        <f>AE61</f>
        <v>0</v>
      </c>
      <c r="AF62" s="362">
        <f t="shared" ref="AF62" si="78">AF61</f>
        <v>0</v>
      </c>
      <c r="AG62" s="362">
        <f t="shared" ref="AG62" si="79">AG61</f>
        <v>0</v>
      </c>
      <c r="AH62" s="362">
        <f t="shared" ref="AH62" si="80">AH61</f>
        <v>0</v>
      </c>
      <c r="AI62" s="362">
        <f t="shared" ref="AI62" si="81">AI61</f>
        <v>0</v>
      </c>
      <c r="AJ62" s="362">
        <f t="shared" ref="AJ62" si="82">AJ61</f>
        <v>0</v>
      </c>
      <c r="AK62" s="362">
        <f t="shared" ref="AK62" si="83">AK61</f>
        <v>0</v>
      </c>
      <c r="AL62" s="362">
        <f t="shared" ref="AL62" si="84">AL61</f>
        <v>0</v>
      </c>
      <c r="AM62" s="362">
        <f t="shared" ref="AM62" si="85">AM61</f>
        <v>0</v>
      </c>
      <c r="AN62" s="362">
        <f t="shared" ref="AN62" si="86">AN61</f>
        <v>0</v>
      </c>
      <c r="AO62" s="362">
        <f t="shared" ref="AO62" si="87">AO61</f>
        <v>0</v>
      </c>
      <c r="AP62" s="362">
        <f t="shared" ref="AP62" si="88">AP61</f>
        <v>0</v>
      </c>
      <c r="AQ62" s="362">
        <f t="shared" ref="AQ62" si="89">AQ61</f>
        <v>0</v>
      </c>
      <c r="AR62" s="362">
        <f t="shared" ref="AR62" si="90">AR61</f>
        <v>0</v>
      </c>
      <c r="AS62" s="270"/>
    </row>
    <row r="63" spans="1:45" hidden="1" outlineLevel="1">
      <c r="B63" s="273"/>
      <c r="C63" s="271"/>
      <c r="D63" s="275"/>
      <c r="E63" s="275"/>
      <c r="F63" s="275"/>
      <c r="G63" s="275"/>
      <c r="H63" s="275"/>
      <c r="I63" s="275"/>
      <c r="J63" s="275"/>
      <c r="K63" s="275"/>
      <c r="L63" s="275"/>
      <c r="M63" s="275"/>
      <c r="N63" s="275"/>
      <c r="O63" s="275"/>
      <c r="P63" s="275"/>
      <c r="Q63" s="251"/>
      <c r="R63" s="275"/>
      <c r="S63" s="275"/>
      <c r="T63" s="275"/>
      <c r="U63" s="275"/>
      <c r="V63" s="275"/>
      <c r="W63" s="275"/>
      <c r="X63" s="275"/>
      <c r="Y63" s="275"/>
      <c r="Z63" s="275"/>
      <c r="AA63" s="275"/>
      <c r="AB63" s="275"/>
      <c r="AC63" s="275"/>
      <c r="AD63" s="275"/>
      <c r="AE63" s="367"/>
      <c r="AF63" s="368"/>
      <c r="AG63" s="367"/>
      <c r="AH63" s="367"/>
      <c r="AI63" s="367"/>
      <c r="AJ63" s="367"/>
      <c r="AK63" s="367"/>
      <c r="AL63" s="367"/>
      <c r="AM63" s="367"/>
      <c r="AN63" s="367"/>
      <c r="AO63" s="367"/>
      <c r="AP63" s="367"/>
      <c r="AQ63" s="367"/>
      <c r="AR63" s="367"/>
      <c r="AS63" s="272"/>
    </row>
    <row r="64" spans="1:45" hidden="1" outlineLevel="1">
      <c r="A64" s="457">
        <v>9</v>
      </c>
      <c r="B64" s="273" t="s">
        <v>102</v>
      </c>
      <c r="C64" s="251" t="s">
        <v>25</v>
      </c>
      <c r="D64" s="255"/>
      <c r="E64" s="255"/>
      <c r="F64" s="255"/>
      <c r="G64" s="255"/>
      <c r="H64" s="255"/>
      <c r="I64" s="255"/>
      <c r="J64" s="255"/>
      <c r="K64" s="255"/>
      <c r="L64" s="255"/>
      <c r="M64" s="255"/>
      <c r="N64" s="255"/>
      <c r="O64" s="255"/>
      <c r="P64" s="255"/>
      <c r="Q64" s="255">
        <v>12</v>
      </c>
      <c r="R64" s="255"/>
      <c r="S64" s="255"/>
      <c r="T64" s="255"/>
      <c r="U64" s="255"/>
      <c r="V64" s="255"/>
      <c r="W64" s="255"/>
      <c r="X64" s="255"/>
      <c r="Y64" s="255"/>
      <c r="Z64" s="255"/>
      <c r="AA64" s="255"/>
      <c r="AB64" s="255"/>
      <c r="AC64" s="255"/>
      <c r="AD64" s="255"/>
      <c r="AE64" s="366"/>
      <c r="AF64" s="361"/>
      <c r="AG64" s="361"/>
      <c r="AH64" s="361"/>
      <c r="AI64" s="361"/>
      <c r="AJ64" s="361"/>
      <c r="AK64" s="361"/>
      <c r="AL64" s="366"/>
      <c r="AM64" s="366"/>
      <c r="AN64" s="366"/>
      <c r="AO64" s="366"/>
      <c r="AP64" s="366"/>
      <c r="AQ64" s="366"/>
      <c r="AR64" s="366"/>
      <c r="AS64" s="256">
        <f>SUM(AE64:AR64)</f>
        <v>0</v>
      </c>
    </row>
    <row r="65" spans="1:45" hidden="1" outlineLevel="1">
      <c r="B65" s="254" t="s">
        <v>266</v>
      </c>
      <c r="C65" s="251" t="s">
        <v>163</v>
      </c>
      <c r="D65" s="255"/>
      <c r="E65" s="255"/>
      <c r="F65" s="255"/>
      <c r="G65" s="255"/>
      <c r="H65" s="255"/>
      <c r="I65" s="255"/>
      <c r="J65" s="255"/>
      <c r="K65" s="255"/>
      <c r="L65" s="255"/>
      <c r="M65" s="255"/>
      <c r="N65" s="255"/>
      <c r="O65" s="255"/>
      <c r="P65" s="255"/>
      <c r="Q65" s="255">
        <f>Q64</f>
        <v>12</v>
      </c>
      <c r="R65" s="255"/>
      <c r="S65" s="255"/>
      <c r="T65" s="255"/>
      <c r="U65" s="255"/>
      <c r="V65" s="255"/>
      <c r="W65" s="255"/>
      <c r="X65" s="255"/>
      <c r="Y65" s="255"/>
      <c r="Z65" s="255"/>
      <c r="AA65" s="255"/>
      <c r="AB65" s="255"/>
      <c r="AC65" s="255"/>
      <c r="AD65" s="255"/>
      <c r="AE65" s="362">
        <f>AE64</f>
        <v>0</v>
      </c>
      <c r="AF65" s="362">
        <f t="shared" ref="AF65" si="91">AF64</f>
        <v>0</v>
      </c>
      <c r="AG65" s="362">
        <f t="shared" ref="AG65" si="92">AG64</f>
        <v>0</v>
      </c>
      <c r="AH65" s="362">
        <f t="shared" ref="AH65" si="93">AH64</f>
        <v>0</v>
      </c>
      <c r="AI65" s="362">
        <f t="shared" ref="AI65" si="94">AI64</f>
        <v>0</v>
      </c>
      <c r="AJ65" s="362">
        <f t="shared" ref="AJ65" si="95">AJ64</f>
        <v>0</v>
      </c>
      <c r="AK65" s="362">
        <f t="shared" ref="AK65" si="96">AK64</f>
        <v>0</v>
      </c>
      <c r="AL65" s="362">
        <f t="shared" ref="AL65" si="97">AL64</f>
        <v>0</v>
      </c>
      <c r="AM65" s="362">
        <f t="shared" ref="AM65" si="98">AM64</f>
        <v>0</v>
      </c>
      <c r="AN65" s="362">
        <f t="shared" ref="AN65" si="99">AN64</f>
        <v>0</v>
      </c>
      <c r="AO65" s="362">
        <f t="shared" ref="AO65" si="100">AO64</f>
        <v>0</v>
      </c>
      <c r="AP65" s="362">
        <f t="shared" ref="AP65" si="101">AP64</f>
        <v>0</v>
      </c>
      <c r="AQ65" s="362">
        <f t="shared" ref="AQ65" si="102">AQ64</f>
        <v>0</v>
      </c>
      <c r="AR65" s="362">
        <f t="shared" ref="AR65" si="103">AR64</f>
        <v>0</v>
      </c>
      <c r="AS65" s="270"/>
    </row>
    <row r="66" spans="1:45" hidden="1" outlineLevel="1">
      <c r="B66" s="273"/>
      <c r="C66" s="271"/>
      <c r="D66" s="275"/>
      <c r="E66" s="275"/>
      <c r="F66" s="275"/>
      <c r="G66" s="275"/>
      <c r="H66" s="275"/>
      <c r="I66" s="275"/>
      <c r="J66" s="275"/>
      <c r="K66" s="275"/>
      <c r="L66" s="275"/>
      <c r="M66" s="275"/>
      <c r="N66" s="275"/>
      <c r="O66" s="275"/>
      <c r="P66" s="275"/>
      <c r="Q66" s="251"/>
      <c r="R66" s="275"/>
      <c r="S66" s="275"/>
      <c r="T66" s="275"/>
      <c r="U66" s="275"/>
      <c r="V66" s="275"/>
      <c r="W66" s="275"/>
      <c r="X66" s="275"/>
      <c r="Y66" s="275"/>
      <c r="Z66" s="275"/>
      <c r="AA66" s="275"/>
      <c r="AB66" s="275"/>
      <c r="AC66" s="275"/>
      <c r="AD66" s="275"/>
      <c r="AE66" s="367"/>
      <c r="AF66" s="367"/>
      <c r="AG66" s="367"/>
      <c r="AH66" s="367"/>
      <c r="AI66" s="367"/>
      <c r="AJ66" s="367"/>
      <c r="AK66" s="367"/>
      <c r="AL66" s="367"/>
      <c r="AM66" s="367"/>
      <c r="AN66" s="367"/>
      <c r="AO66" s="367"/>
      <c r="AP66" s="367"/>
      <c r="AQ66" s="367"/>
      <c r="AR66" s="367"/>
      <c r="AS66" s="272"/>
    </row>
    <row r="67" spans="1:45" hidden="1" outlineLevel="1">
      <c r="A67" s="457">
        <v>10</v>
      </c>
      <c r="B67" s="273" t="s">
        <v>103</v>
      </c>
      <c r="C67" s="251" t="s">
        <v>25</v>
      </c>
      <c r="D67" s="255"/>
      <c r="E67" s="255"/>
      <c r="F67" s="255"/>
      <c r="G67" s="255"/>
      <c r="H67" s="255"/>
      <c r="I67" s="255"/>
      <c r="J67" s="255"/>
      <c r="K67" s="255"/>
      <c r="L67" s="255"/>
      <c r="M67" s="255"/>
      <c r="N67" s="255"/>
      <c r="O67" s="255"/>
      <c r="P67" s="255"/>
      <c r="Q67" s="255">
        <v>3</v>
      </c>
      <c r="R67" s="255"/>
      <c r="S67" s="255"/>
      <c r="T67" s="255"/>
      <c r="U67" s="255"/>
      <c r="V67" s="255"/>
      <c r="W67" s="255"/>
      <c r="X67" s="255"/>
      <c r="Y67" s="255"/>
      <c r="Z67" s="255"/>
      <c r="AA67" s="255"/>
      <c r="AB67" s="255"/>
      <c r="AC67" s="255"/>
      <c r="AD67" s="255"/>
      <c r="AE67" s="366"/>
      <c r="AF67" s="361"/>
      <c r="AG67" s="361"/>
      <c r="AH67" s="361"/>
      <c r="AI67" s="361"/>
      <c r="AJ67" s="361"/>
      <c r="AK67" s="361"/>
      <c r="AL67" s="366"/>
      <c r="AM67" s="366"/>
      <c r="AN67" s="366"/>
      <c r="AO67" s="366"/>
      <c r="AP67" s="366"/>
      <c r="AQ67" s="366"/>
      <c r="AR67" s="366"/>
      <c r="AS67" s="256">
        <f>SUM(AE67:AR67)</f>
        <v>0</v>
      </c>
    </row>
    <row r="68" spans="1:45" hidden="1" outlineLevel="1">
      <c r="B68" s="254" t="s">
        <v>266</v>
      </c>
      <c r="C68" s="251" t="s">
        <v>163</v>
      </c>
      <c r="D68" s="255"/>
      <c r="E68" s="255"/>
      <c r="F68" s="255"/>
      <c r="G68" s="255"/>
      <c r="H68" s="255"/>
      <c r="I68" s="255"/>
      <c r="J68" s="255"/>
      <c r="K68" s="255"/>
      <c r="L68" s="255"/>
      <c r="M68" s="255"/>
      <c r="N68" s="255"/>
      <c r="O68" s="255"/>
      <c r="P68" s="255"/>
      <c r="Q68" s="255">
        <f>Q67</f>
        <v>3</v>
      </c>
      <c r="R68" s="255"/>
      <c r="S68" s="255"/>
      <c r="T68" s="255"/>
      <c r="U68" s="255"/>
      <c r="V68" s="255"/>
      <c r="W68" s="255"/>
      <c r="X68" s="255"/>
      <c r="Y68" s="255"/>
      <c r="Z68" s="255"/>
      <c r="AA68" s="255"/>
      <c r="AB68" s="255"/>
      <c r="AC68" s="255"/>
      <c r="AD68" s="255"/>
      <c r="AE68" s="362">
        <f>AE67</f>
        <v>0</v>
      </c>
      <c r="AF68" s="362">
        <f t="shared" ref="AF68" si="104">AF67</f>
        <v>0</v>
      </c>
      <c r="AG68" s="362">
        <f t="shared" ref="AG68" si="105">AG67</f>
        <v>0</v>
      </c>
      <c r="AH68" s="362">
        <f t="shared" ref="AH68" si="106">AH67</f>
        <v>0</v>
      </c>
      <c r="AI68" s="362">
        <f t="shared" ref="AI68" si="107">AI67</f>
        <v>0</v>
      </c>
      <c r="AJ68" s="362">
        <f t="shared" ref="AJ68" si="108">AJ67</f>
        <v>0</v>
      </c>
      <c r="AK68" s="362">
        <f t="shared" ref="AK68" si="109">AK67</f>
        <v>0</v>
      </c>
      <c r="AL68" s="362">
        <f t="shared" ref="AL68" si="110">AL67</f>
        <v>0</v>
      </c>
      <c r="AM68" s="362">
        <f t="shared" ref="AM68" si="111">AM67</f>
        <v>0</v>
      </c>
      <c r="AN68" s="362">
        <f t="shared" ref="AN68" si="112">AN67</f>
        <v>0</v>
      </c>
      <c r="AO68" s="362">
        <f t="shared" ref="AO68" si="113">AO67</f>
        <v>0</v>
      </c>
      <c r="AP68" s="362">
        <f t="shared" ref="AP68" si="114">AP67</f>
        <v>0</v>
      </c>
      <c r="AQ68" s="362">
        <f t="shared" ref="AQ68" si="115">AQ67</f>
        <v>0</v>
      </c>
      <c r="AR68" s="362">
        <f t="shared" ref="AR68" si="116">AR67</f>
        <v>0</v>
      </c>
      <c r="AS68" s="270"/>
    </row>
    <row r="69" spans="1:45" hidden="1" outlineLevel="1">
      <c r="B69" s="273"/>
      <c r="C69" s="271"/>
      <c r="D69" s="275"/>
      <c r="E69" s="275"/>
      <c r="F69" s="275"/>
      <c r="G69" s="275"/>
      <c r="H69" s="275"/>
      <c r="I69" s="275"/>
      <c r="J69" s="275"/>
      <c r="K69" s="275"/>
      <c r="L69" s="275"/>
      <c r="M69" s="275"/>
      <c r="N69" s="275"/>
      <c r="O69" s="275"/>
      <c r="P69" s="275"/>
      <c r="Q69" s="251"/>
      <c r="R69" s="275"/>
      <c r="S69" s="275"/>
      <c r="T69" s="275"/>
      <c r="U69" s="275"/>
      <c r="V69" s="275"/>
      <c r="W69" s="275"/>
      <c r="X69" s="275"/>
      <c r="Y69" s="275"/>
      <c r="Z69" s="275"/>
      <c r="AA69" s="275"/>
      <c r="AB69" s="275"/>
      <c r="AC69" s="275"/>
      <c r="AD69" s="275"/>
      <c r="AE69" s="367"/>
      <c r="AF69" s="368"/>
      <c r="AG69" s="367"/>
      <c r="AH69" s="367"/>
      <c r="AI69" s="367"/>
      <c r="AJ69" s="367"/>
      <c r="AK69" s="367"/>
      <c r="AL69" s="367"/>
      <c r="AM69" s="367"/>
      <c r="AN69" s="367"/>
      <c r="AO69" s="367"/>
      <c r="AP69" s="367"/>
      <c r="AQ69" s="367"/>
      <c r="AR69" s="367"/>
      <c r="AS69" s="272"/>
    </row>
    <row r="70" spans="1:45" ht="15.75" hidden="1" outlineLevel="1">
      <c r="B70" s="248" t="s">
        <v>10</v>
      </c>
      <c r="C70" s="249"/>
      <c r="D70" s="249"/>
      <c r="E70" s="249"/>
      <c r="F70" s="249"/>
      <c r="G70" s="249"/>
      <c r="H70" s="249"/>
      <c r="I70" s="249"/>
      <c r="J70" s="249"/>
      <c r="K70" s="249"/>
      <c r="L70" s="249"/>
      <c r="M70" s="249"/>
      <c r="N70" s="249"/>
      <c r="O70" s="249"/>
      <c r="P70" s="249"/>
      <c r="Q70" s="250"/>
      <c r="R70" s="249"/>
      <c r="S70" s="249"/>
      <c r="T70" s="249"/>
      <c r="U70" s="249"/>
      <c r="V70" s="249"/>
      <c r="W70" s="249"/>
      <c r="X70" s="249"/>
      <c r="Y70" s="249"/>
      <c r="Z70" s="249"/>
      <c r="AA70" s="249"/>
      <c r="AB70" s="249"/>
      <c r="AC70" s="249"/>
      <c r="AD70" s="249"/>
      <c r="AE70" s="365"/>
      <c r="AF70" s="365"/>
      <c r="AG70" s="365"/>
      <c r="AH70" s="365"/>
      <c r="AI70" s="365"/>
      <c r="AJ70" s="365"/>
      <c r="AK70" s="365"/>
      <c r="AL70" s="365"/>
      <c r="AM70" s="365"/>
      <c r="AN70" s="365"/>
      <c r="AO70" s="365"/>
      <c r="AP70" s="365"/>
      <c r="AQ70" s="365"/>
      <c r="AR70" s="365"/>
      <c r="AS70" s="252"/>
    </row>
    <row r="71" spans="1:45" ht="30" hidden="1" outlineLevel="1">
      <c r="A71" s="457">
        <v>11</v>
      </c>
      <c r="B71" s="273" t="s">
        <v>104</v>
      </c>
      <c r="C71" s="251" t="s">
        <v>25</v>
      </c>
      <c r="D71" s="255"/>
      <c r="E71" s="255"/>
      <c r="F71" s="255"/>
      <c r="G71" s="255"/>
      <c r="H71" s="255"/>
      <c r="I71" s="255"/>
      <c r="J71" s="255"/>
      <c r="K71" s="255"/>
      <c r="L71" s="255"/>
      <c r="M71" s="255"/>
      <c r="N71" s="255"/>
      <c r="O71" s="255"/>
      <c r="P71" s="255"/>
      <c r="Q71" s="255">
        <v>12</v>
      </c>
      <c r="R71" s="255"/>
      <c r="S71" s="255"/>
      <c r="T71" s="255"/>
      <c r="U71" s="255"/>
      <c r="V71" s="255"/>
      <c r="W71" s="255"/>
      <c r="X71" s="255"/>
      <c r="Y71" s="255"/>
      <c r="Z71" s="255"/>
      <c r="AA71" s="255"/>
      <c r="AB71" s="255"/>
      <c r="AC71" s="255"/>
      <c r="AD71" s="255"/>
      <c r="AE71" s="377"/>
      <c r="AF71" s="361"/>
      <c r="AG71" s="361"/>
      <c r="AH71" s="361"/>
      <c r="AI71" s="361"/>
      <c r="AJ71" s="361"/>
      <c r="AK71" s="361"/>
      <c r="AL71" s="366"/>
      <c r="AM71" s="366"/>
      <c r="AN71" s="366"/>
      <c r="AO71" s="366"/>
      <c r="AP71" s="366"/>
      <c r="AQ71" s="366"/>
      <c r="AR71" s="366"/>
      <c r="AS71" s="256">
        <f>SUM(AE71:AR71)</f>
        <v>0</v>
      </c>
    </row>
    <row r="72" spans="1:45" hidden="1" outlineLevel="1">
      <c r="B72" s="254" t="s">
        <v>266</v>
      </c>
      <c r="C72" s="251" t="s">
        <v>163</v>
      </c>
      <c r="D72" s="255"/>
      <c r="E72" s="255"/>
      <c r="F72" s="255"/>
      <c r="G72" s="255"/>
      <c r="H72" s="255"/>
      <c r="I72" s="255"/>
      <c r="J72" s="255"/>
      <c r="K72" s="255"/>
      <c r="L72" s="255"/>
      <c r="M72" s="255"/>
      <c r="N72" s="255"/>
      <c r="O72" s="255"/>
      <c r="P72" s="255"/>
      <c r="Q72" s="255">
        <f>Q71</f>
        <v>12</v>
      </c>
      <c r="R72" s="255"/>
      <c r="S72" s="255"/>
      <c r="T72" s="255"/>
      <c r="U72" s="255"/>
      <c r="V72" s="255"/>
      <c r="W72" s="255"/>
      <c r="X72" s="255"/>
      <c r="Y72" s="255"/>
      <c r="Z72" s="255"/>
      <c r="AA72" s="255"/>
      <c r="AB72" s="255"/>
      <c r="AC72" s="255"/>
      <c r="AD72" s="255"/>
      <c r="AE72" s="362">
        <f>AE71</f>
        <v>0</v>
      </c>
      <c r="AF72" s="362">
        <f t="shared" ref="AF72" si="117">AF71</f>
        <v>0</v>
      </c>
      <c r="AG72" s="362">
        <f t="shared" ref="AG72" si="118">AG71</f>
        <v>0</v>
      </c>
      <c r="AH72" s="362">
        <f t="shared" ref="AH72" si="119">AH71</f>
        <v>0</v>
      </c>
      <c r="AI72" s="362">
        <f t="shared" ref="AI72" si="120">AI71</f>
        <v>0</v>
      </c>
      <c r="AJ72" s="362">
        <f t="shared" ref="AJ72" si="121">AJ71</f>
        <v>0</v>
      </c>
      <c r="AK72" s="362">
        <f t="shared" ref="AK72" si="122">AK71</f>
        <v>0</v>
      </c>
      <c r="AL72" s="362">
        <f t="shared" ref="AL72" si="123">AL71</f>
        <v>0</v>
      </c>
      <c r="AM72" s="362">
        <f t="shared" ref="AM72" si="124">AM71</f>
        <v>0</v>
      </c>
      <c r="AN72" s="362">
        <f t="shared" ref="AN72" si="125">AN71</f>
        <v>0</v>
      </c>
      <c r="AO72" s="362">
        <f t="shared" ref="AO72" si="126">AO71</f>
        <v>0</v>
      </c>
      <c r="AP72" s="362">
        <f t="shared" ref="AP72" si="127">AP71</f>
        <v>0</v>
      </c>
      <c r="AQ72" s="362">
        <f t="shared" ref="AQ72" si="128">AQ71</f>
        <v>0</v>
      </c>
      <c r="AR72" s="362">
        <f t="shared" ref="AR72" si="129">AR71</f>
        <v>0</v>
      </c>
      <c r="AS72" s="257"/>
    </row>
    <row r="73" spans="1:45" hidden="1" outlineLevel="1">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363"/>
      <c r="AF73" s="372"/>
      <c r="AG73" s="372"/>
      <c r="AH73" s="372"/>
      <c r="AI73" s="372"/>
      <c r="AJ73" s="372"/>
      <c r="AK73" s="372"/>
      <c r="AL73" s="372"/>
      <c r="AM73" s="372"/>
      <c r="AN73" s="372"/>
      <c r="AO73" s="372"/>
      <c r="AP73" s="372"/>
      <c r="AQ73" s="372"/>
      <c r="AR73" s="372"/>
      <c r="AS73" s="266"/>
    </row>
    <row r="74" spans="1:45" ht="30" hidden="1" outlineLevel="1">
      <c r="A74" s="457">
        <v>12</v>
      </c>
      <c r="B74" s="273" t="s">
        <v>105</v>
      </c>
      <c r="C74" s="251" t="s">
        <v>25</v>
      </c>
      <c r="D74" s="255"/>
      <c r="E74" s="255"/>
      <c r="F74" s="255"/>
      <c r="G74" s="255"/>
      <c r="H74" s="255"/>
      <c r="I74" s="255"/>
      <c r="J74" s="255"/>
      <c r="K74" s="255"/>
      <c r="L74" s="255"/>
      <c r="M74" s="255"/>
      <c r="N74" s="255"/>
      <c r="O74" s="255"/>
      <c r="P74" s="255"/>
      <c r="Q74" s="255">
        <v>12</v>
      </c>
      <c r="R74" s="255"/>
      <c r="S74" s="255"/>
      <c r="T74" s="255"/>
      <c r="U74" s="255"/>
      <c r="V74" s="255"/>
      <c r="W74" s="255"/>
      <c r="X74" s="255"/>
      <c r="Y74" s="255"/>
      <c r="Z74" s="255"/>
      <c r="AA74" s="255"/>
      <c r="AB74" s="255"/>
      <c r="AC74" s="255"/>
      <c r="AD74" s="255"/>
      <c r="AE74" s="361"/>
      <c r="AF74" s="361"/>
      <c r="AG74" s="361"/>
      <c r="AH74" s="361"/>
      <c r="AI74" s="361"/>
      <c r="AJ74" s="361"/>
      <c r="AK74" s="361"/>
      <c r="AL74" s="366"/>
      <c r="AM74" s="366"/>
      <c r="AN74" s="366"/>
      <c r="AO74" s="366"/>
      <c r="AP74" s="366"/>
      <c r="AQ74" s="366"/>
      <c r="AR74" s="366"/>
      <c r="AS74" s="256">
        <f>SUM(AE74:AR74)</f>
        <v>0</v>
      </c>
    </row>
    <row r="75" spans="1:45" hidden="1" outlineLevel="1">
      <c r="B75" s="273" t="s">
        <v>266</v>
      </c>
      <c r="C75" s="251" t="s">
        <v>163</v>
      </c>
      <c r="D75" s="255"/>
      <c r="E75" s="255"/>
      <c r="F75" s="255"/>
      <c r="G75" s="255"/>
      <c r="H75" s="255"/>
      <c r="I75" s="255"/>
      <c r="J75" s="255"/>
      <c r="K75" s="255"/>
      <c r="L75" s="255"/>
      <c r="M75" s="255"/>
      <c r="N75" s="255"/>
      <c r="O75" s="255"/>
      <c r="P75" s="255"/>
      <c r="Q75" s="255">
        <f>Q74</f>
        <v>12</v>
      </c>
      <c r="R75" s="255"/>
      <c r="S75" s="255"/>
      <c r="T75" s="255"/>
      <c r="U75" s="255"/>
      <c r="V75" s="255"/>
      <c r="W75" s="255"/>
      <c r="X75" s="255"/>
      <c r="Y75" s="255"/>
      <c r="Z75" s="255"/>
      <c r="AA75" s="255"/>
      <c r="AB75" s="255"/>
      <c r="AC75" s="255"/>
      <c r="AD75" s="255"/>
      <c r="AE75" s="362">
        <f>AE74</f>
        <v>0</v>
      </c>
      <c r="AF75" s="362">
        <f t="shared" ref="AF75" si="130">AF74</f>
        <v>0</v>
      </c>
      <c r="AG75" s="362">
        <f t="shared" ref="AG75" si="131">AG74</f>
        <v>0</v>
      </c>
      <c r="AH75" s="362">
        <f t="shared" ref="AH75" si="132">AH74</f>
        <v>0</v>
      </c>
      <c r="AI75" s="362">
        <f t="shared" ref="AI75" si="133">AI74</f>
        <v>0</v>
      </c>
      <c r="AJ75" s="362">
        <f t="shared" ref="AJ75" si="134">AJ74</f>
        <v>0</v>
      </c>
      <c r="AK75" s="362">
        <f t="shared" ref="AK75" si="135">AK74</f>
        <v>0</v>
      </c>
      <c r="AL75" s="362">
        <f t="shared" ref="AL75" si="136">AL74</f>
        <v>0</v>
      </c>
      <c r="AM75" s="362">
        <f t="shared" ref="AM75" si="137">AM74</f>
        <v>0</v>
      </c>
      <c r="AN75" s="362">
        <f t="shared" ref="AN75" si="138">AN74</f>
        <v>0</v>
      </c>
      <c r="AO75" s="362">
        <f t="shared" ref="AO75" si="139">AO74</f>
        <v>0</v>
      </c>
      <c r="AP75" s="362">
        <f t="shared" ref="AP75" si="140">AP74</f>
        <v>0</v>
      </c>
      <c r="AQ75" s="362">
        <f t="shared" ref="AQ75" si="141">AQ74</f>
        <v>0</v>
      </c>
      <c r="AR75" s="362">
        <f t="shared" ref="AR75" si="142">AR74</f>
        <v>0</v>
      </c>
      <c r="AS75" s="257"/>
    </row>
    <row r="76" spans="1:45" hidden="1" outlineLevel="1">
      <c r="B76" s="273"/>
      <c r="C76" s="265"/>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373"/>
      <c r="AF76" s="373"/>
      <c r="AG76" s="363"/>
      <c r="AH76" s="363"/>
      <c r="AI76" s="363"/>
      <c r="AJ76" s="363"/>
      <c r="AK76" s="363"/>
      <c r="AL76" s="363"/>
      <c r="AM76" s="363"/>
      <c r="AN76" s="363"/>
      <c r="AO76" s="363"/>
      <c r="AP76" s="363"/>
      <c r="AQ76" s="363"/>
      <c r="AR76" s="363"/>
      <c r="AS76" s="266"/>
    </row>
    <row r="77" spans="1:45" ht="30" hidden="1" outlineLevel="1">
      <c r="A77" s="457">
        <v>13</v>
      </c>
      <c r="B77" s="273" t="s">
        <v>106</v>
      </c>
      <c r="C77" s="251" t="s">
        <v>25</v>
      </c>
      <c r="D77" s="255"/>
      <c r="E77" s="255"/>
      <c r="F77" s="255"/>
      <c r="G77" s="255"/>
      <c r="H77" s="255"/>
      <c r="I77" s="255"/>
      <c r="J77" s="255"/>
      <c r="K77" s="255"/>
      <c r="L77" s="255"/>
      <c r="M77" s="255"/>
      <c r="N77" s="255"/>
      <c r="O77" s="255"/>
      <c r="P77" s="255"/>
      <c r="Q77" s="255">
        <v>12</v>
      </c>
      <c r="R77" s="255"/>
      <c r="S77" s="255"/>
      <c r="T77" s="255"/>
      <c r="U77" s="255"/>
      <c r="V77" s="255"/>
      <c r="W77" s="255"/>
      <c r="X77" s="255"/>
      <c r="Y77" s="255"/>
      <c r="Z77" s="255"/>
      <c r="AA77" s="255"/>
      <c r="AB77" s="255"/>
      <c r="AC77" s="255"/>
      <c r="AD77" s="255"/>
      <c r="AE77" s="361"/>
      <c r="AF77" s="361"/>
      <c r="AG77" s="361"/>
      <c r="AH77" s="361"/>
      <c r="AI77" s="361"/>
      <c r="AJ77" s="361"/>
      <c r="AK77" s="361"/>
      <c r="AL77" s="366"/>
      <c r="AM77" s="366"/>
      <c r="AN77" s="366"/>
      <c r="AO77" s="366"/>
      <c r="AP77" s="366"/>
      <c r="AQ77" s="366"/>
      <c r="AR77" s="366"/>
      <c r="AS77" s="256">
        <f>SUM(AE77:AR77)</f>
        <v>0</v>
      </c>
    </row>
    <row r="78" spans="1:45" hidden="1" outlineLevel="1">
      <c r="B78" s="273" t="s">
        <v>266</v>
      </c>
      <c r="C78" s="251" t="s">
        <v>163</v>
      </c>
      <c r="D78" s="255"/>
      <c r="E78" s="255"/>
      <c r="F78" s="255"/>
      <c r="G78" s="255"/>
      <c r="H78" s="255"/>
      <c r="I78" s="255"/>
      <c r="J78" s="255"/>
      <c r="K78" s="255"/>
      <c r="L78" s="255"/>
      <c r="M78" s="255"/>
      <c r="N78" s="255"/>
      <c r="O78" s="255"/>
      <c r="P78" s="255"/>
      <c r="Q78" s="255">
        <f>Q77</f>
        <v>12</v>
      </c>
      <c r="R78" s="255"/>
      <c r="S78" s="255"/>
      <c r="T78" s="255"/>
      <c r="U78" s="255"/>
      <c r="V78" s="255"/>
      <c r="W78" s="255"/>
      <c r="X78" s="255"/>
      <c r="Y78" s="255"/>
      <c r="Z78" s="255"/>
      <c r="AA78" s="255"/>
      <c r="AB78" s="255"/>
      <c r="AC78" s="255"/>
      <c r="AD78" s="255"/>
      <c r="AE78" s="362">
        <f>AE77</f>
        <v>0</v>
      </c>
      <c r="AF78" s="362">
        <f t="shared" ref="AF78:AR78" si="143">AF77</f>
        <v>0</v>
      </c>
      <c r="AG78" s="362">
        <f t="shared" si="143"/>
        <v>0</v>
      </c>
      <c r="AH78" s="362">
        <f t="shared" si="143"/>
        <v>0</v>
      </c>
      <c r="AI78" s="362">
        <f t="shared" si="143"/>
        <v>0</v>
      </c>
      <c r="AJ78" s="362">
        <f t="shared" si="143"/>
        <v>0</v>
      </c>
      <c r="AK78" s="362">
        <f t="shared" si="143"/>
        <v>0</v>
      </c>
      <c r="AL78" s="362">
        <f t="shared" si="143"/>
        <v>0</v>
      </c>
      <c r="AM78" s="362">
        <f t="shared" si="143"/>
        <v>0</v>
      </c>
      <c r="AN78" s="362">
        <f t="shared" si="143"/>
        <v>0</v>
      </c>
      <c r="AO78" s="362">
        <f t="shared" si="143"/>
        <v>0</v>
      </c>
      <c r="AP78" s="362">
        <f t="shared" si="143"/>
        <v>0</v>
      </c>
      <c r="AQ78" s="362">
        <f t="shared" si="143"/>
        <v>0</v>
      </c>
      <c r="AR78" s="362">
        <f t="shared" si="143"/>
        <v>0</v>
      </c>
      <c r="AS78" s="266"/>
    </row>
    <row r="79" spans="1:45" hidden="1" outlineLevel="1">
      <c r="B79" s="273"/>
      <c r="C79" s="265"/>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363"/>
      <c r="AF79" s="363"/>
      <c r="AG79" s="363"/>
      <c r="AH79" s="363"/>
      <c r="AI79" s="363"/>
      <c r="AJ79" s="363"/>
      <c r="AK79" s="363"/>
      <c r="AL79" s="363"/>
      <c r="AM79" s="363"/>
      <c r="AN79" s="363"/>
      <c r="AO79" s="363"/>
      <c r="AP79" s="363"/>
      <c r="AQ79" s="363"/>
      <c r="AR79" s="363"/>
      <c r="AS79" s="266"/>
    </row>
    <row r="80" spans="1:45" ht="15.75" hidden="1" outlineLevel="1">
      <c r="B80" s="248" t="s">
        <v>107</v>
      </c>
      <c r="C80" s="249"/>
      <c r="D80" s="250"/>
      <c r="E80" s="250"/>
      <c r="F80" s="250"/>
      <c r="G80" s="250"/>
      <c r="H80" s="250"/>
      <c r="I80" s="250"/>
      <c r="J80" s="250"/>
      <c r="K80" s="250"/>
      <c r="L80" s="250"/>
      <c r="M80" s="250"/>
      <c r="N80" s="250"/>
      <c r="O80" s="250"/>
      <c r="P80" s="250"/>
      <c r="Q80" s="250"/>
      <c r="R80" s="250"/>
      <c r="S80" s="249"/>
      <c r="T80" s="249"/>
      <c r="U80" s="249"/>
      <c r="V80" s="249"/>
      <c r="W80" s="249"/>
      <c r="X80" s="249"/>
      <c r="Y80" s="249"/>
      <c r="Z80" s="249"/>
      <c r="AA80" s="249"/>
      <c r="AB80" s="249"/>
      <c r="AC80" s="249"/>
      <c r="AD80" s="249"/>
      <c r="AE80" s="365"/>
      <c r="AF80" s="365"/>
      <c r="AG80" s="365"/>
      <c r="AH80" s="365"/>
      <c r="AI80" s="365"/>
      <c r="AJ80" s="365"/>
      <c r="AK80" s="365"/>
      <c r="AL80" s="365"/>
      <c r="AM80" s="365"/>
      <c r="AN80" s="365"/>
      <c r="AO80" s="365"/>
      <c r="AP80" s="365"/>
      <c r="AQ80" s="365"/>
      <c r="AR80" s="365"/>
      <c r="AS80" s="252"/>
    </row>
    <row r="81" spans="1:46" hidden="1" outlineLevel="1">
      <c r="A81" s="457">
        <v>14</v>
      </c>
      <c r="B81" s="274" t="s">
        <v>108</v>
      </c>
      <c r="C81" s="251" t="s">
        <v>25</v>
      </c>
      <c r="D81" s="255"/>
      <c r="E81" s="255"/>
      <c r="F81" s="255"/>
      <c r="G81" s="255"/>
      <c r="H81" s="255"/>
      <c r="I81" s="255"/>
      <c r="J81" s="255"/>
      <c r="K81" s="255"/>
      <c r="L81" s="255"/>
      <c r="M81" s="255"/>
      <c r="N81" s="255"/>
      <c r="O81" s="255"/>
      <c r="P81" s="255"/>
      <c r="Q81" s="255">
        <v>12</v>
      </c>
      <c r="R81" s="255"/>
      <c r="S81" s="255"/>
      <c r="T81" s="255"/>
      <c r="U81" s="255"/>
      <c r="V81" s="255"/>
      <c r="W81" s="255"/>
      <c r="X81" s="255"/>
      <c r="Y81" s="255"/>
      <c r="Z81" s="255"/>
      <c r="AA81" s="255"/>
      <c r="AB81" s="255"/>
      <c r="AC81" s="255"/>
      <c r="AD81" s="255"/>
      <c r="AE81" s="465"/>
      <c r="AF81" s="361"/>
      <c r="AG81" s="361"/>
      <c r="AH81" s="361"/>
      <c r="AI81" s="361"/>
      <c r="AJ81" s="361"/>
      <c r="AK81" s="361"/>
      <c r="AL81" s="361"/>
      <c r="AM81" s="361"/>
      <c r="AN81" s="361"/>
      <c r="AO81" s="361"/>
      <c r="AP81" s="361"/>
      <c r="AQ81" s="361"/>
      <c r="AR81" s="361"/>
      <c r="AS81" s="256">
        <f>SUM(AE81:AR81)</f>
        <v>0</v>
      </c>
    </row>
    <row r="82" spans="1:46" hidden="1" outlineLevel="1">
      <c r="B82" s="254" t="s">
        <v>266</v>
      </c>
      <c r="C82" s="251" t="s">
        <v>163</v>
      </c>
      <c r="D82" s="255"/>
      <c r="E82" s="255"/>
      <c r="F82" s="255"/>
      <c r="G82" s="255"/>
      <c r="H82" s="255"/>
      <c r="I82" s="255"/>
      <c r="J82" s="255"/>
      <c r="K82" s="255"/>
      <c r="L82" s="255"/>
      <c r="M82" s="255"/>
      <c r="N82" s="255"/>
      <c r="O82" s="255"/>
      <c r="P82" s="255"/>
      <c r="Q82" s="255">
        <f>Q81</f>
        <v>12</v>
      </c>
      <c r="R82" s="255"/>
      <c r="S82" s="255"/>
      <c r="T82" s="255"/>
      <c r="U82" s="255"/>
      <c r="V82" s="255"/>
      <c r="W82" s="255"/>
      <c r="X82" s="255"/>
      <c r="Y82" s="255"/>
      <c r="Z82" s="255"/>
      <c r="AA82" s="255"/>
      <c r="AB82" s="255"/>
      <c r="AC82" s="255"/>
      <c r="AD82" s="255"/>
      <c r="AE82" s="362">
        <f>AE81</f>
        <v>0</v>
      </c>
      <c r="AF82" s="362">
        <f t="shared" ref="AF82" si="144">AF81</f>
        <v>0</v>
      </c>
      <c r="AG82" s="362">
        <f t="shared" ref="AG82" si="145">AG81</f>
        <v>0</v>
      </c>
      <c r="AH82" s="362">
        <f t="shared" ref="AH82" si="146">AH81</f>
        <v>0</v>
      </c>
      <c r="AI82" s="362">
        <f t="shared" ref="AI82" si="147">AI81</f>
        <v>0</v>
      </c>
      <c r="AJ82" s="362">
        <f>AJ81</f>
        <v>0</v>
      </c>
      <c r="AK82" s="362">
        <f t="shared" ref="AK82" si="148">AK81</f>
        <v>0</v>
      </c>
      <c r="AL82" s="362">
        <f t="shared" ref="AL82" si="149">AL81</f>
        <v>0</v>
      </c>
      <c r="AM82" s="362">
        <f t="shared" ref="AM82" si="150">AM81</f>
        <v>0</v>
      </c>
      <c r="AN82" s="362">
        <f t="shared" ref="AN82" si="151">AN81</f>
        <v>0</v>
      </c>
      <c r="AO82" s="362">
        <f t="shared" ref="AO82" si="152">AO81</f>
        <v>0</v>
      </c>
      <c r="AP82" s="362">
        <f t="shared" ref="AP82" si="153">AP81</f>
        <v>0</v>
      </c>
      <c r="AQ82" s="362">
        <f t="shared" ref="AQ82" si="154">AQ81</f>
        <v>0</v>
      </c>
      <c r="AR82" s="362">
        <f t="shared" ref="AR82" si="155">AR81</f>
        <v>0</v>
      </c>
      <c r="AS82" s="257"/>
    </row>
    <row r="83" spans="1:46" hidden="1" outlineLevel="1">
      <c r="B83" s="254"/>
      <c r="C83" s="251"/>
      <c r="D83" s="251"/>
      <c r="E83" s="251"/>
      <c r="F83" s="251"/>
      <c r="G83" s="251"/>
      <c r="H83" s="251"/>
      <c r="I83" s="251"/>
      <c r="J83" s="251"/>
      <c r="K83" s="251"/>
      <c r="L83" s="251"/>
      <c r="M83" s="251"/>
      <c r="N83" s="251"/>
      <c r="O83" s="251"/>
      <c r="P83" s="251"/>
      <c r="Q83" s="414"/>
      <c r="R83" s="251"/>
      <c r="S83" s="251"/>
      <c r="T83" s="251"/>
      <c r="U83" s="251"/>
      <c r="V83" s="251"/>
      <c r="W83" s="251"/>
      <c r="X83" s="251"/>
      <c r="Y83" s="251"/>
      <c r="Z83" s="251"/>
      <c r="AA83" s="251"/>
      <c r="AB83" s="251"/>
      <c r="AC83" s="251"/>
      <c r="AD83" s="251"/>
      <c r="AE83" s="362"/>
      <c r="AF83" s="362"/>
      <c r="AG83" s="362"/>
      <c r="AH83" s="362"/>
      <c r="AI83" s="362"/>
      <c r="AJ83" s="362"/>
      <c r="AK83" s="362"/>
      <c r="AL83" s="362"/>
      <c r="AM83" s="362"/>
      <c r="AN83" s="362"/>
      <c r="AO83" s="362"/>
      <c r="AP83" s="362"/>
      <c r="AQ83" s="362"/>
      <c r="AR83" s="362"/>
      <c r="AS83" s="452"/>
      <c r="AT83" s="544"/>
    </row>
    <row r="84" spans="1:46" s="243" customFormat="1" ht="15.75" hidden="1" outlineLevel="1">
      <c r="A84" s="457"/>
      <c r="B84" s="248" t="s">
        <v>487</v>
      </c>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363"/>
      <c r="AF84" s="363"/>
      <c r="AG84" s="363"/>
      <c r="AH84" s="363"/>
      <c r="AI84" s="363"/>
      <c r="AJ84" s="363"/>
      <c r="AK84" s="367"/>
      <c r="AL84" s="367"/>
      <c r="AM84" s="367"/>
      <c r="AN84" s="367"/>
      <c r="AO84" s="367"/>
      <c r="AP84" s="367"/>
      <c r="AQ84" s="367"/>
      <c r="AR84" s="367"/>
      <c r="AS84" s="453"/>
      <c r="AT84" s="545"/>
    </row>
    <row r="85" spans="1:46" hidden="1" outlineLevel="1">
      <c r="A85" s="457">
        <v>15</v>
      </c>
      <c r="B85" s="254" t="s">
        <v>492</v>
      </c>
      <c r="C85" s="251" t="s">
        <v>25</v>
      </c>
      <c r="D85" s="255"/>
      <c r="E85" s="255"/>
      <c r="F85" s="255"/>
      <c r="G85" s="255"/>
      <c r="H85" s="255"/>
      <c r="I85" s="255"/>
      <c r="J85" s="255"/>
      <c r="K85" s="255"/>
      <c r="L85" s="255"/>
      <c r="M85" s="255"/>
      <c r="N85" s="255"/>
      <c r="O85" s="255"/>
      <c r="P85" s="255"/>
      <c r="Q85" s="255">
        <v>0</v>
      </c>
      <c r="R85" s="255"/>
      <c r="S85" s="255"/>
      <c r="T85" s="255"/>
      <c r="U85" s="255"/>
      <c r="V85" s="255"/>
      <c r="W85" s="255"/>
      <c r="X85" s="255"/>
      <c r="Y85" s="255"/>
      <c r="Z85" s="255"/>
      <c r="AA85" s="255"/>
      <c r="AB85" s="255"/>
      <c r="AC85" s="255"/>
      <c r="AD85" s="255"/>
      <c r="AE85" s="361"/>
      <c r="AF85" s="361"/>
      <c r="AG85" s="361"/>
      <c r="AH85" s="361"/>
      <c r="AI85" s="361"/>
      <c r="AJ85" s="361"/>
      <c r="AK85" s="361"/>
      <c r="AL85" s="361"/>
      <c r="AM85" s="361"/>
      <c r="AN85" s="361"/>
      <c r="AO85" s="361"/>
      <c r="AP85" s="361"/>
      <c r="AQ85" s="361"/>
      <c r="AR85" s="361"/>
      <c r="AS85" s="256">
        <f>SUM(AE85:AR85)</f>
        <v>0</v>
      </c>
    </row>
    <row r="86" spans="1:46" hidden="1" outlineLevel="1">
      <c r="B86" s="254" t="s">
        <v>266</v>
      </c>
      <c r="C86" s="251" t="s">
        <v>163</v>
      </c>
      <c r="D86" s="255"/>
      <c r="E86" s="255"/>
      <c r="F86" s="255"/>
      <c r="G86" s="255"/>
      <c r="H86" s="255"/>
      <c r="I86" s="255"/>
      <c r="J86" s="255"/>
      <c r="K86" s="255"/>
      <c r="L86" s="255"/>
      <c r="M86" s="255"/>
      <c r="N86" s="255"/>
      <c r="O86" s="255"/>
      <c r="P86" s="255"/>
      <c r="Q86" s="255">
        <f>Q85</f>
        <v>0</v>
      </c>
      <c r="R86" s="255"/>
      <c r="S86" s="255"/>
      <c r="T86" s="255"/>
      <c r="U86" s="255"/>
      <c r="V86" s="255"/>
      <c r="W86" s="255"/>
      <c r="X86" s="255"/>
      <c r="Y86" s="255"/>
      <c r="Z86" s="255"/>
      <c r="AA86" s="255"/>
      <c r="AB86" s="255"/>
      <c r="AC86" s="255"/>
      <c r="AD86" s="255"/>
      <c r="AE86" s="362">
        <f>AE85</f>
        <v>0</v>
      </c>
      <c r="AF86" s="362">
        <f t="shared" ref="AF86:AI86" si="156">AF85</f>
        <v>0</v>
      </c>
      <c r="AG86" s="362">
        <f t="shared" si="156"/>
        <v>0</v>
      </c>
      <c r="AH86" s="362">
        <f t="shared" si="156"/>
        <v>0</v>
      </c>
      <c r="AI86" s="362">
        <f t="shared" si="156"/>
        <v>0</v>
      </c>
      <c r="AJ86" s="362">
        <f>AJ85</f>
        <v>0</v>
      </c>
      <c r="AK86" s="362">
        <f t="shared" ref="AK86:AR86" si="157">AK85</f>
        <v>0</v>
      </c>
      <c r="AL86" s="362">
        <f t="shared" si="157"/>
        <v>0</v>
      </c>
      <c r="AM86" s="362">
        <f t="shared" si="157"/>
        <v>0</v>
      </c>
      <c r="AN86" s="362">
        <f t="shared" si="157"/>
        <v>0</v>
      </c>
      <c r="AO86" s="362">
        <f t="shared" si="157"/>
        <v>0</v>
      </c>
      <c r="AP86" s="362">
        <f t="shared" si="157"/>
        <v>0</v>
      </c>
      <c r="AQ86" s="362">
        <f t="shared" si="157"/>
        <v>0</v>
      </c>
      <c r="AR86" s="362">
        <f t="shared" si="157"/>
        <v>0</v>
      </c>
      <c r="AS86" s="257"/>
    </row>
    <row r="87" spans="1:46" hidden="1" outlineLevel="1">
      <c r="B87" s="274"/>
      <c r="C87" s="265"/>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363"/>
      <c r="AF87" s="363"/>
      <c r="AG87" s="363"/>
      <c r="AH87" s="363"/>
      <c r="AI87" s="363"/>
      <c r="AJ87" s="363"/>
      <c r="AK87" s="363"/>
      <c r="AL87" s="363"/>
      <c r="AM87" s="363"/>
      <c r="AN87" s="363"/>
      <c r="AO87" s="363"/>
      <c r="AP87" s="363"/>
      <c r="AQ87" s="363"/>
      <c r="AR87" s="363"/>
      <c r="AS87" s="266"/>
    </row>
    <row r="88" spans="1:46" s="243" customFormat="1" hidden="1" outlineLevel="1">
      <c r="A88" s="457">
        <v>16</v>
      </c>
      <c r="B88" s="283" t="s">
        <v>488</v>
      </c>
      <c r="C88" s="251" t="s">
        <v>25</v>
      </c>
      <c r="D88" s="255"/>
      <c r="E88" s="255"/>
      <c r="F88" s="255"/>
      <c r="G88" s="255"/>
      <c r="H88" s="255"/>
      <c r="I88" s="255"/>
      <c r="J88" s="255"/>
      <c r="K88" s="255"/>
      <c r="L88" s="255"/>
      <c r="M88" s="255"/>
      <c r="N88" s="255"/>
      <c r="O88" s="255"/>
      <c r="P88" s="255"/>
      <c r="Q88" s="255">
        <v>0</v>
      </c>
      <c r="R88" s="255"/>
      <c r="S88" s="255"/>
      <c r="T88" s="255"/>
      <c r="U88" s="255"/>
      <c r="V88" s="255"/>
      <c r="W88" s="255"/>
      <c r="X88" s="255"/>
      <c r="Y88" s="255"/>
      <c r="Z88" s="255"/>
      <c r="AA88" s="255"/>
      <c r="AB88" s="255"/>
      <c r="AC88" s="255"/>
      <c r="AD88" s="255"/>
      <c r="AE88" s="361"/>
      <c r="AF88" s="361"/>
      <c r="AG88" s="361"/>
      <c r="AH88" s="361"/>
      <c r="AI88" s="361"/>
      <c r="AJ88" s="361"/>
      <c r="AK88" s="361"/>
      <c r="AL88" s="361"/>
      <c r="AM88" s="361"/>
      <c r="AN88" s="361"/>
      <c r="AO88" s="361"/>
      <c r="AP88" s="361"/>
      <c r="AQ88" s="361"/>
      <c r="AR88" s="361"/>
      <c r="AS88" s="256">
        <f>SUM(AE88:AR88)</f>
        <v>0</v>
      </c>
    </row>
    <row r="89" spans="1:46" s="243" customFormat="1" hidden="1" outlineLevel="1">
      <c r="A89" s="457"/>
      <c r="B89" s="283" t="s">
        <v>266</v>
      </c>
      <c r="C89" s="251" t="s">
        <v>163</v>
      </c>
      <c r="D89" s="255"/>
      <c r="E89" s="255"/>
      <c r="F89" s="255"/>
      <c r="G89" s="255"/>
      <c r="H89" s="255"/>
      <c r="I89" s="255"/>
      <c r="J89" s="255"/>
      <c r="K89" s="255"/>
      <c r="L89" s="255"/>
      <c r="M89" s="255"/>
      <c r="N89" s="255"/>
      <c r="O89" s="255"/>
      <c r="P89" s="255"/>
      <c r="Q89" s="255">
        <f>Q88</f>
        <v>0</v>
      </c>
      <c r="R89" s="255"/>
      <c r="S89" s="255"/>
      <c r="T89" s="255"/>
      <c r="U89" s="255"/>
      <c r="V89" s="255"/>
      <c r="W89" s="255"/>
      <c r="X89" s="255"/>
      <c r="Y89" s="255"/>
      <c r="Z89" s="255"/>
      <c r="AA89" s="255"/>
      <c r="AB89" s="255"/>
      <c r="AC89" s="255"/>
      <c r="AD89" s="255"/>
      <c r="AE89" s="362">
        <f>AE88</f>
        <v>0</v>
      </c>
      <c r="AF89" s="362">
        <f t="shared" ref="AF89:AI89" si="158">AF88</f>
        <v>0</v>
      </c>
      <c r="AG89" s="362">
        <f t="shared" si="158"/>
        <v>0</v>
      </c>
      <c r="AH89" s="362">
        <f t="shared" si="158"/>
        <v>0</v>
      </c>
      <c r="AI89" s="362">
        <f t="shared" si="158"/>
        <v>0</v>
      </c>
      <c r="AJ89" s="362">
        <f>AJ88</f>
        <v>0</v>
      </c>
      <c r="AK89" s="362">
        <f t="shared" ref="AK89:AR89" si="159">AK88</f>
        <v>0</v>
      </c>
      <c r="AL89" s="362">
        <f t="shared" si="159"/>
        <v>0</v>
      </c>
      <c r="AM89" s="362">
        <f t="shared" si="159"/>
        <v>0</v>
      </c>
      <c r="AN89" s="362">
        <f t="shared" si="159"/>
        <v>0</v>
      </c>
      <c r="AO89" s="362">
        <f t="shared" si="159"/>
        <v>0</v>
      </c>
      <c r="AP89" s="362">
        <f t="shared" si="159"/>
        <v>0</v>
      </c>
      <c r="AQ89" s="362">
        <f t="shared" si="159"/>
        <v>0</v>
      </c>
      <c r="AR89" s="362">
        <f t="shared" si="159"/>
        <v>0</v>
      </c>
      <c r="AS89" s="257"/>
    </row>
    <row r="90" spans="1:46" s="243" customFormat="1" hidden="1" outlineLevel="1">
      <c r="A90" s="457"/>
      <c r="B90" s="283"/>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363"/>
      <c r="AF90" s="363"/>
      <c r="AG90" s="363"/>
      <c r="AH90" s="363"/>
      <c r="AI90" s="363"/>
      <c r="AJ90" s="363"/>
      <c r="AK90" s="367"/>
      <c r="AL90" s="367"/>
      <c r="AM90" s="367"/>
      <c r="AN90" s="367"/>
      <c r="AO90" s="367"/>
      <c r="AP90" s="367"/>
      <c r="AQ90" s="367"/>
      <c r="AR90" s="367"/>
      <c r="AS90" s="272"/>
    </row>
    <row r="91" spans="1:46" ht="15.75" hidden="1" outlineLevel="1">
      <c r="B91" s="455" t="s">
        <v>493</v>
      </c>
      <c r="C91" s="279"/>
      <c r="D91" s="250"/>
      <c r="E91" s="249"/>
      <c r="F91" s="249"/>
      <c r="G91" s="249"/>
      <c r="H91" s="249"/>
      <c r="I91" s="249"/>
      <c r="J91" s="249"/>
      <c r="K91" s="249"/>
      <c r="L91" s="249"/>
      <c r="M91" s="249"/>
      <c r="N91" s="249"/>
      <c r="O91" s="249"/>
      <c r="P91" s="249"/>
      <c r="Q91" s="250"/>
      <c r="R91" s="249"/>
      <c r="S91" s="249"/>
      <c r="T91" s="249"/>
      <c r="U91" s="249"/>
      <c r="V91" s="249"/>
      <c r="W91" s="249"/>
      <c r="X91" s="249"/>
      <c r="Y91" s="249"/>
      <c r="Z91" s="249"/>
      <c r="AA91" s="249"/>
      <c r="AB91" s="249"/>
      <c r="AC91" s="249"/>
      <c r="AD91" s="249"/>
      <c r="AE91" s="365"/>
      <c r="AF91" s="365"/>
      <c r="AG91" s="365"/>
      <c r="AH91" s="365"/>
      <c r="AI91" s="365"/>
      <c r="AJ91" s="365"/>
      <c r="AK91" s="365"/>
      <c r="AL91" s="365"/>
      <c r="AM91" s="365"/>
      <c r="AN91" s="365"/>
      <c r="AO91" s="365"/>
      <c r="AP91" s="365"/>
      <c r="AQ91" s="365"/>
      <c r="AR91" s="365"/>
      <c r="AS91" s="252"/>
    </row>
    <row r="92" spans="1:46" hidden="1" outlineLevel="1">
      <c r="A92" s="457">
        <v>17</v>
      </c>
      <c r="B92" s="273" t="s">
        <v>112</v>
      </c>
      <c r="C92" s="251" t="s">
        <v>25</v>
      </c>
      <c r="D92" s="255"/>
      <c r="E92" s="255"/>
      <c r="F92" s="255"/>
      <c r="G92" s="255"/>
      <c r="H92" s="255"/>
      <c r="I92" s="255"/>
      <c r="J92" s="255"/>
      <c r="K92" s="255"/>
      <c r="L92" s="255"/>
      <c r="M92" s="255"/>
      <c r="N92" s="255"/>
      <c r="O92" s="255"/>
      <c r="P92" s="255"/>
      <c r="Q92" s="255">
        <v>12</v>
      </c>
      <c r="R92" s="255"/>
      <c r="S92" s="255"/>
      <c r="T92" s="255"/>
      <c r="U92" s="255"/>
      <c r="V92" s="255"/>
      <c r="W92" s="255"/>
      <c r="X92" s="255"/>
      <c r="Y92" s="255"/>
      <c r="Z92" s="255"/>
      <c r="AA92" s="255"/>
      <c r="AB92" s="255"/>
      <c r="AC92" s="255"/>
      <c r="AD92" s="255"/>
      <c r="AE92" s="377"/>
      <c r="AF92" s="361"/>
      <c r="AG92" s="361"/>
      <c r="AH92" s="361"/>
      <c r="AI92" s="361"/>
      <c r="AJ92" s="361"/>
      <c r="AK92" s="361"/>
      <c r="AL92" s="366"/>
      <c r="AM92" s="366"/>
      <c r="AN92" s="366"/>
      <c r="AO92" s="366"/>
      <c r="AP92" s="366"/>
      <c r="AQ92" s="366"/>
      <c r="AR92" s="366"/>
      <c r="AS92" s="256">
        <f>SUM(AE92:AR92)</f>
        <v>0</v>
      </c>
    </row>
    <row r="93" spans="1:46" hidden="1" outlineLevel="1">
      <c r="B93" s="254" t="s">
        <v>266</v>
      </c>
      <c r="C93" s="251" t="s">
        <v>163</v>
      </c>
      <c r="D93" s="255"/>
      <c r="E93" s="255"/>
      <c r="F93" s="255"/>
      <c r="G93" s="255"/>
      <c r="H93" s="255"/>
      <c r="I93" s="255"/>
      <c r="J93" s="255"/>
      <c r="K93" s="255"/>
      <c r="L93" s="255"/>
      <c r="M93" s="255"/>
      <c r="N93" s="255"/>
      <c r="O93" s="255"/>
      <c r="P93" s="255"/>
      <c r="Q93" s="255">
        <f>Q92</f>
        <v>12</v>
      </c>
      <c r="R93" s="255"/>
      <c r="S93" s="255"/>
      <c r="T93" s="255"/>
      <c r="U93" s="255"/>
      <c r="V93" s="255"/>
      <c r="W93" s="255"/>
      <c r="X93" s="255"/>
      <c r="Y93" s="255"/>
      <c r="Z93" s="255"/>
      <c r="AA93" s="255"/>
      <c r="AB93" s="255"/>
      <c r="AC93" s="255"/>
      <c r="AD93" s="255"/>
      <c r="AE93" s="362">
        <f>AE92</f>
        <v>0</v>
      </c>
      <c r="AF93" s="362">
        <f t="shared" ref="AF93:AR93" si="160">AF92</f>
        <v>0</v>
      </c>
      <c r="AG93" s="362">
        <f t="shared" si="160"/>
        <v>0</v>
      </c>
      <c r="AH93" s="362">
        <f t="shared" si="160"/>
        <v>0</v>
      </c>
      <c r="AI93" s="362">
        <f t="shared" si="160"/>
        <v>0</v>
      </c>
      <c r="AJ93" s="362">
        <f t="shared" si="160"/>
        <v>0</v>
      </c>
      <c r="AK93" s="362">
        <f t="shared" si="160"/>
        <v>0</v>
      </c>
      <c r="AL93" s="362">
        <f t="shared" si="160"/>
        <v>0</v>
      </c>
      <c r="AM93" s="362">
        <f t="shared" si="160"/>
        <v>0</v>
      </c>
      <c r="AN93" s="362">
        <f t="shared" si="160"/>
        <v>0</v>
      </c>
      <c r="AO93" s="362">
        <f t="shared" si="160"/>
        <v>0</v>
      </c>
      <c r="AP93" s="362">
        <f t="shared" si="160"/>
        <v>0</v>
      </c>
      <c r="AQ93" s="362">
        <f t="shared" si="160"/>
        <v>0</v>
      </c>
      <c r="AR93" s="362">
        <f t="shared" si="160"/>
        <v>0</v>
      </c>
      <c r="AS93" s="266"/>
    </row>
    <row r="94" spans="1:46" hidden="1" outlineLevel="1">
      <c r="B94" s="254"/>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373"/>
      <c r="AF94" s="376"/>
      <c r="AG94" s="376"/>
      <c r="AH94" s="376"/>
      <c r="AI94" s="376"/>
      <c r="AJ94" s="376"/>
      <c r="AK94" s="376"/>
      <c r="AL94" s="376"/>
      <c r="AM94" s="376"/>
      <c r="AN94" s="376"/>
      <c r="AO94" s="376"/>
      <c r="AP94" s="376"/>
      <c r="AQ94" s="376"/>
      <c r="AR94" s="376"/>
      <c r="AS94" s="266"/>
    </row>
    <row r="95" spans="1:46" hidden="1" outlineLevel="1">
      <c r="A95" s="457">
        <v>18</v>
      </c>
      <c r="B95" s="273" t="s">
        <v>109</v>
      </c>
      <c r="C95" s="251" t="s">
        <v>25</v>
      </c>
      <c r="D95" s="255"/>
      <c r="E95" s="255"/>
      <c r="F95" s="255"/>
      <c r="G95" s="255"/>
      <c r="H95" s="255"/>
      <c r="I95" s="255"/>
      <c r="J95" s="255"/>
      <c r="K95" s="255"/>
      <c r="L95" s="255"/>
      <c r="M95" s="255"/>
      <c r="N95" s="255"/>
      <c r="O95" s="255"/>
      <c r="P95" s="255"/>
      <c r="Q95" s="255">
        <v>12</v>
      </c>
      <c r="R95" s="255"/>
      <c r="S95" s="255"/>
      <c r="T95" s="255"/>
      <c r="U95" s="255"/>
      <c r="V95" s="255"/>
      <c r="W95" s="255"/>
      <c r="X95" s="255"/>
      <c r="Y95" s="255"/>
      <c r="Z95" s="255"/>
      <c r="AA95" s="255"/>
      <c r="AB95" s="255"/>
      <c r="AC95" s="255"/>
      <c r="AD95" s="255"/>
      <c r="AE95" s="377"/>
      <c r="AF95" s="361"/>
      <c r="AG95" s="361"/>
      <c r="AH95" s="361"/>
      <c r="AI95" s="361"/>
      <c r="AJ95" s="361"/>
      <c r="AK95" s="361"/>
      <c r="AL95" s="366"/>
      <c r="AM95" s="366"/>
      <c r="AN95" s="366"/>
      <c r="AO95" s="366"/>
      <c r="AP95" s="366"/>
      <c r="AQ95" s="366"/>
      <c r="AR95" s="366"/>
      <c r="AS95" s="256">
        <f>SUM(AE95:AR95)</f>
        <v>0</v>
      </c>
    </row>
    <row r="96" spans="1:46" hidden="1" outlineLevel="1">
      <c r="B96" s="254" t="s">
        <v>266</v>
      </c>
      <c r="C96" s="251" t="s">
        <v>163</v>
      </c>
      <c r="D96" s="255"/>
      <c r="E96" s="255"/>
      <c r="F96" s="255"/>
      <c r="G96" s="255"/>
      <c r="H96" s="255"/>
      <c r="I96" s="255"/>
      <c r="J96" s="255"/>
      <c r="K96" s="255"/>
      <c r="L96" s="255"/>
      <c r="M96" s="255"/>
      <c r="N96" s="255"/>
      <c r="O96" s="255"/>
      <c r="P96" s="255"/>
      <c r="Q96" s="255">
        <f>Q95</f>
        <v>12</v>
      </c>
      <c r="R96" s="255"/>
      <c r="S96" s="255"/>
      <c r="T96" s="255"/>
      <c r="U96" s="255"/>
      <c r="V96" s="255"/>
      <c r="W96" s="255"/>
      <c r="X96" s="255"/>
      <c r="Y96" s="255"/>
      <c r="Z96" s="255"/>
      <c r="AA96" s="255"/>
      <c r="AB96" s="255"/>
      <c r="AC96" s="255"/>
      <c r="AD96" s="255"/>
      <c r="AE96" s="362">
        <f>AE95</f>
        <v>0</v>
      </c>
      <c r="AF96" s="362">
        <f t="shared" ref="AF96" si="161">AF95</f>
        <v>0</v>
      </c>
      <c r="AG96" s="362">
        <f t="shared" ref="AG96" si="162">AG95</f>
        <v>0</v>
      </c>
      <c r="AH96" s="362">
        <f t="shared" ref="AH96" si="163">AH95</f>
        <v>0</v>
      </c>
      <c r="AI96" s="362">
        <f t="shared" ref="AI96" si="164">AI95</f>
        <v>0</v>
      </c>
      <c r="AJ96" s="362">
        <f t="shared" ref="AJ96" si="165">AJ95</f>
        <v>0</v>
      </c>
      <c r="AK96" s="362">
        <f t="shared" ref="AK96" si="166">AK95</f>
        <v>0</v>
      </c>
      <c r="AL96" s="362">
        <f t="shared" ref="AL96" si="167">AL95</f>
        <v>0</v>
      </c>
      <c r="AM96" s="362">
        <f t="shared" ref="AM96" si="168">AM95</f>
        <v>0</v>
      </c>
      <c r="AN96" s="362">
        <f t="shared" ref="AN96" si="169">AN95</f>
        <v>0</v>
      </c>
      <c r="AO96" s="362">
        <f t="shared" ref="AO96" si="170">AO95</f>
        <v>0</v>
      </c>
      <c r="AP96" s="362">
        <f t="shared" ref="AP96" si="171">AP95</f>
        <v>0</v>
      </c>
      <c r="AQ96" s="362">
        <f t="shared" ref="AQ96" si="172">AQ95</f>
        <v>0</v>
      </c>
      <c r="AR96" s="362">
        <f t="shared" ref="AR96" si="173">AR95</f>
        <v>0</v>
      </c>
      <c r="AS96" s="266"/>
    </row>
    <row r="97" spans="1:45" hidden="1" outlineLevel="1">
      <c r="B97" s="28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374"/>
      <c r="AF97" s="375"/>
      <c r="AG97" s="375"/>
      <c r="AH97" s="375"/>
      <c r="AI97" s="375"/>
      <c r="AJ97" s="375"/>
      <c r="AK97" s="375"/>
      <c r="AL97" s="375"/>
      <c r="AM97" s="375"/>
      <c r="AN97" s="375"/>
      <c r="AO97" s="375"/>
      <c r="AP97" s="375"/>
      <c r="AQ97" s="375"/>
      <c r="AR97" s="375"/>
      <c r="AS97" s="257"/>
    </row>
    <row r="98" spans="1:45" hidden="1" outlineLevel="1">
      <c r="A98" s="457">
        <v>19</v>
      </c>
      <c r="B98" s="273" t="s">
        <v>111</v>
      </c>
      <c r="C98" s="251" t="s">
        <v>25</v>
      </c>
      <c r="D98" s="255"/>
      <c r="E98" s="255"/>
      <c r="F98" s="255"/>
      <c r="G98" s="255"/>
      <c r="H98" s="255"/>
      <c r="I98" s="255"/>
      <c r="J98" s="255"/>
      <c r="K98" s="255"/>
      <c r="L98" s="255"/>
      <c r="M98" s="255"/>
      <c r="N98" s="255"/>
      <c r="O98" s="255"/>
      <c r="P98" s="255"/>
      <c r="Q98" s="255">
        <v>12</v>
      </c>
      <c r="R98" s="255"/>
      <c r="S98" s="255"/>
      <c r="T98" s="255"/>
      <c r="U98" s="255"/>
      <c r="V98" s="255"/>
      <c r="W98" s="255"/>
      <c r="X98" s="255"/>
      <c r="Y98" s="255"/>
      <c r="Z98" s="255"/>
      <c r="AA98" s="255"/>
      <c r="AB98" s="255"/>
      <c r="AC98" s="255"/>
      <c r="AD98" s="255"/>
      <c r="AE98" s="377"/>
      <c r="AF98" s="361"/>
      <c r="AG98" s="361"/>
      <c r="AH98" s="361"/>
      <c r="AI98" s="361"/>
      <c r="AJ98" s="361"/>
      <c r="AK98" s="361"/>
      <c r="AL98" s="366"/>
      <c r="AM98" s="366"/>
      <c r="AN98" s="366"/>
      <c r="AO98" s="366"/>
      <c r="AP98" s="366"/>
      <c r="AQ98" s="366"/>
      <c r="AR98" s="366"/>
      <c r="AS98" s="256">
        <f>SUM(AE98:AR98)</f>
        <v>0</v>
      </c>
    </row>
    <row r="99" spans="1:45" hidden="1" outlineLevel="1">
      <c r="B99" s="254" t="s">
        <v>266</v>
      </c>
      <c r="C99" s="251" t="s">
        <v>163</v>
      </c>
      <c r="D99" s="255"/>
      <c r="E99" s="255"/>
      <c r="F99" s="255"/>
      <c r="G99" s="255"/>
      <c r="H99" s="255"/>
      <c r="I99" s="255"/>
      <c r="J99" s="255"/>
      <c r="K99" s="255"/>
      <c r="L99" s="255"/>
      <c r="M99" s="255"/>
      <c r="N99" s="255"/>
      <c r="O99" s="255"/>
      <c r="P99" s="255"/>
      <c r="Q99" s="255">
        <f>Q98</f>
        <v>12</v>
      </c>
      <c r="R99" s="255"/>
      <c r="S99" s="255"/>
      <c r="T99" s="255"/>
      <c r="U99" s="255"/>
      <c r="V99" s="255"/>
      <c r="W99" s="255"/>
      <c r="X99" s="255"/>
      <c r="Y99" s="255"/>
      <c r="Z99" s="255"/>
      <c r="AA99" s="255"/>
      <c r="AB99" s="255"/>
      <c r="AC99" s="255"/>
      <c r="AD99" s="255"/>
      <c r="AE99" s="362">
        <f>AE98</f>
        <v>0</v>
      </c>
      <c r="AF99" s="362">
        <f t="shared" ref="AF99:AR99" si="174">AF98</f>
        <v>0</v>
      </c>
      <c r="AG99" s="362">
        <f t="shared" si="174"/>
        <v>0</v>
      </c>
      <c r="AH99" s="362">
        <f t="shared" si="174"/>
        <v>0</v>
      </c>
      <c r="AI99" s="362">
        <f t="shared" si="174"/>
        <v>0</v>
      </c>
      <c r="AJ99" s="362">
        <f t="shared" si="174"/>
        <v>0</v>
      </c>
      <c r="AK99" s="362">
        <f t="shared" si="174"/>
        <v>0</v>
      </c>
      <c r="AL99" s="362">
        <f t="shared" si="174"/>
        <v>0</v>
      </c>
      <c r="AM99" s="362">
        <f t="shared" si="174"/>
        <v>0</v>
      </c>
      <c r="AN99" s="362">
        <f t="shared" si="174"/>
        <v>0</v>
      </c>
      <c r="AO99" s="362">
        <f t="shared" si="174"/>
        <v>0</v>
      </c>
      <c r="AP99" s="362">
        <f t="shared" si="174"/>
        <v>0</v>
      </c>
      <c r="AQ99" s="362">
        <f t="shared" si="174"/>
        <v>0</v>
      </c>
      <c r="AR99" s="362">
        <f t="shared" si="174"/>
        <v>0</v>
      </c>
      <c r="AS99" s="257"/>
    </row>
    <row r="100" spans="1:45" hidden="1" outlineLevel="1">
      <c r="B100" s="28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363"/>
      <c r="AF100" s="363"/>
      <c r="AG100" s="363"/>
      <c r="AH100" s="363"/>
      <c r="AI100" s="363"/>
      <c r="AJ100" s="363"/>
      <c r="AK100" s="363"/>
      <c r="AL100" s="363"/>
      <c r="AM100" s="363"/>
      <c r="AN100" s="363"/>
      <c r="AO100" s="363"/>
      <c r="AP100" s="363"/>
      <c r="AQ100" s="363"/>
      <c r="AR100" s="363"/>
      <c r="AS100" s="266"/>
    </row>
    <row r="101" spans="1:45" hidden="1" outlineLevel="1">
      <c r="A101" s="457">
        <v>20</v>
      </c>
      <c r="B101" s="273" t="s">
        <v>110</v>
      </c>
      <c r="C101" s="251" t="s">
        <v>25</v>
      </c>
      <c r="D101" s="255"/>
      <c r="E101" s="255"/>
      <c r="F101" s="255"/>
      <c r="G101" s="255"/>
      <c r="H101" s="255"/>
      <c r="I101" s="255"/>
      <c r="J101" s="255"/>
      <c r="K101" s="255"/>
      <c r="L101" s="255"/>
      <c r="M101" s="255"/>
      <c r="N101" s="255"/>
      <c r="O101" s="255"/>
      <c r="P101" s="255"/>
      <c r="Q101" s="255">
        <v>12</v>
      </c>
      <c r="R101" s="255"/>
      <c r="S101" s="255"/>
      <c r="T101" s="255"/>
      <c r="U101" s="255"/>
      <c r="V101" s="255"/>
      <c r="W101" s="255"/>
      <c r="X101" s="255"/>
      <c r="Y101" s="255"/>
      <c r="Z101" s="255"/>
      <c r="AA101" s="255"/>
      <c r="AB101" s="255"/>
      <c r="AC101" s="255"/>
      <c r="AD101" s="255"/>
      <c r="AE101" s="377"/>
      <c r="AF101" s="361"/>
      <c r="AG101" s="361"/>
      <c r="AH101" s="361"/>
      <c r="AI101" s="361"/>
      <c r="AJ101" s="361"/>
      <c r="AK101" s="361"/>
      <c r="AL101" s="366"/>
      <c r="AM101" s="366"/>
      <c r="AN101" s="366"/>
      <c r="AO101" s="366"/>
      <c r="AP101" s="366"/>
      <c r="AQ101" s="366"/>
      <c r="AR101" s="366"/>
      <c r="AS101" s="256">
        <f>SUM(AE101:AR101)</f>
        <v>0</v>
      </c>
    </row>
    <row r="102" spans="1:45" hidden="1" outlineLevel="1">
      <c r="B102" s="254" t="s">
        <v>266</v>
      </c>
      <c r="C102" s="251" t="s">
        <v>163</v>
      </c>
      <c r="D102" s="255"/>
      <c r="E102" s="255"/>
      <c r="F102" s="255"/>
      <c r="G102" s="255"/>
      <c r="H102" s="255"/>
      <c r="I102" s="255"/>
      <c r="J102" s="255"/>
      <c r="K102" s="255"/>
      <c r="L102" s="255"/>
      <c r="M102" s="255"/>
      <c r="N102" s="255"/>
      <c r="O102" s="255"/>
      <c r="P102" s="255"/>
      <c r="Q102" s="255">
        <f>Q101</f>
        <v>12</v>
      </c>
      <c r="R102" s="255"/>
      <c r="S102" s="255"/>
      <c r="T102" s="255"/>
      <c r="U102" s="255"/>
      <c r="V102" s="255"/>
      <c r="W102" s="255"/>
      <c r="X102" s="255"/>
      <c r="Y102" s="255"/>
      <c r="Z102" s="255"/>
      <c r="AA102" s="255"/>
      <c r="AB102" s="255"/>
      <c r="AC102" s="255"/>
      <c r="AD102" s="255"/>
      <c r="AE102" s="362">
        <f t="shared" ref="AE102:AR102" si="175">AE101</f>
        <v>0</v>
      </c>
      <c r="AF102" s="362">
        <f t="shared" si="175"/>
        <v>0</v>
      </c>
      <c r="AG102" s="362">
        <f t="shared" si="175"/>
        <v>0</v>
      </c>
      <c r="AH102" s="362">
        <f t="shared" si="175"/>
        <v>0</v>
      </c>
      <c r="AI102" s="362">
        <f t="shared" si="175"/>
        <v>0</v>
      </c>
      <c r="AJ102" s="362">
        <f t="shared" si="175"/>
        <v>0</v>
      </c>
      <c r="AK102" s="362">
        <f t="shared" si="175"/>
        <v>0</v>
      </c>
      <c r="AL102" s="362">
        <f t="shared" si="175"/>
        <v>0</v>
      </c>
      <c r="AM102" s="362">
        <f t="shared" si="175"/>
        <v>0</v>
      </c>
      <c r="AN102" s="362">
        <f t="shared" si="175"/>
        <v>0</v>
      </c>
      <c r="AO102" s="362">
        <f t="shared" si="175"/>
        <v>0</v>
      </c>
      <c r="AP102" s="362">
        <f t="shared" si="175"/>
        <v>0</v>
      </c>
      <c r="AQ102" s="362">
        <f t="shared" si="175"/>
        <v>0</v>
      </c>
      <c r="AR102" s="362">
        <f t="shared" si="175"/>
        <v>0</v>
      </c>
      <c r="AS102" s="266"/>
    </row>
    <row r="103" spans="1:45" ht="15.75" hidden="1" outlineLevel="1">
      <c r="B103" s="282"/>
      <c r="C103" s="260"/>
      <c r="D103" s="251"/>
      <c r="E103" s="251"/>
      <c r="F103" s="251"/>
      <c r="G103" s="251"/>
      <c r="H103" s="251"/>
      <c r="I103" s="251"/>
      <c r="J103" s="251"/>
      <c r="K103" s="251"/>
      <c r="L103" s="251"/>
      <c r="M103" s="251"/>
      <c r="N103" s="251"/>
      <c r="O103" s="251"/>
      <c r="P103" s="251"/>
      <c r="Q103" s="260"/>
      <c r="R103" s="251"/>
      <c r="S103" s="251"/>
      <c r="T103" s="251"/>
      <c r="U103" s="251"/>
      <c r="V103" s="251"/>
      <c r="W103" s="251"/>
      <c r="X103" s="251"/>
      <c r="Y103" s="251"/>
      <c r="Z103" s="251"/>
      <c r="AA103" s="251"/>
      <c r="AB103" s="251"/>
      <c r="AC103" s="251"/>
      <c r="AD103" s="251"/>
      <c r="AE103" s="363"/>
      <c r="AF103" s="363"/>
      <c r="AG103" s="363"/>
      <c r="AH103" s="363"/>
      <c r="AI103" s="363"/>
      <c r="AJ103" s="363"/>
      <c r="AK103" s="363"/>
      <c r="AL103" s="363"/>
      <c r="AM103" s="363"/>
      <c r="AN103" s="363"/>
      <c r="AO103" s="363"/>
      <c r="AP103" s="363"/>
      <c r="AQ103" s="363"/>
      <c r="AR103" s="363"/>
      <c r="AS103" s="266"/>
    </row>
    <row r="104" spans="1:45" ht="15.75" hidden="1" outlineLevel="1">
      <c r="B104" s="454" t="s">
        <v>500</v>
      </c>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373"/>
      <c r="AF104" s="376"/>
      <c r="AG104" s="376"/>
      <c r="AH104" s="376"/>
      <c r="AI104" s="376"/>
      <c r="AJ104" s="376"/>
      <c r="AK104" s="376"/>
      <c r="AL104" s="376"/>
      <c r="AM104" s="376"/>
      <c r="AN104" s="376"/>
      <c r="AO104" s="376"/>
      <c r="AP104" s="376"/>
      <c r="AQ104" s="376"/>
      <c r="AR104" s="376"/>
      <c r="AS104" s="266"/>
    </row>
    <row r="105" spans="1:45" ht="15.75" hidden="1" outlineLevel="1">
      <c r="B105" s="248" t="s">
        <v>496</v>
      </c>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373"/>
      <c r="AF105" s="376"/>
      <c r="AG105" s="376"/>
      <c r="AH105" s="376"/>
      <c r="AI105" s="376"/>
      <c r="AJ105" s="376"/>
      <c r="AK105" s="376"/>
      <c r="AL105" s="376"/>
      <c r="AM105" s="376"/>
      <c r="AN105" s="376"/>
      <c r="AO105" s="376"/>
      <c r="AP105" s="376"/>
      <c r="AQ105" s="376"/>
      <c r="AR105" s="376"/>
      <c r="AS105" s="266"/>
    </row>
    <row r="106" spans="1:45" hidden="1" outlineLevel="1">
      <c r="A106" s="457">
        <v>21</v>
      </c>
      <c r="B106" s="273" t="s">
        <v>113</v>
      </c>
      <c r="C106" s="251" t="s">
        <v>25</v>
      </c>
      <c r="D106" s="255"/>
      <c r="E106" s="255"/>
      <c r="F106" s="255"/>
      <c r="G106" s="255"/>
      <c r="H106" s="255"/>
      <c r="I106" s="255"/>
      <c r="J106" s="255"/>
      <c r="K106" s="255"/>
      <c r="L106" s="255"/>
      <c r="M106" s="255"/>
      <c r="N106" s="255"/>
      <c r="O106" s="255"/>
      <c r="P106" s="255"/>
      <c r="Q106" s="251"/>
      <c r="R106" s="255"/>
      <c r="S106" s="255"/>
      <c r="T106" s="255"/>
      <c r="U106" s="255"/>
      <c r="V106" s="255"/>
      <c r="W106" s="255"/>
      <c r="X106" s="255"/>
      <c r="Y106" s="255"/>
      <c r="Z106" s="255"/>
      <c r="AA106" s="255"/>
      <c r="AB106" s="255"/>
      <c r="AC106" s="255"/>
      <c r="AD106" s="255"/>
      <c r="AE106" s="465"/>
      <c r="AF106" s="361"/>
      <c r="AG106" s="361"/>
      <c r="AH106" s="361"/>
      <c r="AI106" s="361"/>
      <c r="AJ106" s="361"/>
      <c r="AK106" s="361"/>
      <c r="AL106" s="361"/>
      <c r="AM106" s="361"/>
      <c r="AN106" s="361"/>
      <c r="AO106" s="361"/>
      <c r="AP106" s="361"/>
      <c r="AQ106" s="361"/>
      <c r="AR106" s="361"/>
      <c r="AS106" s="256">
        <f>SUM(AE106:AR106)</f>
        <v>0</v>
      </c>
    </row>
    <row r="107" spans="1:45" hidden="1" outlineLevel="1">
      <c r="B107" s="254" t="s">
        <v>266</v>
      </c>
      <c r="C107" s="251" t="s">
        <v>163</v>
      </c>
      <c r="D107" s="255"/>
      <c r="E107" s="255"/>
      <c r="F107" s="255"/>
      <c r="G107" s="255"/>
      <c r="H107" s="255"/>
      <c r="I107" s="255"/>
      <c r="J107" s="255"/>
      <c r="K107" s="255"/>
      <c r="L107" s="255"/>
      <c r="M107" s="255"/>
      <c r="N107" s="255"/>
      <c r="O107" s="255"/>
      <c r="P107" s="255"/>
      <c r="Q107" s="251"/>
      <c r="R107" s="255"/>
      <c r="S107" s="255"/>
      <c r="T107" s="255"/>
      <c r="U107" s="255"/>
      <c r="V107" s="255"/>
      <c r="W107" s="255"/>
      <c r="X107" s="255"/>
      <c r="Y107" s="255"/>
      <c r="Z107" s="255"/>
      <c r="AA107" s="255"/>
      <c r="AB107" s="255"/>
      <c r="AC107" s="255"/>
      <c r="AD107" s="255"/>
      <c r="AE107" s="362">
        <f>AE106</f>
        <v>0</v>
      </c>
      <c r="AF107" s="362">
        <f t="shared" ref="AF107" si="176">AF106</f>
        <v>0</v>
      </c>
      <c r="AG107" s="362">
        <f t="shared" ref="AG107" si="177">AG106</f>
        <v>0</v>
      </c>
      <c r="AH107" s="362">
        <f t="shared" ref="AH107" si="178">AH106</f>
        <v>0</v>
      </c>
      <c r="AI107" s="362">
        <f t="shared" ref="AI107" si="179">AI106</f>
        <v>0</v>
      </c>
      <c r="AJ107" s="362">
        <f t="shared" ref="AJ107" si="180">AJ106</f>
        <v>0</v>
      </c>
      <c r="AK107" s="362">
        <f t="shared" ref="AK107" si="181">AK106</f>
        <v>0</v>
      </c>
      <c r="AL107" s="362">
        <f t="shared" ref="AL107" si="182">AL106</f>
        <v>0</v>
      </c>
      <c r="AM107" s="362">
        <f t="shared" ref="AM107" si="183">AM106</f>
        <v>0</v>
      </c>
      <c r="AN107" s="362">
        <f t="shared" ref="AN107" si="184">AN106</f>
        <v>0</v>
      </c>
      <c r="AO107" s="362">
        <f t="shared" ref="AO107" si="185">AO106</f>
        <v>0</v>
      </c>
      <c r="AP107" s="362">
        <f t="shared" ref="AP107" si="186">AP106</f>
        <v>0</v>
      </c>
      <c r="AQ107" s="362">
        <f t="shared" ref="AQ107" si="187">AQ106</f>
        <v>0</v>
      </c>
      <c r="AR107" s="362">
        <f t="shared" ref="AR107" si="188">AR106</f>
        <v>0</v>
      </c>
      <c r="AS107" s="266"/>
    </row>
    <row r="108" spans="1:45" hidden="1" outlineLevel="1">
      <c r="B108" s="254"/>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373"/>
      <c r="AF108" s="376"/>
      <c r="AG108" s="376"/>
      <c r="AH108" s="376"/>
      <c r="AI108" s="376"/>
      <c r="AJ108" s="376"/>
      <c r="AK108" s="376"/>
      <c r="AL108" s="376"/>
      <c r="AM108" s="376"/>
      <c r="AN108" s="376"/>
      <c r="AO108" s="376"/>
      <c r="AP108" s="376"/>
      <c r="AQ108" s="376"/>
      <c r="AR108" s="376"/>
      <c r="AS108" s="266"/>
    </row>
    <row r="109" spans="1:45" hidden="1" outlineLevel="1">
      <c r="A109" s="457">
        <v>22</v>
      </c>
      <c r="B109" s="273" t="s">
        <v>114</v>
      </c>
      <c r="C109" s="251" t="s">
        <v>25</v>
      </c>
      <c r="D109" s="255"/>
      <c r="E109" s="255"/>
      <c r="F109" s="255"/>
      <c r="G109" s="255"/>
      <c r="H109" s="255"/>
      <c r="I109" s="255"/>
      <c r="J109" s="255"/>
      <c r="K109" s="255"/>
      <c r="L109" s="255"/>
      <c r="M109" s="255"/>
      <c r="N109" s="255"/>
      <c r="O109" s="255"/>
      <c r="P109" s="255"/>
      <c r="Q109" s="251"/>
      <c r="R109" s="255"/>
      <c r="S109" s="255"/>
      <c r="T109" s="255"/>
      <c r="U109" s="255"/>
      <c r="V109" s="255"/>
      <c r="W109" s="255"/>
      <c r="X109" s="255"/>
      <c r="Y109" s="255"/>
      <c r="Z109" s="255"/>
      <c r="AA109" s="255"/>
      <c r="AB109" s="255"/>
      <c r="AC109" s="255"/>
      <c r="AD109" s="255"/>
      <c r="AE109" s="465"/>
      <c r="AF109" s="361"/>
      <c r="AG109" s="361"/>
      <c r="AH109" s="361"/>
      <c r="AI109" s="361"/>
      <c r="AJ109" s="361"/>
      <c r="AK109" s="361"/>
      <c r="AL109" s="361"/>
      <c r="AM109" s="361"/>
      <c r="AN109" s="361"/>
      <c r="AO109" s="361"/>
      <c r="AP109" s="361"/>
      <c r="AQ109" s="361"/>
      <c r="AR109" s="361"/>
      <c r="AS109" s="256">
        <f>SUM(AE109:AR109)</f>
        <v>0</v>
      </c>
    </row>
    <row r="110" spans="1:45" hidden="1" outlineLevel="1">
      <c r="B110" s="254" t="s">
        <v>266</v>
      </c>
      <c r="C110" s="251" t="s">
        <v>163</v>
      </c>
      <c r="D110" s="255"/>
      <c r="E110" s="255"/>
      <c r="F110" s="255"/>
      <c r="G110" s="255"/>
      <c r="H110" s="255"/>
      <c r="I110" s="255"/>
      <c r="J110" s="255"/>
      <c r="K110" s="255"/>
      <c r="L110" s="255"/>
      <c r="M110" s="255"/>
      <c r="N110" s="255"/>
      <c r="O110" s="255"/>
      <c r="P110" s="255"/>
      <c r="Q110" s="251"/>
      <c r="R110" s="255"/>
      <c r="S110" s="255"/>
      <c r="T110" s="255"/>
      <c r="U110" s="255"/>
      <c r="V110" s="255"/>
      <c r="W110" s="255"/>
      <c r="X110" s="255"/>
      <c r="Y110" s="255"/>
      <c r="Z110" s="255"/>
      <c r="AA110" s="255"/>
      <c r="AB110" s="255"/>
      <c r="AC110" s="255"/>
      <c r="AD110" s="255"/>
      <c r="AE110" s="362">
        <f>AE109</f>
        <v>0</v>
      </c>
      <c r="AF110" s="362">
        <f t="shared" ref="AF110" si="189">AF109</f>
        <v>0</v>
      </c>
      <c r="AG110" s="362">
        <f t="shared" ref="AG110" si="190">AG109</f>
        <v>0</v>
      </c>
      <c r="AH110" s="362">
        <f t="shared" ref="AH110" si="191">AH109</f>
        <v>0</v>
      </c>
      <c r="AI110" s="362">
        <f t="shared" ref="AI110" si="192">AI109</f>
        <v>0</v>
      </c>
      <c r="AJ110" s="362">
        <f t="shared" ref="AJ110" si="193">AJ109</f>
        <v>0</v>
      </c>
      <c r="AK110" s="362">
        <f t="shared" ref="AK110" si="194">AK109</f>
        <v>0</v>
      </c>
      <c r="AL110" s="362">
        <f t="shared" ref="AL110" si="195">AL109</f>
        <v>0</v>
      </c>
      <c r="AM110" s="362">
        <f t="shared" ref="AM110" si="196">AM109</f>
        <v>0</v>
      </c>
      <c r="AN110" s="362">
        <f t="shared" ref="AN110" si="197">AN109</f>
        <v>0</v>
      </c>
      <c r="AO110" s="362">
        <f t="shared" ref="AO110" si="198">AO109</f>
        <v>0</v>
      </c>
      <c r="AP110" s="362">
        <f t="shared" ref="AP110" si="199">AP109</f>
        <v>0</v>
      </c>
      <c r="AQ110" s="362">
        <f t="shared" ref="AQ110" si="200">AQ109</f>
        <v>0</v>
      </c>
      <c r="AR110" s="362">
        <f t="shared" ref="AR110" si="201">AR109</f>
        <v>0</v>
      </c>
      <c r="AS110" s="266"/>
    </row>
    <row r="111" spans="1:45" hidden="1" outlineLevel="1">
      <c r="B111" s="254"/>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373"/>
      <c r="AF111" s="376"/>
      <c r="AG111" s="376"/>
      <c r="AH111" s="376"/>
      <c r="AI111" s="376"/>
      <c r="AJ111" s="376"/>
      <c r="AK111" s="376"/>
      <c r="AL111" s="376"/>
      <c r="AM111" s="376"/>
      <c r="AN111" s="376"/>
      <c r="AO111" s="376"/>
      <c r="AP111" s="376"/>
      <c r="AQ111" s="376"/>
      <c r="AR111" s="376"/>
      <c r="AS111" s="266"/>
    </row>
    <row r="112" spans="1:45" hidden="1" outlineLevel="1">
      <c r="A112" s="457">
        <v>23</v>
      </c>
      <c r="B112" s="273" t="s">
        <v>115</v>
      </c>
      <c r="C112" s="251" t="s">
        <v>25</v>
      </c>
      <c r="D112" s="255"/>
      <c r="E112" s="255"/>
      <c r="F112" s="255"/>
      <c r="G112" s="255"/>
      <c r="H112" s="255"/>
      <c r="I112" s="255"/>
      <c r="J112" s="255"/>
      <c r="K112" s="255"/>
      <c r="L112" s="255"/>
      <c r="M112" s="255"/>
      <c r="N112" s="255"/>
      <c r="O112" s="255"/>
      <c r="P112" s="255"/>
      <c r="Q112" s="251"/>
      <c r="R112" s="255"/>
      <c r="S112" s="255"/>
      <c r="T112" s="255"/>
      <c r="U112" s="255"/>
      <c r="V112" s="255"/>
      <c r="W112" s="255"/>
      <c r="X112" s="255"/>
      <c r="Y112" s="255"/>
      <c r="Z112" s="255"/>
      <c r="AA112" s="255"/>
      <c r="AB112" s="255"/>
      <c r="AC112" s="255"/>
      <c r="AD112" s="255"/>
      <c r="AE112" s="361"/>
      <c r="AF112" s="361"/>
      <c r="AG112" s="361"/>
      <c r="AH112" s="361"/>
      <c r="AI112" s="361"/>
      <c r="AJ112" s="361"/>
      <c r="AK112" s="361"/>
      <c r="AL112" s="361"/>
      <c r="AM112" s="361"/>
      <c r="AN112" s="361"/>
      <c r="AO112" s="361"/>
      <c r="AP112" s="361"/>
      <c r="AQ112" s="361"/>
      <c r="AR112" s="361"/>
      <c r="AS112" s="256">
        <f>SUM(AE112:AR112)</f>
        <v>0</v>
      </c>
    </row>
    <row r="113" spans="1:45" hidden="1" outlineLevel="1">
      <c r="B113" s="254" t="s">
        <v>266</v>
      </c>
      <c r="C113" s="251" t="s">
        <v>163</v>
      </c>
      <c r="D113" s="255"/>
      <c r="E113" s="255"/>
      <c r="F113" s="255"/>
      <c r="G113" s="255"/>
      <c r="H113" s="255"/>
      <c r="I113" s="255"/>
      <c r="J113" s="255"/>
      <c r="K113" s="255"/>
      <c r="L113" s="255"/>
      <c r="M113" s="255"/>
      <c r="N113" s="255"/>
      <c r="O113" s="255"/>
      <c r="P113" s="255"/>
      <c r="Q113" s="251"/>
      <c r="R113" s="255"/>
      <c r="S113" s="255"/>
      <c r="T113" s="255"/>
      <c r="U113" s="255"/>
      <c r="V113" s="255"/>
      <c r="W113" s="255"/>
      <c r="X113" s="255"/>
      <c r="Y113" s="255"/>
      <c r="Z113" s="255"/>
      <c r="AA113" s="255"/>
      <c r="AB113" s="255"/>
      <c r="AC113" s="255"/>
      <c r="AD113" s="255"/>
      <c r="AE113" s="362">
        <f>AE112</f>
        <v>0</v>
      </c>
      <c r="AF113" s="362">
        <f t="shared" ref="AF113" si="202">AF112</f>
        <v>0</v>
      </c>
      <c r="AG113" s="362">
        <f t="shared" ref="AG113" si="203">AG112</f>
        <v>0</v>
      </c>
      <c r="AH113" s="362">
        <f t="shared" ref="AH113" si="204">AH112</f>
        <v>0</v>
      </c>
      <c r="AI113" s="362">
        <f t="shared" ref="AI113" si="205">AI112</f>
        <v>0</v>
      </c>
      <c r="AJ113" s="362">
        <f t="shared" ref="AJ113" si="206">AJ112</f>
        <v>0</v>
      </c>
      <c r="AK113" s="362">
        <f t="shared" ref="AK113" si="207">AK112</f>
        <v>0</v>
      </c>
      <c r="AL113" s="362">
        <f t="shared" ref="AL113" si="208">AL112</f>
        <v>0</v>
      </c>
      <c r="AM113" s="362">
        <f t="shared" ref="AM113" si="209">AM112</f>
        <v>0</v>
      </c>
      <c r="AN113" s="362">
        <f t="shared" ref="AN113" si="210">AN112</f>
        <v>0</v>
      </c>
      <c r="AO113" s="362">
        <f t="shared" ref="AO113" si="211">AO112</f>
        <v>0</v>
      </c>
      <c r="AP113" s="362">
        <f t="shared" ref="AP113" si="212">AP112</f>
        <v>0</v>
      </c>
      <c r="AQ113" s="362">
        <f t="shared" ref="AQ113" si="213">AQ112</f>
        <v>0</v>
      </c>
      <c r="AR113" s="362">
        <f t="shared" ref="AR113" si="214">AR112</f>
        <v>0</v>
      </c>
      <c r="AS113" s="266"/>
    </row>
    <row r="114" spans="1:45" hidden="1" outlineLevel="1">
      <c r="B114" s="28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373"/>
      <c r="AF114" s="376"/>
      <c r="AG114" s="376"/>
      <c r="AH114" s="376"/>
      <c r="AI114" s="376"/>
      <c r="AJ114" s="376"/>
      <c r="AK114" s="376"/>
      <c r="AL114" s="376"/>
      <c r="AM114" s="376"/>
      <c r="AN114" s="376"/>
      <c r="AO114" s="376"/>
      <c r="AP114" s="376"/>
      <c r="AQ114" s="376"/>
      <c r="AR114" s="376"/>
      <c r="AS114" s="266"/>
    </row>
    <row r="115" spans="1:45" hidden="1" outlineLevel="1">
      <c r="A115" s="457">
        <v>24</v>
      </c>
      <c r="B115" s="273" t="s">
        <v>116</v>
      </c>
      <c r="C115" s="251" t="s">
        <v>25</v>
      </c>
      <c r="D115" s="255"/>
      <c r="E115" s="255"/>
      <c r="F115" s="255"/>
      <c r="G115" s="255"/>
      <c r="H115" s="255"/>
      <c r="I115" s="255"/>
      <c r="J115" s="255"/>
      <c r="K115" s="255"/>
      <c r="L115" s="255"/>
      <c r="M115" s="255"/>
      <c r="N115" s="255"/>
      <c r="O115" s="255"/>
      <c r="P115" s="255"/>
      <c r="Q115" s="251"/>
      <c r="R115" s="255"/>
      <c r="S115" s="255"/>
      <c r="T115" s="255"/>
      <c r="U115" s="255"/>
      <c r="V115" s="255"/>
      <c r="W115" s="255"/>
      <c r="X115" s="255"/>
      <c r="Y115" s="255"/>
      <c r="Z115" s="255"/>
      <c r="AA115" s="255"/>
      <c r="AB115" s="255"/>
      <c r="AC115" s="255"/>
      <c r="AD115" s="255"/>
      <c r="AE115" s="361"/>
      <c r="AF115" s="361"/>
      <c r="AG115" s="361"/>
      <c r="AH115" s="361"/>
      <c r="AI115" s="361"/>
      <c r="AJ115" s="361"/>
      <c r="AK115" s="361"/>
      <c r="AL115" s="361"/>
      <c r="AM115" s="361"/>
      <c r="AN115" s="361"/>
      <c r="AO115" s="361"/>
      <c r="AP115" s="361"/>
      <c r="AQ115" s="361"/>
      <c r="AR115" s="361"/>
      <c r="AS115" s="256">
        <f>SUM(AE115:AR115)</f>
        <v>0</v>
      </c>
    </row>
    <row r="116" spans="1:45" hidden="1" outlineLevel="1">
      <c r="B116" s="254" t="s">
        <v>266</v>
      </c>
      <c r="C116" s="251" t="s">
        <v>163</v>
      </c>
      <c r="D116" s="255"/>
      <c r="E116" s="255"/>
      <c r="F116" s="255"/>
      <c r="G116" s="255"/>
      <c r="H116" s="255"/>
      <c r="I116" s="255"/>
      <c r="J116" s="255"/>
      <c r="K116" s="255"/>
      <c r="L116" s="255"/>
      <c r="M116" s="255"/>
      <c r="N116" s="255"/>
      <c r="O116" s="255"/>
      <c r="P116" s="255"/>
      <c r="Q116" s="251"/>
      <c r="R116" s="255"/>
      <c r="S116" s="255"/>
      <c r="T116" s="255"/>
      <c r="U116" s="255"/>
      <c r="V116" s="255"/>
      <c r="W116" s="255"/>
      <c r="X116" s="255"/>
      <c r="Y116" s="255"/>
      <c r="Z116" s="255"/>
      <c r="AA116" s="255"/>
      <c r="AB116" s="255"/>
      <c r="AC116" s="255"/>
      <c r="AD116" s="255"/>
      <c r="AE116" s="362">
        <f>AE115</f>
        <v>0</v>
      </c>
      <c r="AF116" s="362">
        <f t="shared" ref="AF116" si="215">AF115</f>
        <v>0</v>
      </c>
      <c r="AG116" s="362">
        <f t="shared" ref="AG116" si="216">AG115</f>
        <v>0</v>
      </c>
      <c r="AH116" s="362">
        <f t="shared" ref="AH116" si="217">AH115</f>
        <v>0</v>
      </c>
      <c r="AI116" s="362">
        <f t="shared" ref="AI116" si="218">AI115</f>
        <v>0</v>
      </c>
      <c r="AJ116" s="362">
        <f t="shared" ref="AJ116" si="219">AJ115</f>
        <v>0</v>
      </c>
      <c r="AK116" s="362">
        <f t="shared" ref="AK116" si="220">AK115</f>
        <v>0</v>
      </c>
      <c r="AL116" s="362">
        <f t="shared" ref="AL116" si="221">AL115</f>
        <v>0</v>
      </c>
      <c r="AM116" s="362">
        <f t="shared" ref="AM116" si="222">AM115</f>
        <v>0</v>
      </c>
      <c r="AN116" s="362">
        <f t="shared" ref="AN116" si="223">AN115</f>
        <v>0</v>
      </c>
      <c r="AO116" s="362">
        <f t="shared" ref="AO116" si="224">AO115</f>
        <v>0</v>
      </c>
      <c r="AP116" s="362">
        <f t="shared" ref="AP116" si="225">AP115</f>
        <v>0</v>
      </c>
      <c r="AQ116" s="362">
        <f t="shared" ref="AQ116" si="226">AQ115</f>
        <v>0</v>
      </c>
      <c r="AR116" s="362">
        <f t="shared" ref="AR116" si="227">AR115</f>
        <v>0</v>
      </c>
      <c r="AS116" s="266"/>
    </row>
    <row r="117" spans="1:45" hidden="1" outlineLevel="1">
      <c r="B117" s="254"/>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363"/>
      <c r="AF117" s="376"/>
      <c r="AG117" s="376"/>
      <c r="AH117" s="376"/>
      <c r="AI117" s="376"/>
      <c r="AJ117" s="376"/>
      <c r="AK117" s="376"/>
      <c r="AL117" s="376"/>
      <c r="AM117" s="376"/>
      <c r="AN117" s="376"/>
      <c r="AO117" s="376"/>
      <c r="AP117" s="376"/>
      <c r="AQ117" s="376"/>
      <c r="AR117" s="376"/>
      <c r="AS117" s="266"/>
    </row>
    <row r="118" spans="1:45" ht="15.75" hidden="1" outlineLevel="1">
      <c r="B118" s="248" t="s">
        <v>497</v>
      </c>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363"/>
      <c r="AF118" s="376"/>
      <c r="AG118" s="376"/>
      <c r="AH118" s="376"/>
      <c r="AI118" s="376"/>
      <c r="AJ118" s="376"/>
      <c r="AK118" s="376"/>
      <c r="AL118" s="376"/>
      <c r="AM118" s="376"/>
      <c r="AN118" s="376"/>
      <c r="AO118" s="376"/>
      <c r="AP118" s="376"/>
      <c r="AQ118" s="376"/>
      <c r="AR118" s="376"/>
      <c r="AS118" s="266"/>
    </row>
    <row r="119" spans="1:45" hidden="1" outlineLevel="1">
      <c r="A119" s="457">
        <v>25</v>
      </c>
      <c r="B119" s="273" t="s">
        <v>117</v>
      </c>
      <c r="C119" s="251" t="s">
        <v>25</v>
      </c>
      <c r="D119" s="255"/>
      <c r="E119" s="255"/>
      <c r="F119" s="255"/>
      <c r="G119" s="255"/>
      <c r="H119" s="255"/>
      <c r="I119" s="255"/>
      <c r="J119" s="255"/>
      <c r="K119" s="255"/>
      <c r="L119" s="255"/>
      <c r="M119" s="255"/>
      <c r="N119" s="255"/>
      <c r="O119" s="255"/>
      <c r="P119" s="255"/>
      <c r="Q119" s="255">
        <v>12</v>
      </c>
      <c r="R119" s="255"/>
      <c r="S119" s="255"/>
      <c r="T119" s="255"/>
      <c r="U119" s="255"/>
      <c r="V119" s="255"/>
      <c r="W119" s="255"/>
      <c r="X119" s="255"/>
      <c r="Y119" s="255"/>
      <c r="Z119" s="255"/>
      <c r="AA119" s="255"/>
      <c r="AB119" s="255"/>
      <c r="AC119" s="255"/>
      <c r="AD119" s="255"/>
      <c r="AE119" s="377"/>
      <c r="AF119" s="361"/>
      <c r="AG119" s="361"/>
      <c r="AH119" s="361"/>
      <c r="AI119" s="361"/>
      <c r="AJ119" s="361"/>
      <c r="AK119" s="361"/>
      <c r="AL119" s="366"/>
      <c r="AM119" s="366"/>
      <c r="AN119" s="366"/>
      <c r="AO119" s="366"/>
      <c r="AP119" s="366"/>
      <c r="AQ119" s="366"/>
      <c r="AR119" s="366"/>
      <c r="AS119" s="256">
        <f>SUM(AE119:AR119)</f>
        <v>0</v>
      </c>
    </row>
    <row r="120" spans="1:45" hidden="1" outlineLevel="1">
      <c r="B120" s="254" t="s">
        <v>266</v>
      </c>
      <c r="C120" s="251" t="s">
        <v>163</v>
      </c>
      <c r="D120" s="255"/>
      <c r="E120" s="255"/>
      <c r="F120" s="255"/>
      <c r="G120" s="255"/>
      <c r="H120" s="255"/>
      <c r="I120" s="255"/>
      <c r="J120" s="255"/>
      <c r="K120" s="255"/>
      <c r="L120" s="255"/>
      <c r="M120" s="255"/>
      <c r="N120" s="255"/>
      <c r="O120" s="255"/>
      <c r="P120" s="255"/>
      <c r="Q120" s="255">
        <f>Q119</f>
        <v>12</v>
      </c>
      <c r="R120" s="255"/>
      <c r="S120" s="255"/>
      <c r="T120" s="255"/>
      <c r="U120" s="255"/>
      <c r="V120" s="255"/>
      <c r="W120" s="255"/>
      <c r="X120" s="255"/>
      <c r="Y120" s="255"/>
      <c r="Z120" s="255"/>
      <c r="AA120" s="255"/>
      <c r="AB120" s="255"/>
      <c r="AC120" s="255"/>
      <c r="AD120" s="255"/>
      <c r="AE120" s="362">
        <f>AE119</f>
        <v>0</v>
      </c>
      <c r="AF120" s="362">
        <f t="shared" ref="AF120" si="228">AF119</f>
        <v>0</v>
      </c>
      <c r="AG120" s="362">
        <f t="shared" ref="AG120" si="229">AG119</f>
        <v>0</v>
      </c>
      <c r="AH120" s="362">
        <f t="shared" ref="AH120" si="230">AH119</f>
        <v>0</v>
      </c>
      <c r="AI120" s="362">
        <f t="shared" ref="AI120" si="231">AI119</f>
        <v>0</v>
      </c>
      <c r="AJ120" s="362">
        <f t="shared" ref="AJ120" si="232">AJ119</f>
        <v>0</v>
      </c>
      <c r="AK120" s="362">
        <f t="shared" ref="AK120" si="233">AK119</f>
        <v>0</v>
      </c>
      <c r="AL120" s="362">
        <f t="shared" ref="AL120" si="234">AL119</f>
        <v>0</v>
      </c>
      <c r="AM120" s="362">
        <f t="shared" ref="AM120" si="235">AM119</f>
        <v>0</v>
      </c>
      <c r="AN120" s="362">
        <f t="shared" ref="AN120" si="236">AN119</f>
        <v>0</v>
      </c>
      <c r="AO120" s="362">
        <f t="shared" ref="AO120" si="237">AO119</f>
        <v>0</v>
      </c>
      <c r="AP120" s="362">
        <f t="shared" ref="AP120" si="238">AP119</f>
        <v>0</v>
      </c>
      <c r="AQ120" s="362">
        <f t="shared" ref="AQ120" si="239">AQ119</f>
        <v>0</v>
      </c>
      <c r="AR120" s="362">
        <f t="shared" ref="AR120" si="240">AR119</f>
        <v>0</v>
      </c>
      <c r="AS120" s="266"/>
    </row>
    <row r="121" spans="1:45" hidden="1" outlineLevel="1">
      <c r="B121" s="254"/>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363"/>
      <c r="AF121" s="376"/>
      <c r="AG121" s="376"/>
      <c r="AH121" s="376"/>
      <c r="AI121" s="376"/>
      <c r="AJ121" s="376"/>
      <c r="AK121" s="376"/>
      <c r="AL121" s="376"/>
      <c r="AM121" s="376"/>
      <c r="AN121" s="376"/>
      <c r="AO121" s="376"/>
      <c r="AP121" s="376"/>
      <c r="AQ121" s="376"/>
      <c r="AR121" s="376"/>
      <c r="AS121" s="266"/>
    </row>
    <row r="122" spans="1:45" hidden="1" outlineLevel="1">
      <c r="A122" s="457">
        <v>26</v>
      </c>
      <c r="B122" s="273" t="s">
        <v>118</v>
      </c>
      <c r="C122" s="251" t="s">
        <v>25</v>
      </c>
      <c r="D122" s="255"/>
      <c r="E122" s="255"/>
      <c r="F122" s="255"/>
      <c r="G122" s="255"/>
      <c r="H122" s="255"/>
      <c r="I122" s="255"/>
      <c r="J122" s="255"/>
      <c r="K122" s="255"/>
      <c r="L122" s="255"/>
      <c r="M122" s="255"/>
      <c r="N122" s="255"/>
      <c r="O122" s="255"/>
      <c r="P122" s="255"/>
      <c r="Q122" s="255">
        <v>12</v>
      </c>
      <c r="R122" s="255"/>
      <c r="S122" s="255"/>
      <c r="T122" s="255"/>
      <c r="U122" s="255"/>
      <c r="V122" s="255"/>
      <c r="W122" s="255"/>
      <c r="X122" s="255"/>
      <c r="Y122" s="255"/>
      <c r="Z122" s="255"/>
      <c r="AA122" s="255"/>
      <c r="AB122" s="255"/>
      <c r="AC122" s="255"/>
      <c r="AD122" s="255"/>
      <c r="AE122" s="377"/>
      <c r="AF122" s="465"/>
      <c r="AG122" s="465"/>
      <c r="AH122" s="361"/>
      <c r="AI122" s="465"/>
      <c r="AJ122" s="361"/>
      <c r="AK122" s="361"/>
      <c r="AL122" s="366"/>
      <c r="AM122" s="366"/>
      <c r="AN122" s="366"/>
      <c r="AO122" s="366"/>
      <c r="AP122" s="366"/>
      <c r="AQ122" s="366"/>
      <c r="AR122" s="366"/>
      <c r="AS122" s="256">
        <f>SUM(AE122:AR122)</f>
        <v>0</v>
      </c>
    </row>
    <row r="123" spans="1:45" hidden="1" outlineLevel="1">
      <c r="B123" s="254" t="s">
        <v>266</v>
      </c>
      <c r="C123" s="251" t="s">
        <v>163</v>
      </c>
      <c r="D123" s="255"/>
      <c r="E123" s="255"/>
      <c r="F123" s="255"/>
      <c r="G123" s="255"/>
      <c r="H123" s="255"/>
      <c r="I123" s="255"/>
      <c r="J123" s="255"/>
      <c r="K123" s="255"/>
      <c r="L123" s="255"/>
      <c r="M123" s="255"/>
      <c r="N123" s="255"/>
      <c r="O123" s="255"/>
      <c r="P123" s="255"/>
      <c r="Q123" s="255">
        <f>Q122</f>
        <v>12</v>
      </c>
      <c r="R123" s="255"/>
      <c r="S123" s="255"/>
      <c r="T123" s="255"/>
      <c r="U123" s="255"/>
      <c r="V123" s="255"/>
      <c r="W123" s="255"/>
      <c r="X123" s="255"/>
      <c r="Y123" s="255"/>
      <c r="Z123" s="255"/>
      <c r="AA123" s="255"/>
      <c r="AB123" s="255"/>
      <c r="AC123" s="255"/>
      <c r="AD123" s="255"/>
      <c r="AE123" s="362">
        <f>AE122</f>
        <v>0</v>
      </c>
      <c r="AF123" s="362">
        <f t="shared" ref="AF123" si="241">AF122</f>
        <v>0</v>
      </c>
      <c r="AG123" s="362">
        <f t="shared" ref="AG123" si="242">AG122</f>
        <v>0</v>
      </c>
      <c r="AH123" s="362">
        <f t="shared" ref="AH123" si="243">AH122</f>
        <v>0</v>
      </c>
      <c r="AI123" s="362">
        <f t="shared" ref="AI123" si="244">AI122</f>
        <v>0</v>
      </c>
      <c r="AJ123" s="362">
        <f t="shared" ref="AJ123" si="245">AJ122</f>
        <v>0</v>
      </c>
      <c r="AK123" s="362">
        <f t="shared" ref="AK123" si="246">AK122</f>
        <v>0</v>
      </c>
      <c r="AL123" s="362">
        <f t="shared" ref="AL123" si="247">AL122</f>
        <v>0</v>
      </c>
      <c r="AM123" s="362">
        <f t="shared" ref="AM123" si="248">AM122</f>
        <v>0</v>
      </c>
      <c r="AN123" s="362">
        <f t="shared" ref="AN123" si="249">AN122</f>
        <v>0</v>
      </c>
      <c r="AO123" s="362">
        <f t="shared" ref="AO123" si="250">AO122</f>
        <v>0</v>
      </c>
      <c r="AP123" s="362">
        <f t="shared" ref="AP123" si="251">AP122</f>
        <v>0</v>
      </c>
      <c r="AQ123" s="362">
        <f t="shared" ref="AQ123" si="252">AQ122</f>
        <v>0</v>
      </c>
      <c r="AR123" s="362">
        <f t="shared" ref="AR123" si="253">AR122</f>
        <v>0</v>
      </c>
      <c r="AS123" s="266"/>
    </row>
    <row r="124" spans="1:45" hidden="1" outlineLevel="1">
      <c r="B124" s="254"/>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363"/>
      <c r="AF124" s="376"/>
      <c r="AG124" s="376"/>
      <c r="AH124" s="376"/>
      <c r="AI124" s="376"/>
      <c r="AJ124" s="376"/>
      <c r="AK124" s="376"/>
      <c r="AL124" s="376"/>
      <c r="AM124" s="376"/>
      <c r="AN124" s="376"/>
      <c r="AO124" s="376"/>
      <c r="AP124" s="376"/>
      <c r="AQ124" s="376"/>
      <c r="AR124" s="376"/>
      <c r="AS124" s="266"/>
    </row>
    <row r="125" spans="1:45" hidden="1" outlineLevel="1">
      <c r="A125" s="457">
        <v>27</v>
      </c>
      <c r="B125" s="273" t="s">
        <v>119</v>
      </c>
      <c r="C125" s="251" t="s">
        <v>25</v>
      </c>
      <c r="D125" s="255"/>
      <c r="E125" s="255"/>
      <c r="F125" s="255"/>
      <c r="G125" s="255"/>
      <c r="H125" s="255"/>
      <c r="I125" s="255"/>
      <c r="J125" s="255"/>
      <c r="K125" s="255"/>
      <c r="L125" s="255"/>
      <c r="M125" s="255"/>
      <c r="N125" s="255"/>
      <c r="O125" s="255"/>
      <c r="P125" s="255"/>
      <c r="Q125" s="255">
        <v>12</v>
      </c>
      <c r="R125" s="255"/>
      <c r="S125" s="255"/>
      <c r="T125" s="255"/>
      <c r="U125" s="255"/>
      <c r="V125" s="255"/>
      <c r="W125" s="255"/>
      <c r="X125" s="255"/>
      <c r="Y125" s="255"/>
      <c r="Z125" s="255"/>
      <c r="AA125" s="255"/>
      <c r="AB125" s="255"/>
      <c r="AC125" s="255"/>
      <c r="AD125" s="255"/>
      <c r="AE125" s="377"/>
      <c r="AF125" s="361"/>
      <c r="AG125" s="361"/>
      <c r="AH125" s="361"/>
      <c r="AI125" s="361"/>
      <c r="AJ125" s="361"/>
      <c r="AK125" s="361"/>
      <c r="AL125" s="366"/>
      <c r="AM125" s="366"/>
      <c r="AN125" s="366"/>
      <c r="AO125" s="366"/>
      <c r="AP125" s="366"/>
      <c r="AQ125" s="366"/>
      <c r="AR125" s="366"/>
      <c r="AS125" s="256">
        <f>SUM(AE125:AR125)</f>
        <v>0</v>
      </c>
    </row>
    <row r="126" spans="1:45" hidden="1" outlineLevel="1">
      <c r="B126" s="254" t="s">
        <v>266</v>
      </c>
      <c r="C126" s="251" t="s">
        <v>163</v>
      </c>
      <c r="D126" s="255"/>
      <c r="E126" s="255"/>
      <c r="F126" s="255"/>
      <c r="G126" s="255"/>
      <c r="H126" s="255"/>
      <c r="I126" s="255"/>
      <c r="J126" s="255"/>
      <c r="K126" s="255"/>
      <c r="L126" s="255"/>
      <c r="M126" s="255"/>
      <c r="N126" s="255"/>
      <c r="O126" s="255"/>
      <c r="P126" s="255"/>
      <c r="Q126" s="255">
        <f>Q125</f>
        <v>12</v>
      </c>
      <c r="R126" s="255"/>
      <c r="S126" s="255"/>
      <c r="T126" s="255"/>
      <c r="U126" s="255"/>
      <c r="V126" s="255"/>
      <c r="W126" s="255"/>
      <c r="X126" s="255"/>
      <c r="Y126" s="255"/>
      <c r="Z126" s="255"/>
      <c r="AA126" s="255"/>
      <c r="AB126" s="255"/>
      <c r="AC126" s="255"/>
      <c r="AD126" s="255"/>
      <c r="AE126" s="362">
        <f>AE125</f>
        <v>0</v>
      </c>
      <c r="AF126" s="362">
        <f t="shared" ref="AF126" si="254">AF125</f>
        <v>0</v>
      </c>
      <c r="AG126" s="362">
        <f t="shared" ref="AG126" si="255">AG125</f>
        <v>0</v>
      </c>
      <c r="AH126" s="362">
        <f t="shared" ref="AH126" si="256">AH125</f>
        <v>0</v>
      </c>
      <c r="AI126" s="362">
        <f t="shared" ref="AI126" si="257">AI125</f>
        <v>0</v>
      </c>
      <c r="AJ126" s="362">
        <f t="shared" ref="AJ126" si="258">AJ125</f>
        <v>0</v>
      </c>
      <c r="AK126" s="362">
        <f t="shared" ref="AK126" si="259">AK125</f>
        <v>0</v>
      </c>
      <c r="AL126" s="362">
        <f t="shared" ref="AL126" si="260">AL125</f>
        <v>0</v>
      </c>
      <c r="AM126" s="362">
        <f t="shared" ref="AM126" si="261">AM125</f>
        <v>0</v>
      </c>
      <c r="AN126" s="362">
        <f t="shared" ref="AN126" si="262">AN125</f>
        <v>0</v>
      </c>
      <c r="AO126" s="362">
        <f t="shared" ref="AO126" si="263">AO125</f>
        <v>0</v>
      </c>
      <c r="AP126" s="362">
        <f t="shared" ref="AP126" si="264">AP125</f>
        <v>0</v>
      </c>
      <c r="AQ126" s="362">
        <f t="shared" ref="AQ126" si="265">AQ125</f>
        <v>0</v>
      </c>
      <c r="AR126" s="362">
        <f t="shared" ref="AR126" si="266">AR125</f>
        <v>0</v>
      </c>
      <c r="AS126" s="266"/>
    </row>
    <row r="127" spans="1:45" hidden="1" outlineLevel="1">
      <c r="B127" s="254"/>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363"/>
      <c r="AF127" s="376"/>
      <c r="AG127" s="376"/>
      <c r="AH127" s="376"/>
      <c r="AI127" s="376"/>
      <c r="AJ127" s="376"/>
      <c r="AK127" s="376"/>
      <c r="AL127" s="376"/>
      <c r="AM127" s="376"/>
      <c r="AN127" s="376"/>
      <c r="AO127" s="376"/>
      <c r="AP127" s="376"/>
      <c r="AQ127" s="376"/>
      <c r="AR127" s="376"/>
      <c r="AS127" s="266"/>
    </row>
    <row r="128" spans="1:45" ht="30" hidden="1" outlineLevel="1">
      <c r="A128" s="457">
        <v>28</v>
      </c>
      <c r="B128" s="273" t="s">
        <v>120</v>
      </c>
      <c r="C128" s="251" t="s">
        <v>25</v>
      </c>
      <c r="D128" s="255"/>
      <c r="E128" s="255"/>
      <c r="F128" s="255"/>
      <c r="G128" s="255"/>
      <c r="H128" s="255"/>
      <c r="I128" s="255"/>
      <c r="J128" s="255"/>
      <c r="K128" s="255"/>
      <c r="L128" s="255"/>
      <c r="M128" s="255"/>
      <c r="N128" s="255"/>
      <c r="O128" s="255"/>
      <c r="P128" s="255"/>
      <c r="Q128" s="255">
        <v>12</v>
      </c>
      <c r="R128" s="255"/>
      <c r="S128" s="255"/>
      <c r="T128" s="255"/>
      <c r="U128" s="255"/>
      <c r="V128" s="255"/>
      <c r="W128" s="255"/>
      <c r="X128" s="255"/>
      <c r="Y128" s="255"/>
      <c r="Z128" s="255"/>
      <c r="AA128" s="255"/>
      <c r="AB128" s="255"/>
      <c r="AC128" s="255"/>
      <c r="AD128" s="255"/>
      <c r="AE128" s="377"/>
      <c r="AF128" s="361"/>
      <c r="AG128" s="361"/>
      <c r="AH128" s="361"/>
      <c r="AI128" s="361"/>
      <c r="AJ128" s="361"/>
      <c r="AK128" s="361"/>
      <c r="AL128" s="366"/>
      <c r="AM128" s="366"/>
      <c r="AN128" s="366"/>
      <c r="AO128" s="366"/>
      <c r="AP128" s="366"/>
      <c r="AQ128" s="366"/>
      <c r="AR128" s="366"/>
      <c r="AS128" s="256">
        <f>SUM(AE128:AR128)</f>
        <v>0</v>
      </c>
    </row>
    <row r="129" spans="1:45" hidden="1" outlineLevel="1">
      <c r="B129" s="254" t="s">
        <v>266</v>
      </c>
      <c r="C129" s="251" t="s">
        <v>163</v>
      </c>
      <c r="D129" s="255"/>
      <c r="E129" s="255"/>
      <c r="F129" s="255"/>
      <c r="G129" s="255"/>
      <c r="H129" s="255"/>
      <c r="I129" s="255"/>
      <c r="J129" s="255"/>
      <c r="K129" s="255"/>
      <c r="L129" s="255"/>
      <c r="M129" s="255"/>
      <c r="N129" s="255"/>
      <c r="O129" s="255"/>
      <c r="P129" s="255"/>
      <c r="Q129" s="255">
        <f>Q128</f>
        <v>12</v>
      </c>
      <c r="R129" s="255"/>
      <c r="S129" s="255"/>
      <c r="T129" s="255"/>
      <c r="U129" s="255"/>
      <c r="V129" s="255"/>
      <c r="W129" s="255"/>
      <c r="X129" s="255"/>
      <c r="Y129" s="255"/>
      <c r="Z129" s="255"/>
      <c r="AA129" s="255"/>
      <c r="AB129" s="255"/>
      <c r="AC129" s="255"/>
      <c r="AD129" s="255"/>
      <c r="AE129" s="362">
        <f>AE128</f>
        <v>0</v>
      </c>
      <c r="AF129" s="362">
        <f t="shared" ref="AF129" si="267">AF128</f>
        <v>0</v>
      </c>
      <c r="AG129" s="362">
        <f t="shared" ref="AG129" si="268">AG128</f>
        <v>0</v>
      </c>
      <c r="AH129" s="362">
        <f t="shared" ref="AH129" si="269">AH128</f>
        <v>0</v>
      </c>
      <c r="AI129" s="362">
        <f t="shared" ref="AI129" si="270">AI128</f>
        <v>0</v>
      </c>
      <c r="AJ129" s="362">
        <f t="shared" ref="AJ129" si="271">AJ128</f>
        <v>0</v>
      </c>
      <c r="AK129" s="362">
        <f t="shared" ref="AK129" si="272">AK128</f>
        <v>0</v>
      </c>
      <c r="AL129" s="362">
        <f t="shared" ref="AL129" si="273">AL128</f>
        <v>0</v>
      </c>
      <c r="AM129" s="362">
        <f t="shared" ref="AM129" si="274">AM128</f>
        <v>0</v>
      </c>
      <c r="AN129" s="362">
        <f t="shared" ref="AN129" si="275">AN128</f>
        <v>0</v>
      </c>
      <c r="AO129" s="362">
        <f t="shared" ref="AO129" si="276">AO128</f>
        <v>0</v>
      </c>
      <c r="AP129" s="362">
        <f t="shared" ref="AP129" si="277">AP128</f>
        <v>0</v>
      </c>
      <c r="AQ129" s="362">
        <f t="shared" ref="AQ129" si="278">AQ128</f>
        <v>0</v>
      </c>
      <c r="AR129" s="362">
        <f t="shared" ref="AR129" si="279">AR128</f>
        <v>0</v>
      </c>
      <c r="AS129" s="266"/>
    </row>
    <row r="130" spans="1:45" hidden="1" outlineLevel="1">
      <c r="B130" s="254"/>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363"/>
      <c r="AF130" s="376"/>
      <c r="AG130" s="376"/>
      <c r="AH130" s="376"/>
      <c r="AI130" s="376"/>
      <c r="AJ130" s="376"/>
      <c r="AK130" s="376"/>
      <c r="AL130" s="376"/>
      <c r="AM130" s="376"/>
      <c r="AN130" s="376"/>
      <c r="AO130" s="376"/>
      <c r="AP130" s="376"/>
      <c r="AQ130" s="376"/>
      <c r="AR130" s="376"/>
      <c r="AS130" s="266"/>
    </row>
    <row r="131" spans="1:45" ht="30" hidden="1" outlineLevel="1">
      <c r="A131" s="457">
        <v>29</v>
      </c>
      <c r="B131" s="273" t="s">
        <v>121</v>
      </c>
      <c r="C131" s="251" t="s">
        <v>25</v>
      </c>
      <c r="D131" s="255"/>
      <c r="E131" s="255"/>
      <c r="F131" s="255"/>
      <c r="G131" s="255"/>
      <c r="H131" s="255"/>
      <c r="I131" s="255"/>
      <c r="J131" s="255"/>
      <c r="K131" s="255"/>
      <c r="L131" s="255"/>
      <c r="M131" s="255"/>
      <c r="N131" s="255"/>
      <c r="O131" s="255"/>
      <c r="P131" s="255"/>
      <c r="Q131" s="255">
        <v>3</v>
      </c>
      <c r="R131" s="255"/>
      <c r="S131" s="255"/>
      <c r="T131" s="255"/>
      <c r="U131" s="255"/>
      <c r="V131" s="255"/>
      <c r="W131" s="255"/>
      <c r="X131" s="255"/>
      <c r="Y131" s="255"/>
      <c r="Z131" s="255"/>
      <c r="AA131" s="255"/>
      <c r="AB131" s="255"/>
      <c r="AC131" s="255"/>
      <c r="AD131" s="255"/>
      <c r="AE131" s="377"/>
      <c r="AF131" s="361"/>
      <c r="AG131" s="361"/>
      <c r="AH131" s="361"/>
      <c r="AI131" s="361"/>
      <c r="AJ131" s="361"/>
      <c r="AK131" s="361"/>
      <c r="AL131" s="366"/>
      <c r="AM131" s="366"/>
      <c r="AN131" s="366"/>
      <c r="AO131" s="366"/>
      <c r="AP131" s="366"/>
      <c r="AQ131" s="366"/>
      <c r="AR131" s="366"/>
      <c r="AS131" s="256">
        <f>SUM(AE131:AR131)</f>
        <v>0</v>
      </c>
    </row>
    <row r="132" spans="1:45" hidden="1" outlineLevel="1">
      <c r="B132" s="254" t="s">
        <v>266</v>
      </c>
      <c r="C132" s="251" t="s">
        <v>163</v>
      </c>
      <c r="D132" s="255"/>
      <c r="E132" s="255"/>
      <c r="F132" s="255"/>
      <c r="G132" s="255"/>
      <c r="H132" s="255"/>
      <c r="I132" s="255"/>
      <c r="J132" s="255"/>
      <c r="K132" s="255"/>
      <c r="L132" s="255"/>
      <c r="M132" s="255"/>
      <c r="N132" s="255"/>
      <c r="O132" s="255"/>
      <c r="P132" s="255"/>
      <c r="Q132" s="255">
        <f>Q131</f>
        <v>3</v>
      </c>
      <c r="R132" s="255"/>
      <c r="S132" s="255"/>
      <c r="T132" s="255"/>
      <c r="U132" s="255"/>
      <c r="V132" s="255"/>
      <c r="W132" s="255"/>
      <c r="X132" s="255"/>
      <c r="Y132" s="255"/>
      <c r="Z132" s="255"/>
      <c r="AA132" s="255"/>
      <c r="AB132" s="255"/>
      <c r="AC132" s="255"/>
      <c r="AD132" s="255"/>
      <c r="AE132" s="362">
        <f>AE131</f>
        <v>0</v>
      </c>
      <c r="AF132" s="362">
        <f t="shared" ref="AF132" si="280">AF131</f>
        <v>0</v>
      </c>
      <c r="AG132" s="362">
        <f t="shared" ref="AG132" si="281">AG131</f>
        <v>0</v>
      </c>
      <c r="AH132" s="362">
        <f t="shared" ref="AH132" si="282">AH131</f>
        <v>0</v>
      </c>
      <c r="AI132" s="362">
        <f t="shared" ref="AI132" si="283">AI131</f>
        <v>0</v>
      </c>
      <c r="AJ132" s="362">
        <f t="shared" ref="AJ132" si="284">AJ131</f>
        <v>0</v>
      </c>
      <c r="AK132" s="362">
        <f t="shared" ref="AK132" si="285">AK131</f>
        <v>0</v>
      </c>
      <c r="AL132" s="362">
        <f t="shared" ref="AL132" si="286">AL131</f>
        <v>0</v>
      </c>
      <c r="AM132" s="362">
        <f t="shared" ref="AM132" si="287">AM131</f>
        <v>0</v>
      </c>
      <c r="AN132" s="362">
        <f t="shared" ref="AN132" si="288">AN131</f>
        <v>0</v>
      </c>
      <c r="AO132" s="362">
        <f t="shared" ref="AO132" si="289">AO131</f>
        <v>0</v>
      </c>
      <c r="AP132" s="362">
        <f t="shared" ref="AP132" si="290">AP131</f>
        <v>0</v>
      </c>
      <c r="AQ132" s="362">
        <f t="shared" ref="AQ132" si="291">AQ131</f>
        <v>0</v>
      </c>
      <c r="AR132" s="362">
        <f t="shared" ref="AR132" si="292">AR131</f>
        <v>0</v>
      </c>
      <c r="AS132" s="266"/>
    </row>
    <row r="133" spans="1:45" hidden="1" outlineLevel="1">
      <c r="B133" s="254"/>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363"/>
      <c r="AF133" s="376"/>
      <c r="AG133" s="376"/>
      <c r="AH133" s="376"/>
      <c r="AI133" s="376"/>
      <c r="AJ133" s="376"/>
      <c r="AK133" s="376"/>
      <c r="AL133" s="376"/>
      <c r="AM133" s="376"/>
      <c r="AN133" s="376"/>
      <c r="AO133" s="376"/>
      <c r="AP133" s="376"/>
      <c r="AQ133" s="376"/>
      <c r="AR133" s="376"/>
      <c r="AS133" s="266"/>
    </row>
    <row r="134" spans="1:45" ht="30" hidden="1" outlineLevel="1">
      <c r="A134" s="457">
        <v>30</v>
      </c>
      <c r="B134" s="273" t="s">
        <v>122</v>
      </c>
      <c r="C134" s="251" t="s">
        <v>25</v>
      </c>
      <c r="D134" s="255"/>
      <c r="E134" s="255"/>
      <c r="F134" s="255"/>
      <c r="G134" s="255"/>
      <c r="H134" s="255"/>
      <c r="I134" s="255"/>
      <c r="J134" s="255"/>
      <c r="K134" s="255"/>
      <c r="L134" s="255"/>
      <c r="M134" s="255"/>
      <c r="N134" s="255"/>
      <c r="O134" s="255"/>
      <c r="P134" s="255"/>
      <c r="Q134" s="255">
        <v>12</v>
      </c>
      <c r="R134" s="255"/>
      <c r="S134" s="255"/>
      <c r="T134" s="255"/>
      <c r="U134" s="255"/>
      <c r="V134" s="255"/>
      <c r="W134" s="255"/>
      <c r="X134" s="255"/>
      <c r="Y134" s="255"/>
      <c r="Z134" s="255"/>
      <c r="AA134" s="255"/>
      <c r="AB134" s="255"/>
      <c r="AC134" s="255"/>
      <c r="AD134" s="255"/>
      <c r="AE134" s="377"/>
      <c r="AF134" s="361"/>
      <c r="AG134" s="361"/>
      <c r="AH134" s="361"/>
      <c r="AI134" s="361"/>
      <c r="AJ134" s="361"/>
      <c r="AK134" s="361"/>
      <c r="AL134" s="366"/>
      <c r="AM134" s="366"/>
      <c r="AN134" s="366"/>
      <c r="AO134" s="366"/>
      <c r="AP134" s="366"/>
      <c r="AQ134" s="366"/>
      <c r="AR134" s="366"/>
      <c r="AS134" s="256">
        <f>SUM(AE134:AR134)</f>
        <v>0</v>
      </c>
    </row>
    <row r="135" spans="1:45" hidden="1" outlineLevel="1">
      <c r="B135" s="254" t="s">
        <v>266</v>
      </c>
      <c r="C135" s="251" t="s">
        <v>163</v>
      </c>
      <c r="D135" s="255"/>
      <c r="E135" s="255"/>
      <c r="F135" s="255"/>
      <c r="G135" s="255"/>
      <c r="H135" s="255"/>
      <c r="I135" s="255"/>
      <c r="J135" s="255"/>
      <c r="K135" s="255"/>
      <c r="L135" s="255"/>
      <c r="M135" s="255"/>
      <c r="N135" s="255"/>
      <c r="O135" s="255"/>
      <c r="P135" s="255"/>
      <c r="Q135" s="255">
        <f>Q134</f>
        <v>12</v>
      </c>
      <c r="R135" s="255"/>
      <c r="S135" s="255"/>
      <c r="T135" s="255"/>
      <c r="U135" s="255"/>
      <c r="V135" s="255"/>
      <c r="W135" s="255"/>
      <c r="X135" s="255"/>
      <c r="Y135" s="255"/>
      <c r="Z135" s="255"/>
      <c r="AA135" s="255"/>
      <c r="AB135" s="255"/>
      <c r="AC135" s="255"/>
      <c r="AD135" s="255"/>
      <c r="AE135" s="362">
        <f>AE134</f>
        <v>0</v>
      </c>
      <c r="AF135" s="362">
        <f t="shared" ref="AF135" si="293">AF134</f>
        <v>0</v>
      </c>
      <c r="AG135" s="362">
        <f t="shared" ref="AG135" si="294">AG134</f>
        <v>0</v>
      </c>
      <c r="AH135" s="362">
        <f t="shared" ref="AH135" si="295">AH134</f>
        <v>0</v>
      </c>
      <c r="AI135" s="362">
        <f t="shared" ref="AI135" si="296">AI134</f>
        <v>0</v>
      </c>
      <c r="AJ135" s="362">
        <f t="shared" ref="AJ135" si="297">AJ134</f>
        <v>0</v>
      </c>
      <c r="AK135" s="362">
        <f t="shared" ref="AK135" si="298">AK134</f>
        <v>0</v>
      </c>
      <c r="AL135" s="362">
        <f t="shared" ref="AL135" si="299">AL134</f>
        <v>0</v>
      </c>
      <c r="AM135" s="362">
        <f t="shared" ref="AM135" si="300">AM134</f>
        <v>0</v>
      </c>
      <c r="AN135" s="362">
        <f t="shared" ref="AN135" si="301">AN134</f>
        <v>0</v>
      </c>
      <c r="AO135" s="362">
        <f t="shared" ref="AO135" si="302">AO134</f>
        <v>0</v>
      </c>
      <c r="AP135" s="362">
        <f t="shared" ref="AP135" si="303">AP134</f>
        <v>0</v>
      </c>
      <c r="AQ135" s="362">
        <f t="shared" ref="AQ135" si="304">AQ134</f>
        <v>0</v>
      </c>
      <c r="AR135" s="362">
        <f t="shared" ref="AR135" si="305">AR134</f>
        <v>0</v>
      </c>
      <c r="AS135" s="266"/>
    </row>
    <row r="136" spans="1:45" hidden="1" outlineLevel="1">
      <c r="B136" s="254"/>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363"/>
      <c r="AF136" s="376"/>
      <c r="AG136" s="376"/>
      <c r="AH136" s="376"/>
      <c r="AI136" s="376"/>
      <c r="AJ136" s="376"/>
      <c r="AK136" s="376"/>
      <c r="AL136" s="376"/>
      <c r="AM136" s="376"/>
      <c r="AN136" s="376"/>
      <c r="AO136" s="376"/>
      <c r="AP136" s="376"/>
      <c r="AQ136" s="376"/>
      <c r="AR136" s="376"/>
      <c r="AS136" s="266"/>
    </row>
    <row r="137" spans="1:45" hidden="1" outlineLevel="1">
      <c r="A137" s="457">
        <v>31</v>
      </c>
      <c r="B137" s="273" t="s">
        <v>123</v>
      </c>
      <c r="C137" s="251" t="s">
        <v>25</v>
      </c>
      <c r="D137" s="255"/>
      <c r="E137" s="255"/>
      <c r="F137" s="255"/>
      <c r="G137" s="255"/>
      <c r="H137" s="255"/>
      <c r="I137" s="255"/>
      <c r="J137" s="255"/>
      <c r="K137" s="255"/>
      <c r="L137" s="255"/>
      <c r="M137" s="255"/>
      <c r="N137" s="255"/>
      <c r="O137" s="255"/>
      <c r="P137" s="255"/>
      <c r="Q137" s="255">
        <v>12</v>
      </c>
      <c r="R137" s="255"/>
      <c r="S137" s="255"/>
      <c r="T137" s="255"/>
      <c r="U137" s="255"/>
      <c r="V137" s="255"/>
      <c r="W137" s="255"/>
      <c r="X137" s="255"/>
      <c r="Y137" s="255"/>
      <c r="Z137" s="255"/>
      <c r="AA137" s="255"/>
      <c r="AB137" s="255"/>
      <c r="AC137" s="255"/>
      <c r="AD137" s="255"/>
      <c r="AE137" s="377"/>
      <c r="AF137" s="361"/>
      <c r="AG137" s="361"/>
      <c r="AH137" s="361"/>
      <c r="AI137" s="361"/>
      <c r="AJ137" s="361"/>
      <c r="AK137" s="361"/>
      <c r="AL137" s="366"/>
      <c r="AM137" s="366"/>
      <c r="AN137" s="366"/>
      <c r="AO137" s="366"/>
      <c r="AP137" s="366"/>
      <c r="AQ137" s="366"/>
      <c r="AR137" s="366"/>
      <c r="AS137" s="256">
        <f>SUM(AE137:AR137)</f>
        <v>0</v>
      </c>
    </row>
    <row r="138" spans="1:45" hidden="1" outlineLevel="1">
      <c r="B138" s="254" t="s">
        <v>266</v>
      </c>
      <c r="C138" s="251" t="s">
        <v>163</v>
      </c>
      <c r="D138" s="255"/>
      <c r="E138" s="255"/>
      <c r="F138" s="255"/>
      <c r="G138" s="255"/>
      <c r="H138" s="255"/>
      <c r="I138" s="255"/>
      <c r="J138" s="255"/>
      <c r="K138" s="255"/>
      <c r="L138" s="255"/>
      <c r="M138" s="255"/>
      <c r="N138" s="255"/>
      <c r="O138" s="255"/>
      <c r="P138" s="255"/>
      <c r="Q138" s="255">
        <f>Q137</f>
        <v>12</v>
      </c>
      <c r="R138" s="255"/>
      <c r="S138" s="255"/>
      <c r="T138" s="255"/>
      <c r="U138" s="255"/>
      <c r="V138" s="255"/>
      <c r="W138" s="255"/>
      <c r="X138" s="255"/>
      <c r="Y138" s="255"/>
      <c r="Z138" s="255"/>
      <c r="AA138" s="255"/>
      <c r="AB138" s="255"/>
      <c r="AC138" s="255"/>
      <c r="AD138" s="255"/>
      <c r="AE138" s="362">
        <f>AE137</f>
        <v>0</v>
      </c>
      <c r="AF138" s="362">
        <f t="shared" ref="AF138" si="306">AF137</f>
        <v>0</v>
      </c>
      <c r="AG138" s="362">
        <f t="shared" ref="AG138" si="307">AG137</f>
        <v>0</v>
      </c>
      <c r="AH138" s="362">
        <f t="shared" ref="AH138" si="308">AH137</f>
        <v>0</v>
      </c>
      <c r="AI138" s="362">
        <f t="shared" ref="AI138" si="309">AI137</f>
        <v>0</v>
      </c>
      <c r="AJ138" s="362">
        <f t="shared" ref="AJ138" si="310">AJ137</f>
        <v>0</v>
      </c>
      <c r="AK138" s="362">
        <f t="shared" ref="AK138" si="311">AK137</f>
        <v>0</v>
      </c>
      <c r="AL138" s="362">
        <f t="shared" ref="AL138" si="312">AL137</f>
        <v>0</v>
      </c>
      <c r="AM138" s="362">
        <f t="shared" ref="AM138" si="313">AM137</f>
        <v>0</v>
      </c>
      <c r="AN138" s="362">
        <f t="shared" ref="AN138" si="314">AN137</f>
        <v>0</v>
      </c>
      <c r="AO138" s="362">
        <f t="shared" ref="AO138" si="315">AO137</f>
        <v>0</v>
      </c>
      <c r="AP138" s="362">
        <f t="shared" ref="AP138" si="316">AP137</f>
        <v>0</v>
      </c>
      <c r="AQ138" s="362">
        <f t="shared" ref="AQ138" si="317">AQ137</f>
        <v>0</v>
      </c>
      <c r="AR138" s="362">
        <f t="shared" ref="AR138" si="318">AR137</f>
        <v>0</v>
      </c>
      <c r="AS138" s="266"/>
    </row>
    <row r="139" spans="1:45" hidden="1" outlineLevel="1">
      <c r="B139" s="273"/>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363"/>
      <c r="AF139" s="376"/>
      <c r="AG139" s="376"/>
      <c r="AH139" s="376"/>
      <c r="AI139" s="376"/>
      <c r="AJ139" s="376"/>
      <c r="AK139" s="376"/>
      <c r="AL139" s="376"/>
      <c r="AM139" s="376"/>
      <c r="AN139" s="376"/>
      <c r="AO139" s="376"/>
      <c r="AP139" s="376"/>
      <c r="AQ139" s="376"/>
      <c r="AR139" s="376"/>
      <c r="AS139" s="266"/>
    </row>
    <row r="140" spans="1:45" ht="15.75" hidden="1" customHeight="1" outlineLevel="1">
      <c r="A140" s="457">
        <v>32</v>
      </c>
      <c r="B140" s="273" t="s">
        <v>124</v>
      </c>
      <c r="C140" s="251" t="s">
        <v>25</v>
      </c>
      <c r="D140" s="255"/>
      <c r="E140" s="255"/>
      <c r="F140" s="255"/>
      <c r="G140" s="255"/>
      <c r="H140" s="255"/>
      <c r="I140" s="255"/>
      <c r="J140" s="255"/>
      <c r="K140" s="255"/>
      <c r="L140" s="255"/>
      <c r="M140" s="255"/>
      <c r="N140" s="255"/>
      <c r="O140" s="255"/>
      <c r="P140" s="255"/>
      <c r="Q140" s="255">
        <v>12</v>
      </c>
      <c r="R140" s="255"/>
      <c r="S140" s="255"/>
      <c r="T140" s="255"/>
      <c r="U140" s="255"/>
      <c r="V140" s="255"/>
      <c r="W140" s="255"/>
      <c r="X140" s="255"/>
      <c r="Y140" s="255"/>
      <c r="Z140" s="255"/>
      <c r="AA140" s="255"/>
      <c r="AB140" s="255"/>
      <c r="AC140" s="255"/>
      <c r="AD140" s="255"/>
      <c r="AE140" s="377"/>
      <c r="AF140" s="361"/>
      <c r="AG140" s="361"/>
      <c r="AH140" s="361"/>
      <c r="AI140" s="361"/>
      <c r="AJ140" s="361"/>
      <c r="AK140" s="361"/>
      <c r="AL140" s="366"/>
      <c r="AM140" s="366"/>
      <c r="AN140" s="366"/>
      <c r="AO140" s="366"/>
      <c r="AP140" s="366"/>
      <c r="AQ140" s="366"/>
      <c r="AR140" s="366"/>
      <c r="AS140" s="256">
        <f>SUM(AE140:AR140)</f>
        <v>0</v>
      </c>
    </row>
    <row r="141" spans="1:45" hidden="1" outlineLevel="1">
      <c r="B141" s="254" t="s">
        <v>266</v>
      </c>
      <c r="C141" s="251" t="s">
        <v>163</v>
      </c>
      <c r="D141" s="255"/>
      <c r="E141" s="255"/>
      <c r="F141" s="255"/>
      <c r="G141" s="255"/>
      <c r="H141" s="255"/>
      <c r="I141" s="255"/>
      <c r="J141" s="255"/>
      <c r="K141" s="255"/>
      <c r="L141" s="255"/>
      <c r="M141" s="255"/>
      <c r="N141" s="255"/>
      <c r="O141" s="255"/>
      <c r="P141" s="255"/>
      <c r="Q141" s="255">
        <f>Q140</f>
        <v>12</v>
      </c>
      <c r="R141" s="255"/>
      <c r="S141" s="255"/>
      <c r="T141" s="255"/>
      <c r="U141" s="255"/>
      <c r="V141" s="255"/>
      <c r="W141" s="255"/>
      <c r="X141" s="255"/>
      <c r="Y141" s="255"/>
      <c r="Z141" s="255"/>
      <c r="AA141" s="255"/>
      <c r="AB141" s="255"/>
      <c r="AC141" s="255"/>
      <c r="AD141" s="255"/>
      <c r="AE141" s="362">
        <f>AE140</f>
        <v>0</v>
      </c>
      <c r="AF141" s="362">
        <f t="shared" ref="AF141" si="319">AF140</f>
        <v>0</v>
      </c>
      <c r="AG141" s="362">
        <f t="shared" ref="AG141" si="320">AG140</f>
        <v>0</v>
      </c>
      <c r="AH141" s="362">
        <f t="shared" ref="AH141" si="321">AH140</f>
        <v>0</v>
      </c>
      <c r="AI141" s="362">
        <f t="shared" ref="AI141" si="322">AI140</f>
        <v>0</v>
      </c>
      <c r="AJ141" s="362">
        <f t="shared" ref="AJ141" si="323">AJ140</f>
        <v>0</v>
      </c>
      <c r="AK141" s="362">
        <f t="shared" ref="AK141" si="324">AK140</f>
        <v>0</v>
      </c>
      <c r="AL141" s="362">
        <f t="shared" ref="AL141" si="325">AL140</f>
        <v>0</v>
      </c>
      <c r="AM141" s="362">
        <f t="shared" ref="AM141" si="326">AM140</f>
        <v>0</v>
      </c>
      <c r="AN141" s="362">
        <f t="shared" ref="AN141" si="327">AN140</f>
        <v>0</v>
      </c>
      <c r="AO141" s="362">
        <f t="shared" ref="AO141" si="328">AO140</f>
        <v>0</v>
      </c>
      <c r="AP141" s="362">
        <f t="shared" ref="AP141" si="329">AP140</f>
        <v>0</v>
      </c>
      <c r="AQ141" s="362">
        <f t="shared" ref="AQ141" si="330">AQ140</f>
        <v>0</v>
      </c>
      <c r="AR141" s="362">
        <f t="shared" ref="AR141" si="331">AR140</f>
        <v>0</v>
      </c>
      <c r="AS141" s="266"/>
    </row>
    <row r="142" spans="1:45" hidden="1" outlineLevel="1">
      <c r="B142" s="273"/>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363"/>
      <c r="AF142" s="376"/>
      <c r="AG142" s="376"/>
      <c r="AH142" s="376"/>
      <c r="AI142" s="376"/>
      <c r="AJ142" s="376"/>
      <c r="AK142" s="376"/>
      <c r="AL142" s="376"/>
      <c r="AM142" s="376"/>
      <c r="AN142" s="376"/>
      <c r="AO142" s="376"/>
      <c r="AP142" s="376"/>
      <c r="AQ142" s="376"/>
      <c r="AR142" s="376"/>
      <c r="AS142" s="266"/>
    </row>
    <row r="143" spans="1:45" ht="15.75" hidden="1" outlineLevel="1">
      <c r="B143" s="248" t="s">
        <v>498</v>
      </c>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363"/>
      <c r="AF143" s="376"/>
      <c r="AG143" s="376"/>
      <c r="AH143" s="376"/>
      <c r="AI143" s="376"/>
      <c r="AJ143" s="376"/>
      <c r="AK143" s="376"/>
      <c r="AL143" s="376"/>
      <c r="AM143" s="376"/>
      <c r="AN143" s="376"/>
      <c r="AO143" s="376"/>
      <c r="AP143" s="376"/>
      <c r="AQ143" s="376"/>
      <c r="AR143" s="376"/>
      <c r="AS143" s="266"/>
    </row>
    <row r="144" spans="1:45" hidden="1" outlineLevel="1">
      <c r="A144" s="457">
        <v>33</v>
      </c>
      <c r="B144" s="273" t="s">
        <v>125</v>
      </c>
      <c r="C144" s="251" t="s">
        <v>25</v>
      </c>
      <c r="D144" s="255"/>
      <c r="E144" s="255"/>
      <c r="F144" s="255"/>
      <c r="G144" s="255"/>
      <c r="H144" s="255"/>
      <c r="I144" s="255"/>
      <c r="J144" s="255"/>
      <c r="K144" s="255"/>
      <c r="L144" s="255"/>
      <c r="M144" s="255"/>
      <c r="N144" s="255"/>
      <c r="O144" s="255"/>
      <c r="P144" s="255"/>
      <c r="Q144" s="255">
        <v>0</v>
      </c>
      <c r="R144" s="255"/>
      <c r="S144" s="255"/>
      <c r="T144" s="255"/>
      <c r="U144" s="255"/>
      <c r="V144" s="255"/>
      <c r="W144" s="255"/>
      <c r="X144" s="255"/>
      <c r="Y144" s="255"/>
      <c r="Z144" s="255"/>
      <c r="AA144" s="255"/>
      <c r="AB144" s="255"/>
      <c r="AC144" s="255"/>
      <c r="AD144" s="255"/>
      <c r="AE144" s="377"/>
      <c r="AF144" s="361"/>
      <c r="AG144" s="361"/>
      <c r="AH144" s="361"/>
      <c r="AI144" s="361"/>
      <c r="AJ144" s="361"/>
      <c r="AK144" s="361"/>
      <c r="AL144" s="366"/>
      <c r="AM144" s="366"/>
      <c r="AN144" s="366"/>
      <c r="AO144" s="366"/>
      <c r="AP144" s="366"/>
      <c r="AQ144" s="366"/>
      <c r="AR144" s="366"/>
      <c r="AS144" s="256">
        <f>SUM(AE144:AR144)</f>
        <v>0</v>
      </c>
    </row>
    <row r="145" spans="1:45" hidden="1" outlineLevel="1">
      <c r="B145" s="254" t="s">
        <v>266</v>
      </c>
      <c r="C145" s="251" t="s">
        <v>163</v>
      </c>
      <c r="D145" s="255"/>
      <c r="E145" s="255"/>
      <c r="F145" s="255"/>
      <c r="G145" s="255"/>
      <c r="H145" s="255"/>
      <c r="I145" s="255"/>
      <c r="J145" s="255"/>
      <c r="K145" s="255"/>
      <c r="L145" s="255"/>
      <c r="M145" s="255"/>
      <c r="N145" s="255"/>
      <c r="O145" s="255"/>
      <c r="P145" s="255"/>
      <c r="Q145" s="255">
        <f>Q144</f>
        <v>0</v>
      </c>
      <c r="R145" s="255"/>
      <c r="S145" s="255"/>
      <c r="T145" s="255"/>
      <c r="U145" s="255"/>
      <c r="V145" s="255"/>
      <c r="W145" s="255"/>
      <c r="X145" s="255"/>
      <c r="Y145" s="255"/>
      <c r="Z145" s="255"/>
      <c r="AA145" s="255"/>
      <c r="AB145" s="255"/>
      <c r="AC145" s="255"/>
      <c r="AD145" s="255"/>
      <c r="AE145" s="362">
        <f>AE144</f>
        <v>0</v>
      </c>
      <c r="AF145" s="362">
        <f t="shared" ref="AF145" si="332">AF144</f>
        <v>0</v>
      </c>
      <c r="AG145" s="362">
        <f t="shared" ref="AG145" si="333">AG144</f>
        <v>0</v>
      </c>
      <c r="AH145" s="362">
        <f t="shared" ref="AH145" si="334">AH144</f>
        <v>0</v>
      </c>
      <c r="AI145" s="362">
        <f t="shared" ref="AI145" si="335">AI144</f>
        <v>0</v>
      </c>
      <c r="AJ145" s="362">
        <f t="shared" ref="AJ145" si="336">AJ144</f>
        <v>0</v>
      </c>
      <c r="AK145" s="362">
        <f t="shared" ref="AK145" si="337">AK144</f>
        <v>0</v>
      </c>
      <c r="AL145" s="362">
        <f t="shared" ref="AL145" si="338">AL144</f>
        <v>0</v>
      </c>
      <c r="AM145" s="362">
        <f t="shared" ref="AM145" si="339">AM144</f>
        <v>0</v>
      </c>
      <c r="AN145" s="362">
        <f t="shared" ref="AN145" si="340">AN144</f>
        <v>0</v>
      </c>
      <c r="AO145" s="362">
        <f t="shared" ref="AO145" si="341">AO144</f>
        <v>0</v>
      </c>
      <c r="AP145" s="362">
        <f t="shared" ref="AP145" si="342">AP144</f>
        <v>0</v>
      </c>
      <c r="AQ145" s="362">
        <f t="shared" ref="AQ145" si="343">AQ144</f>
        <v>0</v>
      </c>
      <c r="AR145" s="362">
        <f t="shared" ref="AR145" si="344">AR144</f>
        <v>0</v>
      </c>
      <c r="AS145" s="266"/>
    </row>
    <row r="146" spans="1:45" hidden="1" outlineLevel="1">
      <c r="B146" s="273"/>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363"/>
      <c r="AF146" s="376"/>
      <c r="AG146" s="376"/>
      <c r="AH146" s="376"/>
      <c r="AI146" s="376"/>
      <c r="AJ146" s="376"/>
      <c r="AK146" s="376"/>
      <c r="AL146" s="376"/>
      <c r="AM146" s="376"/>
      <c r="AN146" s="376"/>
      <c r="AO146" s="376"/>
      <c r="AP146" s="376"/>
      <c r="AQ146" s="376"/>
      <c r="AR146" s="376"/>
      <c r="AS146" s="266"/>
    </row>
    <row r="147" spans="1:45" hidden="1" outlineLevel="1">
      <c r="A147" s="457">
        <v>34</v>
      </c>
      <c r="B147" s="273" t="s">
        <v>126</v>
      </c>
      <c r="C147" s="251" t="s">
        <v>25</v>
      </c>
      <c r="D147" s="255"/>
      <c r="E147" s="255"/>
      <c r="F147" s="255"/>
      <c r="G147" s="255"/>
      <c r="H147" s="255"/>
      <c r="I147" s="255"/>
      <c r="J147" s="255"/>
      <c r="K147" s="255"/>
      <c r="L147" s="255"/>
      <c r="M147" s="255"/>
      <c r="N147" s="255"/>
      <c r="O147" s="255"/>
      <c r="P147" s="255"/>
      <c r="Q147" s="255">
        <v>0</v>
      </c>
      <c r="R147" s="255"/>
      <c r="S147" s="255"/>
      <c r="T147" s="255"/>
      <c r="U147" s="255"/>
      <c r="V147" s="255"/>
      <c r="W147" s="255"/>
      <c r="X147" s="255"/>
      <c r="Y147" s="255"/>
      <c r="Z147" s="255"/>
      <c r="AA147" s="255"/>
      <c r="AB147" s="255"/>
      <c r="AC147" s="255"/>
      <c r="AD147" s="255"/>
      <c r="AE147" s="377"/>
      <c r="AF147" s="361"/>
      <c r="AG147" s="361"/>
      <c r="AH147" s="361"/>
      <c r="AI147" s="361"/>
      <c r="AJ147" s="361"/>
      <c r="AK147" s="361"/>
      <c r="AL147" s="366"/>
      <c r="AM147" s="366"/>
      <c r="AN147" s="366"/>
      <c r="AO147" s="366"/>
      <c r="AP147" s="366"/>
      <c r="AQ147" s="366"/>
      <c r="AR147" s="366"/>
      <c r="AS147" s="256">
        <f>SUM(AE147:AR147)</f>
        <v>0</v>
      </c>
    </row>
    <row r="148" spans="1:45" hidden="1" outlineLevel="1">
      <c r="B148" s="254" t="s">
        <v>266</v>
      </c>
      <c r="C148" s="251" t="s">
        <v>163</v>
      </c>
      <c r="D148" s="255"/>
      <c r="E148" s="255"/>
      <c r="F148" s="255"/>
      <c r="G148" s="255"/>
      <c r="H148" s="255"/>
      <c r="I148" s="255"/>
      <c r="J148" s="255"/>
      <c r="K148" s="255"/>
      <c r="L148" s="255"/>
      <c r="M148" s="255"/>
      <c r="N148" s="255"/>
      <c r="O148" s="255"/>
      <c r="P148" s="255"/>
      <c r="Q148" s="255">
        <f>Q147</f>
        <v>0</v>
      </c>
      <c r="R148" s="255"/>
      <c r="S148" s="255"/>
      <c r="T148" s="255"/>
      <c r="U148" s="255"/>
      <c r="V148" s="255"/>
      <c r="W148" s="255"/>
      <c r="X148" s="255"/>
      <c r="Y148" s="255"/>
      <c r="Z148" s="255"/>
      <c r="AA148" s="255"/>
      <c r="AB148" s="255"/>
      <c r="AC148" s="255"/>
      <c r="AD148" s="255"/>
      <c r="AE148" s="362">
        <f>AE147</f>
        <v>0</v>
      </c>
      <c r="AF148" s="362">
        <f t="shared" ref="AF148" si="345">AF147</f>
        <v>0</v>
      </c>
      <c r="AG148" s="362">
        <f t="shared" ref="AG148" si="346">AG147</f>
        <v>0</v>
      </c>
      <c r="AH148" s="362">
        <f t="shared" ref="AH148" si="347">AH147</f>
        <v>0</v>
      </c>
      <c r="AI148" s="362">
        <f t="shared" ref="AI148" si="348">AI147</f>
        <v>0</v>
      </c>
      <c r="AJ148" s="362">
        <f t="shared" ref="AJ148" si="349">AJ147</f>
        <v>0</v>
      </c>
      <c r="AK148" s="362">
        <f t="shared" ref="AK148" si="350">AK147</f>
        <v>0</v>
      </c>
      <c r="AL148" s="362">
        <f t="shared" ref="AL148" si="351">AL147</f>
        <v>0</v>
      </c>
      <c r="AM148" s="362">
        <f t="shared" ref="AM148" si="352">AM147</f>
        <v>0</v>
      </c>
      <c r="AN148" s="362">
        <f t="shared" ref="AN148" si="353">AN147</f>
        <v>0</v>
      </c>
      <c r="AO148" s="362">
        <f t="shared" ref="AO148" si="354">AO147</f>
        <v>0</v>
      </c>
      <c r="AP148" s="362">
        <f t="shared" ref="AP148" si="355">AP147</f>
        <v>0</v>
      </c>
      <c r="AQ148" s="362">
        <f t="shared" ref="AQ148" si="356">AQ147</f>
        <v>0</v>
      </c>
      <c r="AR148" s="362">
        <f t="shared" ref="AR148" si="357">AR147</f>
        <v>0</v>
      </c>
      <c r="AS148" s="266"/>
    </row>
    <row r="149" spans="1:45" hidden="1" outlineLevel="1">
      <c r="B149" s="273"/>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363"/>
      <c r="AF149" s="376"/>
      <c r="AG149" s="376"/>
      <c r="AH149" s="376"/>
      <c r="AI149" s="376"/>
      <c r="AJ149" s="376"/>
      <c r="AK149" s="376"/>
      <c r="AL149" s="376"/>
      <c r="AM149" s="376"/>
      <c r="AN149" s="376"/>
      <c r="AO149" s="376"/>
      <c r="AP149" s="376"/>
      <c r="AQ149" s="376"/>
      <c r="AR149" s="376"/>
      <c r="AS149" s="266"/>
    </row>
    <row r="150" spans="1:45" hidden="1" outlineLevel="1">
      <c r="A150" s="457">
        <v>35</v>
      </c>
      <c r="B150" s="273" t="s">
        <v>127</v>
      </c>
      <c r="C150" s="251" t="s">
        <v>25</v>
      </c>
      <c r="D150" s="255"/>
      <c r="E150" s="255"/>
      <c r="F150" s="255"/>
      <c r="G150" s="255"/>
      <c r="H150" s="255"/>
      <c r="I150" s="255"/>
      <c r="J150" s="255"/>
      <c r="K150" s="255"/>
      <c r="L150" s="255"/>
      <c r="M150" s="255"/>
      <c r="N150" s="255"/>
      <c r="O150" s="255"/>
      <c r="P150" s="255"/>
      <c r="Q150" s="255">
        <v>0</v>
      </c>
      <c r="R150" s="255"/>
      <c r="S150" s="255"/>
      <c r="T150" s="255"/>
      <c r="U150" s="255"/>
      <c r="V150" s="255"/>
      <c r="W150" s="255"/>
      <c r="X150" s="255"/>
      <c r="Y150" s="255"/>
      <c r="Z150" s="255"/>
      <c r="AA150" s="255"/>
      <c r="AB150" s="255"/>
      <c r="AC150" s="255"/>
      <c r="AD150" s="255"/>
      <c r="AE150" s="377"/>
      <c r="AF150" s="361"/>
      <c r="AG150" s="361"/>
      <c r="AH150" s="361"/>
      <c r="AI150" s="361"/>
      <c r="AJ150" s="361"/>
      <c r="AK150" s="361"/>
      <c r="AL150" s="366"/>
      <c r="AM150" s="366"/>
      <c r="AN150" s="366"/>
      <c r="AO150" s="366"/>
      <c r="AP150" s="366"/>
      <c r="AQ150" s="366"/>
      <c r="AR150" s="366"/>
      <c r="AS150" s="256">
        <f>SUM(AE150:AR150)</f>
        <v>0</v>
      </c>
    </row>
    <row r="151" spans="1:45" hidden="1" outlineLevel="1">
      <c r="B151" s="254" t="s">
        <v>266</v>
      </c>
      <c r="C151" s="251" t="s">
        <v>163</v>
      </c>
      <c r="D151" s="255"/>
      <c r="E151" s="255"/>
      <c r="F151" s="255"/>
      <c r="G151" s="255"/>
      <c r="H151" s="255"/>
      <c r="I151" s="255"/>
      <c r="J151" s="255"/>
      <c r="K151" s="255"/>
      <c r="L151" s="255"/>
      <c r="M151" s="255"/>
      <c r="N151" s="255"/>
      <c r="O151" s="255"/>
      <c r="P151" s="255"/>
      <c r="Q151" s="255">
        <f>Q150</f>
        <v>0</v>
      </c>
      <c r="R151" s="255"/>
      <c r="S151" s="255"/>
      <c r="T151" s="255"/>
      <c r="U151" s="255"/>
      <c r="V151" s="255"/>
      <c r="W151" s="255"/>
      <c r="X151" s="255"/>
      <c r="Y151" s="255"/>
      <c r="Z151" s="255"/>
      <c r="AA151" s="255"/>
      <c r="AB151" s="255"/>
      <c r="AC151" s="255"/>
      <c r="AD151" s="255"/>
      <c r="AE151" s="362">
        <f>AE150</f>
        <v>0</v>
      </c>
      <c r="AF151" s="362">
        <f t="shared" ref="AF151" si="358">AF150</f>
        <v>0</v>
      </c>
      <c r="AG151" s="362">
        <f t="shared" ref="AG151" si="359">AG150</f>
        <v>0</v>
      </c>
      <c r="AH151" s="362">
        <f t="shared" ref="AH151" si="360">AH150</f>
        <v>0</v>
      </c>
      <c r="AI151" s="362">
        <f t="shared" ref="AI151" si="361">AI150</f>
        <v>0</v>
      </c>
      <c r="AJ151" s="362">
        <f t="shared" ref="AJ151" si="362">AJ150</f>
        <v>0</v>
      </c>
      <c r="AK151" s="362">
        <f t="shared" ref="AK151" si="363">AK150</f>
        <v>0</v>
      </c>
      <c r="AL151" s="362">
        <f t="shared" ref="AL151" si="364">AL150</f>
        <v>0</v>
      </c>
      <c r="AM151" s="362">
        <f t="shared" ref="AM151" si="365">AM150</f>
        <v>0</v>
      </c>
      <c r="AN151" s="362">
        <f t="shared" ref="AN151" si="366">AN150</f>
        <v>0</v>
      </c>
      <c r="AO151" s="362">
        <f t="shared" ref="AO151" si="367">AO150</f>
        <v>0</v>
      </c>
      <c r="AP151" s="362">
        <f t="shared" ref="AP151" si="368">AP150</f>
        <v>0</v>
      </c>
      <c r="AQ151" s="362">
        <f t="shared" ref="AQ151" si="369">AQ150</f>
        <v>0</v>
      </c>
      <c r="AR151" s="362">
        <f t="shared" ref="AR151" si="370">AR150</f>
        <v>0</v>
      </c>
      <c r="AS151" s="266"/>
    </row>
    <row r="152" spans="1:45" hidden="1" outlineLevel="1">
      <c r="B152" s="254"/>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363"/>
      <c r="AF152" s="376"/>
      <c r="AG152" s="376"/>
      <c r="AH152" s="376"/>
      <c r="AI152" s="376"/>
      <c r="AJ152" s="376"/>
      <c r="AK152" s="376"/>
      <c r="AL152" s="376"/>
      <c r="AM152" s="376"/>
      <c r="AN152" s="376"/>
      <c r="AO152" s="376"/>
      <c r="AP152" s="376"/>
      <c r="AQ152" s="376"/>
      <c r="AR152" s="376"/>
      <c r="AS152" s="266"/>
    </row>
    <row r="153" spans="1:45" ht="15.75" hidden="1" outlineLevel="1">
      <c r="B153" s="248" t="s">
        <v>499</v>
      </c>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363"/>
      <c r="AF153" s="376"/>
      <c r="AG153" s="376"/>
      <c r="AH153" s="376"/>
      <c r="AI153" s="376"/>
      <c r="AJ153" s="376"/>
      <c r="AK153" s="376"/>
      <c r="AL153" s="376"/>
      <c r="AM153" s="376"/>
      <c r="AN153" s="376"/>
      <c r="AO153" s="376"/>
      <c r="AP153" s="376"/>
      <c r="AQ153" s="376"/>
      <c r="AR153" s="376"/>
      <c r="AS153" s="266"/>
    </row>
    <row r="154" spans="1:45" ht="45" hidden="1" outlineLevel="1">
      <c r="A154" s="457">
        <v>36</v>
      </c>
      <c r="B154" s="273" t="s">
        <v>128</v>
      </c>
      <c r="C154" s="251" t="s">
        <v>25</v>
      </c>
      <c r="D154" s="255"/>
      <c r="E154" s="255"/>
      <c r="F154" s="255"/>
      <c r="G154" s="255"/>
      <c r="H154" s="255"/>
      <c r="I154" s="255"/>
      <c r="J154" s="255"/>
      <c r="K154" s="255"/>
      <c r="L154" s="255"/>
      <c r="M154" s="255"/>
      <c r="N154" s="255"/>
      <c r="O154" s="255"/>
      <c r="P154" s="255"/>
      <c r="Q154" s="255">
        <v>12</v>
      </c>
      <c r="R154" s="255"/>
      <c r="S154" s="255"/>
      <c r="T154" s="255"/>
      <c r="U154" s="255"/>
      <c r="V154" s="255"/>
      <c r="W154" s="255"/>
      <c r="X154" s="255"/>
      <c r="Y154" s="255"/>
      <c r="Z154" s="255"/>
      <c r="AA154" s="255"/>
      <c r="AB154" s="255"/>
      <c r="AC154" s="255"/>
      <c r="AD154" s="255"/>
      <c r="AE154" s="377"/>
      <c r="AF154" s="361"/>
      <c r="AG154" s="361"/>
      <c r="AH154" s="361"/>
      <c r="AI154" s="361"/>
      <c r="AJ154" s="361"/>
      <c r="AK154" s="361"/>
      <c r="AL154" s="366"/>
      <c r="AM154" s="366"/>
      <c r="AN154" s="366"/>
      <c r="AO154" s="366"/>
      <c r="AP154" s="366"/>
      <c r="AQ154" s="366"/>
      <c r="AR154" s="366"/>
      <c r="AS154" s="256">
        <f>SUM(AE154:AR154)</f>
        <v>0</v>
      </c>
    </row>
    <row r="155" spans="1:45" hidden="1" outlineLevel="1">
      <c r="B155" s="254" t="s">
        <v>266</v>
      </c>
      <c r="C155" s="251" t="s">
        <v>163</v>
      </c>
      <c r="D155" s="255"/>
      <c r="E155" s="255"/>
      <c r="F155" s="255"/>
      <c r="G155" s="255"/>
      <c r="H155" s="255"/>
      <c r="I155" s="255"/>
      <c r="J155" s="255"/>
      <c r="K155" s="255"/>
      <c r="L155" s="255"/>
      <c r="M155" s="255"/>
      <c r="N155" s="255"/>
      <c r="O155" s="255"/>
      <c r="P155" s="255"/>
      <c r="Q155" s="255">
        <f>Q154</f>
        <v>12</v>
      </c>
      <c r="R155" s="255"/>
      <c r="S155" s="255"/>
      <c r="T155" s="255"/>
      <c r="U155" s="255"/>
      <c r="V155" s="255"/>
      <c r="W155" s="255"/>
      <c r="X155" s="255"/>
      <c r="Y155" s="255"/>
      <c r="Z155" s="255"/>
      <c r="AA155" s="255"/>
      <c r="AB155" s="255"/>
      <c r="AC155" s="255"/>
      <c r="AD155" s="255"/>
      <c r="AE155" s="362">
        <f>AE154</f>
        <v>0</v>
      </c>
      <c r="AF155" s="362">
        <f t="shared" ref="AF155" si="371">AF154</f>
        <v>0</v>
      </c>
      <c r="AG155" s="362">
        <f t="shared" ref="AG155" si="372">AG154</f>
        <v>0</v>
      </c>
      <c r="AH155" s="362">
        <f t="shared" ref="AH155" si="373">AH154</f>
        <v>0</v>
      </c>
      <c r="AI155" s="362">
        <f t="shared" ref="AI155" si="374">AI154</f>
        <v>0</v>
      </c>
      <c r="AJ155" s="362">
        <f t="shared" ref="AJ155" si="375">AJ154</f>
        <v>0</v>
      </c>
      <c r="AK155" s="362">
        <f t="shared" ref="AK155" si="376">AK154</f>
        <v>0</v>
      </c>
      <c r="AL155" s="362">
        <f t="shared" ref="AL155" si="377">AL154</f>
        <v>0</v>
      </c>
      <c r="AM155" s="362">
        <f t="shared" ref="AM155" si="378">AM154</f>
        <v>0</v>
      </c>
      <c r="AN155" s="362">
        <f t="shared" ref="AN155" si="379">AN154</f>
        <v>0</v>
      </c>
      <c r="AO155" s="362">
        <f t="shared" ref="AO155" si="380">AO154</f>
        <v>0</v>
      </c>
      <c r="AP155" s="362">
        <f t="shared" ref="AP155" si="381">AP154</f>
        <v>0</v>
      </c>
      <c r="AQ155" s="362">
        <f t="shared" ref="AQ155" si="382">AQ154</f>
        <v>0</v>
      </c>
      <c r="AR155" s="362">
        <f t="shared" ref="AR155" si="383">AR154</f>
        <v>0</v>
      </c>
      <c r="AS155" s="266"/>
    </row>
    <row r="156" spans="1:45" hidden="1" outlineLevel="1">
      <c r="B156" s="273"/>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363"/>
      <c r="AF156" s="376"/>
      <c r="AG156" s="376"/>
      <c r="AH156" s="376"/>
      <c r="AI156" s="376"/>
      <c r="AJ156" s="376"/>
      <c r="AK156" s="376"/>
      <c r="AL156" s="376"/>
      <c r="AM156" s="376"/>
      <c r="AN156" s="376"/>
      <c r="AO156" s="376"/>
      <c r="AP156" s="376"/>
      <c r="AQ156" s="376"/>
      <c r="AR156" s="376"/>
      <c r="AS156" s="266"/>
    </row>
    <row r="157" spans="1:45" hidden="1" outlineLevel="1">
      <c r="A157" s="457">
        <v>37</v>
      </c>
      <c r="B157" s="273" t="s">
        <v>129</v>
      </c>
      <c r="C157" s="251" t="s">
        <v>25</v>
      </c>
      <c r="D157" s="255"/>
      <c r="E157" s="255"/>
      <c r="F157" s="255"/>
      <c r="G157" s="255"/>
      <c r="H157" s="255"/>
      <c r="I157" s="255"/>
      <c r="J157" s="255"/>
      <c r="K157" s="255"/>
      <c r="L157" s="255"/>
      <c r="M157" s="255"/>
      <c r="N157" s="255"/>
      <c r="O157" s="255"/>
      <c r="P157" s="255"/>
      <c r="Q157" s="255">
        <v>12</v>
      </c>
      <c r="R157" s="255"/>
      <c r="S157" s="255"/>
      <c r="T157" s="255"/>
      <c r="U157" s="255"/>
      <c r="V157" s="255"/>
      <c r="W157" s="255"/>
      <c r="X157" s="255"/>
      <c r="Y157" s="255"/>
      <c r="Z157" s="255"/>
      <c r="AA157" s="255"/>
      <c r="AB157" s="255"/>
      <c r="AC157" s="255"/>
      <c r="AD157" s="255"/>
      <c r="AE157" s="377"/>
      <c r="AF157" s="361"/>
      <c r="AG157" s="361"/>
      <c r="AH157" s="361"/>
      <c r="AI157" s="361"/>
      <c r="AJ157" s="361"/>
      <c r="AK157" s="361"/>
      <c r="AL157" s="366"/>
      <c r="AM157" s="366"/>
      <c r="AN157" s="366"/>
      <c r="AO157" s="366"/>
      <c r="AP157" s="366"/>
      <c r="AQ157" s="366"/>
      <c r="AR157" s="366"/>
      <c r="AS157" s="256">
        <f>SUM(AE157:AR157)</f>
        <v>0</v>
      </c>
    </row>
    <row r="158" spans="1:45" hidden="1" outlineLevel="1">
      <c r="B158" s="254" t="s">
        <v>266</v>
      </c>
      <c r="C158" s="251" t="s">
        <v>163</v>
      </c>
      <c r="D158" s="255"/>
      <c r="E158" s="255"/>
      <c r="F158" s="255"/>
      <c r="G158" s="255"/>
      <c r="H158" s="255"/>
      <c r="I158" s="255"/>
      <c r="J158" s="255"/>
      <c r="K158" s="255"/>
      <c r="L158" s="255"/>
      <c r="M158" s="255"/>
      <c r="N158" s="255"/>
      <c r="O158" s="255"/>
      <c r="P158" s="255"/>
      <c r="Q158" s="255">
        <f>Q157</f>
        <v>12</v>
      </c>
      <c r="R158" s="255"/>
      <c r="S158" s="255"/>
      <c r="T158" s="255"/>
      <c r="U158" s="255"/>
      <c r="V158" s="255"/>
      <c r="W158" s="255"/>
      <c r="X158" s="255"/>
      <c r="Y158" s="255"/>
      <c r="Z158" s="255"/>
      <c r="AA158" s="255"/>
      <c r="AB158" s="255"/>
      <c r="AC158" s="255"/>
      <c r="AD158" s="255"/>
      <c r="AE158" s="362">
        <f>AE157</f>
        <v>0</v>
      </c>
      <c r="AF158" s="362">
        <f t="shared" ref="AF158" si="384">AF157</f>
        <v>0</v>
      </c>
      <c r="AG158" s="362">
        <f t="shared" ref="AG158" si="385">AG157</f>
        <v>0</v>
      </c>
      <c r="AH158" s="362">
        <f t="shared" ref="AH158" si="386">AH157</f>
        <v>0</v>
      </c>
      <c r="AI158" s="362">
        <f t="shared" ref="AI158" si="387">AI157</f>
        <v>0</v>
      </c>
      <c r="AJ158" s="362">
        <f t="shared" ref="AJ158" si="388">AJ157</f>
        <v>0</v>
      </c>
      <c r="AK158" s="362">
        <f t="shared" ref="AK158" si="389">AK157</f>
        <v>0</v>
      </c>
      <c r="AL158" s="362">
        <f t="shared" ref="AL158" si="390">AL157</f>
        <v>0</v>
      </c>
      <c r="AM158" s="362">
        <f t="shared" ref="AM158" si="391">AM157</f>
        <v>0</v>
      </c>
      <c r="AN158" s="362">
        <f t="shared" ref="AN158" si="392">AN157</f>
        <v>0</v>
      </c>
      <c r="AO158" s="362">
        <f t="shared" ref="AO158" si="393">AO157</f>
        <v>0</v>
      </c>
      <c r="AP158" s="362">
        <f t="shared" ref="AP158" si="394">AP157</f>
        <v>0</v>
      </c>
      <c r="AQ158" s="362">
        <f t="shared" ref="AQ158" si="395">AQ157</f>
        <v>0</v>
      </c>
      <c r="AR158" s="362">
        <f t="shared" ref="AR158" si="396">AR157</f>
        <v>0</v>
      </c>
      <c r="AS158" s="266"/>
    </row>
    <row r="159" spans="1:45" hidden="1" outlineLevel="1">
      <c r="B159" s="273"/>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363"/>
      <c r="AF159" s="376"/>
      <c r="AG159" s="376"/>
      <c r="AH159" s="376"/>
      <c r="AI159" s="376"/>
      <c r="AJ159" s="376"/>
      <c r="AK159" s="376"/>
      <c r="AL159" s="376"/>
      <c r="AM159" s="376"/>
      <c r="AN159" s="376"/>
      <c r="AO159" s="376"/>
      <c r="AP159" s="376"/>
      <c r="AQ159" s="376"/>
      <c r="AR159" s="376"/>
      <c r="AS159" s="266"/>
    </row>
    <row r="160" spans="1:45" hidden="1" outlineLevel="1">
      <c r="A160" s="457">
        <v>38</v>
      </c>
      <c r="B160" s="273" t="s">
        <v>130</v>
      </c>
      <c r="C160" s="251" t="s">
        <v>25</v>
      </c>
      <c r="D160" s="255"/>
      <c r="E160" s="255"/>
      <c r="F160" s="255"/>
      <c r="G160" s="255"/>
      <c r="H160" s="255"/>
      <c r="I160" s="255"/>
      <c r="J160" s="255"/>
      <c r="K160" s="255"/>
      <c r="L160" s="255"/>
      <c r="M160" s="255"/>
      <c r="N160" s="255"/>
      <c r="O160" s="255"/>
      <c r="P160" s="255"/>
      <c r="Q160" s="255">
        <v>12</v>
      </c>
      <c r="R160" s="255"/>
      <c r="S160" s="255"/>
      <c r="T160" s="255"/>
      <c r="U160" s="255"/>
      <c r="V160" s="255"/>
      <c r="W160" s="255"/>
      <c r="X160" s="255"/>
      <c r="Y160" s="255"/>
      <c r="Z160" s="255"/>
      <c r="AA160" s="255"/>
      <c r="AB160" s="255"/>
      <c r="AC160" s="255"/>
      <c r="AD160" s="255"/>
      <c r="AE160" s="377"/>
      <c r="AF160" s="361"/>
      <c r="AG160" s="361"/>
      <c r="AH160" s="361"/>
      <c r="AI160" s="361"/>
      <c r="AJ160" s="361"/>
      <c r="AK160" s="361"/>
      <c r="AL160" s="366"/>
      <c r="AM160" s="366"/>
      <c r="AN160" s="366"/>
      <c r="AO160" s="366"/>
      <c r="AP160" s="366"/>
      <c r="AQ160" s="366"/>
      <c r="AR160" s="366"/>
      <c r="AS160" s="256">
        <f>SUM(AE160:AR160)</f>
        <v>0</v>
      </c>
    </row>
    <row r="161" spans="1:45" hidden="1" outlineLevel="1">
      <c r="B161" s="254" t="s">
        <v>266</v>
      </c>
      <c r="C161" s="251" t="s">
        <v>163</v>
      </c>
      <c r="D161" s="255"/>
      <c r="E161" s="255"/>
      <c r="F161" s="255"/>
      <c r="G161" s="255"/>
      <c r="H161" s="255"/>
      <c r="I161" s="255"/>
      <c r="J161" s="255"/>
      <c r="K161" s="255"/>
      <c r="L161" s="255"/>
      <c r="M161" s="255"/>
      <c r="N161" s="255"/>
      <c r="O161" s="255"/>
      <c r="P161" s="255"/>
      <c r="Q161" s="255">
        <f>Q160</f>
        <v>12</v>
      </c>
      <c r="R161" s="255"/>
      <c r="S161" s="255"/>
      <c r="T161" s="255"/>
      <c r="U161" s="255"/>
      <c r="V161" s="255"/>
      <c r="W161" s="255"/>
      <c r="X161" s="255"/>
      <c r="Y161" s="255"/>
      <c r="Z161" s="255"/>
      <c r="AA161" s="255"/>
      <c r="AB161" s="255"/>
      <c r="AC161" s="255"/>
      <c r="AD161" s="255"/>
      <c r="AE161" s="362">
        <f>AE160</f>
        <v>0</v>
      </c>
      <c r="AF161" s="362">
        <f t="shared" ref="AF161" si="397">AF160</f>
        <v>0</v>
      </c>
      <c r="AG161" s="362">
        <f t="shared" ref="AG161" si="398">AG160</f>
        <v>0</v>
      </c>
      <c r="AH161" s="362">
        <f t="shared" ref="AH161" si="399">AH160</f>
        <v>0</v>
      </c>
      <c r="AI161" s="362">
        <f t="shared" ref="AI161" si="400">AI160</f>
        <v>0</v>
      </c>
      <c r="AJ161" s="362">
        <f t="shared" ref="AJ161" si="401">AJ160</f>
        <v>0</v>
      </c>
      <c r="AK161" s="362">
        <f t="shared" ref="AK161" si="402">AK160</f>
        <v>0</v>
      </c>
      <c r="AL161" s="362">
        <f t="shared" ref="AL161" si="403">AL160</f>
        <v>0</v>
      </c>
      <c r="AM161" s="362">
        <f t="shared" ref="AM161" si="404">AM160</f>
        <v>0</v>
      </c>
      <c r="AN161" s="362">
        <f t="shared" ref="AN161" si="405">AN160</f>
        <v>0</v>
      </c>
      <c r="AO161" s="362">
        <f t="shared" ref="AO161" si="406">AO160</f>
        <v>0</v>
      </c>
      <c r="AP161" s="362">
        <f t="shared" ref="AP161" si="407">AP160</f>
        <v>0</v>
      </c>
      <c r="AQ161" s="362">
        <f t="shared" ref="AQ161" si="408">AQ160</f>
        <v>0</v>
      </c>
      <c r="AR161" s="362">
        <f t="shared" ref="AR161" si="409">AR160</f>
        <v>0</v>
      </c>
      <c r="AS161" s="266"/>
    </row>
    <row r="162" spans="1:45" hidden="1" outlineLevel="1">
      <c r="B162" s="273"/>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363"/>
      <c r="AF162" s="376"/>
      <c r="AG162" s="376"/>
      <c r="AH162" s="376"/>
      <c r="AI162" s="376"/>
      <c r="AJ162" s="376"/>
      <c r="AK162" s="376"/>
      <c r="AL162" s="376"/>
      <c r="AM162" s="376"/>
      <c r="AN162" s="376"/>
      <c r="AO162" s="376"/>
      <c r="AP162" s="376"/>
      <c r="AQ162" s="376"/>
      <c r="AR162" s="376"/>
      <c r="AS162" s="266"/>
    </row>
    <row r="163" spans="1:45" ht="30" hidden="1" outlineLevel="1">
      <c r="A163" s="457">
        <v>39</v>
      </c>
      <c r="B163" s="273" t="s">
        <v>131</v>
      </c>
      <c r="C163" s="251" t="s">
        <v>25</v>
      </c>
      <c r="D163" s="255"/>
      <c r="E163" s="255"/>
      <c r="F163" s="255"/>
      <c r="G163" s="255"/>
      <c r="H163" s="255"/>
      <c r="I163" s="255"/>
      <c r="J163" s="255"/>
      <c r="K163" s="255"/>
      <c r="L163" s="255"/>
      <c r="M163" s="255"/>
      <c r="N163" s="255"/>
      <c r="O163" s="255"/>
      <c r="P163" s="255"/>
      <c r="Q163" s="255">
        <v>12</v>
      </c>
      <c r="R163" s="255"/>
      <c r="S163" s="255"/>
      <c r="T163" s="255"/>
      <c r="U163" s="255"/>
      <c r="V163" s="255"/>
      <c r="W163" s="255"/>
      <c r="X163" s="255"/>
      <c r="Y163" s="255"/>
      <c r="Z163" s="255"/>
      <c r="AA163" s="255"/>
      <c r="AB163" s="255"/>
      <c r="AC163" s="255"/>
      <c r="AD163" s="255"/>
      <c r="AE163" s="377"/>
      <c r="AF163" s="361"/>
      <c r="AG163" s="361"/>
      <c r="AH163" s="361"/>
      <c r="AI163" s="361"/>
      <c r="AJ163" s="361"/>
      <c r="AK163" s="361"/>
      <c r="AL163" s="366"/>
      <c r="AM163" s="366"/>
      <c r="AN163" s="366"/>
      <c r="AO163" s="366"/>
      <c r="AP163" s="366"/>
      <c r="AQ163" s="366"/>
      <c r="AR163" s="366"/>
      <c r="AS163" s="256">
        <f>SUM(AE163:AR163)</f>
        <v>0</v>
      </c>
    </row>
    <row r="164" spans="1:45" hidden="1" outlineLevel="1">
      <c r="B164" s="254" t="s">
        <v>266</v>
      </c>
      <c r="C164" s="251" t="s">
        <v>163</v>
      </c>
      <c r="D164" s="255"/>
      <c r="E164" s="255"/>
      <c r="F164" s="255"/>
      <c r="G164" s="255"/>
      <c r="H164" s="255"/>
      <c r="I164" s="255"/>
      <c r="J164" s="255"/>
      <c r="K164" s="255"/>
      <c r="L164" s="255"/>
      <c r="M164" s="255"/>
      <c r="N164" s="255"/>
      <c r="O164" s="255"/>
      <c r="P164" s="255"/>
      <c r="Q164" s="255">
        <f>Q163</f>
        <v>12</v>
      </c>
      <c r="R164" s="255"/>
      <c r="S164" s="255"/>
      <c r="T164" s="255"/>
      <c r="U164" s="255"/>
      <c r="V164" s="255"/>
      <c r="W164" s="255"/>
      <c r="X164" s="255"/>
      <c r="Y164" s="255"/>
      <c r="Z164" s="255"/>
      <c r="AA164" s="255"/>
      <c r="AB164" s="255"/>
      <c r="AC164" s="255"/>
      <c r="AD164" s="255"/>
      <c r="AE164" s="362">
        <f>AE163</f>
        <v>0</v>
      </c>
      <c r="AF164" s="362">
        <f t="shared" ref="AF164" si="410">AF163</f>
        <v>0</v>
      </c>
      <c r="AG164" s="362">
        <f t="shared" ref="AG164" si="411">AG163</f>
        <v>0</v>
      </c>
      <c r="AH164" s="362">
        <f t="shared" ref="AH164" si="412">AH163</f>
        <v>0</v>
      </c>
      <c r="AI164" s="362">
        <f t="shared" ref="AI164" si="413">AI163</f>
        <v>0</v>
      </c>
      <c r="AJ164" s="362">
        <f t="shared" ref="AJ164" si="414">AJ163</f>
        <v>0</v>
      </c>
      <c r="AK164" s="362">
        <f t="shared" ref="AK164" si="415">AK163</f>
        <v>0</v>
      </c>
      <c r="AL164" s="362">
        <f t="shared" ref="AL164" si="416">AL163</f>
        <v>0</v>
      </c>
      <c r="AM164" s="362">
        <f t="shared" ref="AM164" si="417">AM163</f>
        <v>0</v>
      </c>
      <c r="AN164" s="362">
        <f t="shared" ref="AN164" si="418">AN163</f>
        <v>0</v>
      </c>
      <c r="AO164" s="362">
        <f t="shared" ref="AO164" si="419">AO163</f>
        <v>0</v>
      </c>
      <c r="AP164" s="362">
        <f t="shared" ref="AP164" si="420">AP163</f>
        <v>0</v>
      </c>
      <c r="AQ164" s="362">
        <f t="shared" ref="AQ164" si="421">AQ163</f>
        <v>0</v>
      </c>
      <c r="AR164" s="362">
        <f t="shared" ref="AR164" si="422">AR163</f>
        <v>0</v>
      </c>
      <c r="AS164" s="266"/>
    </row>
    <row r="165" spans="1:45" hidden="1" outlineLevel="1">
      <c r="B165" s="273"/>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363"/>
      <c r="AF165" s="376"/>
      <c r="AG165" s="376"/>
      <c r="AH165" s="376"/>
      <c r="AI165" s="376"/>
      <c r="AJ165" s="376"/>
      <c r="AK165" s="376"/>
      <c r="AL165" s="376"/>
      <c r="AM165" s="376"/>
      <c r="AN165" s="376"/>
      <c r="AO165" s="376"/>
      <c r="AP165" s="376"/>
      <c r="AQ165" s="376"/>
      <c r="AR165" s="376"/>
      <c r="AS165" s="266"/>
    </row>
    <row r="166" spans="1:45" ht="30" hidden="1" outlineLevel="1">
      <c r="A166" s="457">
        <v>40</v>
      </c>
      <c r="B166" s="273" t="s">
        <v>132</v>
      </c>
      <c r="C166" s="251" t="s">
        <v>25</v>
      </c>
      <c r="D166" s="255"/>
      <c r="E166" s="255"/>
      <c r="F166" s="255"/>
      <c r="G166" s="255"/>
      <c r="H166" s="255"/>
      <c r="I166" s="255"/>
      <c r="J166" s="255"/>
      <c r="K166" s="255"/>
      <c r="L166" s="255"/>
      <c r="M166" s="255"/>
      <c r="N166" s="255"/>
      <c r="O166" s="255"/>
      <c r="P166" s="255"/>
      <c r="Q166" s="255">
        <v>12</v>
      </c>
      <c r="R166" s="255"/>
      <c r="S166" s="255"/>
      <c r="T166" s="255"/>
      <c r="U166" s="255"/>
      <c r="V166" s="255"/>
      <c r="W166" s="255"/>
      <c r="X166" s="255"/>
      <c r="Y166" s="255"/>
      <c r="Z166" s="255"/>
      <c r="AA166" s="255"/>
      <c r="AB166" s="255"/>
      <c r="AC166" s="255"/>
      <c r="AD166" s="255"/>
      <c r="AE166" s="377"/>
      <c r="AF166" s="361"/>
      <c r="AG166" s="361"/>
      <c r="AH166" s="361"/>
      <c r="AI166" s="361"/>
      <c r="AJ166" s="361"/>
      <c r="AK166" s="361"/>
      <c r="AL166" s="366"/>
      <c r="AM166" s="366"/>
      <c r="AN166" s="366"/>
      <c r="AO166" s="366"/>
      <c r="AP166" s="366"/>
      <c r="AQ166" s="366"/>
      <c r="AR166" s="366"/>
      <c r="AS166" s="256">
        <f>SUM(AE166:AR166)</f>
        <v>0</v>
      </c>
    </row>
    <row r="167" spans="1:45" hidden="1" outlineLevel="1">
      <c r="B167" s="254" t="s">
        <v>266</v>
      </c>
      <c r="C167" s="251" t="s">
        <v>163</v>
      </c>
      <c r="D167" s="255"/>
      <c r="E167" s="255"/>
      <c r="F167" s="255"/>
      <c r="G167" s="255"/>
      <c r="H167" s="255"/>
      <c r="I167" s="255"/>
      <c r="J167" s="255"/>
      <c r="K167" s="255"/>
      <c r="L167" s="255"/>
      <c r="M167" s="255"/>
      <c r="N167" s="255"/>
      <c r="O167" s="255"/>
      <c r="P167" s="255"/>
      <c r="Q167" s="255">
        <f>Q166</f>
        <v>12</v>
      </c>
      <c r="R167" s="255"/>
      <c r="S167" s="255"/>
      <c r="T167" s="255"/>
      <c r="U167" s="255"/>
      <c r="V167" s="255"/>
      <c r="W167" s="255"/>
      <c r="X167" s="255"/>
      <c r="Y167" s="255"/>
      <c r="Z167" s="255"/>
      <c r="AA167" s="255"/>
      <c r="AB167" s="255"/>
      <c r="AC167" s="255"/>
      <c r="AD167" s="255"/>
      <c r="AE167" s="362">
        <f>AE166</f>
        <v>0</v>
      </c>
      <c r="AF167" s="362">
        <f t="shared" ref="AF167" si="423">AF166</f>
        <v>0</v>
      </c>
      <c r="AG167" s="362">
        <f t="shared" ref="AG167" si="424">AG166</f>
        <v>0</v>
      </c>
      <c r="AH167" s="362">
        <f t="shared" ref="AH167" si="425">AH166</f>
        <v>0</v>
      </c>
      <c r="AI167" s="362">
        <f t="shared" ref="AI167" si="426">AI166</f>
        <v>0</v>
      </c>
      <c r="AJ167" s="362">
        <f t="shared" ref="AJ167" si="427">AJ166</f>
        <v>0</v>
      </c>
      <c r="AK167" s="362">
        <f t="shared" ref="AK167" si="428">AK166</f>
        <v>0</v>
      </c>
      <c r="AL167" s="362">
        <f t="shared" ref="AL167" si="429">AL166</f>
        <v>0</v>
      </c>
      <c r="AM167" s="362">
        <f t="shared" ref="AM167" si="430">AM166</f>
        <v>0</v>
      </c>
      <c r="AN167" s="362">
        <f t="shared" ref="AN167" si="431">AN166</f>
        <v>0</v>
      </c>
      <c r="AO167" s="362">
        <f t="shared" ref="AO167" si="432">AO166</f>
        <v>0</v>
      </c>
      <c r="AP167" s="362">
        <f t="shared" ref="AP167" si="433">AP166</f>
        <v>0</v>
      </c>
      <c r="AQ167" s="362">
        <f t="shared" ref="AQ167" si="434">AQ166</f>
        <v>0</v>
      </c>
      <c r="AR167" s="362">
        <f t="shared" ref="AR167" si="435">AR166</f>
        <v>0</v>
      </c>
      <c r="AS167" s="266"/>
    </row>
    <row r="168" spans="1:45" hidden="1" outlineLevel="1">
      <c r="B168" s="273"/>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363"/>
      <c r="AF168" s="376"/>
      <c r="AG168" s="376"/>
      <c r="AH168" s="376"/>
      <c r="AI168" s="376"/>
      <c r="AJ168" s="376"/>
      <c r="AK168" s="376"/>
      <c r="AL168" s="376"/>
      <c r="AM168" s="376"/>
      <c r="AN168" s="376"/>
      <c r="AO168" s="376"/>
      <c r="AP168" s="376"/>
      <c r="AQ168" s="376"/>
      <c r="AR168" s="376"/>
      <c r="AS168" s="266"/>
    </row>
    <row r="169" spans="1:45" ht="30" hidden="1" outlineLevel="1">
      <c r="A169" s="457">
        <v>41</v>
      </c>
      <c r="B169" s="273" t="s">
        <v>133</v>
      </c>
      <c r="C169" s="251" t="s">
        <v>25</v>
      </c>
      <c r="D169" s="255"/>
      <c r="E169" s="255"/>
      <c r="F169" s="255"/>
      <c r="G169" s="255"/>
      <c r="H169" s="255"/>
      <c r="I169" s="255"/>
      <c r="J169" s="255"/>
      <c r="K169" s="255"/>
      <c r="L169" s="255"/>
      <c r="M169" s="255"/>
      <c r="N169" s="255"/>
      <c r="O169" s="255"/>
      <c r="P169" s="255"/>
      <c r="Q169" s="255">
        <v>12</v>
      </c>
      <c r="R169" s="255"/>
      <c r="S169" s="255"/>
      <c r="T169" s="255"/>
      <c r="U169" s="255"/>
      <c r="V169" s="255"/>
      <c r="W169" s="255"/>
      <c r="X169" s="255"/>
      <c r="Y169" s="255"/>
      <c r="Z169" s="255"/>
      <c r="AA169" s="255"/>
      <c r="AB169" s="255"/>
      <c r="AC169" s="255"/>
      <c r="AD169" s="255"/>
      <c r="AE169" s="377"/>
      <c r="AF169" s="361"/>
      <c r="AG169" s="361"/>
      <c r="AH169" s="361"/>
      <c r="AI169" s="361"/>
      <c r="AJ169" s="361"/>
      <c r="AK169" s="361"/>
      <c r="AL169" s="366"/>
      <c r="AM169" s="366"/>
      <c r="AN169" s="366"/>
      <c r="AO169" s="366"/>
      <c r="AP169" s="366"/>
      <c r="AQ169" s="366"/>
      <c r="AR169" s="366"/>
      <c r="AS169" s="256">
        <f>SUM(AE169:AR169)</f>
        <v>0</v>
      </c>
    </row>
    <row r="170" spans="1:45" hidden="1" outlineLevel="1">
      <c r="B170" s="254" t="s">
        <v>266</v>
      </c>
      <c r="C170" s="251" t="s">
        <v>163</v>
      </c>
      <c r="D170" s="255"/>
      <c r="E170" s="255"/>
      <c r="F170" s="255"/>
      <c r="G170" s="255"/>
      <c r="H170" s="255"/>
      <c r="I170" s="255"/>
      <c r="J170" s="255"/>
      <c r="K170" s="255"/>
      <c r="L170" s="255"/>
      <c r="M170" s="255"/>
      <c r="N170" s="255"/>
      <c r="O170" s="255"/>
      <c r="P170" s="255"/>
      <c r="Q170" s="255">
        <f>Q169</f>
        <v>12</v>
      </c>
      <c r="R170" s="255"/>
      <c r="S170" s="255"/>
      <c r="T170" s="255"/>
      <c r="U170" s="255"/>
      <c r="V170" s="255"/>
      <c r="W170" s="255"/>
      <c r="X170" s="255"/>
      <c r="Y170" s="255"/>
      <c r="Z170" s="255"/>
      <c r="AA170" s="255"/>
      <c r="AB170" s="255"/>
      <c r="AC170" s="255"/>
      <c r="AD170" s="255"/>
      <c r="AE170" s="362">
        <f>AE169</f>
        <v>0</v>
      </c>
      <c r="AF170" s="362">
        <f t="shared" ref="AF170" si="436">AF169</f>
        <v>0</v>
      </c>
      <c r="AG170" s="362">
        <f t="shared" ref="AG170" si="437">AG169</f>
        <v>0</v>
      </c>
      <c r="AH170" s="362">
        <f t="shared" ref="AH170" si="438">AH169</f>
        <v>0</v>
      </c>
      <c r="AI170" s="362">
        <f t="shared" ref="AI170" si="439">AI169</f>
        <v>0</v>
      </c>
      <c r="AJ170" s="362">
        <f t="shared" ref="AJ170" si="440">AJ169</f>
        <v>0</v>
      </c>
      <c r="AK170" s="362">
        <f t="shared" ref="AK170" si="441">AK169</f>
        <v>0</v>
      </c>
      <c r="AL170" s="362">
        <f t="shared" ref="AL170" si="442">AL169</f>
        <v>0</v>
      </c>
      <c r="AM170" s="362">
        <f t="shared" ref="AM170" si="443">AM169</f>
        <v>0</v>
      </c>
      <c r="AN170" s="362">
        <f t="shared" ref="AN170" si="444">AN169</f>
        <v>0</v>
      </c>
      <c r="AO170" s="362">
        <f t="shared" ref="AO170" si="445">AO169</f>
        <v>0</v>
      </c>
      <c r="AP170" s="362">
        <f t="shared" ref="AP170" si="446">AP169</f>
        <v>0</v>
      </c>
      <c r="AQ170" s="362">
        <f t="shared" ref="AQ170" si="447">AQ169</f>
        <v>0</v>
      </c>
      <c r="AR170" s="362">
        <f t="shared" ref="AR170" si="448">AR169</f>
        <v>0</v>
      </c>
      <c r="AS170" s="266"/>
    </row>
    <row r="171" spans="1:45" hidden="1" outlineLevel="1">
      <c r="B171" s="273"/>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363"/>
      <c r="AF171" s="376"/>
      <c r="AG171" s="376"/>
      <c r="AH171" s="376"/>
      <c r="AI171" s="376"/>
      <c r="AJ171" s="376"/>
      <c r="AK171" s="376"/>
      <c r="AL171" s="376"/>
      <c r="AM171" s="376"/>
      <c r="AN171" s="376"/>
      <c r="AO171" s="376"/>
      <c r="AP171" s="376"/>
      <c r="AQ171" s="376"/>
      <c r="AR171" s="376"/>
      <c r="AS171" s="266"/>
    </row>
    <row r="172" spans="1:45" ht="30" hidden="1" outlineLevel="1">
      <c r="A172" s="457">
        <v>42</v>
      </c>
      <c r="B172" s="273" t="s">
        <v>134</v>
      </c>
      <c r="C172" s="251" t="s">
        <v>25</v>
      </c>
      <c r="D172" s="255"/>
      <c r="E172" s="255"/>
      <c r="F172" s="255"/>
      <c r="G172" s="255"/>
      <c r="H172" s="255"/>
      <c r="I172" s="255"/>
      <c r="J172" s="255"/>
      <c r="K172" s="255"/>
      <c r="L172" s="255"/>
      <c r="M172" s="255"/>
      <c r="N172" s="255"/>
      <c r="O172" s="255"/>
      <c r="P172" s="255"/>
      <c r="Q172" s="251"/>
      <c r="R172" s="255"/>
      <c r="S172" s="255"/>
      <c r="T172" s="255"/>
      <c r="U172" s="255"/>
      <c r="V172" s="255"/>
      <c r="W172" s="255"/>
      <c r="X172" s="255"/>
      <c r="Y172" s="255"/>
      <c r="Z172" s="255"/>
      <c r="AA172" s="255"/>
      <c r="AB172" s="255"/>
      <c r="AC172" s="255"/>
      <c r="AD172" s="255"/>
      <c r="AE172" s="377"/>
      <c r="AF172" s="361"/>
      <c r="AG172" s="361"/>
      <c r="AH172" s="361"/>
      <c r="AI172" s="361"/>
      <c r="AJ172" s="361"/>
      <c r="AK172" s="361"/>
      <c r="AL172" s="366"/>
      <c r="AM172" s="366"/>
      <c r="AN172" s="366"/>
      <c r="AO172" s="366"/>
      <c r="AP172" s="366"/>
      <c r="AQ172" s="366"/>
      <c r="AR172" s="366"/>
      <c r="AS172" s="256">
        <f>SUM(AE172:AR172)</f>
        <v>0</v>
      </c>
    </row>
    <row r="173" spans="1:45" hidden="1" outlineLevel="1">
      <c r="B173" s="254" t="s">
        <v>266</v>
      </c>
      <c r="C173" s="251" t="s">
        <v>163</v>
      </c>
      <c r="D173" s="255"/>
      <c r="E173" s="255"/>
      <c r="F173" s="255"/>
      <c r="G173" s="255"/>
      <c r="H173" s="255"/>
      <c r="I173" s="255"/>
      <c r="J173" s="255"/>
      <c r="K173" s="255"/>
      <c r="L173" s="255"/>
      <c r="M173" s="255"/>
      <c r="N173" s="255"/>
      <c r="O173" s="255"/>
      <c r="P173" s="255"/>
      <c r="Q173" s="414"/>
      <c r="R173" s="255"/>
      <c r="S173" s="255"/>
      <c r="T173" s="255"/>
      <c r="U173" s="255"/>
      <c r="V173" s="255"/>
      <c r="W173" s="255"/>
      <c r="X173" s="255"/>
      <c r="Y173" s="255"/>
      <c r="Z173" s="255"/>
      <c r="AA173" s="255"/>
      <c r="AB173" s="255"/>
      <c r="AC173" s="255"/>
      <c r="AD173" s="255"/>
      <c r="AE173" s="362">
        <f>AE172</f>
        <v>0</v>
      </c>
      <c r="AF173" s="362">
        <f t="shared" ref="AF173" si="449">AF172</f>
        <v>0</v>
      </c>
      <c r="AG173" s="362">
        <f t="shared" ref="AG173" si="450">AG172</f>
        <v>0</v>
      </c>
      <c r="AH173" s="362">
        <f t="shared" ref="AH173" si="451">AH172</f>
        <v>0</v>
      </c>
      <c r="AI173" s="362">
        <f t="shared" ref="AI173" si="452">AI172</f>
        <v>0</v>
      </c>
      <c r="AJ173" s="362">
        <f t="shared" ref="AJ173" si="453">AJ172</f>
        <v>0</v>
      </c>
      <c r="AK173" s="362">
        <f t="shared" ref="AK173" si="454">AK172</f>
        <v>0</v>
      </c>
      <c r="AL173" s="362">
        <f t="shared" ref="AL173" si="455">AL172</f>
        <v>0</v>
      </c>
      <c r="AM173" s="362">
        <f t="shared" ref="AM173" si="456">AM172</f>
        <v>0</v>
      </c>
      <c r="AN173" s="362">
        <f t="shared" ref="AN173" si="457">AN172</f>
        <v>0</v>
      </c>
      <c r="AO173" s="362">
        <f t="shared" ref="AO173" si="458">AO172</f>
        <v>0</v>
      </c>
      <c r="AP173" s="362">
        <f t="shared" ref="AP173" si="459">AP172</f>
        <v>0</v>
      </c>
      <c r="AQ173" s="362">
        <f t="shared" ref="AQ173" si="460">AQ172</f>
        <v>0</v>
      </c>
      <c r="AR173" s="362">
        <f t="shared" ref="AR173" si="461">AR172</f>
        <v>0</v>
      </c>
      <c r="AS173" s="266"/>
    </row>
    <row r="174" spans="1:45" hidden="1" outlineLevel="1">
      <c r="B174" s="273"/>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363"/>
      <c r="AF174" s="376"/>
      <c r="AG174" s="376"/>
      <c r="AH174" s="376"/>
      <c r="AI174" s="376"/>
      <c r="AJ174" s="376"/>
      <c r="AK174" s="376"/>
      <c r="AL174" s="376"/>
      <c r="AM174" s="376"/>
      <c r="AN174" s="376"/>
      <c r="AO174" s="376"/>
      <c r="AP174" s="376"/>
      <c r="AQ174" s="376"/>
      <c r="AR174" s="376"/>
      <c r="AS174" s="266"/>
    </row>
    <row r="175" spans="1:45" hidden="1" outlineLevel="1">
      <c r="A175" s="457">
        <v>43</v>
      </c>
      <c r="B175" s="273" t="s">
        <v>135</v>
      </c>
      <c r="C175" s="251" t="s">
        <v>25</v>
      </c>
      <c r="D175" s="255"/>
      <c r="E175" s="255"/>
      <c r="F175" s="255"/>
      <c r="G175" s="255"/>
      <c r="H175" s="255"/>
      <c r="I175" s="255"/>
      <c r="J175" s="255"/>
      <c r="K175" s="255"/>
      <c r="L175" s="255"/>
      <c r="M175" s="255"/>
      <c r="N175" s="255"/>
      <c r="O175" s="255"/>
      <c r="P175" s="255"/>
      <c r="Q175" s="255">
        <v>12</v>
      </c>
      <c r="R175" s="255"/>
      <c r="S175" s="255"/>
      <c r="T175" s="255"/>
      <c r="U175" s="255"/>
      <c r="V175" s="255"/>
      <c r="W175" s="255"/>
      <c r="X175" s="255"/>
      <c r="Y175" s="255"/>
      <c r="Z175" s="255"/>
      <c r="AA175" s="255"/>
      <c r="AB175" s="255"/>
      <c r="AC175" s="255"/>
      <c r="AD175" s="255"/>
      <c r="AE175" s="377"/>
      <c r="AF175" s="361"/>
      <c r="AG175" s="361"/>
      <c r="AH175" s="361"/>
      <c r="AI175" s="361"/>
      <c r="AJ175" s="361"/>
      <c r="AK175" s="361"/>
      <c r="AL175" s="366"/>
      <c r="AM175" s="366"/>
      <c r="AN175" s="366"/>
      <c r="AO175" s="366"/>
      <c r="AP175" s="366"/>
      <c r="AQ175" s="366"/>
      <c r="AR175" s="366"/>
      <c r="AS175" s="256">
        <f>SUM(AE175:AR175)</f>
        <v>0</v>
      </c>
    </row>
    <row r="176" spans="1:45" hidden="1" outlineLevel="1">
      <c r="B176" s="254" t="s">
        <v>266</v>
      </c>
      <c r="C176" s="251" t="s">
        <v>163</v>
      </c>
      <c r="D176" s="255"/>
      <c r="E176" s="255"/>
      <c r="F176" s="255"/>
      <c r="G176" s="255"/>
      <c r="H176" s="255"/>
      <c r="I176" s="255"/>
      <c r="J176" s="255"/>
      <c r="K176" s="255"/>
      <c r="L176" s="255"/>
      <c r="M176" s="255"/>
      <c r="N176" s="255"/>
      <c r="O176" s="255"/>
      <c r="P176" s="255"/>
      <c r="Q176" s="255">
        <f>Q175</f>
        <v>12</v>
      </c>
      <c r="R176" s="255"/>
      <c r="S176" s="255"/>
      <c r="T176" s="255"/>
      <c r="U176" s="255"/>
      <c r="V176" s="255"/>
      <c r="W176" s="255"/>
      <c r="X176" s="255"/>
      <c r="Y176" s="255"/>
      <c r="Z176" s="255"/>
      <c r="AA176" s="255"/>
      <c r="AB176" s="255"/>
      <c r="AC176" s="255"/>
      <c r="AD176" s="255"/>
      <c r="AE176" s="362">
        <f>AE175</f>
        <v>0</v>
      </c>
      <c r="AF176" s="362">
        <f t="shared" ref="AF176" si="462">AF175</f>
        <v>0</v>
      </c>
      <c r="AG176" s="362">
        <f t="shared" ref="AG176" si="463">AG175</f>
        <v>0</v>
      </c>
      <c r="AH176" s="362">
        <f t="shared" ref="AH176" si="464">AH175</f>
        <v>0</v>
      </c>
      <c r="AI176" s="362">
        <f t="shared" ref="AI176" si="465">AI175</f>
        <v>0</v>
      </c>
      <c r="AJ176" s="362">
        <f t="shared" ref="AJ176" si="466">AJ175</f>
        <v>0</v>
      </c>
      <c r="AK176" s="362">
        <f t="shared" ref="AK176" si="467">AK175</f>
        <v>0</v>
      </c>
      <c r="AL176" s="362">
        <f t="shared" ref="AL176" si="468">AL175</f>
        <v>0</v>
      </c>
      <c r="AM176" s="362">
        <f t="shared" ref="AM176" si="469">AM175</f>
        <v>0</v>
      </c>
      <c r="AN176" s="362">
        <f t="shared" ref="AN176" si="470">AN175</f>
        <v>0</v>
      </c>
      <c r="AO176" s="362">
        <f t="shared" ref="AO176" si="471">AO175</f>
        <v>0</v>
      </c>
      <c r="AP176" s="362">
        <f t="shared" ref="AP176" si="472">AP175</f>
        <v>0</v>
      </c>
      <c r="AQ176" s="362">
        <f t="shared" ref="AQ176" si="473">AQ175</f>
        <v>0</v>
      </c>
      <c r="AR176" s="362">
        <f t="shared" ref="AR176" si="474">AR175</f>
        <v>0</v>
      </c>
      <c r="AS176" s="266"/>
    </row>
    <row r="177" spans="1:45" hidden="1" outlineLevel="1">
      <c r="B177" s="273"/>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363"/>
      <c r="AF177" s="376"/>
      <c r="AG177" s="376"/>
      <c r="AH177" s="376"/>
      <c r="AI177" s="376"/>
      <c r="AJ177" s="376"/>
      <c r="AK177" s="376"/>
      <c r="AL177" s="376"/>
      <c r="AM177" s="376"/>
      <c r="AN177" s="376"/>
      <c r="AO177" s="376"/>
      <c r="AP177" s="376"/>
      <c r="AQ177" s="376"/>
      <c r="AR177" s="376"/>
      <c r="AS177" s="266"/>
    </row>
    <row r="178" spans="1:45" ht="30" hidden="1" outlineLevel="1">
      <c r="A178" s="457">
        <v>44</v>
      </c>
      <c r="B178" s="273" t="s">
        <v>136</v>
      </c>
      <c r="C178" s="251" t="s">
        <v>25</v>
      </c>
      <c r="D178" s="255"/>
      <c r="E178" s="255"/>
      <c r="F178" s="255"/>
      <c r="G178" s="255"/>
      <c r="H178" s="255"/>
      <c r="I178" s="255"/>
      <c r="J178" s="255"/>
      <c r="K178" s="255"/>
      <c r="L178" s="255"/>
      <c r="M178" s="255"/>
      <c r="N178" s="255"/>
      <c r="O178" s="255"/>
      <c r="P178" s="255"/>
      <c r="Q178" s="255">
        <v>12</v>
      </c>
      <c r="R178" s="255"/>
      <c r="S178" s="255"/>
      <c r="T178" s="255"/>
      <c r="U178" s="255"/>
      <c r="V178" s="255"/>
      <c r="W178" s="255"/>
      <c r="X178" s="255"/>
      <c r="Y178" s="255"/>
      <c r="Z178" s="255"/>
      <c r="AA178" s="255"/>
      <c r="AB178" s="255"/>
      <c r="AC178" s="255"/>
      <c r="AD178" s="255"/>
      <c r="AE178" s="377"/>
      <c r="AF178" s="361"/>
      <c r="AG178" s="361"/>
      <c r="AH178" s="361"/>
      <c r="AI178" s="361"/>
      <c r="AJ178" s="361"/>
      <c r="AK178" s="361"/>
      <c r="AL178" s="366"/>
      <c r="AM178" s="366"/>
      <c r="AN178" s="366"/>
      <c r="AO178" s="366"/>
      <c r="AP178" s="366"/>
      <c r="AQ178" s="366"/>
      <c r="AR178" s="366"/>
      <c r="AS178" s="256">
        <f>SUM(AE178:AR178)</f>
        <v>0</v>
      </c>
    </row>
    <row r="179" spans="1:45" hidden="1" outlineLevel="1">
      <c r="B179" s="254" t="s">
        <v>266</v>
      </c>
      <c r="C179" s="251" t="s">
        <v>163</v>
      </c>
      <c r="D179" s="255"/>
      <c r="E179" s="255"/>
      <c r="F179" s="255"/>
      <c r="G179" s="255"/>
      <c r="H179" s="255"/>
      <c r="I179" s="255"/>
      <c r="J179" s="255"/>
      <c r="K179" s="255"/>
      <c r="L179" s="255"/>
      <c r="M179" s="255"/>
      <c r="N179" s="255"/>
      <c r="O179" s="255"/>
      <c r="P179" s="255"/>
      <c r="Q179" s="255">
        <f>Q178</f>
        <v>12</v>
      </c>
      <c r="R179" s="255"/>
      <c r="S179" s="255"/>
      <c r="T179" s="255"/>
      <c r="U179" s="255"/>
      <c r="V179" s="255"/>
      <c r="W179" s="255"/>
      <c r="X179" s="255"/>
      <c r="Y179" s="255"/>
      <c r="Z179" s="255"/>
      <c r="AA179" s="255"/>
      <c r="AB179" s="255"/>
      <c r="AC179" s="255"/>
      <c r="AD179" s="255"/>
      <c r="AE179" s="362">
        <f>AE178</f>
        <v>0</v>
      </c>
      <c r="AF179" s="362">
        <f t="shared" ref="AF179" si="475">AF178</f>
        <v>0</v>
      </c>
      <c r="AG179" s="362">
        <f t="shared" ref="AG179" si="476">AG178</f>
        <v>0</v>
      </c>
      <c r="AH179" s="362">
        <f t="shared" ref="AH179" si="477">AH178</f>
        <v>0</v>
      </c>
      <c r="AI179" s="362">
        <f t="shared" ref="AI179" si="478">AI178</f>
        <v>0</v>
      </c>
      <c r="AJ179" s="362">
        <f t="shared" ref="AJ179" si="479">AJ178</f>
        <v>0</v>
      </c>
      <c r="AK179" s="362">
        <f t="shared" ref="AK179" si="480">AK178</f>
        <v>0</v>
      </c>
      <c r="AL179" s="362">
        <f t="shared" ref="AL179" si="481">AL178</f>
        <v>0</v>
      </c>
      <c r="AM179" s="362">
        <f t="shared" ref="AM179" si="482">AM178</f>
        <v>0</v>
      </c>
      <c r="AN179" s="362">
        <f t="shared" ref="AN179" si="483">AN178</f>
        <v>0</v>
      </c>
      <c r="AO179" s="362">
        <f t="shared" ref="AO179" si="484">AO178</f>
        <v>0</v>
      </c>
      <c r="AP179" s="362">
        <f t="shared" ref="AP179" si="485">AP178</f>
        <v>0</v>
      </c>
      <c r="AQ179" s="362">
        <f t="shared" ref="AQ179" si="486">AQ178</f>
        <v>0</v>
      </c>
      <c r="AR179" s="362">
        <f t="shared" ref="AR179" si="487">AR178</f>
        <v>0</v>
      </c>
      <c r="AS179" s="266"/>
    </row>
    <row r="180" spans="1:45" hidden="1" outlineLevel="1">
      <c r="B180" s="273"/>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363"/>
      <c r="AF180" s="376"/>
      <c r="AG180" s="376"/>
      <c r="AH180" s="376"/>
      <c r="AI180" s="376"/>
      <c r="AJ180" s="376"/>
      <c r="AK180" s="376"/>
      <c r="AL180" s="376"/>
      <c r="AM180" s="376"/>
      <c r="AN180" s="376"/>
      <c r="AO180" s="376"/>
      <c r="AP180" s="376"/>
      <c r="AQ180" s="376"/>
      <c r="AR180" s="376"/>
      <c r="AS180" s="266"/>
    </row>
    <row r="181" spans="1:45" ht="30" hidden="1" outlineLevel="1">
      <c r="A181" s="457">
        <v>45</v>
      </c>
      <c r="B181" s="273" t="s">
        <v>137</v>
      </c>
      <c r="C181" s="251" t="s">
        <v>25</v>
      </c>
      <c r="D181" s="255"/>
      <c r="E181" s="255"/>
      <c r="F181" s="255"/>
      <c r="G181" s="255"/>
      <c r="H181" s="255"/>
      <c r="I181" s="255"/>
      <c r="J181" s="255"/>
      <c r="K181" s="255"/>
      <c r="L181" s="255"/>
      <c r="M181" s="255"/>
      <c r="N181" s="255"/>
      <c r="O181" s="255"/>
      <c r="P181" s="255"/>
      <c r="Q181" s="255">
        <v>12</v>
      </c>
      <c r="R181" s="255"/>
      <c r="S181" s="255"/>
      <c r="T181" s="255"/>
      <c r="U181" s="255"/>
      <c r="V181" s="255"/>
      <c r="W181" s="255"/>
      <c r="X181" s="255"/>
      <c r="Y181" s="255"/>
      <c r="Z181" s="255"/>
      <c r="AA181" s="255"/>
      <c r="AB181" s="255"/>
      <c r="AC181" s="255"/>
      <c r="AD181" s="255"/>
      <c r="AE181" s="377"/>
      <c r="AF181" s="361"/>
      <c r="AG181" s="361"/>
      <c r="AH181" s="361"/>
      <c r="AI181" s="361"/>
      <c r="AJ181" s="361"/>
      <c r="AK181" s="361"/>
      <c r="AL181" s="366"/>
      <c r="AM181" s="366"/>
      <c r="AN181" s="366"/>
      <c r="AO181" s="366"/>
      <c r="AP181" s="366"/>
      <c r="AQ181" s="366"/>
      <c r="AR181" s="366"/>
      <c r="AS181" s="256">
        <f>SUM(AE181:AR181)</f>
        <v>0</v>
      </c>
    </row>
    <row r="182" spans="1:45" hidden="1" outlineLevel="1">
      <c r="B182" s="254" t="s">
        <v>266</v>
      </c>
      <c r="C182" s="251" t="s">
        <v>163</v>
      </c>
      <c r="D182" s="255"/>
      <c r="E182" s="255"/>
      <c r="F182" s="255"/>
      <c r="G182" s="255"/>
      <c r="H182" s="255"/>
      <c r="I182" s="255"/>
      <c r="J182" s="255"/>
      <c r="K182" s="255"/>
      <c r="L182" s="255"/>
      <c r="M182" s="255"/>
      <c r="N182" s="255"/>
      <c r="O182" s="255"/>
      <c r="P182" s="255"/>
      <c r="Q182" s="255">
        <f>Q181</f>
        <v>12</v>
      </c>
      <c r="R182" s="255"/>
      <c r="S182" s="255"/>
      <c r="T182" s="255"/>
      <c r="U182" s="255"/>
      <c r="V182" s="255"/>
      <c r="W182" s="255"/>
      <c r="X182" s="255"/>
      <c r="Y182" s="255"/>
      <c r="Z182" s="255"/>
      <c r="AA182" s="255"/>
      <c r="AB182" s="255"/>
      <c r="AC182" s="255"/>
      <c r="AD182" s="255"/>
      <c r="AE182" s="362">
        <f>AE181</f>
        <v>0</v>
      </c>
      <c r="AF182" s="362">
        <f t="shared" ref="AF182" si="488">AF181</f>
        <v>0</v>
      </c>
      <c r="AG182" s="362">
        <f t="shared" ref="AG182" si="489">AG181</f>
        <v>0</v>
      </c>
      <c r="AH182" s="362">
        <f t="shared" ref="AH182" si="490">AH181</f>
        <v>0</v>
      </c>
      <c r="AI182" s="362">
        <f t="shared" ref="AI182" si="491">AI181</f>
        <v>0</v>
      </c>
      <c r="AJ182" s="362">
        <f t="shared" ref="AJ182" si="492">AJ181</f>
        <v>0</v>
      </c>
      <c r="AK182" s="362">
        <f t="shared" ref="AK182" si="493">AK181</f>
        <v>0</v>
      </c>
      <c r="AL182" s="362">
        <f t="shared" ref="AL182" si="494">AL181</f>
        <v>0</v>
      </c>
      <c r="AM182" s="362">
        <f t="shared" ref="AM182" si="495">AM181</f>
        <v>0</v>
      </c>
      <c r="AN182" s="362">
        <f t="shared" ref="AN182" si="496">AN181</f>
        <v>0</v>
      </c>
      <c r="AO182" s="362">
        <f t="shared" ref="AO182" si="497">AO181</f>
        <v>0</v>
      </c>
      <c r="AP182" s="362">
        <f t="shared" ref="AP182" si="498">AP181</f>
        <v>0</v>
      </c>
      <c r="AQ182" s="362">
        <f t="shared" ref="AQ182" si="499">AQ181</f>
        <v>0</v>
      </c>
      <c r="AR182" s="362">
        <f t="shared" ref="AR182" si="500">AR181</f>
        <v>0</v>
      </c>
      <c r="AS182" s="266"/>
    </row>
    <row r="183" spans="1:45" hidden="1" outlineLevel="1">
      <c r="B183" s="273"/>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363"/>
      <c r="AF183" s="376"/>
      <c r="AG183" s="376"/>
      <c r="AH183" s="376"/>
      <c r="AI183" s="376"/>
      <c r="AJ183" s="376"/>
      <c r="AK183" s="376"/>
      <c r="AL183" s="376"/>
      <c r="AM183" s="376"/>
      <c r="AN183" s="376"/>
      <c r="AO183" s="376"/>
      <c r="AP183" s="376"/>
      <c r="AQ183" s="376"/>
      <c r="AR183" s="376"/>
      <c r="AS183" s="266"/>
    </row>
    <row r="184" spans="1:45" ht="30" hidden="1" outlineLevel="1">
      <c r="A184" s="457">
        <v>46</v>
      </c>
      <c r="B184" s="273" t="s">
        <v>138</v>
      </c>
      <c r="C184" s="251" t="s">
        <v>25</v>
      </c>
      <c r="D184" s="255"/>
      <c r="E184" s="255"/>
      <c r="F184" s="255"/>
      <c r="G184" s="255"/>
      <c r="H184" s="255"/>
      <c r="I184" s="255"/>
      <c r="J184" s="255"/>
      <c r="K184" s="255"/>
      <c r="L184" s="255"/>
      <c r="M184" s="255"/>
      <c r="N184" s="255"/>
      <c r="O184" s="255"/>
      <c r="P184" s="255"/>
      <c r="Q184" s="255">
        <v>12</v>
      </c>
      <c r="R184" s="255"/>
      <c r="S184" s="255"/>
      <c r="T184" s="255"/>
      <c r="U184" s="255"/>
      <c r="V184" s="255"/>
      <c r="W184" s="255"/>
      <c r="X184" s="255"/>
      <c r="Y184" s="255"/>
      <c r="Z184" s="255"/>
      <c r="AA184" s="255"/>
      <c r="AB184" s="255"/>
      <c r="AC184" s="255"/>
      <c r="AD184" s="255"/>
      <c r="AE184" s="377"/>
      <c r="AF184" s="361"/>
      <c r="AG184" s="361"/>
      <c r="AH184" s="361"/>
      <c r="AI184" s="361"/>
      <c r="AJ184" s="361"/>
      <c r="AK184" s="361"/>
      <c r="AL184" s="366"/>
      <c r="AM184" s="366"/>
      <c r="AN184" s="366"/>
      <c r="AO184" s="366"/>
      <c r="AP184" s="366"/>
      <c r="AQ184" s="366"/>
      <c r="AR184" s="366"/>
      <c r="AS184" s="256">
        <f>SUM(AE184:AR184)</f>
        <v>0</v>
      </c>
    </row>
    <row r="185" spans="1:45" hidden="1" outlineLevel="1">
      <c r="B185" s="254" t="s">
        <v>266</v>
      </c>
      <c r="C185" s="251" t="s">
        <v>163</v>
      </c>
      <c r="D185" s="255"/>
      <c r="E185" s="255"/>
      <c r="F185" s="255"/>
      <c r="G185" s="255"/>
      <c r="H185" s="255"/>
      <c r="I185" s="255"/>
      <c r="J185" s="255"/>
      <c r="K185" s="255"/>
      <c r="L185" s="255"/>
      <c r="M185" s="255"/>
      <c r="N185" s="255"/>
      <c r="O185" s="255"/>
      <c r="P185" s="255"/>
      <c r="Q185" s="255">
        <f>Q184</f>
        <v>12</v>
      </c>
      <c r="R185" s="255"/>
      <c r="S185" s="255"/>
      <c r="T185" s="255"/>
      <c r="U185" s="255"/>
      <c r="V185" s="255"/>
      <c r="W185" s="255"/>
      <c r="X185" s="255"/>
      <c r="Y185" s="255"/>
      <c r="Z185" s="255"/>
      <c r="AA185" s="255"/>
      <c r="AB185" s="255"/>
      <c r="AC185" s="255"/>
      <c r="AD185" s="255"/>
      <c r="AE185" s="362">
        <f>AE184</f>
        <v>0</v>
      </c>
      <c r="AF185" s="362">
        <f t="shared" ref="AF185" si="501">AF184</f>
        <v>0</v>
      </c>
      <c r="AG185" s="362">
        <f t="shared" ref="AG185" si="502">AG184</f>
        <v>0</v>
      </c>
      <c r="AH185" s="362">
        <f t="shared" ref="AH185" si="503">AH184</f>
        <v>0</v>
      </c>
      <c r="AI185" s="362">
        <f t="shared" ref="AI185" si="504">AI184</f>
        <v>0</v>
      </c>
      <c r="AJ185" s="362">
        <f t="shared" ref="AJ185" si="505">AJ184</f>
        <v>0</v>
      </c>
      <c r="AK185" s="362">
        <f t="shared" ref="AK185" si="506">AK184</f>
        <v>0</v>
      </c>
      <c r="AL185" s="362">
        <f t="shared" ref="AL185" si="507">AL184</f>
        <v>0</v>
      </c>
      <c r="AM185" s="362">
        <f t="shared" ref="AM185" si="508">AM184</f>
        <v>0</v>
      </c>
      <c r="AN185" s="362">
        <f t="shared" ref="AN185" si="509">AN184</f>
        <v>0</v>
      </c>
      <c r="AO185" s="362">
        <f t="shared" ref="AO185" si="510">AO184</f>
        <v>0</v>
      </c>
      <c r="AP185" s="362">
        <f t="shared" ref="AP185" si="511">AP184</f>
        <v>0</v>
      </c>
      <c r="AQ185" s="362">
        <f t="shared" ref="AQ185" si="512">AQ184</f>
        <v>0</v>
      </c>
      <c r="AR185" s="362">
        <f t="shared" ref="AR185" si="513">AR184</f>
        <v>0</v>
      </c>
      <c r="AS185" s="266"/>
    </row>
    <row r="186" spans="1:45" hidden="1" outlineLevel="1">
      <c r="B186" s="273"/>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363"/>
      <c r="AF186" s="376"/>
      <c r="AG186" s="376"/>
      <c r="AH186" s="376"/>
      <c r="AI186" s="376"/>
      <c r="AJ186" s="376"/>
      <c r="AK186" s="376"/>
      <c r="AL186" s="376"/>
      <c r="AM186" s="376"/>
      <c r="AN186" s="376"/>
      <c r="AO186" s="376"/>
      <c r="AP186" s="376"/>
      <c r="AQ186" s="376"/>
      <c r="AR186" s="376"/>
      <c r="AS186" s="266"/>
    </row>
    <row r="187" spans="1:45" ht="30" hidden="1" outlineLevel="1">
      <c r="A187" s="457">
        <v>47</v>
      </c>
      <c r="B187" s="273" t="s">
        <v>139</v>
      </c>
      <c r="C187" s="251" t="s">
        <v>25</v>
      </c>
      <c r="D187" s="255"/>
      <c r="E187" s="255"/>
      <c r="F187" s="255"/>
      <c r="G187" s="255"/>
      <c r="H187" s="255"/>
      <c r="I187" s="255"/>
      <c r="J187" s="255"/>
      <c r="K187" s="255"/>
      <c r="L187" s="255"/>
      <c r="M187" s="255"/>
      <c r="N187" s="255"/>
      <c r="O187" s="255"/>
      <c r="P187" s="255"/>
      <c r="Q187" s="255">
        <v>12</v>
      </c>
      <c r="R187" s="255"/>
      <c r="S187" s="255"/>
      <c r="T187" s="255"/>
      <c r="U187" s="255"/>
      <c r="V187" s="255"/>
      <c r="W187" s="255"/>
      <c r="X187" s="255"/>
      <c r="Y187" s="255"/>
      <c r="Z187" s="255"/>
      <c r="AA187" s="255"/>
      <c r="AB187" s="255"/>
      <c r="AC187" s="255"/>
      <c r="AD187" s="255"/>
      <c r="AE187" s="377"/>
      <c r="AF187" s="361"/>
      <c r="AG187" s="361"/>
      <c r="AH187" s="361"/>
      <c r="AI187" s="361"/>
      <c r="AJ187" s="361"/>
      <c r="AK187" s="361"/>
      <c r="AL187" s="366"/>
      <c r="AM187" s="366"/>
      <c r="AN187" s="366"/>
      <c r="AO187" s="366"/>
      <c r="AP187" s="366"/>
      <c r="AQ187" s="366"/>
      <c r="AR187" s="366"/>
      <c r="AS187" s="256">
        <f>SUM(AE187:AR187)</f>
        <v>0</v>
      </c>
    </row>
    <row r="188" spans="1:45" hidden="1" outlineLevel="1">
      <c r="B188" s="254" t="s">
        <v>266</v>
      </c>
      <c r="C188" s="251" t="s">
        <v>163</v>
      </c>
      <c r="D188" s="255"/>
      <c r="E188" s="255"/>
      <c r="F188" s="255"/>
      <c r="G188" s="255"/>
      <c r="H188" s="255"/>
      <c r="I188" s="255"/>
      <c r="J188" s="255"/>
      <c r="K188" s="255"/>
      <c r="L188" s="255"/>
      <c r="M188" s="255"/>
      <c r="N188" s="255"/>
      <c r="O188" s="255"/>
      <c r="P188" s="255"/>
      <c r="Q188" s="255">
        <f>Q187</f>
        <v>12</v>
      </c>
      <c r="R188" s="255"/>
      <c r="S188" s="255"/>
      <c r="T188" s="255"/>
      <c r="U188" s="255"/>
      <c r="V188" s="255"/>
      <c r="W188" s="255"/>
      <c r="X188" s="255"/>
      <c r="Y188" s="255"/>
      <c r="Z188" s="255"/>
      <c r="AA188" s="255"/>
      <c r="AB188" s="255"/>
      <c r="AC188" s="255"/>
      <c r="AD188" s="255"/>
      <c r="AE188" s="362">
        <f>AE187</f>
        <v>0</v>
      </c>
      <c r="AF188" s="362">
        <f t="shared" ref="AF188" si="514">AF187</f>
        <v>0</v>
      </c>
      <c r="AG188" s="362">
        <f t="shared" ref="AG188" si="515">AG187</f>
        <v>0</v>
      </c>
      <c r="AH188" s="362">
        <f t="shared" ref="AH188" si="516">AH187</f>
        <v>0</v>
      </c>
      <c r="AI188" s="362">
        <f t="shared" ref="AI188" si="517">AI187</f>
        <v>0</v>
      </c>
      <c r="AJ188" s="362">
        <f t="shared" ref="AJ188" si="518">AJ187</f>
        <v>0</v>
      </c>
      <c r="AK188" s="362">
        <f t="shared" ref="AK188" si="519">AK187</f>
        <v>0</v>
      </c>
      <c r="AL188" s="362">
        <f t="shared" ref="AL188" si="520">AL187</f>
        <v>0</v>
      </c>
      <c r="AM188" s="362">
        <f t="shared" ref="AM188" si="521">AM187</f>
        <v>0</v>
      </c>
      <c r="AN188" s="362">
        <f t="shared" ref="AN188" si="522">AN187</f>
        <v>0</v>
      </c>
      <c r="AO188" s="362">
        <f t="shared" ref="AO188" si="523">AO187</f>
        <v>0</v>
      </c>
      <c r="AP188" s="362">
        <f t="shared" ref="AP188" si="524">AP187</f>
        <v>0</v>
      </c>
      <c r="AQ188" s="362">
        <f t="shared" ref="AQ188" si="525">AQ187</f>
        <v>0</v>
      </c>
      <c r="AR188" s="362">
        <f t="shared" ref="AR188" si="526">AR187</f>
        <v>0</v>
      </c>
      <c r="AS188" s="266"/>
    </row>
    <row r="189" spans="1:45" hidden="1" outlineLevel="1">
      <c r="B189" s="273"/>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363"/>
      <c r="AF189" s="376"/>
      <c r="AG189" s="376"/>
      <c r="AH189" s="376"/>
      <c r="AI189" s="376"/>
      <c r="AJ189" s="376"/>
      <c r="AK189" s="376"/>
      <c r="AL189" s="376"/>
      <c r="AM189" s="376"/>
      <c r="AN189" s="376"/>
      <c r="AO189" s="376"/>
      <c r="AP189" s="376"/>
      <c r="AQ189" s="376"/>
      <c r="AR189" s="376"/>
      <c r="AS189" s="266"/>
    </row>
    <row r="190" spans="1:45" ht="30" hidden="1" outlineLevel="1">
      <c r="A190" s="457">
        <v>48</v>
      </c>
      <c r="B190" s="273" t="s">
        <v>140</v>
      </c>
      <c r="C190" s="251" t="s">
        <v>25</v>
      </c>
      <c r="D190" s="255"/>
      <c r="E190" s="255"/>
      <c r="F190" s="255"/>
      <c r="G190" s="255"/>
      <c r="H190" s="255"/>
      <c r="I190" s="255"/>
      <c r="J190" s="255"/>
      <c r="K190" s="255"/>
      <c r="L190" s="255"/>
      <c r="M190" s="255"/>
      <c r="N190" s="255"/>
      <c r="O190" s="255"/>
      <c r="P190" s="255"/>
      <c r="Q190" s="255">
        <v>12</v>
      </c>
      <c r="R190" s="255"/>
      <c r="S190" s="255"/>
      <c r="T190" s="255"/>
      <c r="U190" s="255"/>
      <c r="V190" s="255"/>
      <c r="W190" s="255"/>
      <c r="X190" s="255"/>
      <c r="Y190" s="255"/>
      <c r="Z190" s="255"/>
      <c r="AA190" s="255"/>
      <c r="AB190" s="255"/>
      <c r="AC190" s="255"/>
      <c r="AD190" s="255"/>
      <c r="AE190" s="377"/>
      <c r="AF190" s="361"/>
      <c r="AG190" s="361"/>
      <c r="AH190" s="361"/>
      <c r="AI190" s="361"/>
      <c r="AJ190" s="361"/>
      <c r="AK190" s="361"/>
      <c r="AL190" s="366"/>
      <c r="AM190" s="366"/>
      <c r="AN190" s="366"/>
      <c r="AO190" s="366"/>
      <c r="AP190" s="366"/>
      <c r="AQ190" s="366"/>
      <c r="AR190" s="366"/>
      <c r="AS190" s="256">
        <f>SUM(AE190:AR190)</f>
        <v>0</v>
      </c>
    </row>
    <row r="191" spans="1:45" hidden="1" outlineLevel="1">
      <c r="B191" s="254" t="s">
        <v>266</v>
      </c>
      <c r="C191" s="251" t="s">
        <v>163</v>
      </c>
      <c r="D191" s="255"/>
      <c r="E191" s="255"/>
      <c r="F191" s="255"/>
      <c r="G191" s="255"/>
      <c r="H191" s="255"/>
      <c r="I191" s="255"/>
      <c r="J191" s="255"/>
      <c r="K191" s="255"/>
      <c r="L191" s="255"/>
      <c r="M191" s="255"/>
      <c r="N191" s="255"/>
      <c r="O191" s="255"/>
      <c r="P191" s="255"/>
      <c r="Q191" s="255">
        <f>Q190</f>
        <v>12</v>
      </c>
      <c r="R191" s="255"/>
      <c r="S191" s="255"/>
      <c r="T191" s="255"/>
      <c r="U191" s="255"/>
      <c r="V191" s="255"/>
      <c r="W191" s="255"/>
      <c r="X191" s="255"/>
      <c r="Y191" s="255"/>
      <c r="Z191" s="255"/>
      <c r="AA191" s="255"/>
      <c r="AB191" s="255"/>
      <c r="AC191" s="255"/>
      <c r="AD191" s="255"/>
      <c r="AE191" s="362">
        <f>AE190</f>
        <v>0</v>
      </c>
      <c r="AF191" s="362">
        <f t="shared" ref="AF191" si="527">AF190</f>
        <v>0</v>
      </c>
      <c r="AG191" s="362">
        <f t="shared" ref="AG191" si="528">AG190</f>
        <v>0</v>
      </c>
      <c r="AH191" s="362">
        <f t="shared" ref="AH191" si="529">AH190</f>
        <v>0</v>
      </c>
      <c r="AI191" s="362">
        <f t="shared" ref="AI191" si="530">AI190</f>
        <v>0</v>
      </c>
      <c r="AJ191" s="362">
        <f t="shared" ref="AJ191" si="531">AJ190</f>
        <v>0</v>
      </c>
      <c r="AK191" s="362">
        <f t="shared" ref="AK191" si="532">AK190</f>
        <v>0</v>
      </c>
      <c r="AL191" s="362">
        <f t="shared" ref="AL191" si="533">AL190</f>
        <v>0</v>
      </c>
      <c r="AM191" s="362">
        <f t="shared" ref="AM191" si="534">AM190</f>
        <v>0</v>
      </c>
      <c r="AN191" s="362">
        <f t="shared" ref="AN191" si="535">AN190</f>
        <v>0</v>
      </c>
      <c r="AO191" s="362">
        <f t="shared" ref="AO191" si="536">AO190</f>
        <v>0</v>
      </c>
      <c r="AP191" s="362">
        <f t="shared" ref="AP191" si="537">AP190</f>
        <v>0</v>
      </c>
      <c r="AQ191" s="362">
        <f t="shared" ref="AQ191" si="538">AQ190</f>
        <v>0</v>
      </c>
      <c r="AR191" s="362">
        <f t="shared" ref="AR191" si="539">AR190</f>
        <v>0</v>
      </c>
      <c r="AS191" s="266"/>
    </row>
    <row r="192" spans="1:45" hidden="1" outlineLevel="1">
      <c r="B192" s="273"/>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251"/>
      <c r="AE192" s="363"/>
      <c r="AF192" s="376"/>
      <c r="AG192" s="376"/>
      <c r="AH192" s="376"/>
      <c r="AI192" s="376"/>
      <c r="AJ192" s="376"/>
      <c r="AK192" s="376"/>
      <c r="AL192" s="376"/>
      <c r="AM192" s="376"/>
      <c r="AN192" s="376"/>
      <c r="AO192" s="376"/>
      <c r="AP192" s="376"/>
      <c r="AQ192" s="376"/>
      <c r="AR192" s="376"/>
      <c r="AS192" s="266"/>
    </row>
    <row r="193" spans="1:45" ht="30" hidden="1" outlineLevel="1">
      <c r="A193" s="457">
        <v>49</v>
      </c>
      <c r="B193" s="273" t="s">
        <v>141</v>
      </c>
      <c r="C193" s="251" t="s">
        <v>25</v>
      </c>
      <c r="D193" s="255"/>
      <c r="E193" s="255"/>
      <c r="F193" s="255"/>
      <c r="G193" s="255"/>
      <c r="H193" s="255"/>
      <c r="I193" s="255"/>
      <c r="J193" s="255"/>
      <c r="K193" s="255"/>
      <c r="L193" s="255"/>
      <c r="M193" s="255"/>
      <c r="N193" s="255"/>
      <c r="O193" s="255"/>
      <c r="P193" s="255"/>
      <c r="Q193" s="255">
        <v>12</v>
      </c>
      <c r="R193" s="255"/>
      <c r="S193" s="255"/>
      <c r="T193" s="255"/>
      <c r="U193" s="255"/>
      <c r="V193" s="255"/>
      <c r="W193" s="255"/>
      <c r="X193" s="255"/>
      <c r="Y193" s="255"/>
      <c r="Z193" s="255"/>
      <c r="AA193" s="255"/>
      <c r="AB193" s="255"/>
      <c r="AC193" s="255"/>
      <c r="AD193" s="255"/>
      <c r="AE193" s="377"/>
      <c r="AF193" s="361"/>
      <c r="AG193" s="361"/>
      <c r="AH193" s="361"/>
      <c r="AI193" s="361"/>
      <c r="AJ193" s="361"/>
      <c r="AK193" s="361"/>
      <c r="AL193" s="366"/>
      <c r="AM193" s="366"/>
      <c r="AN193" s="366"/>
      <c r="AO193" s="366"/>
      <c r="AP193" s="366"/>
      <c r="AQ193" s="366"/>
      <c r="AR193" s="366"/>
      <c r="AS193" s="256">
        <f>SUM(AE193:AR193)</f>
        <v>0</v>
      </c>
    </row>
    <row r="194" spans="1:45" hidden="1" outlineLevel="1">
      <c r="B194" s="254" t="s">
        <v>266</v>
      </c>
      <c r="C194" s="251" t="s">
        <v>163</v>
      </c>
      <c r="D194" s="255"/>
      <c r="E194" s="255"/>
      <c r="F194" s="255"/>
      <c r="G194" s="255"/>
      <c r="H194" s="255"/>
      <c r="I194" s="255"/>
      <c r="J194" s="255"/>
      <c r="K194" s="255"/>
      <c r="L194" s="255"/>
      <c r="M194" s="255"/>
      <c r="N194" s="255"/>
      <c r="O194" s="255"/>
      <c r="P194" s="255"/>
      <c r="Q194" s="255">
        <f>Q193</f>
        <v>12</v>
      </c>
      <c r="R194" s="255"/>
      <c r="S194" s="255"/>
      <c r="T194" s="255"/>
      <c r="U194" s="255"/>
      <c r="V194" s="255"/>
      <c r="W194" s="255"/>
      <c r="X194" s="255"/>
      <c r="Y194" s="255"/>
      <c r="Z194" s="255"/>
      <c r="AA194" s="255"/>
      <c r="AB194" s="255"/>
      <c r="AC194" s="255"/>
      <c r="AD194" s="255"/>
      <c r="AE194" s="362">
        <f>AE193</f>
        <v>0</v>
      </c>
      <c r="AF194" s="362">
        <f t="shared" ref="AF194" si="540">AF193</f>
        <v>0</v>
      </c>
      <c r="AG194" s="362">
        <f t="shared" ref="AG194" si="541">AG193</f>
        <v>0</v>
      </c>
      <c r="AH194" s="362">
        <f t="shared" ref="AH194" si="542">AH193</f>
        <v>0</v>
      </c>
      <c r="AI194" s="362">
        <f t="shared" ref="AI194" si="543">AI193</f>
        <v>0</v>
      </c>
      <c r="AJ194" s="362">
        <f t="shared" ref="AJ194" si="544">AJ193</f>
        <v>0</v>
      </c>
      <c r="AK194" s="362">
        <f t="shared" ref="AK194" si="545">AK193</f>
        <v>0</v>
      </c>
      <c r="AL194" s="362">
        <f t="shared" ref="AL194" si="546">AL193</f>
        <v>0</v>
      </c>
      <c r="AM194" s="362">
        <f t="shared" ref="AM194" si="547">AM193</f>
        <v>0</v>
      </c>
      <c r="AN194" s="362">
        <f t="shared" ref="AN194" si="548">AN193</f>
        <v>0</v>
      </c>
      <c r="AO194" s="362">
        <f t="shared" ref="AO194" si="549">AO193</f>
        <v>0</v>
      </c>
      <c r="AP194" s="362">
        <f t="shared" ref="AP194" si="550">AP193</f>
        <v>0</v>
      </c>
      <c r="AQ194" s="362">
        <f t="shared" ref="AQ194" si="551">AQ193</f>
        <v>0</v>
      </c>
      <c r="AR194" s="362">
        <f t="shared" ref="AR194" si="552">AR193</f>
        <v>0</v>
      </c>
      <c r="AS194" s="266"/>
    </row>
    <row r="195" spans="1:45" hidden="1" outlineLevel="1">
      <c r="B195" s="254"/>
      <c r="C195" s="265"/>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61"/>
      <c r="AF195" s="261"/>
      <c r="AG195" s="261"/>
      <c r="AH195" s="261"/>
      <c r="AI195" s="261"/>
      <c r="AJ195" s="261"/>
      <c r="AK195" s="261"/>
      <c r="AL195" s="261"/>
      <c r="AM195" s="261"/>
      <c r="AN195" s="261"/>
      <c r="AO195" s="261"/>
      <c r="AP195" s="261"/>
      <c r="AQ195" s="261"/>
      <c r="AR195" s="261"/>
      <c r="AS195" s="266"/>
    </row>
    <row r="196" spans="1:45" ht="15.75" hidden="1" collapsed="1">
      <c r="B196" s="286" t="s">
        <v>270</v>
      </c>
      <c r="C196" s="288"/>
      <c r="D196" s="288">
        <f>SUM(D39:D194)</f>
        <v>0</v>
      </c>
      <c r="E196" s="288"/>
      <c r="F196" s="288"/>
      <c r="G196" s="288"/>
      <c r="H196" s="288"/>
      <c r="I196" s="288"/>
      <c r="J196" s="288"/>
      <c r="K196" s="288"/>
      <c r="L196" s="288"/>
      <c r="M196" s="288"/>
      <c r="N196" s="288"/>
      <c r="O196" s="288"/>
      <c r="P196" s="288"/>
      <c r="Q196" s="288"/>
      <c r="R196" s="288">
        <f>SUM(R39:R194)</f>
        <v>0</v>
      </c>
      <c r="S196" s="288"/>
      <c r="T196" s="288"/>
      <c r="U196" s="288"/>
      <c r="V196" s="288"/>
      <c r="W196" s="288"/>
      <c r="X196" s="288"/>
      <c r="Y196" s="288"/>
      <c r="Z196" s="288"/>
      <c r="AA196" s="288"/>
      <c r="AB196" s="288"/>
      <c r="AC196" s="288"/>
      <c r="AD196" s="288"/>
      <c r="AE196" s="288">
        <f>IF(AE37="kWh",SUMPRODUCT(D39:D194,AE39:AE194))</f>
        <v>0</v>
      </c>
      <c r="AF196" s="288">
        <f>IF(AF37="kWh",SUMPRODUCT(D39:D194,AF39:AF194))</f>
        <v>0</v>
      </c>
      <c r="AG196" s="288">
        <f>IF(AG37="kw",SUMPRODUCT(Q39:Q194,R39:R194,AG39:AG194),SUMPRODUCT(D39:D194,AG39:AG194))</f>
        <v>0</v>
      </c>
      <c r="AH196" s="288">
        <f>IF(AH37="kw",SUMPRODUCT(Q39:Q194,R39:R194,AH39:AH194),SUMPRODUCT(D39:D194,AH39:AH194))</f>
        <v>0</v>
      </c>
      <c r="AI196" s="288">
        <f>IF(AI37="kw",SUMPRODUCT(Q39:Q194,R39:R194,AI39:AI194),SUMPRODUCT(D39:D194,AI39:AI194))</f>
        <v>0</v>
      </c>
      <c r="AJ196" s="288">
        <f>IF(AJ37="kw",SUMPRODUCT(Q39:Q194,R39:R194,AJ39:AJ194),SUMPRODUCT(D39:D194,AJ39:AJ194))</f>
        <v>0</v>
      </c>
      <c r="AK196" s="288">
        <f>IF(AK37="kw",SUMPRODUCT(Q39:Q194,R39:R194,AK39:AK194),SUMPRODUCT(D39:D194,AK39:AK194))</f>
        <v>0</v>
      </c>
      <c r="AL196" s="288">
        <f>IF(AL37="kw",SUMPRODUCT(Q39:Q194,R39:R194,AL39:AL194),SUMPRODUCT(D39:D194,AL39:AL194))</f>
        <v>0</v>
      </c>
      <c r="AM196" s="288">
        <f>IF(AM37="kw",SUMPRODUCT(Q39:Q194,R39:R194,AM39:AM194),SUMPRODUCT(D39:D194,AM39:AM194))</f>
        <v>0</v>
      </c>
      <c r="AN196" s="288">
        <f>IF(AN37="kw",SUMPRODUCT(Q39:Q194,R39:R194,AN39:AN194),SUMPRODUCT(D39:D194,AN39:AN194))</f>
        <v>0</v>
      </c>
      <c r="AO196" s="288">
        <f>IF(AO37="kw",SUMPRODUCT(Q39:Q194,R39:R194,AO39:AO194),SUMPRODUCT(D39:D194,AO39:AO194))</f>
        <v>0</v>
      </c>
      <c r="AP196" s="288">
        <f>IF(AP37="kw",SUMPRODUCT(Q39:Q194,R39:R194,AP39:AP194),SUMPRODUCT(D39:D194,AP39:AP194))</f>
        <v>0</v>
      </c>
      <c r="AQ196" s="288">
        <f>IF(AQ37="kw",SUMPRODUCT(Q39:Q194,R39:R194,AQ39:AQ194),SUMPRODUCT(D39:D194,AQ39:AQ194))</f>
        <v>0</v>
      </c>
      <c r="AR196" s="288">
        <f>IF(AR37="kw",SUMPRODUCT(Q39:Q194,R39:R194,AR39:AR194),SUMPRODUCT(D39:D194,AR39:AR194))</f>
        <v>0</v>
      </c>
      <c r="AS196" s="289"/>
    </row>
    <row r="197" spans="1:45" ht="15.75" hidden="1">
      <c r="B197" s="343" t="s">
        <v>271</v>
      </c>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44">
        <f>HLOOKUP(AE36,'2. LRAMVA Threshold'!$B$43:$Q$61,7,FALSE)</f>
        <v>0</v>
      </c>
      <c r="AF197" s="344">
        <f>HLOOKUP(AF36,'2. LRAMVA Threshold'!$B$43:$Q$54,7,FALSE)</f>
        <v>0</v>
      </c>
      <c r="AG197" s="344">
        <f>HLOOKUP(AG36,'2. LRAMVA Threshold'!$B$43:$Q$54,7,FALSE)</f>
        <v>0</v>
      </c>
      <c r="AH197" s="344">
        <f>HLOOKUP(AH36,'2. LRAMVA Threshold'!$B$43:$Q$54,7,FALSE)</f>
        <v>0</v>
      </c>
      <c r="AI197" s="344">
        <f>HLOOKUP(AI36,'2. LRAMVA Threshold'!$B$43:$Q$54,7,FALSE)</f>
        <v>0</v>
      </c>
      <c r="AJ197" s="344">
        <f>HLOOKUP(AJ36,'2. LRAMVA Threshold'!$B$43:$Q$54,7,FALSE)</f>
        <v>0</v>
      </c>
      <c r="AK197" s="344">
        <f>HLOOKUP(AK36,'2. LRAMVA Threshold'!$B$43:$Q$54,7,FALSE)</f>
        <v>0</v>
      </c>
      <c r="AL197" s="344">
        <f>HLOOKUP(AL36,'2. LRAMVA Threshold'!$B$43:$Q$54,7,FALSE)</f>
        <v>0</v>
      </c>
      <c r="AM197" s="344">
        <f>HLOOKUP(AM36,'2. LRAMVA Threshold'!$B$43:$Q$54,7,FALSE)</f>
        <v>0</v>
      </c>
      <c r="AN197" s="344">
        <f>HLOOKUP(AN36,'2. LRAMVA Threshold'!$B$43:$Q$54,7,FALSE)</f>
        <v>0</v>
      </c>
      <c r="AO197" s="344">
        <f>HLOOKUP(AO36,'2. LRAMVA Threshold'!$B$43:$Q$54,7,FALSE)</f>
        <v>0</v>
      </c>
      <c r="AP197" s="344">
        <f>HLOOKUP(AP36,'2. LRAMVA Threshold'!$B$43:$Q$54,7,FALSE)</f>
        <v>0</v>
      </c>
      <c r="AQ197" s="344">
        <f>HLOOKUP(AQ36,'2. LRAMVA Threshold'!$B$43:$Q$54,7,FALSE)</f>
        <v>0</v>
      </c>
      <c r="AR197" s="344">
        <f>HLOOKUP(AR36,'2. LRAMVA Threshold'!$B$43:$Q$54,7,FALSE)</f>
        <v>0</v>
      </c>
      <c r="AS197" s="345"/>
    </row>
    <row r="198" spans="1:45" hidden="1">
      <c r="B198" s="456"/>
      <c r="C198" s="383"/>
      <c r="D198" s="384"/>
      <c r="E198" s="384"/>
      <c r="F198" s="384"/>
      <c r="G198" s="384"/>
      <c r="H198" s="384"/>
      <c r="I198" s="384"/>
      <c r="J198" s="384"/>
      <c r="K198" s="384"/>
      <c r="L198" s="384"/>
      <c r="M198" s="384"/>
      <c r="N198" s="348"/>
      <c r="O198" s="348"/>
      <c r="P198" s="348"/>
      <c r="Q198" s="384"/>
      <c r="R198" s="385"/>
      <c r="S198" s="384"/>
      <c r="T198" s="384"/>
      <c r="U198" s="384"/>
      <c r="V198" s="386"/>
      <c r="W198" s="386"/>
      <c r="X198" s="386"/>
      <c r="Y198" s="386"/>
      <c r="Z198" s="384"/>
      <c r="AA198" s="384"/>
      <c r="AB198" s="348"/>
      <c r="AC198" s="348"/>
      <c r="AD198" s="348"/>
      <c r="AE198" s="387"/>
      <c r="AF198" s="387"/>
      <c r="AG198" s="387"/>
      <c r="AH198" s="387"/>
      <c r="AI198" s="387"/>
      <c r="AJ198" s="387"/>
      <c r="AK198" s="387"/>
      <c r="AL198" s="351"/>
      <c r="AM198" s="351"/>
      <c r="AN198" s="351"/>
      <c r="AO198" s="351"/>
      <c r="AP198" s="351"/>
      <c r="AQ198" s="351"/>
      <c r="AR198" s="351"/>
      <c r="AS198" s="352"/>
    </row>
    <row r="199" spans="1:45" hidden="1">
      <c r="B199" s="283" t="s">
        <v>168</v>
      </c>
      <c r="C199" s="296"/>
      <c r="D199" s="296"/>
      <c r="E199" s="329"/>
      <c r="F199" s="329"/>
      <c r="G199" s="329"/>
      <c r="H199" s="329"/>
      <c r="I199" s="329"/>
      <c r="J199" s="329"/>
      <c r="K199" s="329"/>
      <c r="L199" s="329"/>
      <c r="M199" s="329"/>
      <c r="N199" s="329"/>
      <c r="O199" s="329"/>
      <c r="P199" s="329"/>
      <c r="Q199" s="329"/>
      <c r="R199" s="251"/>
      <c r="S199" s="298"/>
      <c r="T199" s="298"/>
      <c r="U199" s="298"/>
      <c r="V199" s="297"/>
      <c r="W199" s="297"/>
      <c r="X199" s="297"/>
      <c r="Y199" s="297"/>
      <c r="Z199" s="298"/>
      <c r="AA199" s="298"/>
      <c r="AB199" s="298"/>
      <c r="AC199" s="298"/>
      <c r="AD199" s="298"/>
      <c r="AE199" s="732">
        <f>HLOOKUP(AE$36,'3.  Distribution Rates'!$C$165:$P$178,7,FALSE)</f>
        <v>0</v>
      </c>
      <c r="AF199" s="732">
        <f>HLOOKUP(AF$36,'3.  Distribution Rates'!$C$165:$P$178,7,FALSE)</f>
        <v>0</v>
      </c>
      <c r="AG199" s="299">
        <f>HLOOKUP(AG$36,'3.  Distribution Rates'!$C$165:$P$178,7,FALSE)</f>
        <v>0</v>
      </c>
      <c r="AH199" s="299">
        <f>HLOOKUP(AH$36,'3.  Distribution Rates'!$C$165:$P$178,7,FALSE)</f>
        <v>0</v>
      </c>
      <c r="AI199" s="299">
        <f>HLOOKUP(AI$36,'3.  Distribution Rates'!$C$165:$P$178,7,FALSE)</f>
        <v>0</v>
      </c>
      <c r="AJ199" s="299">
        <f>HLOOKUP(AJ$36,'3.  Distribution Rates'!$C$165:$P$178,7,FALSE)</f>
        <v>0</v>
      </c>
      <c r="AK199" s="299">
        <f>HLOOKUP(AK$36,'3.  Distribution Rates'!$C$165:$P$178,7,FALSE)</f>
        <v>0</v>
      </c>
      <c r="AL199" s="299">
        <f>HLOOKUP(AL$36,'3.  Distribution Rates'!$C$165:$P$178,7,FALSE)</f>
        <v>0</v>
      </c>
      <c r="AM199" s="299">
        <f>HLOOKUP(AM$36,'3.  Distribution Rates'!$C$165:$P$178,7,FALSE)</f>
        <v>0</v>
      </c>
      <c r="AN199" s="299">
        <f>HLOOKUP(AN$36,'3.  Distribution Rates'!$C$165:$P$178,7,FALSE)</f>
        <v>0</v>
      </c>
      <c r="AO199" s="299">
        <f>HLOOKUP(AO$36,'3.  Distribution Rates'!$C$165:$P$178,7,FALSE)</f>
        <v>0</v>
      </c>
      <c r="AP199" s="299">
        <f>HLOOKUP(AP$36,'3.  Distribution Rates'!$C$165:$P$178,7,FALSE)</f>
        <v>0</v>
      </c>
      <c r="AQ199" s="299">
        <f>HLOOKUP(AQ$36,'3.  Distribution Rates'!$C$165:$P$178,7,FALSE)</f>
        <v>0</v>
      </c>
      <c r="AR199" s="299">
        <f>HLOOKUP(AR$36,'3.  Distribution Rates'!$C$165:$P$178,7,FALSE)</f>
        <v>0</v>
      </c>
      <c r="AS199" s="304"/>
    </row>
    <row r="200" spans="1:45" hidden="1">
      <c r="B200" s="283" t="s">
        <v>149</v>
      </c>
      <c r="C200" s="301"/>
      <c r="D200" s="243"/>
      <c r="E200" s="240"/>
      <c r="F200" s="240"/>
      <c r="G200" s="240"/>
      <c r="H200" s="240"/>
      <c r="I200" s="240"/>
      <c r="J200" s="240"/>
      <c r="K200" s="240"/>
      <c r="L200" s="240"/>
      <c r="M200" s="240"/>
      <c r="N200" s="240"/>
      <c r="O200" s="240"/>
      <c r="P200" s="240"/>
      <c r="Q200" s="240"/>
      <c r="R200" s="251"/>
      <c r="S200" s="240"/>
      <c r="T200" s="240"/>
      <c r="U200" s="240"/>
      <c r="V200" s="243"/>
      <c r="W200" s="243"/>
      <c r="X200" s="243"/>
      <c r="Y200" s="243"/>
      <c r="Z200" s="240"/>
      <c r="AA200" s="240"/>
      <c r="AB200" s="240"/>
      <c r="AC200" s="240"/>
      <c r="AD200" s="240"/>
      <c r="AE200" s="331">
        <f>'4.  2011-2014 LRAM'!AM138*AE199</f>
        <v>0</v>
      </c>
      <c r="AF200" s="331">
        <f>'4.  2011-2014 LRAM'!AN138*AF199</f>
        <v>0</v>
      </c>
      <c r="AG200" s="331">
        <f>'4.  2011-2014 LRAM'!AO138*AG199</f>
        <v>0</v>
      </c>
      <c r="AH200" s="331">
        <f>'4.  2011-2014 LRAM'!AP138*AH199</f>
        <v>0</v>
      </c>
      <c r="AI200" s="331">
        <f>'4.  2011-2014 LRAM'!AQ138*AI199</f>
        <v>0</v>
      </c>
      <c r="AJ200" s="331">
        <f>'4.  2011-2014 LRAM'!AR138*AJ199</f>
        <v>0</v>
      </c>
      <c r="AK200" s="331">
        <f>'4.  2011-2014 LRAM'!AS138*AK199</f>
        <v>0</v>
      </c>
      <c r="AL200" s="331">
        <f>'4.  2011-2014 LRAM'!AT138*AL199</f>
        <v>0</v>
      </c>
      <c r="AM200" s="331">
        <f>'4.  2011-2014 LRAM'!AU138*AM199</f>
        <v>0</v>
      </c>
      <c r="AN200" s="331">
        <f>'4.  2011-2014 LRAM'!AV138*AN199</f>
        <v>0</v>
      </c>
      <c r="AO200" s="331">
        <f>'4.  2011-2014 LRAM'!AW138*AO199</f>
        <v>0</v>
      </c>
      <c r="AP200" s="331">
        <f>'4.  2011-2014 LRAM'!AX138*AP199</f>
        <v>0</v>
      </c>
      <c r="AQ200" s="331">
        <f>'4.  2011-2014 LRAM'!AY138*AQ199</f>
        <v>0</v>
      </c>
      <c r="AR200" s="331">
        <f>'4.  2011-2014 LRAM'!AZ138*AR199</f>
        <v>0</v>
      </c>
      <c r="AS200" s="543">
        <f>SUM(AE200:AR200)</f>
        <v>0</v>
      </c>
    </row>
    <row r="201" spans="1:45" hidden="1">
      <c r="B201" s="283" t="s">
        <v>150</v>
      </c>
      <c r="C201" s="301"/>
      <c r="D201" s="243"/>
      <c r="E201" s="240"/>
      <c r="F201" s="240"/>
      <c r="G201" s="240"/>
      <c r="H201" s="240"/>
      <c r="I201" s="240"/>
      <c r="J201" s="240"/>
      <c r="K201" s="240"/>
      <c r="L201" s="240"/>
      <c r="M201" s="240"/>
      <c r="N201" s="240"/>
      <c r="O201" s="240"/>
      <c r="P201" s="240"/>
      <c r="Q201" s="240"/>
      <c r="R201" s="251"/>
      <c r="S201" s="240"/>
      <c r="T201" s="240"/>
      <c r="U201" s="240"/>
      <c r="V201" s="243"/>
      <c r="W201" s="243"/>
      <c r="X201" s="243"/>
      <c r="Y201" s="243"/>
      <c r="Z201" s="240"/>
      <c r="AA201" s="240"/>
      <c r="AB201" s="240"/>
      <c r="AC201" s="240"/>
      <c r="AD201" s="240"/>
      <c r="AE201" s="331">
        <f>'4.  2011-2014 LRAM'!AM277*AE199</f>
        <v>0</v>
      </c>
      <c r="AF201" s="331">
        <f>'4.  2011-2014 LRAM'!AN277*AF199</f>
        <v>0</v>
      </c>
      <c r="AG201" s="331">
        <f>'4.  2011-2014 LRAM'!AO277*AG199</f>
        <v>0</v>
      </c>
      <c r="AH201" s="331">
        <f>'4.  2011-2014 LRAM'!AP277*AH199</f>
        <v>0</v>
      </c>
      <c r="AI201" s="331">
        <f>'4.  2011-2014 LRAM'!AQ277*AI199</f>
        <v>0</v>
      </c>
      <c r="AJ201" s="331">
        <f>'4.  2011-2014 LRAM'!AR277*AJ199</f>
        <v>0</v>
      </c>
      <c r="AK201" s="331">
        <f>'4.  2011-2014 LRAM'!AS277*AK199</f>
        <v>0</v>
      </c>
      <c r="AL201" s="331">
        <f>'4.  2011-2014 LRAM'!AT277*AL199</f>
        <v>0</v>
      </c>
      <c r="AM201" s="331">
        <f>'4.  2011-2014 LRAM'!AU277*AM199</f>
        <v>0</v>
      </c>
      <c r="AN201" s="331">
        <f>'4.  2011-2014 LRAM'!AV277*AN199</f>
        <v>0</v>
      </c>
      <c r="AO201" s="331">
        <f>'4.  2011-2014 LRAM'!AW277*AO199</f>
        <v>0</v>
      </c>
      <c r="AP201" s="331">
        <f>'4.  2011-2014 LRAM'!AX277*AP199</f>
        <v>0</v>
      </c>
      <c r="AQ201" s="331">
        <f>'4.  2011-2014 LRAM'!AY277*AQ199</f>
        <v>0</v>
      </c>
      <c r="AR201" s="331">
        <f>'4.  2011-2014 LRAM'!AZ277*AR199</f>
        <v>0</v>
      </c>
      <c r="AS201" s="543">
        <f>SUM(AE201:AR201)</f>
        <v>0</v>
      </c>
    </row>
    <row r="202" spans="1:45" hidden="1">
      <c r="B202" s="283" t="s">
        <v>151</v>
      </c>
      <c r="C202" s="301"/>
      <c r="D202" s="243"/>
      <c r="E202" s="240"/>
      <c r="F202" s="240"/>
      <c r="G202" s="240"/>
      <c r="H202" s="240"/>
      <c r="I202" s="240"/>
      <c r="J202" s="240"/>
      <c r="K202" s="240"/>
      <c r="L202" s="240"/>
      <c r="M202" s="240"/>
      <c r="N202" s="240"/>
      <c r="O202" s="240"/>
      <c r="P202" s="240"/>
      <c r="Q202" s="240"/>
      <c r="R202" s="251"/>
      <c r="S202" s="240"/>
      <c r="T202" s="240"/>
      <c r="U202" s="240"/>
      <c r="V202" s="243"/>
      <c r="W202" s="243"/>
      <c r="X202" s="243"/>
      <c r="Y202" s="243"/>
      <c r="Z202" s="240"/>
      <c r="AA202" s="240"/>
      <c r="AB202" s="240"/>
      <c r="AC202" s="240"/>
      <c r="AD202" s="240"/>
      <c r="AE202" s="331">
        <f>'4.  2011-2014 LRAM'!AM413*AE199</f>
        <v>0</v>
      </c>
      <c r="AF202" s="331">
        <f>'4.  2011-2014 LRAM'!AN413*AF199</f>
        <v>0</v>
      </c>
      <c r="AG202" s="331">
        <f>'4.  2011-2014 LRAM'!AO413*AG199</f>
        <v>0</v>
      </c>
      <c r="AH202" s="331">
        <f>'4.  2011-2014 LRAM'!AP413*AH199</f>
        <v>0</v>
      </c>
      <c r="AI202" s="331">
        <f>'4.  2011-2014 LRAM'!AQ413*AI199</f>
        <v>0</v>
      </c>
      <c r="AJ202" s="331">
        <f>'4.  2011-2014 LRAM'!AR413*AJ199</f>
        <v>0</v>
      </c>
      <c r="AK202" s="331">
        <f>'4.  2011-2014 LRAM'!AS413*AK199</f>
        <v>0</v>
      </c>
      <c r="AL202" s="331">
        <f>'4.  2011-2014 LRAM'!AT413*AL199</f>
        <v>0</v>
      </c>
      <c r="AM202" s="331">
        <f>'4.  2011-2014 LRAM'!AU413*AM199</f>
        <v>0</v>
      </c>
      <c r="AN202" s="331">
        <f>'4.  2011-2014 LRAM'!AV413*AN199</f>
        <v>0</v>
      </c>
      <c r="AO202" s="331">
        <f>'4.  2011-2014 LRAM'!AW413*AO199</f>
        <v>0</v>
      </c>
      <c r="AP202" s="331">
        <f>'4.  2011-2014 LRAM'!AX413*AP199</f>
        <v>0</v>
      </c>
      <c r="AQ202" s="331">
        <f>'4.  2011-2014 LRAM'!AY413*AQ199</f>
        <v>0</v>
      </c>
      <c r="AR202" s="331">
        <f>'4.  2011-2014 LRAM'!AZ413*AR199</f>
        <v>0</v>
      </c>
      <c r="AS202" s="543">
        <f>SUM(AE202:AR202)</f>
        <v>0</v>
      </c>
    </row>
    <row r="203" spans="1:45" hidden="1">
      <c r="B203" s="283" t="s">
        <v>152</v>
      </c>
      <c r="C203" s="301"/>
      <c r="D203" s="243"/>
      <c r="E203" s="240"/>
      <c r="F203" s="240"/>
      <c r="G203" s="240"/>
      <c r="H203" s="240"/>
      <c r="I203" s="240"/>
      <c r="J203" s="240"/>
      <c r="K203" s="240"/>
      <c r="L203" s="240"/>
      <c r="M203" s="240"/>
      <c r="N203" s="240"/>
      <c r="O203" s="240"/>
      <c r="P203" s="240"/>
      <c r="Q203" s="240"/>
      <c r="R203" s="251"/>
      <c r="S203" s="240"/>
      <c r="T203" s="240"/>
      <c r="U203" s="240"/>
      <c r="V203" s="243"/>
      <c r="W203" s="243"/>
      <c r="X203" s="243"/>
      <c r="Y203" s="243"/>
      <c r="Z203" s="240"/>
      <c r="AA203" s="240"/>
      <c r="AB203" s="240"/>
      <c r="AC203" s="240"/>
      <c r="AD203" s="240"/>
      <c r="AE203" s="331">
        <f>'4.  2011-2014 LRAM'!AM550*AE199</f>
        <v>0</v>
      </c>
      <c r="AF203" s="331">
        <f>'4.  2011-2014 LRAM'!AN550*AF199</f>
        <v>0</v>
      </c>
      <c r="AG203" s="331">
        <f>'4.  2011-2014 LRAM'!AO550*AG199</f>
        <v>0</v>
      </c>
      <c r="AH203" s="331">
        <f>'4.  2011-2014 LRAM'!AP550*AH199</f>
        <v>0</v>
      </c>
      <c r="AI203" s="331">
        <f>'4.  2011-2014 LRAM'!AQ550*AI199</f>
        <v>0</v>
      </c>
      <c r="AJ203" s="331">
        <f>'4.  2011-2014 LRAM'!AR550*AJ199</f>
        <v>0</v>
      </c>
      <c r="AK203" s="331">
        <f>'4.  2011-2014 LRAM'!AS550*AK199</f>
        <v>0</v>
      </c>
      <c r="AL203" s="331">
        <f>'4.  2011-2014 LRAM'!AT550*AL199</f>
        <v>0</v>
      </c>
      <c r="AM203" s="331">
        <f>'4.  2011-2014 LRAM'!AU550*AM199</f>
        <v>0</v>
      </c>
      <c r="AN203" s="331">
        <f>'4.  2011-2014 LRAM'!AV550*AN199</f>
        <v>0</v>
      </c>
      <c r="AO203" s="331">
        <f>'4.  2011-2014 LRAM'!AW550*AO199</f>
        <v>0</v>
      </c>
      <c r="AP203" s="331">
        <f>'4.  2011-2014 LRAM'!AX550*AP199</f>
        <v>0</v>
      </c>
      <c r="AQ203" s="331">
        <f>'4.  2011-2014 LRAM'!AY550*AQ199</f>
        <v>0</v>
      </c>
      <c r="AR203" s="331">
        <f>'4.  2011-2014 LRAM'!AZ550*AR199</f>
        <v>0</v>
      </c>
      <c r="AS203" s="543">
        <f>SUM(AE203:AR203)</f>
        <v>0</v>
      </c>
    </row>
    <row r="204" spans="1:45" hidden="1">
      <c r="B204" s="283" t="s">
        <v>153</v>
      </c>
      <c r="C204" s="301"/>
      <c r="D204" s="243"/>
      <c r="E204" s="240"/>
      <c r="F204" s="240"/>
      <c r="G204" s="240"/>
      <c r="H204" s="240"/>
      <c r="I204" s="240"/>
      <c r="J204" s="240"/>
      <c r="K204" s="240"/>
      <c r="L204" s="240"/>
      <c r="M204" s="240"/>
      <c r="N204" s="240"/>
      <c r="O204" s="240"/>
      <c r="P204" s="240"/>
      <c r="Q204" s="240"/>
      <c r="R204" s="251"/>
      <c r="S204" s="240"/>
      <c r="T204" s="240"/>
      <c r="U204" s="240"/>
      <c r="V204" s="243"/>
      <c r="W204" s="243"/>
      <c r="X204" s="243"/>
      <c r="Y204" s="243"/>
      <c r="Z204" s="240"/>
      <c r="AA204" s="240"/>
      <c r="AB204" s="240"/>
      <c r="AC204" s="240"/>
      <c r="AD204" s="240"/>
      <c r="AE204" s="331">
        <f>AE196*AE199</f>
        <v>0</v>
      </c>
      <c r="AF204" s="331">
        <f t="shared" ref="AF204:AR204" si="553">AF196*AF199</f>
        <v>0</v>
      </c>
      <c r="AG204" s="331">
        <f t="shared" si="553"/>
        <v>0</v>
      </c>
      <c r="AH204" s="331">
        <f t="shared" si="553"/>
        <v>0</v>
      </c>
      <c r="AI204" s="331">
        <f t="shared" si="553"/>
        <v>0</v>
      </c>
      <c r="AJ204" s="331">
        <f t="shared" si="553"/>
        <v>0</v>
      </c>
      <c r="AK204" s="331">
        <f t="shared" si="553"/>
        <v>0</v>
      </c>
      <c r="AL204" s="331">
        <f t="shared" si="553"/>
        <v>0</v>
      </c>
      <c r="AM204" s="331">
        <f t="shared" si="553"/>
        <v>0</v>
      </c>
      <c r="AN204" s="331">
        <f t="shared" si="553"/>
        <v>0</v>
      </c>
      <c r="AO204" s="331">
        <f t="shared" si="553"/>
        <v>0</v>
      </c>
      <c r="AP204" s="331">
        <f t="shared" si="553"/>
        <v>0</v>
      </c>
      <c r="AQ204" s="331">
        <f t="shared" si="553"/>
        <v>0</v>
      </c>
      <c r="AR204" s="331">
        <f t="shared" si="553"/>
        <v>0</v>
      </c>
      <c r="AS204" s="543">
        <f>SUM(AE204:AR204)</f>
        <v>0</v>
      </c>
    </row>
    <row r="205" spans="1:45" ht="15.75" hidden="1">
      <c r="B205" s="305" t="s">
        <v>267</v>
      </c>
      <c r="C205" s="301"/>
      <c r="D205" s="263"/>
      <c r="E205" s="293"/>
      <c r="F205" s="293"/>
      <c r="G205" s="293"/>
      <c r="H205" s="293"/>
      <c r="I205" s="293"/>
      <c r="J205" s="293"/>
      <c r="K205" s="293"/>
      <c r="L205" s="293"/>
      <c r="M205" s="293"/>
      <c r="N205" s="293"/>
      <c r="O205" s="293"/>
      <c r="P205" s="293"/>
      <c r="Q205" s="293"/>
      <c r="R205" s="260"/>
      <c r="S205" s="293"/>
      <c r="T205" s="293"/>
      <c r="U205" s="293"/>
      <c r="V205" s="263"/>
      <c r="W205" s="263"/>
      <c r="X205" s="263"/>
      <c r="Y205" s="263"/>
      <c r="Z205" s="293"/>
      <c r="AA205" s="293"/>
      <c r="AB205" s="293"/>
      <c r="AC205" s="293"/>
      <c r="AD205" s="293"/>
      <c r="AE205" s="302">
        <f>SUM(AE200:AE204)</f>
        <v>0</v>
      </c>
      <c r="AF205" s="302">
        <f>SUM(AF200:AF204)</f>
        <v>0</v>
      </c>
      <c r="AG205" s="302">
        <f t="shared" ref="AG205:AK205" si="554">SUM(AG200:AG204)</f>
        <v>0</v>
      </c>
      <c r="AH205" s="302">
        <f t="shared" si="554"/>
        <v>0</v>
      </c>
      <c r="AI205" s="302">
        <f t="shared" si="554"/>
        <v>0</v>
      </c>
      <c r="AJ205" s="302">
        <f t="shared" si="554"/>
        <v>0</v>
      </c>
      <c r="AK205" s="302">
        <f t="shared" si="554"/>
        <v>0</v>
      </c>
      <c r="AL205" s="302">
        <f>SUM(AL200:AL204)</f>
        <v>0</v>
      </c>
      <c r="AM205" s="302">
        <f>SUM(AM200:AM204)</f>
        <v>0</v>
      </c>
      <c r="AN205" s="302">
        <f t="shared" ref="AN205:AR205" si="555">SUM(AN200:AN204)</f>
        <v>0</v>
      </c>
      <c r="AO205" s="302">
        <f t="shared" si="555"/>
        <v>0</v>
      </c>
      <c r="AP205" s="302">
        <f t="shared" si="555"/>
        <v>0</v>
      </c>
      <c r="AQ205" s="302">
        <f t="shared" si="555"/>
        <v>0</v>
      </c>
      <c r="AR205" s="302">
        <f t="shared" si="555"/>
        <v>0</v>
      </c>
      <c r="AS205" s="359">
        <f>SUM(AS200:AS204)</f>
        <v>0</v>
      </c>
    </row>
    <row r="206" spans="1:45" ht="15.75" hidden="1">
      <c r="B206" s="305" t="s">
        <v>268</v>
      </c>
      <c r="C206" s="301"/>
      <c r="D206" s="306"/>
      <c r="E206" s="293"/>
      <c r="F206" s="293"/>
      <c r="G206" s="293"/>
      <c r="H206" s="293"/>
      <c r="I206" s="293"/>
      <c r="J206" s="293"/>
      <c r="K206" s="293"/>
      <c r="L206" s="293"/>
      <c r="M206" s="293"/>
      <c r="N206" s="293"/>
      <c r="O206" s="293"/>
      <c r="P206" s="293"/>
      <c r="Q206" s="293"/>
      <c r="R206" s="260"/>
      <c r="S206" s="293"/>
      <c r="T206" s="293"/>
      <c r="U206" s="293"/>
      <c r="V206" s="263"/>
      <c r="W206" s="263"/>
      <c r="X206" s="263"/>
      <c r="Y206" s="263"/>
      <c r="Z206" s="293"/>
      <c r="AA206" s="293"/>
      <c r="AB206" s="293"/>
      <c r="AC206" s="293"/>
      <c r="AD206" s="293"/>
      <c r="AE206" s="303">
        <f>AE197*AE199</f>
        <v>0</v>
      </c>
      <c r="AF206" s="303">
        <f t="shared" ref="AF206:AK206" si="556">AF197*AF199</f>
        <v>0</v>
      </c>
      <c r="AG206" s="303">
        <f t="shared" si="556"/>
        <v>0</v>
      </c>
      <c r="AH206" s="303">
        <f t="shared" si="556"/>
        <v>0</v>
      </c>
      <c r="AI206" s="303">
        <f t="shared" si="556"/>
        <v>0</v>
      </c>
      <c r="AJ206" s="303">
        <f t="shared" si="556"/>
        <v>0</v>
      </c>
      <c r="AK206" s="303">
        <f t="shared" si="556"/>
        <v>0</v>
      </c>
      <c r="AL206" s="303">
        <f>AL197*AL199</f>
        <v>0</v>
      </c>
      <c r="AM206" s="303">
        <f t="shared" ref="AM206:AR206" si="557">AM197*AM199</f>
        <v>0</v>
      </c>
      <c r="AN206" s="303">
        <f t="shared" si="557"/>
        <v>0</v>
      </c>
      <c r="AO206" s="303">
        <f t="shared" si="557"/>
        <v>0</v>
      </c>
      <c r="AP206" s="303">
        <f t="shared" si="557"/>
        <v>0</v>
      </c>
      <c r="AQ206" s="303">
        <f t="shared" si="557"/>
        <v>0</v>
      </c>
      <c r="AR206" s="303">
        <f t="shared" si="557"/>
        <v>0</v>
      </c>
      <c r="AS206" s="359">
        <f>SUM(AE206:AR206)</f>
        <v>0</v>
      </c>
    </row>
    <row r="207" spans="1:45" ht="15.75" hidden="1">
      <c r="B207" s="305" t="s">
        <v>269</v>
      </c>
      <c r="C207" s="301"/>
      <c r="D207" s="306"/>
      <c r="E207" s="293"/>
      <c r="F207" s="293"/>
      <c r="G207" s="293"/>
      <c r="H207" s="293"/>
      <c r="I207" s="293"/>
      <c r="J207" s="293"/>
      <c r="K207" s="293"/>
      <c r="L207" s="293"/>
      <c r="M207" s="293"/>
      <c r="N207" s="293"/>
      <c r="O207" s="293"/>
      <c r="P207" s="293"/>
      <c r="Q207" s="293"/>
      <c r="R207" s="260"/>
      <c r="S207" s="293"/>
      <c r="T207" s="293"/>
      <c r="U207" s="293"/>
      <c r="V207" s="306"/>
      <c r="W207" s="306"/>
      <c r="X207" s="306"/>
      <c r="Y207" s="306"/>
      <c r="Z207" s="293"/>
      <c r="AA207" s="293"/>
      <c r="AB207" s="293"/>
      <c r="AC207" s="293"/>
      <c r="AD207" s="293"/>
      <c r="AE207" s="307"/>
      <c r="AF207" s="307"/>
      <c r="AG207" s="307"/>
      <c r="AH207" s="307"/>
      <c r="AI207" s="307"/>
      <c r="AJ207" s="307"/>
      <c r="AK207" s="307"/>
      <c r="AL207" s="307"/>
      <c r="AM207" s="307"/>
      <c r="AN207" s="307"/>
      <c r="AO207" s="307"/>
      <c r="AP207" s="307"/>
      <c r="AQ207" s="307"/>
      <c r="AR207" s="307"/>
      <c r="AS207" s="359">
        <f>AS205-AS206</f>
        <v>0</v>
      </c>
    </row>
    <row r="208" spans="1:45" hidden="1">
      <c r="B208" s="283"/>
      <c r="C208" s="306"/>
      <c r="D208" s="306"/>
      <c r="E208" s="293"/>
      <c r="F208" s="293"/>
      <c r="G208" s="293"/>
      <c r="H208" s="293"/>
      <c r="I208" s="293"/>
      <c r="J208" s="293"/>
      <c r="K208" s="293"/>
      <c r="L208" s="293"/>
      <c r="M208" s="293"/>
      <c r="N208" s="293"/>
      <c r="O208" s="293"/>
      <c r="P208" s="293"/>
      <c r="Q208" s="293"/>
      <c r="R208" s="260"/>
      <c r="S208" s="293"/>
      <c r="T208" s="293"/>
      <c r="U208" s="293"/>
      <c r="V208" s="306"/>
      <c r="W208" s="301"/>
      <c r="X208" s="306"/>
      <c r="Y208" s="306"/>
      <c r="Z208" s="293"/>
      <c r="AA208" s="293"/>
      <c r="AB208" s="293"/>
      <c r="AC208" s="293"/>
      <c r="AD208" s="293"/>
      <c r="AE208" s="308"/>
      <c r="AF208" s="308"/>
      <c r="AG208" s="308"/>
      <c r="AH208" s="308"/>
      <c r="AI208" s="308"/>
      <c r="AJ208" s="308"/>
      <c r="AK208" s="308"/>
      <c r="AL208" s="308"/>
      <c r="AM208" s="308"/>
      <c r="AN208" s="308"/>
      <c r="AO208" s="308"/>
      <c r="AP208" s="308"/>
      <c r="AQ208" s="308"/>
      <c r="AR208" s="308"/>
      <c r="AS208" s="304"/>
    </row>
    <row r="209" spans="2:45" hidden="1">
      <c r="B209" s="254" t="s">
        <v>144</v>
      </c>
      <c r="C209" s="264"/>
      <c r="D209" s="240"/>
      <c r="E209" s="240"/>
      <c r="F209" s="240"/>
      <c r="G209" s="240"/>
      <c r="H209" s="240"/>
      <c r="I209" s="240"/>
      <c r="J209" s="240"/>
      <c r="K209" s="240"/>
      <c r="L209" s="240"/>
      <c r="M209" s="240"/>
      <c r="N209" s="240"/>
      <c r="O209" s="240"/>
      <c r="P209" s="240"/>
      <c r="Q209" s="240"/>
      <c r="R209" s="312"/>
      <c r="S209" s="240"/>
      <c r="T209" s="240"/>
      <c r="U209" s="240"/>
      <c r="V209" s="264"/>
      <c r="W209" s="243"/>
      <c r="X209" s="243"/>
      <c r="Y209" s="240"/>
      <c r="Z209" s="240"/>
      <c r="AA209" s="243"/>
      <c r="AB209" s="243"/>
      <c r="AC209" s="243"/>
      <c r="AD209" s="243"/>
      <c r="AE209" s="251">
        <f>SUMPRODUCT($E$39:$E$194,AE39:AE194)</f>
        <v>0</v>
      </c>
      <c r="AF209" s="251">
        <f>SUMPRODUCT($E$39:$E$194,AF39:AF194)</f>
        <v>0</v>
      </c>
      <c r="AG209" s="251">
        <f>IF(AG37="kw",SUMPRODUCT($Q$39:$Q$194,$S$39:$S$194,AG39:AG194),SUMPRODUCT($E$39:$E$194,AG39:AG194))</f>
        <v>0</v>
      </c>
      <c r="AH209" s="251">
        <f t="shared" ref="AH209:AR209" si="558">IF(AH37="kw",SUMPRODUCT($Q$39:$Q$194,$S$39:$S$194,AH39:AH194),SUMPRODUCT($E$39:$E$194,AH39:AH194))</f>
        <v>0</v>
      </c>
      <c r="AI209" s="251">
        <f t="shared" si="558"/>
        <v>0</v>
      </c>
      <c r="AJ209" s="251">
        <f t="shared" si="558"/>
        <v>0</v>
      </c>
      <c r="AK209" s="251">
        <f t="shared" si="558"/>
        <v>0</v>
      </c>
      <c r="AL209" s="251">
        <f t="shared" si="558"/>
        <v>0</v>
      </c>
      <c r="AM209" s="251">
        <f t="shared" si="558"/>
        <v>0</v>
      </c>
      <c r="AN209" s="251">
        <f t="shared" si="558"/>
        <v>0</v>
      </c>
      <c r="AO209" s="251">
        <f t="shared" si="558"/>
        <v>0</v>
      </c>
      <c r="AP209" s="251">
        <f t="shared" si="558"/>
        <v>0</v>
      </c>
      <c r="AQ209" s="251">
        <f t="shared" si="558"/>
        <v>0</v>
      </c>
      <c r="AR209" s="251">
        <f t="shared" si="558"/>
        <v>0</v>
      </c>
      <c r="AS209" s="304"/>
    </row>
    <row r="210" spans="2:45" hidden="1">
      <c r="B210" s="254" t="s">
        <v>145</v>
      </c>
      <c r="C210" s="264"/>
      <c r="D210" s="240"/>
      <c r="E210" s="240"/>
      <c r="F210" s="240"/>
      <c r="G210" s="240"/>
      <c r="H210" s="240"/>
      <c r="I210" s="240"/>
      <c r="J210" s="240"/>
      <c r="K210" s="240"/>
      <c r="L210" s="240"/>
      <c r="M210" s="240"/>
      <c r="N210" s="240"/>
      <c r="O210" s="240"/>
      <c r="P210" s="240"/>
      <c r="Q210" s="240"/>
      <c r="R210" s="312"/>
      <c r="S210" s="240"/>
      <c r="T210" s="240"/>
      <c r="U210" s="240"/>
      <c r="V210" s="264"/>
      <c r="W210" s="243"/>
      <c r="X210" s="243"/>
      <c r="Y210" s="240"/>
      <c r="Z210" s="240"/>
      <c r="AA210" s="243"/>
      <c r="AB210" s="243"/>
      <c r="AC210" s="243"/>
      <c r="AD210" s="243"/>
      <c r="AE210" s="251">
        <f>SUMPRODUCT($F$39:$F$194,AE39:AE194)</f>
        <v>0</v>
      </c>
      <c r="AF210" s="251">
        <f>SUMPRODUCT($F$39:$F$194,AF39:AF194)</f>
        <v>0</v>
      </c>
      <c r="AG210" s="251">
        <f>IF(AG37="kw",SUMPRODUCT($Q$39:$Q$194,$T$39:$T$194,AG39:AG194),SUMPRODUCT($F$39:$F$194,AG39:AG194))</f>
        <v>0</v>
      </c>
      <c r="AH210" s="251">
        <f t="shared" ref="AH210:AR210" si="559">IF(AH37="kw",SUMPRODUCT($Q$39:$Q$194,$T$39:$T$194,AH39:AH194),SUMPRODUCT($F$39:$F$194,AH39:AH194))</f>
        <v>0</v>
      </c>
      <c r="AI210" s="251">
        <f t="shared" si="559"/>
        <v>0</v>
      </c>
      <c r="AJ210" s="251">
        <f t="shared" si="559"/>
        <v>0</v>
      </c>
      <c r="AK210" s="251">
        <f t="shared" si="559"/>
        <v>0</v>
      </c>
      <c r="AL210" s="251">
        <f t="shared" si="559"/>
        <v>0</v>
      </c>
      <c r="AM210" s="251">
        <f t="shared" si="559"/>
        <v>0</v>
      </c>
      <c r="AN210" s="251">
        <f t="shared" si="559"/>
        <v>0</v>
      </c>
      <c r="AO210" s="251">
        <f t="shared" si="559"/>
        <v>0</v>
      </c>
      <c r="AP210" s="251">
        <f t="shared" si="559"/>
        <v>0</v>
      </c>
      <c r="AQ210" s="251">
        <f t="shared" si="559"/>
        <v>0</v>
      </c>
      <c r="AR210" s="251">
        <f t="shared" si="559"/>
        <v>0</v>
      </c>
      <c r="AS210" s="295"/>
    </row>
    <row r="211" spans="2:45" hidden="1">
      <c r="B211" s="254" t="s">
        <v>146</v>
      </c>
      <c r="C211" s="264"/>
      <c r="D211" s="240"/>
      <c r="E211" s="240"/>
      <c r="F211" s="240"/>
      <c r="G211" s="240"/>
      <c r="H211" s="240"/>
      <c r="I211" s="240"/>
      <c r="J211" s="240"/>
      <c r="K211" s="240"/>
      <c r="L211" s="240"/>
      <c r="M211" s="240"/>
      <c r="N211" s="240"/>
      <c r="O211" s="240"/>
      <c r="P211" s="240"/>
      <c r="Q211" s="240"/>
      <c r="R211" s="312"/>
      <c r="S211" s="240"/>
      <c r="T211" s="240"/>
      <c r="U211" s="240"/>
      <c r="V211" s="264"/>
      <c r="W211" s="243"/>
      <c r="X211" s="243"/>
      <c r="Y211" s="240"/>
      <c r="Z211" s="240"/>
      <c r="AA211" s="243"/>
      <c r="AB211" s="243"/>
      <c r="AC211" s="243"/>
      <c r="AD211" s="243"/>
      <c r="AE211" s="251">
        <f>SUMPRODUCT($G$39:$G$194,AE39:AE194)</f>
        <v>0</v>
      </c>
      <c r="AF211" s="251">
        <f>SUMPRODUCT($G$39:$G$194,AF39:AF194)</f>
        <v>0</v>
      </c>
      <c r="AG211" s="251">
        <f>IF(AG37="kw",SUMPRODUCT($Q$39:$Q$194,$U$39:$U$194,AG39:AG194),SUMPRODUCT($G$39:$G$194,AG39:AG194))</f>
        <v>0</v>
      </c>
      <c r="AH211" s="251">
        <f t="shared" ref="AH211:AR211" si="560">IF(AH37="kw",SUMPRODUCT($Q$39:$Q$194,$U$39:$U$194,AH39:AH194),SUMPRODUCT($G$39:$G$194,AH39:AH194))</f>
        <v>0</v>
      </c>
      <c r="AI211" s="251">
        <f t="shared" si="560"/>
        <v>0</v>
      </c>
      <c r="AJ211" s="251">
        <f t="shared" si="560"/>
        <v>0</v>
      </c>
      <c r="AK211" s="251">
        <f t="shared" si="560"/>
        <v>0</v>
      </c>
      <c r="AL211" s="251">
        <f t="shared" si="560"/>
        <v>0</v>
      </c>
      <c r="AM211" s="251">
        <f t="shared" si="560"/>
        <v>0</v>
      </c>
      <c r="AN211" s="251">
        <f t="shared" si="560"/>
        <v>0</v>
      </c>
      <c r="AO211" s="251">
        <f t="shared" si="560"/>
        <v>0</v>
      </c>
      <c r="AP211" s="251">
        <f t="shared" si="560"/>
        <v>0</v>
      </c>
      <c r="AQ211" s="251">
        <f t="shared" si="560"/>
        <v>0</v>
      </c>
      <c r="AR211" s="251">
        <f t="shared" si="560"/>
        <v>0</v>
      </c>
      <c r="AS211" s="295"/>
    </row>
    <row r="212" spans="2:45" hidden="1">
      <c r="B212" s="254" t="s">
        <v>147</v>
      </c>
      <c r="C212" s="264"/>
      <c r="D212" s="240"/>
      <c r="E212" s="240"/>
      <c r="F212" s="240"/>
      <c r="G212" s="240"/>
      <c r="H212" s="240"/>
      <c r="I212" s="240"/>
      <c r="J212" s="240"/>
      <c r="K212" s="240"/>
      <c r="L212" s="240"/>
      <c r="M212" s="240"/>
      <c r="N212" s="240"/>
      <c r="O212" s="240"/>
      <c r="P212" s="240"/>
      <c r="Q212" s="240"/>
      <c r="R212" s="312"/>
      <c r="S212" s="240"/>
      <c r="T212" s="240"/>
      <c r="U212" s="240"/>
      <c r="V212" s="264"/>
      <c r="W212" s="243"/>
      <c r="X212" s="243"/>
      <c r="Y212" s="240"/>
      <c r="Z212" s="240"/>
      <c r="AA212" s="243"/>
      <c r="AB212" s="243"/>
      <c r="AC212" s="243"/>
      <c r="AD212" s="243"/>
      <c r="AE212" s="251">
        <f>SUMPRODUCT($H$39:$H$194,AE39:AE194)</f>
        <v>0</v>
      </c>
      <c r="AF212" s="251">
        <f>SUMPRODUCT($H$39:$H$194,AF39:AF194)</f>
        <v>0</v>
      </c>
      <c r="AG212" s="251">
        <f>IF(AG37="kw",SUMPRODUCT($Q$39:$Q$194,$V$39:$V$194,AG39:AG194),SUMPRODUCT($H$39:$H$194,AG39:AG194))</f>
        <v>0</v>
      </c>
      <c r="AH212" s="251">
        <f t="shared" ref="AH212:AR212" si="561">IF(AH37="kw",SUMPRODUCT($Q$39:$Q$194,$V$39:$V$194,AH39:AH194),SUMPRODUCT($H$39:$H$194,AH39:AH194))</f>
        <v>0</v>
      </c>
      <c r="AI212" s="251">
        <f t="shared" si="561"/>
        <v>0</v>
      </c>
      <c r="AJ212" s="251">
        <f t="shared" si="561"/>
        <v>0</v>
      </c>
      <c r="AK212" s="251">
        <f t="shared" si="561"/>
        <v>0</v>
      </c>
      <c r="AL212" s="251">
        <f t="shared" si="561"/>
        <v>0</v>
      </c>
      <c r="AM212" s="251">
        <f t="shared" si="561"/>
        <v>0</v>
      </c>
      <c r="AN212" s="251">
        <f t="shared" si="561"/>
        <v>0</v>
      </c>
      <c r="AO212" s="251">
        <f t="shared" si="561"/>
        <v>0</v>
      </c>
      <c r="AP212" s="251">
        <f t="shared" si="561"/>
        <v>0</v>
      </c>
      <c r="AQ212" s="251">
        <f t="shared" si="561"/>
        <v>0</v>
      </c>
      <c r="AR212" s="251">
        <f t="shared" si="561"/>
        <v>0</v>
      </c>
      <c r="AS212" s="295"/>
    </row>
    <row r="213" spans="2:45" hidden="1">
      <c r="B213" s="254" t="s">
        <v>148</v>
      </c>
      <c r="C213" s="264"/>
      <c r="D213" s="240"/>
      <c r="E213" s="240"/>
      <c r="F213" s="240"/>
      <c r="G213" s="240"/>
      <c r="H213" s="240"/>
      <c r="I213" s="240"/>
      <c r="J213" s="240"/>
      <c r="K213" s="240"/>
      <c r="L213" s="240"/>
      <c r="M213" s="240"/>
      <c r="N213" s="240"/>
      <c r="O213" s="240"/>
      <c r="P213" s="240"/>
      <c r="Q213" s="240"/>
      <c r="R213" s="312"/>
      <c r="S213" s="240"/>
      <c r="T213" s="240"/>
      <c r="U213" s="240"/>
      <c r="V213" s="264"/>
      <c r="W213" s="243"/>
      <c r="X213" s="243"/>
      <c r="Y213" s="240"/>
      <c r="Z213" s="240"/>
      <c r="AA213" s="243"/>
      <c r="AB213" s="243"/>
      <c r="AC213" s="243"/>
      <c r="AD213" s="243"/>
      <c r="AE213" s="251">
        <f>SUMPRODUCT($I$39:$I$194,AE39:AE194)</f>
        <v>0</v>
      </c>
      <c r="AF213" s="251">
        <f>SUMPRODUCT($I$39:$I$194,AF39:AF194)</f>
        <v>0</v>
      </c>
      <c r="AG213" s="251">
        <f>IF(AG37="kw",SUMPRODUCT($Q$39:$Q$194,$W$39:$W$194,AG39:AG194),SUMPRODUCT($I$39:$I$194,AG39:AG194))</f>
        <v>0</v>
      </c>
      <c r="AH213" s="251">
        <f t="shared" ref="AH213:AR213" si="562">IF(AH37="kw",SUMPRODUCT($Q$39:$Q$194,$W$39:$W$194,AH39:AH194),SUMPRODUCT($I$39:$I$194,AH39:AH194))</f>
        <v>0</v>
      </c>
      <c r="AI213" s="251">
        <f t="shared" si="562"/>
        <v>0</v>
      </c>
      <c r="AJ213" s="251">
        <f t="shared" si="562"/>
        <v>0</v>
      </c>
      <c r="AK213" s="251">
        <f t="shared" si="562"/>
        <v>0</v>
      </c>
      <c r="AL213" s="251">
        <f t="shared" si="562"/>
        <v>0</v>
      </c>
      <c r="AM213" s="251">
        <f t="shared" si="562"/>
        <v>0</v>
      </c>
      <c r="AN213" s="251">
        <f t="shared" si="562"/>
        <v>0</v>
      </c>
      <c r="AO213" s="251">
        <f t="shared" si="562"/>
        <v>0</v>
      </c>
      <c r="AP213" s="251">
        <f t="shared" si="562"/>
        <v>0</v>
      </c>
      <c r="AQ213" s="251">
        <f t="shared" si="562"/>
        <v>0</v>
      </c>
      <c r="AR213" s="251">
        <f t="shared" si="562"/>
        <v>0</v>
      </c>
      <c r="AS213" s="295"/>
    </row>
    <row r="214" spans="2:45" hidden="1">
      <c r="B214" s="254" t="s">
        <v>842</v>
      </c>
      <c r="C214" s="264"/>
      <c r="D214" s="240"/>
      <c r="E214" s="240"/>
      <c r="F214" s="240"/>
      <c r="G214" s="240"/>
      <c r="H214" s="240"/>
      <c r="I214" s="240"/>
      <c r="J214" s="240"/>
      <c r="K214" s="240"/>
      <c r="L214" s="240"/>
      <c r="M214" s="240"/>
      <c r="N214" s="240"/>
      <c r="O214" s="240"/>
      <c r="P214" s="240"/>
      <c r="Q214" s="240"/>
      <c r="R214" s="312"/>
      <c r="S214" s="240"/>
      <c r="T214" s="240"/>
      <c r="U214" s="240"/>
      <c r="V214" s="264"/>
      <c r="W214" s="243"/>
      <c r="X214" s="243"/>
      <c r="Y214" s="240"/>
      <c r="Z214" s="240"/>
      <c r="AA214" s="243"/>
      <c r="AB214" s="243"/>
      <c r="AC214" s="243"/>
      <c r="AD214" s="243"/>
      <c r="AE214" s="251">
        <f>SUMPRODUCT($J$39:$J$194,AE39:AE194)</f>
        <v>0</v>
      </c>
      <c r="AF214" s="251">
        <f>SUMPRODUCT($J$39:$J$194,AF39:AF194)</f>
        <v>0</v>
      </c>
      <c r="AG214" s="251">
        <f>IF(AG37="kw",SUMPRODUCT($Q$39:$Q$194,$X$39:$X$194,AG39:AG194),SUMPRODUCT($J$39:$J$194,AG39:AG194))</f>
        <v>0</v>
      </c>
      <c r="AH214" s="251">
        <f t="shared" ref="AH214:AR214" si="563">IF(AH37="kw",SUMPRODUCT($Q$39:$Q$194,$X$39:$X$194,AH39:AH194),SUMPRODUCT($J$39:$J$194,AH39:AH194))</f>
        <v>0</v>
      </c>
      <c r="AI214" s="251">
        <f t="shared" si="563"/>
        <v>0</v>
      </c>
      <c r="AJ214" s="251">
        <f t="shared" si="563"/>
        <v>0</v>
      </c>
      <c r="AK214" s="251">
        <f t="shared" si="563"/>
        <v>0</v>
      </c>
      <c r="AL214" s="251">
        <f t="shared" si="563"/>
        <v>0</v>
      </c>
      <c r="AM214" s="251">
        <f t="shared" si="563"/>
        <v>0</v>
      </c>
      <c r="AN214" s="251">
        <f t="shared" si="563"/>
        <v>0</v>
      </c>
      <c r="AO214" s="251">
        <f t="shared" si="563"/>
        <v>0</v>
      </c>
      <c r="AP214" s="251">
        <f t="shared" si="563"/>
        <v>0</v>
      </c>
      <c r="AQ214" s="251">
        <f t="shared" si="563"/>
        <v>0</v>
      </c>
      <c r="AR214" s="251">
        <f t="shared" si="563"/>
        <v>0</v>
      </c>
      <c r="AS214" s="295"/>
    </row>
    <row r="215" spans="2:45" hidden="1">
      <c r="B215" s="254" t="s">
        <v>847</v>
      </c>
      <c r="C215" s="264"/>
      <c r="D215" s="240"/>
      <c r="E215" s="240"/>
      <c r="F215" s="240"/>
      <c r="G215" s="240"/>
      <c r="H215" s="240"/>
      <c r="I215" s="240"/>
      <c r="J215" s="240"/>
      <c r="K215" s="240"/>
      <c r="L215" s="240"/>
      <c r="M215" s="240"/>
      <c r="N215" s="240"/>
      <c r="O215" s="240"/>
      <c r="P215" s="240"/>
      <c r="Q215" s="240"/>
      <c r="R215" s="312"/>
      <c r="S215" s="240"/>
      <c r="T215" s="240"/>
      <c r="U215" s="240"/>
      <c r="V215" s="264"/>
      <c r="W215" s="243"/>
      <c r="X215" s="243"/>
      <c r="Y215" s="240"/>
      <c r="Z215" s="240"/>
      <c r="AA215" s="243"/>
      <c r="AB215" s="243"/>
      <c r="AC215" s="243"/>
      <c r="AD215" s="243"/>
      <c r="AE215" s="251">
        <f>SUMPRODUCT($K$36:$K$194,AE36:AE194)</f>
        <v>0</v>
      </c>
      <c r="AF215" s="251">
        <f>SUMPRODUCT($K$36:$K$194,AF36:AF194)</f>
        <v>0</v>
      </c>
      <c r="AG215" s="251">
        <f>IF(AG37="kw",SUMPRODUCT($Q$39:$Q$194,$Y$39:$Y$194,AG39:AG194),SUMPRODUCT($K$39:$K$194,AG39:AG194))</f>
        <v>0</v>
      </c>
      <c r="AH215" s="251">
        <f t="shared" ref="AH215:AR215" si="564">IF(AH37="kw",SUMPRODUCT($Q$39:$Q$194,$Y$39:$Y$194,AH39:AH194),SUMPRODUCT($K$39:$K$194,AH39:AH194))</f>
        <v>0</v>
      </c>
      <c r="AI215" s="251">
        <f t="shared" si="564"/>
        <v>0</v>
      </c>
      <c r="AJ215" s="251">
        <f t="shared" si="564"/>
        <v>0</v>
      </c>
      <c r="AK215" s="251">
        <f t="shared" si="564"/>
        <v>0</v>
      </c>
      <c r="AL215" s="251">
        <f t="shared" si="564"/>
        <v>0</v>
      </c>
      <c r="AM215" s="251">
        <f t="shared" si="564"/>
        <v>0</v>
      </c>
      <c r="AN215" s="251">
        <f t="shared" si="564"/>
        <v>0</v>
      </c>
      <c r="AO215" s="251">
        <f t="shared" si="564"/>
        <v>0</v>
      </c>
      <c r="AP215" s="251">
        <f t="shared" si="564"/>
        <v>0</v>
      </c>
      <c r="AQ215" s="251">
        <f t="shared" si="564"/>
        <v>0</v>
      </c>
      <c r="AR215" s="251">
        <f t="shared" si="564"/>
        <v>0</v>
      </c>
      <c r="AS215" s="295"/>
    </row>
    <row r="216" spans="2:45" hidden="1">
      <c r="B216" s="254" t="s">
        <v>848</v>
      </c>
      <c r="C216" s="264"/>
      <c r="D216" s="240"/>
      <c r="E216" s="240"/>
      <c r="F216" s="240"/>
      <c r="G216" s="240"/>
      <c r="H216" s="240"/>
      <c r="I216" s="240"/>
      <c r="J216" s="240"/>
      <c r="K216" s="240"/>
      <c r="L216" s="240"/>
      <c r="M216" s="240"/>
      <c r="N216" s="240"/>
      <c r="O216" s="240"/>
      <c r="P216" s="240"/>
      <c r="Q216" s="240"/>
      <c r="R216" s="312"/>
      <c r="S216" s="240"/>
      <c r="T216" s="240"/>
      <c r="U216" s="240"/>
      <c r="V216" s="264"/>
      <c r="W216" s="243"/>
      <c r="X216" s="243"/>
      <c r="Y216" s="240"/>
      <c r="Z216" s="240"/>
      <c r="AA216" s="243"/>
      <c r="AB216" s="243"/>
      <c r="AC216" s="243"/>
      <c r="AD216" s="243"/>
      <c r="AE216" s="251">
        <f>SUMPRODUCT($L$39:$L$194,AE39:AE194)</f>
        <v>0</v>
      </c>
      <c r="AF216" s="251">
        <f>SUMPRODUCT($L$39:$L$194,AF39:AF194)</f>
        <v>0</v>
      </c>
      <c r="AG216" s="251">
        <f>IF(AG37="kw",SUMPRODUCT($Q$39:$Q$194,$Z$39:$Z$194,AG39:AG194),SUMPRODUCT($L$39:$L$194,AG39:AG194))</f>
        <v>0</v>
      </c>
      <c r="AH216" s="251">
        <f t="shared" ref="AH216:AR216" si="565">IF(AH37="kw",SUMPRODUCT($Q$39:$Q$194,$Z$39:$Z$194,AH39:AH194),SUMPRODUCT($L$39:$L$194,AH39:AH194))</f>
        <v>0</v>
      </c>
      <c r="AI216" s="251">
        <f t="shared" si="565"/>
        <v>0</v>
      </c>
      <c r="AJ216" s="251">
        <f t="shared" si="565"/>
        <v>0</v>
      </c>
      <c r="AK216" s="251">
        <f t="shared" si="565"/>
        <v>0</v>
      </c>
      <c r="AL216" s="251">
        <f t="shared" si="565"/>
        <v>0</v>
      </c>
      <c r="AM216" s="251">
        <f t="shared" si="565"/>
        <v>0</v>
      </c>
      <c r="AN216" s="251">
        <f t="shared" si="565"/>
        <v>0</v>
      </c>
      <c r="AO216" s="251">
        <f t="shared" si="565"/>
        <v>0</v>
      </c>
      <c r="AP216" s="251">
        <f t="shared" si="565"/>
        <v>0</v>
      </c>
      <c r="AQ216" s="251">
        <f t="shared" si="565"/>
        <v>0</v>
      </c>
      <c r="AR216" s="251">
        <f t="shared" si="565"/>
        <v>0</v>
      </c>
      <c r="AS216" s="295"/>
    </row>
    <row r="217" spans="2:45" hidden="1">
      <c r="B217" s="254" t="s">
        <v>849</v>
      </c>
      <c r="C217" s="264"/>
      <c r="D217" s="240"/>
      <c r="E217" s="240"/>
      <c r="F217" s="240"/>
      <c r="G217" s="240"/>
      <c r="H217" s="240"/>
      <c r="I217" s="240"/>
      <c r="J217" s="240"/>
      <c r="K217" s="240"/>
      <c r="L217" s="240"/>
      <c r="M217" s="240"/>
      <c r="N217" s="240"/>
      <c r="O217" s="240"/>
      <c r="P217" s="240"/>
      <c r="Q217" s="240"/>
      <c r="R217" s="312"/>
      <c r="S217" s="240"/>
      <c r="T217" s="240"/>
      <c r="U217" s="240"/>
      <c r="V217" s="264"/>
      <c r="W217" s="243"/>
      <c r="X217" s="243"/>
      <c r="Y217" s="240"/>
      <c r="Z217" s="240"/>
      <c r="AA217" s="243"/>
      <c r="AB217" s="243"/>
      <c r="AC217" s="243"/>
      <c r="AD217" s="243"/>
      <c r="AE217" s="251">
        <f>SUMPRODUCT($M$39:$M$194,AE39:AE194)</f>
        <v>0</v>
      </c>
      <c r="AF217" s="251">
        <f>SUMPRODUCT($M$39:$M$194,AF39:AF194)</f>
        <v>0</v>
      </c>
      <c r="AG217" s="251">
        <f>IF(AG37="kw",SUMPRODUCT($Q$39:$Q$194,$AA$39:$AA$194,AG39:AG194),SUMPRODUCT($M$39:$M$194,AG39:AG194))</f>
        <v>0</v>
      </c>
      <c r="AH217" s="251">
        <f t="shared" ref="AH217:AR217" si="566">IF(AH37="kw",SUMPRODUCT($Q$39:$Q$194,$AA$39:$AA$194,AH39:AH194),SUMPRODUCT($M$39:$M$194,AH39:AH194))</f>
        <v>0</v>
      </c>
      <c r="AI217" s="251">
        <f t="shared" si="566"/>
        <v>0</v>
      </c>
      <c r="AJ217" s="251">
        <f t="shared" si="566"/>
        <v>0</v>
      </c>
      <c r="AK217" s="251">
        <f t="shared" si="566"/>
        <v>0</v>
      </c>
      <c r="AL217" s="251">
        <f t="shared" si="566"/>
        <v>0</v>
      </c>
      <c r="AM217" s="251">
        <f t="shared" si="566"/>
        <v>0</v>
      </c>
      <c r="AN217" s="251">
        <f t="shared" si="566"/>
        <v>0</v>
      </c>
      <c r="AO217" s="251">
        <f t="shared" si="566"/>
        <v>0</v>
      </c>
      <c r="AP217" s="251">
        <f t="shared" si="566"/>
        <v>0</v>
      </c>
      <c r="AQ217" s="251">
        <f t="shared" si="566"/>
        <v>0</v>
      </c>
      <c r="AR217" s="251">
        <f t="shared" si="566"/>
        <v>0</v>
      </c>
      <c r="AS217" s="295"/>
    </row>
    <row r="218" spans="2:45" hidden="1">
      <c r="B218" s="254" t="s">
        <v>850</v>
      </c>
      <c r="C218" s="264"/>
      <c r="D218" s="240"/>
      <c r="E218" s="240"/>
      <c r="F218" s="240"/>
      <c r="G218" s="240"/>
      <c r="H218" s="240"/>
      <c r="I218" s="240"/>
      <c r="J218" s="240"/>
      <c r="K218" s="240"/>
      <c r="L218" s="240"/>
      <c r="M218" s="240"/>
      <c r="N218" s="240"/>
      <c r="O218" s="240"/>
      <c r="P218" s="240"/>
      <c r="Q218" s="240"/>
      <c r="R218" s="312"/>
      <c r="S218" s="240"/>
      <c r="T218" s="240"/>
      <c r="U218" s="240"/>
      <c r="V218" s="264"/>
      <c r="W218" s="243"/>
      <c r="X218" s="243"/>
      <c r="Y218" s="240"/>
      <c r="Z218" s="240"/>
      <c r="AA218" s="243"/>
      <c r="AB218" s="243"/>
      <c r="AC218" s="243"/>
      <c r="AD218" s="243"/>
      <c r="AE218" s="251">
        <f>SUMPRODUCT($N$39:$N$194,AE39:AE194)</f>
        <v>0</v>
      </c>
      <c r="AF218" s="251">
        <f>SUMPRODUCT($N$39:$N$194,AF39:AF194)</f>
        <v>0</v>
      </c>
      <c r="AG218" s="251">
        <f>IF(AG37="kw",SUMPRODUCT($Q$39:$Q$194,$AB$39:$AB$194,AG39:AG194),SUMPRODUCT($N$39:$N$194,AG39:AG194))</f>
        <v>0</v>
      </c>
      <c r="AH218" s="251">
        <f t="shared" ref="AH218:AR218" si="567">IF(AH37="kw",SUMPRODUCT($Q$39:$Q$194,$AB$39:$AB$194,AH39:AH194),SUMPRODUCT($N$39:$N$194,AH39:AH194))</f>
        <v>0</v>
      </c>
      <c r="AI218" s="251">
        <f t="shared" si="567"/>
        <v>0</v>
      </c>
      <c r="AJ218" s="251">
        <f t="shared" si="567"/>
        <v>0</v>
      </c>
      <c r="AK218" s="251">
        <f t="shared" si="567"/>
        <v>0</v>
      </c>
      <c r="AL218" s="251">
        <f t="shared" si="567"/>
        <v>0</v>
      </c>
      <c r="AM218" s="251">
        <f t="shared" si="567"/>
        <v>0</v>
      </c>
      <c r="AN218" s="251">
        <f t="shared" si="567"/>
        <v>0</v>
      </c>
      <c r="AO218" s="251">
        <f t="shared" si="567"/>
        <v>0</v>
      </c>
      <c r="AP218" s="251">
        <f t="shared" si="567"/>
        <v>0</v>
      </c>
      <c r="AQ218" s="251">
        <f t="shared" si="567"/>
        <v>0</v>
      </c>
      <c r="AR218" s="251">
        <f t="shared" si="567"/>
        <v>0</v>
      </c>
      <c r="AS218" s="295"/>
    </row>
    <row r="219" spans="2:45" hidden="1">
      <c r="B219" s="254" t="s">
        <v>851</v>
      </c>
      <c r="C219" s="264"/>
      <c r="D219" s="240"/>
      <c r="E219" s="240"/>
      <c r="F219" s="240"/>
      <c r="G219" s="240"/>
      <c r="H219" s="240"/>
      <c r="I219" s="240"/>
      <c r="J219" s="240"/>
      <c r="K219" s="240"/>
      <c r="L219" s="240"/>
      <c r="M219" s="240"/>
      <c r="N219" s="240"/>
      <c r="O219" s="240"/>
      <c r="P219" s="240"/>
      <c r="Q219" s="240"/>
      <c r="R219" s="312"/>
      <c r="S219" s="240"/>
      <c r="T219" s="240"/>
      <c r="U219" s="240"/>
      <c r="V219" s="264"/>
      <c r="W219" s="243"/>
      <c r="X219" s="243"/>
      <c r="Y219" s="240"/>
      <c r="Z219" s="240"/>
      <c r="AA219" s="243"/>
      <c r="AB219" s="243"/>
      <c r="AC219" s="243"/>
      <c r="AD219" s="243"/>
      <c r="AE219" s="251">
        <f>SUMPRODUCT($O$39:$O$194,AE39:AE194)</f>
        <v>0</v>
      </c>
      <c r="AF219" s="251">
        <f>SUMPRODUCT($O$39:$O$194,AF39:AF194)</f>
        <v>0</v>
      </c>
      <c r="AG219" s="251">
        <f>IF(AG37="kw",SUMPRODUCT($Q$39:$Q$194,$AC$39:$AC$194,AG39:AG194),SUMPRODUCT($O$39:$O$194,AG39:AG194))</f>
        <v>0</v>
      </c>
      <c r="AH219" s="251">
        <f t="shared" ref="AH219:AR219" si="568">IF(AH37="kw",SUMPRODUCT($Q$39:$Q$194,$AC$39:$AC$194,AH39:AH194),SUMPRODUCT($O$39:$O$194,AH39:AH194))</f>
        <v>0</v>
      </c>
      <c r="AI219" s="251">
        <f t="shared" si="568"/>
        <v>0</v>
      </c>
      <c r="AJ219" s="251">
        <f t="shared" si="568"/>
        <v>0</v>
      </c>
      <c r="AK219" s="251">
        <f t="shared" si="568"/>
        <v>0</v>
      </c>
      <c r="AL219" s="251">
        <f t="shared" si="568"/>
        <v>0</v>
      </c>
      <c r="AM219" s="251">
        <f t="shared" si="568"/>
        <v>0</v>
      </c>
      <c r="AN219" s="251">
        <f t="shared" si="568"/>
        <v>0</v>
      </c>
      <c r="AO219" s="251">
        <f t="shared" si="568"/>
        <v>0</v>
      </c>
      <c r="AP219" s="251">
        <f t="shared" si="568"/>
        <v>0</v>
      </c>
      <c r="AQ219" s="251">
        <f t="shared" si="568"/>
        <v>0</v>
      </c>
      <c r="AR219" s="251">
        <f t="shared" si="568"/>
        <v>0</v>
      </c>
      <c r="AS219" s="295"/>
    </row>
    <row r="220" spans="2:45" hidden="1">
      <c r="B220" s="388" t="s">
        <v>852</v>
      </c>
      <c r="C220" s="319"/>
      <c r="D220" s="337"/>
      <c r="E220" s="337"/>
      <c r="F220" s="337"/>
      <c r="G220" s="337"/>
      <c r="H220" s="337"/>
      <c r="I220" s="337"/>
      <c r="J220" s="337"/>
      <c r="K220" s="337"/>
      <c r="L220" s="337"/>
      <c r="M220" s="337"/>
      <c r="N220" s="337"/>
      <c r="O220" s="337"/>
      <c r="P220" s="337"/>
      <c r="Q220" s="337"/>
      <c r="R220" s="336"/>
      <c r="S220" s="337"/>
      <c r="T220" s="337"/>
      <c r="U220" s="337"/>
      <c r="V220" s="319"/>
      <c r="W220" s="338"/>
      <c r="X220" s="338"/>
      <c r="Y220" s="337"/>
      <c r="Z220" s="337"/>
      <c r="AA220" s="338"/>
      <c r="AB220" s="338"/>
      <c r="AC220" s="338"/>
      <c r="AD220" s="338"/>
      <c r="AE220" s="285">
        <f>SUMPRODUCT($P$39:$P$194,AE39:AE194)</f>
        <v>0</v>
      </c>
      <c r="AF220" s="285">
        <f>SUMPRODUCT($P$39:$P$194,AF39:AF194)</f>
        <v>0</v>
      </c>
      <c r="AG220" s="285">
        <f>IF(AG37="kw",SUMPRODUCT($Q$39:$Q$194,$AD$39:$AD$194,AG39:AG194),SUMPRODUCT($P$39:$P$194,AG39:AG194))</f>
        <v>0</v>
      </c>
      <c r="AH220" s="285">
        <f t="shared" ref="AH220:AR220" si="569">IF(AH37="kw",SUMPRODUCT($Q$39:$Q$194,$AD$39:$AD$194,AH39:AH194),SUMPRODUCT($P$39:$P$194,AH39:AH194))</f>
        <v>0</v>
      </c>
      <c r="AI220" s="285">
        <f t="shared" si="569"/>
        <v>0</v>
      </c>
      <c r="AJ220" s="285">
        <f t="shared" si="569"/>
        <v>0</v>
      </c>
      <c r="AK220" s="285">
        <f t="shared" si="569"/>
        <v>0</v>
      </c>
      <c r="AL220" s="285">
        <f t="shared" si="569"/>
        <v>0</v>
      </c>
      <c r="AM220" s="285">
        <f t="shared" si="569"/>
        <v>0</v>
      </c>
      <c r="AN220" s="285">
        <f t="shared" si="569"/>
        <v>0</v>
      </c>
      <c r="AO220" s="285">
        <f t="shared" si="569"/>
        <v>0</v>
      </c>
      <c r="AP220" s="285">
        <f t="shared" si="569"/>
        <v>0</v>
      </c>
      <c r="AQ220" s="285">
        <f t="shared" si="569"/>
        <v>0</v>
      </c>
      <c r="AR220" s="285">
        <f t="shared" si="569"/>
        <v>0</v>
      </c>
      <c r="AS220" s="339"/>
    </row>
    <row r="221" spans="2:45" ht="20.25" hidden="1" customHeight="1">
      <c r="B221" s="322" t="s">
        <v>586</v>
      </c>
      <c r="C221" s="340"/>
      <c r="D221" s="341"/>
      <c r="E221" s="341"/>
      <c r="F221" s="341"/>
      <c r="G221" s="341"/>
      <c r="H221" s="341"/>
      <c r="I221" s="341"/>
      <c r="J221" s="341"/>
      <c r="K221" s="341"/>
      <c r="L221" s="341"/>
      <c r="M221" s="341"/>
      <c r="N221" s="341"/>
      <c r="O221" s="341"/>
      <c r="P221" s="341"/>
      <c r="Q221" s="341"/>
      <c r="R221" s="341"/>
      <c r="S221" s="341"/>
      <c r="T221" s="341"/>
      <c r="U221" s="341"/>
      <c r="V221" s="325"/>
      <c r="W221" s="326"/>
      <c r="X221" s="341"/>
      <c r="Y221" s="341"/>
      <c r="Z221" s="341"/>
      <c r="AA221" s="341"/>
      <c r="AB221" s="341"/>
      <c r="AC221" s="341"/>
      <c r="AD221" s="341"/>
      <c r="AE221" s="342"/>
      <c r="AF221" s="342"/>
      <c r="AG221" s="342"/>
      <c r="AH221" s="342"/>
      <c r="AI221" s="342"/>
      <c r="AJ221" s="342"/>
      <c r="AK221" s="342"/>
      <c r="AL221" s="342"/>
      <c r="AM221" s="342"/>
      <c r="AN221" s="342"/>
      <c r="AO221" s="342"/>
      <c r="AP221" s="342"/>
      <c r="AQ221" s="342"/>
      <c r="AR221" s="342"/>
      <c r="AS221" s="342"/>
    </row>
    <row r="222" spans="2:45" ht="15.75" hidden="1">
      <c r="B222" s="389"/>
    </row>
    <row r="223" spans="2:45" ht="15.75" hidden="1">
      <c r="B223" s="389"/>
    </row>
    <row r="224" spans="2:45" ht="15.75" hidden="1">
      <c r="B224" s="241" t="s">
        <v>272</v>
      </c>
      <c r="C224" s="242"/>
      <c r="D224" s="511" t="s">
        <v>523</v>
      </c>
      <c r="E224" s="217"/>
      <c r="F224" s="511"/>
      <c r="G224" s="217"/>
      <c r="H224" s="217"/>
      <c r="I224" s="217"/>
      <c r="J224" s="217"/>
      <c r="K224" s="217"/>
      <c r="L224" s="217"/>
      <c r="M224" s="217"/>
      <c r="N224" s="217"/>
      <c r="O224" s="217"/>
      <c r="P224" s="217"/>
      <c r="Q224" s="217"/>
      <c r="R224" s="242"/>
      <c r="S224" s="217"/>
      <c r="T224" s="217"/>
      <c r="U224" s="217"/>
      <c r="V224" s="217"/>
      <c r="W224" s="217"/>
      <c r="X224" s="217"/>
      <c r="Y224" s="217"/>
      <c r="Z224" s="217"/>
      <c r="AA224" s="217"/>
      <c r="AB224" s="217"/>
      <c r="AC224" s="217"/>
      <c r="AD224" s="217"/>
      <c r="AE224" s="231"/>
      <c r="AF224" s="229"/>
      <c r="AG224" s="229"/>
      <c r="AH224" s="229"/>
      <c r="AI224" s="229"/>
      <c r="AJ224" s="229"/>
      <c r="AK224" s="229"/>
      <c r="AL224" s="229"/>
      <c r="AM224" s="229"/>
      <c r="AN224" s="229"/>
      <c r="AO224" s="229"/>
      <c r="AP224" s="229"/>
      <c r="AQ224" s="229"/>
      <c r="AR224" s="229"/>
      <c r="AS224" s="229"/>
    </row>
    <row r="225" spans="1:45" ht="34.5" hidden="1" customHeight="1">
      <c r="B225" s="930" t="s">
        <v>211</v>
      </c>
      <c r="C225" s="932" t="s">
        <v>33</v>
      </c>
      <c r="D225" s="244" t="s">
        <v>421</v>
      </c>
      <c r="E225" s="941" t="s">
        <v>209</v>
      </c>
      <c r="F225" s="942"/>
      <c r="G225" s="942"/>
      <c r="H225" s="942"/>
      <c r="I225" s="942"/>
      <c r="J225" s="942"/>
      <c r="K225" s="942"/>
      <c r="L225" s="942"/>
      <c r="M225" s="942"/>
      <c r="N225" s="942"/>
      <c r="O225" s="942"/>
      <c r="P225" s="943"/>
      <c r="Q225" s="939" t="s">
        <v>213</v>
      </c>
      <c r="R225" s="244" t="s">
        <v>422</v>
      </c>
      <c r="S225" s="936" t="s">
        <v>212</v>
      </c>
      <c r="T225" s="937"/>
      <c r="U225" s="937"/>
      <c r="V225" s="937"/>
      <c r="W225" s="937"/>
      <c r="X225" s="937"/>
      <c r="Y225" s="937"/>
      <c r="Z225" s="937"/>
      <c r="AA225" s="937"/>
      <c r="AB225" s="937"/>
      <c r="AC225" s="937"/>
      <c r="AD225" s="944"/>
      <c r="AE225" s="936" t="s">
        <v>242</v>
      </c>
      <c r="AF225" s="937"/>
      <c r="AG225" s="937"/>
      <c r="AH225" s="937"/>
      <c r="AI225" s="937"/>
      <c r="AJ225" s="937"/>
      <c r="AK225" s="937"/>
      <c r="AL225" s="937"/>
      <c r="AM225" s="937"/>
      <c r="AN225" s="937"/>
      <c r="AO225" s="937"/>
      <c r="AP225" s="937"/>
      <c r="AQ225" s="937"/>
      <c r="AR225" s="937"/>
      <c r="AS225" s="938"/>
    </row>
    <row r="226" spans="1:45" ht="60.75" hidden="1" customHeight="1">
      <c r="B226" s="931"/>
      <c r="C226" s="933"/>
      <c r="D226" s="245">
        <v>2016</v>
      </c>
      <c r="E226" s="245">
        <v>2017</v>
      </c>
      <c r="F226" s="245">
        <v>2018</v>
      </c>
      <c r="G226" s="245">
        <v>2019</v>
      </c>
      <c r="H226" s="245">
        <v>2020</v>
      </c>
      <c r="I226" s="245">
        <v>2021</v>
      </c>
      <c r="J226" s="245">
        <v>2022</v>
      </c>
      <c r="K226" s="245">
        <v>2023</v>
      </c>
      <c r="L226" s="245">
        <v>2024</v>
      </c>
      <c r="M226" s="245">
        <v>2025</v>
      </c>
      <c r="N226" s="245">
        <v>2026</v>
      </c>
      <c r="O226" s="245">
        <v>2027</v>
      </c>
      <c r="P226" s="245">
        <v>2028</v>
      </c>
      <c r="Q226" s="940"/>
      <c r="R226" s="245">
        <v>2016</v>
      </c>
      <c r="S226" s="245">
        <v>2017</v>
      </c>
      <c r="T226" s="245">
        <v>2018</v>
      </c>
      <c r="U226" s="245">
        <v>2019</v>
      </c>
      <c r="V226" s="245">
        <v>2020</v>
      </c>
      <c r="W226" s="245">
        <v>2021</v>
      </c>
      <c r="X226" s="245">
        <v>2022</v>
      </c>
      <c r="Y226" s="245">
        <v>2023</v>
      </c>
      <c r="Z226" s="245">
        <v>2024</v>
      </c>
      <c r="AA226" s="245">
        <v>2025</v>
      </c>
      <c r="AB226" s="245">
        <v>2026</v>
      </c>
      <c r="AC226" s="245">
        <v>2027</v>
      </c>
      <c r="AD226" s="245">
        <v>2028</v>
      </c>
      <c r="AE226" s="245" t="str">
        <f>'1.  LRAMVA Summary'!$D$53</f>
        <v>Residential</v>
      </c>
      <c r="AF226" s="245" t="str">
        <f>'1.  LRAMVA Summary'!$E$53</f>
        <v>Competitive Sector Multi-Unit Residential Service</v>
      </c>
      <c r="AG226" s="245" t="str">
        <f>'1.  LRAMVA Summary'!$F$53</f>
        <v>GS &lt;50kW</v>
      </c>
      <c r="AH226" s="245" t="str">
        <f>'1.  LRAMVA Summary'!$G$53</f>
        <v>GS 50-999kW</v>
      </c>
      <c r="AI226" s="245" t="str">
        <f>'1.  LRAMVA Summary'!$H$53</f>
        <v>GS 1000-4999kW</v>
      </c>
      <c r="AJ226" s="245" t="str">
        <f>'1.  LRAMVA Summary'!$I$53</f>
        <v>Large Use</v>
      </c>
      <c r="AK226" s="245" t="str">
        <f>'1.  LRAMVA Summary'!$J$53</f>
        <v/>
      </c>
      <c r="AL226" s="245" t="str">
        <f>'1.  LRAMVA Summary'!$K$53</f>
        <v/>
      </c>
      <c r="AM226" s="245" t="str">
        <f>'1.  LRAMVA Summary'!$L$53</f>
        <v/>
      </c>
      <c r="AN226" s="245" t="str">
        <f>'1.  LRAMVA Summary'!$M$53</f>
        <v/>
      </c>
      <c r="AO226" s="245" t="str">
        <f>'1.  LRAMVA Summary'!$N$53</f>
        <v/>
      </c>
      <c r="AP226" s="245" t="str">
        <f>'1.  LRAMVA Summary'!$O$53</f>
        <v/>
      </c>
      <c r="AQ226" s="245" t="str">
        <f>'1.  LRAMVA Summary'!$P$53</f>
        <v/>
      </c>
      <c r="AR226" s="245" t="str">
        <f>'1.  LRAMVA Summary'!$Q$53</f>
        <v/>
      </c>
      <c r="AS226" s="247" t="str">
        <f>'1.  LRAMVA Summary'!$R$53</f>
        <v>Total</v>
      </c>
    </row>
    <row r="227" spans="1:45" ht="15.75" hidden="1" customHeight="1">
      <c r="B227" s="454" t="s">
        <v>501</v>
      </c>
      <c r="C227" s="249"/>
      <c r="D227" s="249"/>
      <c r="E227" s="249"/>
      <c r="F227" s="249"/>
      <c r="G227" s="249"/>
      <c r="H227" s="249"/>
      <c r="I227" s="249"/>
      <c r="J227" s="249"/>
      <c r="K227" s="249"/>
      <c r="L227" s="249"/>
      <c r="M227" s="249"/>
      <c r="N227" s="249"/>
      <c r="O227" s="249"/>
      <c r="P227" s="249"/>
      <c r="Q227" s="250"/>
      <c r="R227" s="249"/>
      <c r="S227" s="249"/>
      <c r="T227" s="249"/>
      <c r="U227" s="249"/>
      <c r="V227" s="249"/>
      <c r="W227" s="249"/>
      <c r="X227" s="249"/>
      <c r="Y227" s="249"/>
      <c r="Z227" s="249"/>
      <c r="AA227" s="249"/>
      <c r="AB227" s="249"/>
      <c r="AC227" s="249"/>
      <c r="AD227" s="249"/>
      <c r="AE227" s="251" t="str">
        <f>'1.  LRAMVA Summary'!$D$54</f>
        <v>kWh</v>
      </c>
      <c r="AF227" s="251" t="str">
        <f>'1.  LRAMVA Summary'!$E$54</f>
        <v>kWh</v>
      </c>
      <c r="AG227" s="251" t="str">
        <f>'1.  LRAMVA Summary'!$F$54</f>
        <v>kWh</v>
      </c>
      <c r="AH227" s="251" t="str">
        <f>'1.  LRAMVA Summary'!$G$54</f>
        <v>kW</v>
      </c>
      <c r="AI227" s="251" t="str">
        <f>'1.  LRAMVA Summary'!$H$54</f>
        <v>kW</v>
      </c>
      <c r="AJ227" s="251" t="str">
        <f>'1.  LRAMVA Summary'!$I$54</f>
        <v>kW</v>
      </c>
      <c r="AK227" s="251">
        <f>'1.  LRAMVA Summary'!$J$54</f>
        <v>0</v>
      </c>
      <c r="AL227" s="251">
        <f>'1.  LRAMVA Summary'!$K$54</f>
        <v>0</v>
      </c>
      <c r="AM227" s="251">
        <f>'1.  LRAMVA Summary'!$L$54</f>
        <v>0</v>
      </c>
      <c r="AN227" s="251">
        <f>'1.  LRAMVA Summary'!$M$54</f>
        <v>0</v>
      </c>
      <c r="AO227" s="251">
        <f>'1.  LRAMVA Summary'!$N$54</f>
        <v>0</v>
      </c>
      <c r="AP227" s="251">
        <f>'1.  LRAMVA Summary'!$O$54</f>
        <v>0</v>
      </c>
      <c r="AQ227" s="251">
        <f>'1.  LRAMVA Summary'!$P$54</f>
        <v>0</v>
      </c>
      <c r="AR227" s="251">
        <f>'1.  LRAMVA Summary'!$Q$54</f>
        <v>0</v>
      </c>
      <c r="AS227" s="252"/>
    </row>
    <row r="228" spans="1:45" ht="15.75" hidden="1" outlineLevel="1">
      <c r="B228" s="248" t="s">
        <v>494</v>
      </c>
      <c r="C228" s="249"/>
      <c r="D228" s="249"/>
      <c r="E228" s="249"/>
      <c r="F228" s="249"/>
      <c r="G228" s="249"/>
      <c r="H228" s="249"/>
      <c r="I228" s="249"/>
      <c r="J228" s="249"/>
      <c r="K228" s="249"/>
      <c r="L228" s="249"/>
      <c r="M228" s="249"/>
      <c r="N228" s="249"/>
      <c r="O228" s="249"/>
      <c r="P228" s="249"/>
      <c r="Q228" s="250"/>
      <c r="R228" s="249"/>
      <c r="S228" s="249"/>
      <c r="T228" s="249"/>
      <c r="U228" s="249"/>
      <c r="V228" s="249"/>
      <c r="W228" s="249"/>
      <c r="X228" s="249"/>
      <c r="Y228" s="249"/>
      <c r="Z228" s="249"/>
      <c r="AA228" s="249"/>
      <c r="AB228" s="249"/>
      <c r="AC228" s="249"/>
      <c r="AD228" s="249"/>
      <c r="AE228" s="251"/>
      <c r="AF228" s="251"/>
      <c r="AG228" s="251"/>
      <c r="AH228" s="251"/>
      <c r="AI228" s="251"/>
      <c r="AJ228" s="251"/>
      <c r="AK228" s="251"/>
      <c r="AL228" s="251"/>
      <c r="AM228" s="251"/>
      <c r="AN228" s="251"/>
      <c r="AO228" s="251"/>
      <c r="AP228" s="251"/>
      <c r="AQ228" s="251"/>
      <c r="AR228" s="251"/>
      <c r="AS228" s="252"/>
    </row>
    <row r="229" spans="1:45" hidden="1" outlineLevel="1">
      <c r="A229" s="457">
        <v>1</v>
      </c>
      <c r="B229" s="273" t="s">
        <v>95</v>
      </c>
      <c r="C229" s="251" t="s">
        <v>25</v>
      </c>
      <c r="D229" s="255"/>
      <c r="E229" s="255"/>
      <c r="F229" s="255"/>
      <c r="G229" s="255"/>
      <c r="H229" s="255"/>
      <c r="I229" s="255"/>
      <c r="J229" s="255"/>
      <c r="K229" s="255"/>
      <c r="L229" s="255"/>
      <c r="M229" s="255"/>
      <c r="N229" s="255"/>
      <c r="O229" s="255"/>
      <c r="P229" s="255"/>
      <c r="Q229" s="251"/>
      <c r="R229" s="255"/>
      <c r="S229" s="255"/>
      <c r="T229" s="255"/>
      <c r="U229" s="255"/>
      <c r="V229" s="255"/>
      <c r="W229" s="255"/>
      <c r="X229" s="255"/>
      <c r="Y229" s="255"/>
      <c r="Z229" s="255"/>
      <c r="AA229" s="255"/>
      <c r="AB229" s="255"/>
      <c r="AC229" s="255"/>
      <c r="AD229" s="255"/>
      <c r="AE229" s="361"/>
      <c r="AF229" s="361"/>
      <c r="AG229" s="361"/>
      <c r="AH229" s="361"/>
      <c r="AI229" s="361"/>
      <c r="AJ229" s="361"/>
      <c r="AK229" s="361"/>
      <c r="AL229" s="361"/>
      <c r="AM229" s="361"/>
      <c r="AN229" s="361"/>
      <c r="AO229" s="361"/>
      <c r="AP229" s="361"/>
      <c r="AQ229" s="361"/>
      <c r="AR229" s="361"/>
      <c r="AS229" s="256">
        <f>SUM(AE229:AR229)</f>
        <v>0</v>
      </c>
    </row>
    <row r="230" spans="1:45" hidden="1" outlineLevel="1">
      <c r="B230" s="254" t="s">
        <v>288</v>
      </c>
      <c r="C230" s="251" t="s">
        <v>163</v>
      </c>
      <c r="D230" s="255"/>
      <c r="E230" s="255"/>
      <c r="F230" s="255"/>
      <c r="G230" s="255"/>
      <c r="H230" s="255"/>
      <c r="I230" s="255"/>
      <c r="J230" s="255"/>
      <c r="K230" s="255"/>
      <c r="L230" s="255"/>
      <c r="M230" s="255"/>
      <c r="N230" s="255"/>
      <c r="O230" s="255"/>
      <c r="P230" s="255"/>
      <c r="Q230" s="414"/>
      <c r="R230" s="255"/>
      <c r="S230" s="255"/>
      <c r="T230" s="255"/>
      <c r="U230" s="255"/>
      <c r="V230" s="255"/>
      <c r="W230" s="255"/>
      <c r="X230" s="255"/>
      <c r="Y230" s="255"/>
      <c r="Z230" s="255"/>
      <c r="AA230" s="255"/>
      <c r="AB230" s="255"/>
      <c r="AC230" s="255"/>
      <c r="AD230" s="255"/>
      <c r="AE230" s="362">
        <f>AE229</f>
        <v>0</v>
      </c>
      <c r="AF230" s="362">
        <f t="shared" ref="AF230" si="570">AF229</f>
        <v>0</v>
      </c>
      <c r="AG230" s="362">
        <f t="shared" ref="AG230" si="571">AG229</f>
        <v>0</v>
      </c>
      <c r="AH230" s="362">
        <f t="shared" ref="AH230" si="572">AH229</f>
        <v>0</v>
      </c>
      <c r="AI230" s="362">
        <f t="shared" ref="AI230" si="573">AI229</f>
        <v>0</v>
      </c>
      <c r="AJ230" s="362">
        <f t="shared" ref="AJ230" si="574">AJ229</f>
        <v>0</v>
      </c>
      <c r="AK230" s="362">
        <f t="shared" ref="AK230" si="575">AK229</f>
        <v>0</v>
      </c>
      <c r="AL230" s="362">
        <f t="shared" ref="AL230" si="576">AL229</f>
        <v>0</v>
      </c>
      <c r="AM230" s="362">
        <f t="shared" ref="AM230" si="577">AM229</f>
        <v>0</v>
      </c>
      <c r="AN230" s="362">
        <f t="shared" ref="AN230" si="578">AN229</f>
        <v>0</v>
      </c>
      <c r="AO230" s="362">
        <f t="shared" ref="AO230" si="579">AO229</f>
        <v>0</v>
      </c>
      <c r="AP230" s="362">
        <f t="shared" ref="AP230" si="580">AP229</f>
        <v>0</v>
      </c>
      <c r="AQ230" s="362">
        <f t="shared" ref="AQ230" si="581">AQ229</f>
        <v>0</v>
      </c>
      <c r="AR230" s="362">
        <f t="shared" ref="AR230" si="582">AR229</f>
        <v>0</v>
      </c>
      <c r="AS230" s="257"/>
    </row>
    <row r="231" spans="1:45" ht="15.75" hidden="1" outlineLevel="1">
      <c r="B231" s="258"/>
      <c r="C231" s="259"/>
      <c r="D231" s="259"/>
      <c r="E231" s="259"/>
      <c r="F231" s="259"/>
      <c r="G231" s="259"/>
      <c r="H231" s="259"/>
      <c r="I231" s="259"/>
      <c r="J231" s="659"/>
      <c r="K231" s="259"/>
      <c r="L231" s="259"/>
      <c r="M231" s="259"/>
      <c r="N231" s="259"/>
      <c r="O231" s="259"/>
      <c r="P231" s="259"/>
      <c r="Q231" s="260"/>
      <c r="R231" s="259"/>
      <c r="S231" s="259"/>
      <c r="T231" s="259"/>
      <c r="U231" s="259"/>
      <c r="V231" s="259"/>
      <c r="W231" s="259"/>
      <c r="X231" s="259"/>
      <c r="Y231" s="259"/>
      <c r="Z231" s="259"/>
      <c r="AA231" s="259"/>
      <c r="AB231" s="259"/>
      <c r="AC231" s="259"/>
      <c r="AD231" s="259"/>
      <c r="AE231" s="363"/>
      <c r="AF231" s="364"/>
      <c r="AG231" s="364"/>
      <c r="AH231" s="364"/>
      <c r="AI231" s="364"/>
      <c r="AJ231" s="364"/>
      <c r="AK231" s="364"/>
      <c r="AL231" s="364"/>
      <c r="AM231" s="364"/>
      <c r="AN231" s="364"/>
      <c r="AO231" s="364"/>
      <c r="AP231" s="364"/>
      <c r="AQ231" s="364"/>
      <c r="AR231" s="364"/>
      <c r="AS231" s="262"/>
    </row>
    <row r="232" spans="1:45" hidden="1" outlineLevel="1">
      <c r="A232" s="457">
        <v>2</v>
      </c>
      <c r="B232" s="273" t="s">
        <v>96</v>
      </c>
      <c r="C232" s="251" t="s">
        <v>25</v>
      </c>
      <c r="D232" s="255"/>
      <c r="E232" s="255"/>
      <c r="F232" s="255"/>
      <c r="G232" s="255"/>
      <c r="H232" s="255"/>
      <c r="I232" s="255"/>
      <c r="J232" s="255"/>
      <c r="K232" s="255"/>
      <c r="L232" s="255"/>
      <c r="M232" s="255"/>
      <c r="N232" s="255"/>
      <c r="O232" s="255"/>
      <c r="P232" s="255"/>
      <c r="Q232" s="251"/>
      <c r="R232" s="255"/>
      <c r="S232" s="255"/>
      <c r="T232" s="255"/>
      <c r="U232" s="255"/>
      <c r="V232" s="255"/>
      <c r="W232" s="255"/>
      <c r="X232" s="255"/>
      <c r="Y232" s="255"/>
      <c r="Z232" s="255"/>
      <c r="AA232" s="255"/>
      <c r="AB232" s="255"/>
      <c r="AC232" s="255"/>
      <c r="AD232" s="255"/>
      <c r="AE232" s="361"/>
      <c r="AF232" s="361"/>
      <c r="AG232" s="361"/>
      <c r="AH232" s="361"/>
      <c r="AI232" s="361"/>
      <c r="AJ232" s="361"/>
      <c r="AK232" s="361"/>
      <c r="AL232" s="361"/>
      <c r="AM232" s="361"/>
      <c r="AN232" s="361"/>
      <c r="AO232" s="361"/>
      <c r="AP232" s="361"/>
      <c r="AQ232" s="361"/>
      <c r="AR232" s="361"/>
      <c r="AS232" s="256">
        <f>SUM(AE232:AR232)</f>
        <v>0</v>
      </c>
    </row>
    <row r="233" spans="1:45" hidden="1" outlineLevel="1">
      <c r="B233" s="254" t="s">
        <v>288</v>
      </c>
      <c r="C233" s="251" t="s">
        <v>163</v>
      </c>
      <c r="D233" s="255"/>
      <c r="E233" s="255"/>
      <c r="F233" s="255"/>
      <c r="G233" s="255"/>
      <c r="H233" s="255"/>
      <c r="I233" s="255"/>
      <c r="J233" s="255"/>
      <c r="K233" s="255"/>
      <c r="L233" s="255"/>
      <c r="M233" s="255"/>
      <c r="N233" s="255"/>
      <c r="O233" s="255"/>
      <c r="P233" s="255"/>
      <c r="Q233" s="414"/>
      <c r="R233" s="255"/>
      <c r="S233" s="255"/>
      <c r="T233" s="255"/>
      <c r="U233" s="255"/>
      <c r="V233" s="255"/>
      <c r="W233" s="255"/>
      <c r="X233" s="255"/>
      <c r="Y233" s="255"/>
      <c r="Z233" s="255"/>
      <c r="AA233" s="255"/>
      <c r="AB233" s="255"/>
      <c r="AC233" s="255"/>
      <c r="AD233" s="255"/>
      <c r="AE233" s="362">
        <f>AE232</f>
        <v>0</v>
      </c>
      <c r="AF233" s="362">
        <f t="shared" ref="AF233" si="583">AF232</f>
        <v>0</v>
      </c>
      <c r="AG233" s="362">
        <f t="shared" ref="AG233" si="584">AG232</f>
        <v>0</v>
      </c>
      <c r="AH233" s="362">
        <f t="shared" ref="AH233" si="585">AH232</f>
        <v>0</v>
      </c>
      <c r="AI233" s="362">
        <f t="shared" ref="AI233" si="586">AI232</f>
        <v>0</v>
      </c>
      <c r="AJ233" s="362">
        <f t="shared" ref="AJ233" si="587">AJ232</f>
        <v>0</v>
      </c>
      <c r="AK233" s="362">
        <f t="shared" ref="AK233" si="588">AK232</f>
        <v>0</v>
      </c>
      <c r="AL233" s="362">
        <f t="shared" ref="AL233" si="589">AL232</f>
        <v>0</v>
      </c>
      <c r="AM233" s="362">
        <f t="shared" ref="AM233" si="590">AM232</f>
        <v>0</v>
      </c>
      <c r="AN233" s="362">
        <f t="shared" ref="AN233" si="591">AN232</f>
        <v>0</v>
      </c>
      <c r="AO233" s="362">
        <f t="shared" ref="AO233" si="592">AO232</f>
        <v>0</v>
      </c>
      <c r="AP233" s="362">
        <f t="shared" ref="AP233" si="593">AP232</f>
        <v>0</v>
      </c>
      <c r="AQ233" s="362">
        <f t="shared" ref="AQ233" si="594">AQ232</f>
        <v>0</v>
      </c>
      <c r="AR233" s="362">
        <f t="shared" ref="AR233" si="595">AR232</f>
        <v>0</v>
      </c>
      <c r="AS233" s="257"/>
    </row>
    <row r="234" spans="1:45" ht="15.75" hidden="1" outlineLevel="1">
      <c r="B234" s="258"/>
      <c r="C234" s="259"/>
      <c r="D234" s="264"/>
      <c r="E234" s="264"/>
      <c r="F234" s="264"/>
      <c r="G234" s="264"/>
      <c r="H234" s="264"/>
      <c r="I234" s="264"/>
      <c r="J234" s="264"/>
      <c r="K234" s="264"/>
      <c r="L234" s="264"/>
      <c r="M234" s="264"/>
      <c r="N234" s="264"/>
      <c r="O234" s="264"/>
      <c r="P234" s="264"/>
      <c r="Q234" s="260"/>
      <c r="R234" s="264"/>
      <c r="S234" s="264"/>
      <c r="T234" s="264"/>
      <c r="U234" s="264"/>
      <c r="V234" s="264"/>
      <c r="W234" s="264"/>
      <c r="X234" s="264"/>
      <c r="Y234" s="264"/>
      <c r="Z234" s="264"/>
      <c r="AA234" s="264"/>
      <c r="AB234" s="264"/>
      <c r="AC234" s="264"/>
      <c r="AD234" s="264"/>
      <c r="AE234" s="363"/>
      <c r="AF234" s="364"/>
      <c r="AG234" s="364"/>
      <c r="AH234" s="364"/>
      <c r="AI234" s="364"/>
      <c r="AJ234" s="364"/>
      <c r="AK234" s="364"/>
      <c r="AL234" s="364"/>
      <c r="AM234" s="364"/>
      <c r="AN234" s="364"/>
      <c r="AO234" s="364"/>
      <c r="AP234" s="364"/>
      <c r="AQ234" s="364"/>
      <c r="AR234" s="364"/>
      <c r="AS234" s="262"/>
    </row>
    <row r="235" spans="1:45" hidden="1" outlineLevel="1">
      <c r="A235" s="457">
        <v>3</v>
      </c>
      <c r="B235" s="273" t="s">
        <v>97</v>
      </c>
      <c r="C235" s="251" t="s">
        <v>25</v>
      </c>
      <c r="D235" s="255"/>
      <c r="E235" s="255"/>
      <c r="F235" s="255"/>
      <c r="G235" s="255"/>
      <c r="H235" s="255"/>
      <c r="I235" s="255"/>
      <c r="J235" s="255"/>
      <c r="K235" s="255"/>
      <c r="L235" s="255"/>
      <c r="M235" s="255"/>
      <c r="N235" s="255"/>
      <c r="O235" s="255"/>
      <c r="P235" s="255"/>
      <c r="Q235" s="251"/>
      <c r="R235" s="255"/>
      <c r="S235" s="255"/>
      <c r="T235" s="255"/>
      <c r="U235" s="255"/>
      <c r="V235" s="255"/>
      <c r="W235" s="255"/>
      <c r="X235" s="255"/>
      <c r="Y235" s="255"/>
      <c r="Z235" s="255"/>
      <c r="AA235" s="255"/>
      <c r="AB235" s="255"/>
      <c r="AC235" s="255"/>
      <c r="AD235" s="255"/>
      <c r="AE235" s="361"/>
      <c r="AF235" s="361"/>
      <c r="AG235" s="361"/>
      <c r="AH235" s="361"/>
      <c r="AI235" s="361"/>
      <c r="AJ235" s="361"/>
      <c r="AK235" s="361"/>
      <c r="AL235" s="361"/>
      <c r="AM235" s="361"/>
      <c r="AN235" s="361"/>
      <c r="AO235" s="361"/>
      <c r="AP235" s="361"/>
      <c r="AQ235" s="361"/>
      <c r="AR235" s="361"/>
      <c r="AS235" s="256">
        <f>SUM(AE235:AR235)</f>
        <v>0</v>
      </c>
    </row>
    <row r="236" spans="1:45" hidden="1" outlineLevel="1">
      <c r="B236" s="254" t="s">
        <v>288</v>
      </c>
      <c r="C236" s="251" t="s">
        <v>163</v>
      </c>
      <c r="D236" s="255"/>
      <c r="E236" s="255"/>
      <c r="F236" s="255"/>
      <c r="G236" s="255"/>
      <c r="H236" s="255"/>
      <c r="I236" s="255"/>
      <c r="J236" s="255"/>
      <c r="K236" s="255"/>
      <c r="L236" s="255"/>
      <c r="M236" s="255"/>
      <c r="N236" s="255"/>
      <c r="O236" s="255"/>
      <c r="P236" s="255"/>
      <c r="Q236" s="414"/>
      <c r="R236" s="255"/>
      <c r="S236" s="255"/>
      <c r="T236" s="255"/>
      <c r="U236" s="255"/>
      <c r="V236" s="255"/>
      <c r="W236" s="255"/>
      <c r="X236" s="255"/>
      <c r="Y236" s="255"/>
      <c r="Z236" s="255"/>
      <c r="AA236" s="255"/>
      <c r="AB236" s="255"/>
      <c r="AC236" s="255"/>
      <c r="AD236" s="255"/>
      <c r="AE236" s="362">
        <f>AE235</f>
        <v>0</v>
      </c>
      <c r="AF236" s="362">
        <f t="shared" ref="AF236" si="596">AF235</f>
        <v>0</v>
      </c>
      <c r="AG236" s="362">
        <f t="shared" ref="AG236" si="597">AG235</f>
        <v>0</v>
      </c>
      <c r="AH236" s="362">
        <f t="shared" ref="AH236" si="598">AH235</f>
        <v>0</v>
      </c>
      <c r="AI236" s="362">
        <f t="shared" ref="AI236" si="599">AI235</f>
        <v>0</v>
      </c>
      <c r="AJ236" s="362">
        <f t="shared" ref="AJ236" si="600">AJ235</f>
        <v>0</v>
      </c>
      <c r="AK236" s="362">
        <f t="shared" ref="AK236" si="601">AK235</f>
        <v>0</v>
      </c>
      <c r="AL236" s="362">
        <f t="shared" ref="AL236" si="602">AL235</f>
        <v>0</v>
      </c>
      <c r="AM236" s="362">
        <f t="shared" ref="AM236" si="603">AM235</f>
        <v>0</v>
      </c>
      <c r="AN236" s="362">
        <f t="shared" ref="AN236" si="604">AN235</f>
        <v>0</v>
      </c>
      <c r="AO236" s="362">
        <f t="shared" ref="AO236" si="605">AO235</f>
        <v>0</v>
      </c>
      <c r="AP236" s="362">
        <f t="shared" ref="AP236" si="606">AP235</f>
        <v>0</v>
      </c>
      <c r="AQ236" s="362">
        <f t="shared" ref="AQ236" si="607">AQ235</f>
        <v>0</v>
      </c>
      <c r="AR236" s="362">
        <f t="shared" ref="AR236" si="608">AR235</f>
        <v>0</v>
      </c>
      <c r="AS236" s="257"/>
    </row>
    <row r="237" spans="1:45" hidden="1" outlineLevel="1">
      <c r="B237" s="254"/>
      <c r="C237" s="265"/>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363"/>
      <c r="AF237" s="363"/>
      <c r="AG237" s="363"/>
      <c r="AH237" s="363"/>
      <c r="AI237" s="363"/>
      <c r="AJ237" s="363"/>
      <c r="AK237" s="363"/>
      <c r="AL237" s="363"/>
      <c r="AM237" s="363"/>
      <c r="AN237" s="363"/>
      <c r="AO237" s="363"/>
      <c r="AP237" s="363"/>
      <c r="AQ237" s="363"/>
      <c r="AR237" s="363"/>
      <c r="AS237" s="266"/>
    </row>
    <row r="238" spans="1:45" hidden="1" outlineLevel="1">
      <c r="A238" s="457">
        <v>4</v>
      </c>
      <c r="B238" s="273" t="s">
        <v>661</v>
      </c>
      <c r="C238" s="251" t="s">
        <v>25</v>
      </c>
      <c r="D238" s="255"/>
      <c r="E238" s="255"/>
      <c r="F238" s="255"/>
      <c r="G238" s="255"/>
      <c r="H238" s="255"/>
      <c r="I238" s="255"/>
      <c r="J238" s="255"/>
      <c r="K238" s="255"/>
      <c r="L238" s="255"/>
      <c r="M238" s="255"/>
      <c r="N238" s="255"/>
      <c r="O238" s="255"/>
      <c r="P238" s="255"/>
      <c r="Q238" s="251"/>
      <c r="R238" s="255"/>
      <c r="S238" s="255"/>
      <c r="T238" s="255"/>
      <c r="U238" s="255"/>
      <c r="V238" s="255"/>
      <c r="W238" s="255"/>
      <c r="X238" s="255"/>
      <c r="Y238" s="255"/>
      <c r="Z238" s="255"/>
      <c r="AA238" s="255"/>
      <c r="AB238" s="255"/>
      <c r="AC238" s="255"/>
      <c r="AD238" s="255"/>
      <c r="AE238" s="361"/>
      <c r="AF238" s="361"/>
      <c r="AG238" s="361"/>
      <c r="AH238" s="361"/>
      <c r="AI238" s="361"/>
      <c r="AJ238" s="361"/>
      <c r="AK238" s="361"/>
      <c r="AL238" s="361"/>
      <c r="AM238" s="361"/>
      <c r="AN238" s="361"/>
      <c r="AO238" s="361"/>
      <c r="AP238" s="361"/>
      <c r="AQ238" s="361"/>
      <c r="AR238" s="361"/>
      <c r="AS238" s="256">
        <f>SUM(AE238:AR238)</f>
        <v>0</v>
      </c>
    </row>
    <row r="239" spans="1:45" hidden="1" outlineLevel="1">
      <c r="B239" s="254" t="s">
        <v>288</v>
      </c>
      <c r="C239" s="251" t="s">
        <v>163</v>
      </c>
      <c r="D239" s="255"/>
      <c r="E239" s="255"/>
      <c r="F239" s="255"/>
      <c r="G239" s="255"/>
      <c r="H239" s="255"/>
      <c r="I239" s="255"/>
      <c r="J239" s="255"/>
      <c r="K239" s="255"/>
      <c r="L239" s="255"/>
      <c r="M239" s="255"/>
      <c r="N239" s="255"/>
      <c r="O239" s="255"/>
      <c r="P239" s="255"/>
      <c r="Q239" s="414"/>
      <c r="R239" s="255"/>
      <c r="S239" s="255"/>
      <c r="T239" s="255"/>
      <c r="U239" s="255"/>
      <c r="V239" s="255"/>
      <c r="W239" s="255"/>
      <c r="X239" s="255"/>
      <c r="Y239" s="255"/>
      <c r="Z239" s="255"/>
      <c r="AA239" s="255"/>
      <c r="AB239" s="255"/>
      <c r="AC239" s="255"/>
      <c r="AD239" s="255"/>
      <c r="AE239" s="362">
        <f>AE238</f>
        <v>0</v>
      </c>
      <c r="AF239" s="362">
        <f t="shared" ref="AF239" si="609">AF238</f>
        <v>0</v>
      </c>
      <c r="AG239" s="362">
        <f t="shared" ref="AG239" si="610">AG238</f>
        <v>0</v>
      </c>
      <c r="AH239" s="362">
        <f t="shared" ref="AH239" si="611">AH238</f>
        <v>0</v>
      </c>
      <c r="AI239" s="362">
        <f t="shared" ref="AI239" si="612">AI238</f>
        <v>0</v>
      </c>
      <c r="AJ239" s="362">
        <f t="shared" ref="AJ239" si="613">AJ238</f>
        <v>0</v>
      </c>
      <c r="AK239" s="362">
        <f t="shared" ref="AK239" si="614">AK238</f>
        <v>0</v>
      </c>
      <c r="AL239" s="362">
        <f t="shared" ref="AL239" si="615">AL238</f>
        <v>0</v>
      </c>
      <c r="AM239" s="362">
        <f t="shared" ref="AM239" si="616">AM238</f>
        <v>0</v>
      </c>
      <c r="AN239" s="362">
        <f t="shared" ref="AN239" si="617">AN238</f>
        <v>0</v>
      </c>
      <c r="AO239" s="362">
        <f t="shared" ref="AO239" si="618">AO238</f>
        <v>0</v>
      </c>
      <c r="AP239" s="362">
        <f t="shared" ref="AP239" si="619">AP238</f>
        <v>0</v>
      </c>
      <c r="AQ239" s="362">
        <f t="shared" ref="AQ239" si="620">AQ238</f>
        <v>0</v>
      </c>
      <c r="AR239" s="362">
        <f t="shared" ref="AR239" si="621">AR238</f>
        <v>0</v>
      </c>
      <c r="AS239" s="257"/>
    </row>
    <row r="240" spans="1:45" hidden="1" outlineLevel="1">
      <c r="B240" s="254"/>
      <c r="C240" s="265"/>
      <c r="D240" s="264"/>
      <c r="E240" s="264"/>
      <c r="F240" s="264"/>
      <c r="G240" s="264"/>
      <c r="H240" s="264"/>
      <c r="I240" s="264"/>
      <c r="J240" s="264"/>
      <c r="K240" s="264"/>
      <c r="L240" s="264"/>
      <c r="M240" s="264"/>
      <c r="N240" s="264"/>
      <c r="O240" s="264"/>
      <c r="P240" s="264"/>
      <c r="Q240" s="251"/>
      <c r="R240" s="264"/>
      <c r="S240" s="264"/>
      <c r="T240" s="264"/>
      <c r="U240" s="264"/>
      <c r="V240" s="264"/>
      <c r="W240" s="264"/>
      <c r="X240" s="264"/>
      <c r="Y240" s="264"/>
      <c r="Z240" s="264"/>
      <c r="AA240" s="264"/>
      <c r="AB240" s="264"/>
      <c r="AC240" s="264"/>
      <c r="AD240" s="264"/>
      <c r="AE240" s="363"/>
      <c r="AF240" s="363"/>
      <c r="AG240" s="363"/>
      <c r="AH240" s="363"/>
      <c r="AI240" s="363"/>
      <c r="AJ240" s="363"/>
      <c r="AK240" s="363"/>
      <c r="AL240" s="363"/>
      <c r="AM240" s="363"/>
      <c r="AN240" s="363"/>
      <c r="AO240" s="363"/>
      <c r="AP240" s="363"/>
      <c r="AQ240" s="363"/>
      <c r="AR240" s="363"/>
      <c r="AS240" s="266"/>
    </row>
    <row r="241" spans="1:45" ht="30" hidden="1" outlineLevel="1">
      <c r="A241" s="457">
        <v>5</v>
      </c>
      <c r="B241" s="273" t="s">
        <v>98</v>
      </c>
      <c r="C241" s="251" t="s">
        <v>25</v>
      </c>
      <c r="D241" s="255"/>
      <c r="E241" s="255"/>
      <c r="F241" s="255"/>
      <c r="G241" s="255"/>
      <c r="H241" s="255"/>
      <c r="I241" s="255"/>
      <c r="J241" s="255"/>
      <c r="K241" s="255"/>
      <c r="L241" s="255"/>
      <c r="M241" s="255"/>
      <c r="N241" s="255"/>
      <c r="O241" s="255"/>
      <c r="P241" s="255"/>
      <c r="Q241" s="251"/>
      <c r="R241" s="255"/>
      <c r="S241" s="255"/>
      <c r="T241" s="255"/>
      <c r="U241" s="255"/>
      <c r="V241" s="255"/>
      <c r="W241" s="255"/>
      <c r="X241" s="255"/>
      <c r="Y241" s="255"/>
      <c r="Z241" s="255"/>
      <c r="AA241" s="255"/>
      <c r="AB241" s="255"/>
      <c r="AC241" s="255"/>
      <c r="AD241" s="255"/>
      <c r="AE241" s="361"/>
      <c r="AF241" s="361"/>
      <c r="AG241" s="361"/>
      <c r="AH241" s="361"/>
      <c r="AI241" s="361"/>
      <c r="AJ241" s="361"/>
      <c r="AK241" s="361"/>
      <c r="AL241" s="361"/>
      <c r="AM241" s="361"/>
      <c r="AN241" s="361"/>
      <c r="AO241" s="361"/>
      <c r="AP241" s="361"/>
      <c r="AQ241" s="361"/>
      <c r="AR241" s="361"/>
      <c r="AS241" s="256">
        <f>SUM(AE241:AR241)</f>
        <v>0</v>
      </c>
    </row>
    <row r="242" spans="1:45" hidden="1" outlineLevel="1">
      <c r="B242" s="254" t="s">
        <v>288</v>
      </c>
      <c r="C242" s="251" t="s">
        <v>163</v>
      </c>
      <c r="D242" s="255"/>
      <c r="E242" s="255"/>
      <c r="F242" s="255"/>
      <c r="G242" s="255"/>
      <c r="H242" s="255"/>
      <c r="I242" s="255"/>
      <c r="J242" s="255"/>
      <c r="K242" s="255"/>
      <c r="L242" s="255"/>
      <c r="M242" s="255"/>
      <c r="N242" s="255"/>
      <c r="O242" s="255"/>
      <c r="P242" s="255"/>
      <c r="Q242" s="414"/>
      <c r="R242" s="255"/>
      <c r="S242" s="255"/>
      <c r="T242" s="255"/>
      <c r="U242" s="255"/>
      <c r="V242" s="255"/>
      <c r="W242" s="255"/>
      <c r="X242" s="255"/>
      <c r="Y242" s="255"/>
      <c r="Z242" s="255"/>
      <c r="AA242" s="255"/>
      <c r="AB242" s="255"/>
      <c r="AC242" s="255"/>
      <c r="AD242" s="255"/>
      <c r="AE242" s="362">
        <f>AE241</f>
        <v>0</v>
      </c>
      <c r="AF242" s="362">
        <f t="shared" ref="AF242" si="622">AF241</f>
        <v>0</v>
      </c>
      <c r="AG242" s="362">
        <f t="shared" ref="AG242" si="623">AG241</f>
        <v>0</v>
      </c>
      <c r="AH242" s="362">
        <f t="shared" ref="AH242" si="624">AH241</f>
        <v>0</v>
      </c>
      <c r="AI242" s="362">
        <f t="shared" ref="AI242" si="625">AI241</f>
        <v>0</v>
      </c>
      <c r="AJ242" s="362">
        <f t="shared" ref="AJ242" si="626">AJ241</f>
        <v>0</v>
      </c>
      <c r="AK242" s="362">
        <f t="shared" ref="AK242" si="627">AK241</f>
        <v>0</v>
      </c>
      <c r="AL242" s="362">
        <f t="shared" ref="AL242" si="628">AL241</f>
        <v>0</v>
      </c>
      <c r="AM242" s="362">
        <f t="shared" ref="AM242" si="629">AM241</f>
        <v>0</v>
      </c>
      <c r="AN242" s="362">
        <f t="shared" ref="AN242" si="630">AN241</f>
        <v>0</v>
      </c>
      <c r="AO242" s="362">
        <f t="shared" ref="AO242" si="631">AO241</f>
        <v>0</v>
      </c>
      <c r="AP242" s="362">
        <f t="shared" ref="AP242" si="632">AP241</f>
        <v>0</v>
      </c>
      <c r="AQ242" s="362">
        <f t="shared" ref="AQ242" si="633">AQ241</f>
        <v>0</v>
      </c>
      <c r="AR242" s="362">
        <f t="shared" ref="AR242" si="634">AR241</f>
        <v>0</v>
      </c>
      <c r="AS242" s="257"/>
    </row>
    <row r="243" spans="1:45" hidden="1" outlineLevel="1">
      <c r="B243" s="254"/>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373"/>
      <c r="AF243" s="374"/>
      <c r="AG243" s="374"/>
      <c r="AH243" s="374"/>
      <c r="AI243" s="374"/>
      <c r="AJ243" s="374"/>
      <c r="AK243" s="374"/>
      <c r="AL243" s="374"/>
      <c r="AM243" s="374"/>
      <c r="AN243" s="374"/>
      <c r="AO243" s="374"/>
      <c r="AP243" s="374"/>
      <c r="AQ243" s="374"/>
      <c r="AR243" s="374"/>
      <c r="AS243" s="257"/>
    </row>
    <row r="244" spans="1:45" ht="15.75" hidden="1" outlineLevel="1">
      <c r="B244" s="278" t="s">
        <v>495</v>
      </c>
      <c r="C244" s="249"/>
      <c r="D244" s="249"/>
      <c r="E244" s="249"/>
      <c r="F244" s="249"/>
      <c r="G244" s="249"/>
      <c r="H244" s="249"/>
      <c r="I244" s="249"/>
      <c r="J244" s="249"/>
      <c r="K244" s="249"/>
      <c r="L244" s="249"/>
      <c r="M244" s="249"/>
      <c r="N244" s="249"/>
      <c r="O244" s="249"/>
      <c r="P244" s="249"/>
      <c r="Q244" s="250"/>
      <c r="R244" s="249"/>
      <c r="S244" s="249"/>
      <c r="T244" s="249"/>
      <c r="U244" s="249"/>
      <c r="V244" s="249"/>
      <c r="W244" s="249"/>
      <c r="X244" s="249"/>
      <c r="Y244" s="249"/>
      <c r="Z244" s="249"/>
      <c r="AA244" s="249"/>
      <c r="AB244" s="249"/>
      <c r="AC244" s="249"/>
      <c r="AD244" s="249"/>
      <c r="AE244" s="365"/>
      <c r="AF244" s="365"/>
      <c r="AG244" s="365"/>
      <c r="AH244" s="365"/>
      <c r="AI244" s="365"/>
      <c r="AJ244" s="365"/>
      <c r="AK244" s="365"/>
      <c r="AL244" s="365"/>
      <c r="AM244" s="365"/>
      <c r="AN244" s="365"/>
      <c r="AO244" s="365"/>
      <c r="AP244" s="365"/>
      <c r="AQ244" s="365"/>
      <c r="AR244" s="365"/>
      <c r="AS244" s="252"/>
    </row>
    <row r="245" spans="1:45" hidden="1" outlineLevel="1">
      <c r="A245" s="457">
        <v>6</v>
      </c>
      <c r="B245" s="273" t="s">
        <v>99</v>
      </c>
      <c r="C245" s="251" t="s">
        <v>25</v>
      </c>
      <c r="D245" s="255"/>
      <c r="E245" s="255"/>
      <c r="F245" s="255"/>
      <c r="G245" s="255"/>
      <c r="H245" s="255"/>
      <c r="I245" s="255"/>
      <c r="J245" s="255"/>
      <c r="K245" s="255"/>
      <c r="L245" s="255"/>
      <c r="M245" s="255"/>
      <c r="N245" s="255"/>
      <c r="O245" s="255"/>
      <c r="P245" s="255"/>
      <c r="Q245" s="255">
        <v>12</v>
      </c>
      <c r="R245" s="255"/>
      <c r="S245" s="255"/>
      <c r="T245" s="255"/>
      <c r="U245" s="255"/>
      <c r="V245" s="255"/>
      <c r="W245" s="255"/>
      <c r="X245" s="255"/>
      <c r="Y245" s="255"/>
      <c r="Z245" s="255"/>
      <c r="AA245" s="255"/>
      <c r="AB245" s="255"/>
      <c r="AC245" s="255"/>
      <c r="AD245" s="255"/>
      <c r="AE245" s="366"/>
      <c r="AF245" s="361"/>
      <c r="AG245" s="361"/>
      <c r="AH245" s="361"/>
      <c r="AI245" s="361"/>
      <c r="AJ245" s="361"/>
      <c r="AK245" s="361"/>
      <c r="AL245" s="366"/>
      <c r="AM245" s="366"/>
      <c r="AN245" s="366"/>
      <c r="AO245" s="366"/>
      <c r="AP245" s="366"/>
      <c r="AQ245" s="366"/>
      <c r="AR245" s="366"/>
      <c r="AS245" s="256">
        <f>SUM(AE245:AR245)</f>
        <v>0</v>
      </c>
    </row>
    <row r="246" spans="1:45" hidden="1" outlineLevel="1">
      <c r="B246" s="254" t="s">
        <v>288</v>
      </c>
      <c r="C246" s="251" t="s">
        <v>163</v>
      </c>
      <c r="D246" s="255"/>
      <c r="E246" s="255"/>
      <c r="F246" s="255"/>
      <c r="G246" s="255"/>
      <c r="H246" s="255"/>
      <c r="I246" s="255"/>
      <c r="J246" s="255"/>
      <c r="K246" s="255"/>
      <c r="L246" s="255"/>
      <c r="M246" s="255"/>
      <c r="N246" s="255"/>
      <c r="O246" s="255"/>
      <c r="P246" s="255"/>
      <c r="Q246" s="255">
        <f>Q245</f>
        <v>12</v>
      </c>
      <c r="R246" s="255"/>
      <c r="S246" s="255"/>
      <c r="T246" s="255"/>
      <c r="U246" s="255"/>
      <c r="V246" s="255"/>
      <c r="W246" s="255"/>
      <c r="X246" s="255"/>
      <c r="Y246" s="255"/>
      <c r="Z246" s="255"/>
      <c r="AA246" s="255"/>
      <c r="AB246" s="255"/>
      <c r="AC246" s="255"/>
      <c r="AD246" s="255"/>
      <c r="AE246" s="362">
        <f>AE245</f>
        <v>0</v>
      </c>
      <c r="AF246" s="362">
        <f t="shared" ref="AF246" si="635">AF245</f>
        <v>0</v>
      </c>
      <c r="AG246" s="362">
        <f t="shared" ref="AG246" si="636">AG245</f>
        <v>0</v>
      </c>
      <c r="AH246" s="362">
        <f t="shared" ref="AH246" si="637">AH245</f>
        <v>0</v>
      </c>
      <c r="AI246" s="362">
        <f t="shared" ref="AI246" si="638">AI245</f>
        <v>0</v>
      </c>
      <c r="AJ246" s="362">
        <f t="shared" ref="AJ246" si="639">AJ245</f>
        <v>0</v>
      </c>
      <c r="AK246" s="362">
        <f t="shared" ref="AK246" si="640">AK245</f>
        <v>0</v>
      </c>
      <c r="AL246" s="362">
        <f t="shared" ref="AL246" si="641">AL245</f>
        <v>0</v>
      </c>
      <c r="AM246" s="362">
        <f t="shared" ref="AM246" si="642">AM245</f>
        <v>0</v>
      </c>
      <c r="AN246" s="362">
        <f t="shared" ref="AN246" si="643">AN245</f>
        <v>0</v>
      </c>
      <c r="AO246" s="362">
        <f t="shared" ref="AO246" si="644">AO245</f>
        <v>0</v>
      </c>
      <c r="AP246" s="362">
        <f t="shared" ref="AP246" si="645">AP245</f>
        <v>0</v>
      </c>
      <c r="AQ246" s="362">
        <f t="shared" ref="AQ246" si="646">AQ245</f>
        <v>0</v>
      </c>
      <c r="AR246" s="362">
        <f t="shared" ref="AR246" si="647">AR245</f>
        <v>0</v>
      </c>
      <c r="AS246" s="270"/>
    </row>
    <row r="247" spans="1:45" hidden="1" outlineLevel="1">
      <c r="B247" s="269"/>
      <c r="C247" s="27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367"/>
      <c r="AF247" s="367"/>
      <c r="AG247" s="367"/>
      <c r="AH247" s="367"/>
      <c r="AI247" s="367"/>
      <c r="AJ247" s="367"/>
      <c r="AK247" s="367"/>
      <c r="AL247" s="367"/>
      <c r="AM247" s="367"/>
      <c r="AN247" s="367"/>
      <c r="AO247" s="367"/>
      <c r="AP247" s="367"/>
      <c r="AQ247" s="367"/>
      <c r="AR247" s="367"/>
      <c r="AS247" s="272"/>
    </row>
    <row r="248" spans="1:45" ht="30" hidden="1" outlineLevel="1">
      <c r="A248" s="457">
        <v>7</v>
      </c>
      <c r="B248" s="273" t="s">
        <v>100</v>
      </c>
      <c r="C248" s="251" t="s">
        <v>25</v>
      </c>
      <c r="D248" s="255"/>
      <c r="E248" s="255"/>
      <c r="F248" s="255"/>
      <c r="G248" s="255"/>
      <c r="H248" s="255"/>
      <c r="I248" s="255"/>
      <c r="J248" s="255"/>
      <c r="K248" s="255"/>
      <c r="L248" s="255"/>
      <c r="M248" s="255"/>
      <c r="N248" s="255"/>
      <c r="O248" s="255"/>
      <c r="P248" s="255"/>
      <c r="Q248" s="255">
        <v>12</v>
      </c>
      <c r="R248" s="255"/>
      <c r="S248" s="255"/>
      <c r="T248" s="255"/>
      <c r="U248" s="255"/>
      <c r="V248" s="255"/>
      <c r="W248" s="255"/>
      <c r="X248" s="255"/>
      <c r="Y248" s="255"/>
      <c r="Z248" s="255"/>
      <c r="AA248" s="255"/>
      <c r="AB248" s="255"/>
      <c r="AC248" s="255"/>
      <c r="AD248" s="255"/>
      <c r="AE248" s="366"/>
      <c r="AF248" s="361"/>
      <c r="AG248" s="361"/>
      <c r="AH248" s="361"/>
      <c r="AI248" s="361"/>
      <c r="AJ248" s="361"/>
      <c r="AK248" s="361"/>
      <c r="AL248" s="366"/>
      <c r="AM248" s="366"/>
      <c r="AN248" s="366"/>
      <c r="AO248" s="366"/>
      <c r="AP248" s="366"/>
      <c r="AQ248" s="366"/>
      <c r="AR248" s="366"/>
      <c r="AS248" s="256">
        <f>SUM(AE248:AR248)</f>
        <v>0</v>
      </c>
    </row>
    <row r="249" spans="1:45" hidden="1" outlineLevel="1">
      <c r="B249" s="254" t="s">
        <v>288</v>
      </c>
      <c r="C249" s="251" t="s">
        <v>163</v>
      </c>
      <c r="D249" s="255"/>
      <c r="E249" s="255"/>
      <c r="F249" s="255"/>
      <c r="G249" s="255"/>
      <c r="H249" s="255"/>
      <c r="I249" s="255"/>
      <c r="J249" s="255"/>
      <c r="K249" s="255"/>
      <c r="L249" s="255"/>
      <c r="M249" s="255"/>
      <c r="N249" s="255"/>
      <c r="O249" s="255"/>
      <c r="P249" s="255"/>
      <c r="Q249" s="255">
        <f>Q248</f>
        <v>12</v>
      </c>
      <c r="R249" s="255"/>
      <c r="S249" s="255"/>
      <c r="T249" s="255"/>
      <c r="U249" s="255"/>
      <c r="V249" s="255"/>
      <c r="W249" s="255"/>
      <c r="X249" s="255"/>
      <c r="Y249" s="255"/>
      <c r="Z249" s="255"/>
      <c r="AA249" s="255"/>
      <c r="AB249" s="255"/>
      <c r="AC249" s="255"/>
      <c r="AD249" s="255"/>
      <c r="AE249" s="362">
        <f>AE248</f>
        <v>0</v>
      </c>
      <c r="AF249" s="362">
        <f t="shared" ref="AF249" si="648">AF248</f>
        <v>0</v>
      </c>
      <c r="AG249" s="362">
        <f t="shared" ref="AG249" si="649">AG248</f>
        <v>0</v>
      </c>
      <c r="AH249" s="362">
        <f t="shared" ref="AH249" si="650">AH248</f>
        <v>0</v>
      </c>
      <c r="AI249" s="362">
        <f t="shared" ref="AI249" si="651">AI248</f>
        <v>0</v>
      </c>
      <c r="AJ249" s="362">
        <f t="shared" ref="AJ249" si="652">AJ248</f>
        <v>0</v>
      </c>
      <c r="AK249" s="362">
        <f t="shared" ref="AK249" si="653">AK248</f>
        <v>0</v>
      </c>
      <c r="AL249" s="362">
        <f t="shared" ref="AL249" si="654">AL248</f>
        <v>0</v>
      </c>
      <c r="AM249" s="362">
        <f t="shared" ref="AM249" si="655">AM248</f>
        <v>0</v>
      </c>
      <c r="AN249" s="362">
        <f t="shared" ref="AN249" si="656">AN248</f>
        <v>0</v>
      </c>
      <c r="AO249" s="362">
        <f t="shared" ref="AO249" si="657">AO248</f>
        <v>0</v>
      </c>
      <c r="AP249" s="362">
        <f t="shared" ref="AP249" si="658">AP248</f>
        <v>0</v>
      </c>
      <c r="AQ249" s="362">
        <f t="shared" ref="AQ249" si="659">AQ248</f>
        <v>0</v>
      </c>
      <c r="AR249" s="362">
        <f t="shared" ref="AR249" si="660">AR248</f>
        <v>0</v>
      </c>
      <c r="AS249" s="270"/>
    </row>
    <row r="250" spans="1:45" hidden="1" outlineLevel="1">
      <c r="B250" s="273"/>
      <c r="C250" s="27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367"/>
      <c r="AF250" s="368"/>
      <c r="AG250" s="367"/>
      <c r="AH250" s="367"/>
      <c r="AI250" s="367"/>
      <c r="AJ250" s="367"/>
      <c r="AK250" s="367"/>
      <c r="AL250" s="367"/>
      <c r="AM250" s="367"/>
      <c r="AN250" s="367"/>
      <c r="AO250" s="367"/>
      <c r="AP250" s="367"/>
      <c r="AQ250" s="367"/>
      <c r="AR250" s="367"/>
      <c r="AS250" s="272"/>
    </row>
    <row r="251" spans="1:45" hidden="1" outlineLevel="1">
      <c r="A251" s="457">
        <v>8</v>
      </c>
      <c r="B251" s="273" t="s">
        <v>101</v>
      </c>
      <c r="C251" s="251" t="s">
        <v>25</v>
      </c>
      <c r="D251" s="255"/>
      <c r="E251" s="255"/>
      <c r="F251" s="255"/>
      <c r="G251" s="255"/>
      <c r="H251" s="255"/>
      <c r="I251" s="255"/>
      <c r="J251" s="255"/>
      <c r="K251" s="255"/>
      <c r="L251" s="255"/>
      <c r="M251" s="255"/>
      <c r="N251" s="255"/>
      <c r="O251" s="255"/>
      <c r="P251" s="255"/>
      <c r="Q251" s="255">
        <v>12</v>
      </c>
      <c r="R251" s="255"/>
      <c r="S251" s="255"/>
      <c r="T251" s="255"/>
      <c r="U251" s="255"/>
      <c r="V251" s="255"/>
      <c r="W251" s="255"/>
      <c r="X251" s="255"/>
      <c r="Y251" s="255"/>
      <c r="Z251" s="255"/>
      <c r="AA251" s="255"/>
      <c r="AB251" s="255"/>
      <c r="AC251" s="255"/>
      <c r="AD251" s="255"/>
      <c r="AE251" s="366"/>
      <c r="AF251" s="361"/>
      <c r="AG251" s="361"/>
      <c r="AH251" s="361"/>
      <c r="AI251" s="361"/>
      <c r="AJ251" s="361"/>
      <c r="AK251" s="361"/>
      <c r="AL251" s="366"/>
      <c r="AM251" s="366"/>
      <c r="AN251" s="366"/>
      <c r="AO251" s="366"/>
      <c r="AP251" s="366"/>
      <c r="AQ251" s="366"/>
      <c r="AR251" s="366"/>
      <c r="AS251" s="256">
        <f>SUM(AE251:AR251)</f>
        <v>0</v>
      </c>
    </row>
    <row r="252" spans="1:45" hidden="1" outlineLevel="1">
      <c r="B252" s="254" t="s">
        <v>288</v>
      </c>
      <c r="C252" s="251" t="s">
        <v>163</v>
      </c>
      <c r="D252" s="255"/>
      <c r="E252" s="255"/>
      <c r="F252" s="255"/>
      <c r="G252" s="255"/>
      <c r="H252" s="255"/>
      <c r="I252" s="255"/>
      <c r="J252" s="255"/>
      <c r="K252" s="255"/>
      <c r="L252" s="255"/>
      <c r="M252" s="255"/>
      <c r="N252" s="255"/>
      <c r="O252" s="255"/>
      <c r="P252" s="255"/>
      <c r="Q252" s="255">
        <f>Q251</f>
        <v>12</v>
      </c>
      <c r="R252" s="255"/>
      <c r="S252" s="255"/>
      <c r="T252" s="255"/>
      <c r="U252" s="255"/>
      <c r="V252" s="255"/>
      <c r="W252" s="255"/>
      <c r="X252" s="255"/>
      <c r="Y252" s="255"/>
      <c r="Z252" s="255"/>
      <c r="AA252" s="255"/>
      <c r="AB252" s="255"/>
      <c r="AC252" s="255"/>
      <c r="AD252" s="255"/>
      <c r="AE252" s="362">
        <f>AE251</f>
        <v>0</v>
      </c>
      <c r="AF252" s="362">
        <f t="shared" ref="AF252" si="661">AF251</f>
        <v>0</v>
      </c>
      <c r="AG252" s="362">
        <f t="shared" ref="AG252" si="662">AG251</f>
        <v>0</v>
      </c>
      <c r="AH252" s="362">
        <f t="shared" ref="AH252" si="663">AH251</f>
        <v>0</v>
      </c>
      <c r="AI252" s="362">
        <f t="shared" ref="AI252" si="664">AI251</f>
        <v>0</v>
      </c>
      <c r="AJ252" s="362">
        <f t="shared" ref="AJ252" si="665">AJ251</f>
        <v>0</v>
      </c>
      <c r="AK252" s="362">
        <f t="shared" ref="AK252" si="666">AK251</f>
        <v>0</v>
      </c>
      <c r="AL252" s="362">
        <f t="shared" ref="AL252" si="667">AL251</f>
        <v>0</v>
      </c>
      <c r="AM252" s="362">
        <f t="shared" ref="AM252" si="668">AM251</f>
        <v>0</v>
      </c>
      <c r="AN252" s="362">
        <f t="shared" ref="AN252" si="669">AN251</f>
        <v>0</v>
      </c>
      <c r="AO252" s="362">
        <f t="shared" ref="AO252" si="670">AO251</f>
        <v>0</v>
      </c>
      <c r="AP252" s="362">
        <f t="shared" ref="AP252" si="671">AP251</f>
        <v>0</v>
      </c>
      <c r="AQ252" s="362">
        <f t="shared" ref="AQ252" si="672">AQ251</f>
        <v>0</v>
      </c>
      <c r="AR252" s="362">
        <f t="shared" ref="AR252" si="673">AR251</f>
        <v>0</v>
      </c>
      <c r="AS252" s="270"/>
    </row>
    <row r="253" spans="1:45" hidden="1" outlineLevel="1">
      <c r="B253" s="273"/>
      <c r="C253" s="271"/>
      <c r="D253" s="275"/>
      <c r="E253" s="275"/>
      <c r="F253" s="275"/>
      <c r="G253" s="275"/>
      <c r="H253" s="275"/>
      <c r="I253" s="275"/>
      <c r="J253" s="275"/>
      <c r="K253" s="275"/>
      <c r="L253" s="275"/>
      <c r="M253" s="275"/>
      <c r="N253" s="275"/>
      <c r="O253" s="275"/>
      <c r="P253" s="275"/>
      <c r="Q253" s="251"/>
      <c r="R253" s="275"/>
      <c r="S253" s="275"/>
      <c r="T253" s="275"/>
      <c r="U253" s="275"/>
      <c r="V253" s="275"/>
      <c r="W253" s="275"/>
      <c r="X253" s="275"/>
      <c r="Y253" s="275"/>
      <c r="Z253" s="275"/>
      <c r="AA253" s="275"/>
      <c r="AB253" s="275"/>
      <c r="AC253" s="275"/>
      <c r="AD253" s="275"/>
      <c r="AE253" s="367"/>
      <c r="AF253" s="368"/>
      <c r="AG253" s="367"/>
      <c r="AH253" s="367"/>
      <c r="AI253" s="367"/>
      <c r="AJ253" s="367"/>
      <c r="AK253" s="367"/>
      <c r="AL253" s="367"/>
      <c r="AM253" s="367"/>
      <c r="AN253" s="367"/>
      <c r="AO253" s="367"/>
      <c r="AP253" s="367"/>
      <c r="AQ253" s="367"/>
      <c r="AR253" s="367"/>
      <c r="AS253" s="272"/>
    </row>
    <row r="254" spans="1:45" hidden="1" outlineLevel="1">
      <c r="A254" s="457">
        <v>9</v>
      </c>
      <c r="B254" s="273" t="s">
        <v>102</v>
      </c>
      <c r="C254" s="251" t="s">
        <v>25</v>
      </c>
      <c r="D254" s="255"/>
      <c r="E254" s="255"/>
      <c r="F254" s="255"/>
      <c r="G254" s="255"/>
      <c r="H254" s="255"/>
      <c r="I254" s="255"/>
      <c r="J254" s="255"/>
      <c r="K254" s="255"/>
      <c r="L254" s="255"/>
      <c r="M254" s="255"/>
      <c r="N254" s="255"/>
      <c r="O254" s="255"/>
      <c r="P254" s="255"/>
      <c r="Q254" s="255">
        <v>12</v>
      </c>
      <c r="R254" s="255"/>
      <c r="S254" s="255"/>
      <c r="T254" s="255"/>
      <c r="U254" s="255"/>
      <c r="V254" s="255"/>
      <c r="W254" s="255"/>
      <c r="X254" s="255"/>
      <c r="Y254" s="255"/>
      <c r="Z254" s="255"/>
      <c r="AA254" s="255"/>
      <c r="AB254" s="255"/>
      <c r="AC254" s="255"/>
      <c r="AD254" s="255"/>
      <c r="AE254" s="366"/>
      <c r="AF254" s="361"/>
      <c r="AG254" s="361"/>
      <c r="AH254" s="361"/>
      <c r="AI254" s="361"/>
      <c r="AJ254" s="361"/>
      <c r="AK254" s="361"/>
      <c r="AL254" s="366"/>
      <c r="AM254" s="366"/>
      <c r="AN254" s="366"/>
      <c r="AO254" s="366"/>
      <c r="AP254" s="366"/>
      <c r="AQ254" s="366"/>
      <c r="AR254" s="366"/>
      <c r="AS254" s="256">
        <f>SUM(AE254:AR254)</f>
        <v>0</v>
      </c>
    </row>
    <row r="255" spans="1:45" hidden="1" outlineLevel="1">
      <c r="B255" s="254" t="s">
        <v>288</v>
      </c>
      <c r="C255" s="251" t="s">
        <v>163</v>
      </c>
      <c r="D255" s="255"/>
      <c r="E255" s="255"/>
      <c r="F255" s="255"/>
      <c r="G255" s="255"/>
      <c r="H255" s="255"/>
      <c r="I255" s="255"/>
      <c r="J255" s="255"/>
      <c r="K255" s="255"/>
      <c r="L255" s="255"/>
      <c r="M255" s="255"/>
      <c r="N255" s="255"/>
      <c r="O255" s="255"/>
      <c r="P255" s="255"/>
      <c r="Q255" s="255">
        <f>Q254</f>
        <v>12</v>
      </c>
      <c r="R255" s="255"/>
      <c r="S255" s="255"/>
      <c r="T255" s="255"/>
      <c r="U255" s="255"/>
      <c r="V255" s="255"/>
      <c r="W255" s="255"/>
      <c r="X255" s="255"/>
      <c r="Y255" s="255"/>
      <c r="Z255" s="255"/>
      <c r="AA255" s="255"/>
      <c r="AB255" s="255"/>
      <c r="AC255" s="255"/>
      <c r="AD255" s="255"/>
      <c r="AE255" s="362">
        <f>AE254</f>
        <v>0</v>
      </c>
      <c r="AF255" s="362">
        <f t="shared" ref="AF255" si="674">AF254</f>
        <v>0</v>
      </c>
      <c r="AG255" s="362">
        <f t="shared" ref="AG255" si="675">AG254</f>
        <v>0</v>
      </c>
      <c r="AH255" s="362">
        <f t="shared" ref="AH255" si="676">AH254</f>
        <v>0</v>
      </c>
      <c r="AI255" s="362">
        <f t="shared" ref="AI255" si="677">AI254</f>
        <v>0</v>
      </c>
      <c r="AJ255" s="362">
        <f t="shared" ref="AJ255" si="678">AJ254</f>
        <v>0</v>
      </c>
      <c r="AK255" s="362">
        <f t="shared" ref="AK255" si="679">AK254</f>
        <v>0</v>
      </c>
      <c r="AL255" s="362">
        <f t="shared" ref="AL255" si="680">AL254</f>
        <v>0</v>
      </c>
      <c r="AM255" s="362">
        <f t="shared" ref="AM255" si="681">AM254</f>
        <v>0</v>
      </c>
      <c r="AN255" s="362">
        <f t="shared" ref="AN255" si="682">AN254</f>
        <v>0</v>
      </c>
      <c r="AO255" s="362">
        <f t="shared" ref="AO255" si="683">AO254</f>
        <v>0</v>
      </c>
      <c r="AP255" s="362">
        <f t="shared" ref="AP255" si="684">AP254</f>
        <v>0</v>
      </c>
      <c r="AQ255" s="362">
        <f t="shared" ref="AQ255" si="685">AQ254</f>
        <v>0</v>
      </c>
      <c r="AR255" s="362">
        <f t="shared" ref="AR255" si="686">AR254</f>
        <v>0</v>
      </c>
      <c r="AS255" s="270"/>
    </row>
    <row r="256" spans="1:45" hidden="1" outlineLevel="1">
      <c r="B256" s="273"/>
      <c r="C256" s="271"/>
      <c r="D256" s="275"/>
      <c r="E256" s="275"/>
      <c r="F256" s="275"/>
      <c r="G256" s="275"/>
      <c r="H256" s="275"/>
      <c r="I256" s="275"/>
      <c r="J256" s="275"/>
      <c r="K256" s="275"/>
      <c r="L256" s="275"/>
      <c r="M256" s="275"/>
      <c r="N256" s="275"/>
      <c r="O256" s="275"/>
      <c r="P256" s="275"/>
      <c r="Q256" s="251"/>
      <c r="R256" s="275"/>
      <c r="S256" s="275"/>
      <c r="T256" s="275"/>
      <c r="U256" s="275"/>
      <c r="V256" s="275"/>
      <c r="W256" s="275"/>
      <c r="X256" s="275"/>
      <c r="Y256" s="275"/>
      <c r="Z256" s="275"/>
      <c r="AA256" s="275"/>
      <c r="AB256" s="275"/>
      <c r="AC256" s="275"/>
      <c r="AD256" s="275"/>
      <c r="AE256" s="367"/>
      <c r="AF256" s="367"/>
      <c r="AG256" s="367"/>
      <c r="AH256" s="367"/>
      <c r="AI256" s="367"/>
      <c r="AJ256" s="367"/>
      <c r="AK256" s="367"/>
      <c r="AL256" s="367"/>
      <c r="AM256" s="367"/>
      <c r="AN256" s="367"/>
      <c r="AO256" s="367"/>
      <c r="AP256" s="367"/>
      <c r="AQ256" s="367"/>
      <c r="AR256" s="367"/>
      <c r="AS256" s="272"/>
    </row>
    <row r="257" spans="1:45" hidden="1" outlineLevel="1">
      <c r="A257" s="457">
        <v>10</v>
      </c>
      <c r="B257" s="273" t="s">
        <v>103</v>
      </c>
      <c r="C257" s="251" t="s">
        <v>25</v>
      </c>
      <c r="D257" s="255"/>
      <c r="E257" s="255"/>
      <c r="F257" s="255"/>
      <c r="G257" s="255"/>
      <c r="H257" s="255"/>
      <c r="I257" s="255"/>
      <c r="J257" s="255"/>
      <c r="K257" s="255"/>
      <c r="L257" s="255"/>
      <c r="M257" s="255"/>
      <c r="N257" s="255"/>
      <c r="O257" s="255"/>
      <c r="P257" s="255"/>
      <c r="Q257" s="255">
        <v>3</v>
      </c>
      <c r="R257" s="255"/>
      <c r="S257" s="255"/>
      <c r="T257" s="255"/>
      <c r="U257" s="255"/>
      <c r="V257" s="255"/>
      <c r="W257" s="255"/>
      <c r="X257" s="255"/>
      <c r="Y257" s="255"/>
      <c r="Z257" s="255"/>
      <c r="AA257" s="255"/>
      <c r="AB257" s="255"/>
      <c r="AC257" s="255"/>
      <c r="AD257" s="255"/>
      <c r="AE257" s="366"/>
      <c r="AF257" s="361"/>
      <c r="AG257" s="361"/>
      <c r="AH257" s="361"/>
      <c r="AI257" s="361"/>
      <c r="AJ257" s="361"/>
      <c r="AK257" s="361"/>
      <c r="AL257" s="366"/>
      <c r="AM257" s="366"/>
      <c r="AN257" s="366"/>
      <c r="AO257" s="366"/>
      <c r="AP257" s="366"/>
      <c r="AQ257" s="366"/>
      <c r="AR257" s="366"/>
      <c r="AS257" s="256">
        <f>SUM(AE257:AR257)</f>
        <v>0</v>
      </c>
    </row>
    <row r="258" spans="1:45" hidden="1" outlineLevel="1">
      <c r="B258" s="254" t="s">
        <v>288</v>
      </c>
      <c r="C258" s="251" t="s">
        <v>163</v>
      </c>
      <c r="D258" s="255"/>
      <c r="E258" s="255"/>
      <c r="F258" s="255"/>
      <c r="G258" s="255"/>
      <c r="H258" s="255"/>
      <c r="I258" s="255"/>
      <c r="J258" s="255"/>
      <c r="K258" s="255"/>
      <c r="L258" s="255"/>
      <c r="M258" s="255"/>
      <c r="N258" s="255"/>
      <c r="O258" s="255"/>
      <c r="P258" s="255"/>
      <c r="Q258" s="255">
        <f>Q257</f>
        <v>3</v>
      </c>
      <c r="R258" s="255"/>
      <c r="S258" s="255"/>
      <c r="T258" s="255"/>
      <c r="U258" s="255"/>
      <c r="V258" s="255"/>
      <c r="W258" s="255"/>
      <c r="X258" s="255"/>
      <c r="Y258" s="255"/>
      <c r="Z258" s="255"/>
      <c r="AA258" s="255"/>
      <c r="AB258" s="255"/>
      <c r="AC258" s="255"/>
      <c r="AD258" s="255"/>
      <c r="AE258" s="362">
        <f>AE257</f>
        <v>0</v>
      </c>
      <c r="AF258" s="362">
        <f t="shared" ref="AF258" si="687">AF257</f>
        <v>0</v>
      </c>
      <c r="AG258" s="362">
        <f t="shared" ref="AG258" si="688">AG257</f>
        <v>0</v>
      </c>
      <c r="AH258" s="362">
        <f t="shared" ref="AH258" si="689">AH257</f>
        <v>0</v>
      </c>
      <c r="AI258" s="362">
        <f t="shared" ref="AI258" si="690">AI257</f>
        <v>0</v>
      </c>
      <c r="AJ258" s="362">
        <f t="shared" ref="AJ258" si="691">AJ257</f>
        <v>0</v>
      </c>
      <c r="AK258" s="362">
        <f t="shared" ref="AK258" si="692">AK257</f>
        <v>0</v>
      </c>
      <c r="AL258" s="362">
        <f t="shared" ref="AL258" si="693">AL257</f>
        <v>0</v>
      </c>
      <c r="AM258" s="362">
        <f t="shared" ref="AM258" si="694">AM257</f>
        <v>0</v>
      </c>
      <c r="AN258" s="362">
        <f t="shared" ref="AN258" si="695">AN257</f>
        <v>0</v>
      </c>
      <c r="AO258" s="362">
        <f t="shared" ref="AO258" si="696">AO257</f>
        <v>0</v>
      </c>
      <c r="AP258" s="362">
        <f t="shared" ref="AP258" si="697">AP257</f>
        <v>0</v>
      </c>
      <c r="AQ258" s="362">
        <f t="shared" ref="AQ258" si="698">AQ257</f>
        <v>0</v>
      </c>
      <c r="AR258" s="362">
        <f t="shared" ref="AR258" si="699">AR257</f>
        <v>0</v>
      </c>
      <c r="AS258" s="270"/>
    </row>
    <row r="259" spans="1:45" hidden="1" outlineLevel="1">
      <c r="B259" s="273"/>
      <c r="C259" s="271"/>
      <c r="D259" s="275"/>
      <c r="E259" s="275"/>
      <c r="F259" s="275"/>
      <c r="G259" s="275"/>
      <c r="H259" s="275"/>
      <c r="I259" s="275"/>
      <c r="J259" s="275"/>
      <c r="K259" s="275"/>
      <c r="L259" s="275"/>
      <c r="M259" s="275"/>
      <c r="N259" s="275"/>
      <c r="O259" s="275"/>
      <c r="P259" s="275"/>
      <c r="Q259" s="251"/>
      <c r="R259" s="275"/>
      <c r="S259" s="275"/>
      <c r="T259" s="275"/>
      <c r="U259" s="275"/>
      <c r="V259" s="275"/>
      <c r="W259" s="275"/>
      <c r="X259" s="275"/>
      <c r="Y259" s="275"/>
      <c r="Z259" s="275"/>
      <c r="AA259" s="275"/>
      <c r="AB259" s="275"/>
      <c r="AC259" s="275"/>
      <c r="AD259" s="275"/>
      <c r="AE259" s="367"/>
      <c r="AF259" s="368"/>
      <c r="AG259" s="367"/>
      <c r="AH259" s="367"/>
      <c r="AI259" s="367"/>
      <c r="AJ259" s="367"/>
      <c r="AK259" s="367"/>
      <c r="AL259" s="367"/>
      <c r="AM259" s="367"/>
      <c r="AN259" s="367"/>
      <c r="AO259" s="367"/>
      <c r="AP259" s="367"/>
      <c r="AQ259" s="367"/>
      <c r="AR259" s="367"/>
      <c r="AS259" s="272"/>
    </row>
    <row r="260" spans="1:45" ht="15.75" hidden="1" outlineLevel="1">
      <c r="B260" s="248" t="s">
        <v>10</v>
      </c>
      <c r="C260" s="249"/>
      <c r="D260" s="249"/>
      <c r="E260" s="249"/>
      <c r="F260" s="249"/>
      <c r="G260" s="249"/>
      <c r="H260" s="249"/>
      <c r="I260" s="249"/>
      <c r="J260" s="249"/>
      <c r="K260" s="249"/>
      <c r="L260" s="249"/>
      <c r="M260" s="249"/>
      <c r="N260" s="249"/>
      <c r="O260" s="249"/>
      <c r="P260" s="249"/>
      <c r="Q260" s="250"/>
      <c r="R260" s="249"/>
      <c r="S260" s="249"/>
      <c r="T260" s="249"/>
      <c r="U260" s="249"/>
      <c r="V260" s="249"/>
      <c r="W260" s="249"/>
      <c r="X260" s="249"/>
      <c r="Y260" s="249"/>
      <c r="Z260" s="249"/>
      <c r="AA260" s="249"/>
      <c r="AB260" s="249"/>
      <c r="AC260" s="249"/>
      <c r="AD260" s="249"/>
      <c r="AE260" s="365"/>
      <c r="AF260" s="365"/>
      <c r="AG260" s="365"/>
      <c r="AH260" s="365"/>
      <c r="AI260" s="365"/>
      <c r="AJ260" s="365"/>
      <c r="AK260" s="365"/>
      <c r="AL260" s="365"/>
      <c r="AM260" s="365"/>
      <c r="AN260" s="365"/>
      <c r="AO260" s="365"/>
      <c r="AP260" s="365"/>
      <c r="AQ260" s="365"/>
      <c r="AR260" s="365"/>
      <c r="AS260" s="252"/>
    </row>
    <row r="261" spans="1:45" ht="30" hidden="1" outlineLevel="1">
      <c r="A261" s="457">
        <v>11</v>
      </c>
      <c r="B261" s="273" t="s">
        <v>104</v>
      </c>
      <c r="C261" s="251" t="s">
        <v>25</v>
      </c>
      <c r="D261" s="255"/>
      <c r="E261" s="255"/>
      <c r="F261" s="255"/>
      <c r="G261" s="255"/>
      <c r="H261" s="255"/>
      <c r="I261" s="255"/>
      <c r="J261" s="255"/>
      <c r="K261" s="255"/>
      <c r="L261" s="255"/>
      <c r="M261" s="255"/>
      <c r="N261" s="255"/>
      <c r="O261" s="255"/>
      <c r="P261" s="255"/>
      <c r="Q261" s="255">
        <v>12</v>
      </c>
      <c r="R261" s="255"/>
      <c r="S261" s="255"/>
      <c r="T261" s="255"/>
      <c r="U261" s="255"/>
      <c r="V261" s="255"/>
      <c r="W261" s="255"/>
      <c r="X261" s="255"/>
      <c r="Y261" s="255"/>
      <c r="Z261" s="255"/>
      <c r="AA261" s="255"/>
      <c r="AB261" s="255"/>
      <c r="AC261" s="255"/>
      <c r="AD261" s="255"/>
      <c r="AE261" s="377"/>
      <c r="AF261" s="361"/>
      <c r="AG261" s="361"/>
      <c r="AH261" s="361"/>
      <c r="AI261" s="361"/>
      <c r="AJ261" s="361"/>
      <c r="AK261" s="361"/>
      <c r="AL261" s="366"/>
      <c r="AM261" s="366"/>
      <c r="AN261" s="366"/>
      <c r="AO261" s="366"/>
      <c r="AP261" s="366"/>
      <c r="AQ261" s="366"/>
      <c r="AR261" s="366"/>
      <c r="AS261" s="256">
        <f>SUM(AE261:AR261)</f>
        <v>0</v>
      </c>
    </row>
    <row r="262" spans="1:45" hidden="1" outlineLevel="1">
      <c r="B262" s="254" t="s">
        <v>288</v>
      </c>
      <c r="C262" s="251" t="s">
        <v>163</v>
      </c>
      <c r="D262" s="255"/>
      <c r="E262" s="255"/>
      <c r="F262" s="255"/>
      <c r="G262" s="255"/>
      <c r="H262" s="255"/>
      <c r="I262" s="255"/>
      <c r="J262" s="255"/>
      <c r="K262" s="255"/>
      <c r="L262" s="255"/>
      <c r="M262" s="255"/>
      <c r="N262" s="255"/>
      <c r="O262" s="255"/>
      <c r="P262" s="255"/>
      <c r="Q262" s="255">
        <f>Q261</f>
        <v>12</v>
      </c>
      <c r="R262" s="255"/>
      <c r="S262" s="255"/>
      <c r="T262" s="255"/>
      <c r="U262" s="255"/>
      <c r="V262" s="255"/>
      <c r="W262" s="255"/>
      <c r="X262" s="255"/>
      <c r="Y262" s="255"/>
      <c r="Z262" s="255"/>
      <c r="AA262" s="255"/>
      <c r="AB262" s="255"/>
      <c r="AC262" s="255"/>
      <c r="AD262" s="255"/>
      <c r="AE262" s="362">
        <f>AE261</f>
        <v>0</v>
      </c>
      <c r="AF262" s="362">
        <f t="shared" ref="AF262" si="700">AF261</f>
        <v>0</v>
      </c>
      <c r="AG262" s="362">
        <f t="shared" ref="AG262" si="701">AG261</f>
        <v>0</v>
      </c>
      <c r="AH262" s="362">
        <f t="shared" ref="AH262" si="702">AH261</f>
        <v>0</v>
      </c>
      <c r="AI262" s="362">
        <f t="shared" ref="AI262" si="703">AI261</f>
        <v>0</v>
      </c>
      <c r="AJ262" s="362">
        <f t="shared" ref="AJ262" si="704">AJ261</f>
        <v>0</v>
      </c>
      <c r="AK262" s="362">
        <f t="shared" ref="AK262" si="705">AK261</f>
        <v>0</v>
      </c>
      <c r="AL262" s="362">
        <f t="shared" ref="AL262" si="706">AL261</f>
        <v>0</v>
      </c>
      <c r="AM262" s="362">
        <f t="shared" ref="AM262" si="707">AM261</f>
        <v>0</v>
      </c>
      <c r="AN262" s="362">
        <f t="shared" ref="AN262" si="708">AN261</f>
        <v>0</v>
      </c>
      <c r="AO262" s="362">
        <f t="shared" ref="AO262" si="709">AO261</f>
        <v>0</v>
      </c>
      <c r="AP262" s="362">
        <f t="shared" ref="AP262" si="710">AP261</f>
        <v>0</v>
      </c>
      <c r="AQ262" s="362">
        <f t="shared" ref="AQ262" si="711">AQ261</f>
        <v>0</v>
      </c>
      <c r="AR262" s="362">
        <f t="shared" ref="AR262" si="712">AR261</f>
        <v>0</v>
      </c>
      <c r="AS262" s="257"/>
    </row>
    <row r="263" spans="1:45" hidden="1" outlineLevel="1">
      <c r="B263" s="274"/>
      <c r="C263" s="265"/>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251"/>
      <c r="AE263" s="363"/>
      <c r="AF263" s="372"/>
      <c r="AG263" s="372"/>
      <c r="AH263" s="372"/>
      <c r="AI263" s="372"/>
      <c r="AJ263" s="372"/>
      <c r="AK263" s="372"/>
      <c r="AL263" s="372"/>
      <c r="AM263" s="372"/>
      <c r="AN263" s="372"/>
      <c r="AO263" s="372"/>
      <c r="AP263" s="372"/>
      <c r="AQ263" s="372"/>
      <c r="AR263" s="372"/>
      <c r="AS263" s="266"/>
    </row>
    <row r="264" spans="1:45" ht="30" hidden="1" outlineLevel="1">
      <c r="A264" s="457">
        <v>12</v>
      </c>
      <c r="B264" s="273" t="s">
        <v>105</v>
      </c>
      <c r="C264" s="251" t="s">
        <v>25</v>
      </c>
      <c r="D264" s="255"/>
      <c r="E264" s="255"/>
      <c r="F264" s="255"/>
      <c r="G264" s="255"/>
      <c r="H264" s="255"/>
      <c r="I264" s="255"/>
      <c r="J264" s="255"/>
      <c r="K264" s="255"/>
      <c r="L264" s="255"/>
      <c r="M264" s="255"/>
      <c r="N264" s="255"/>
      <c r="O264" s="255"/>
      <c r="P264" s="255"/>
      <c r="Q264" s="255">
        <v>12</v>
      </c>
      <c r="R264" s="255"/>
      <c r="S264" s="255"/>
      <c r="T264" s="255"/>
      <c r="U264" s="255"/>
      <c r="V264" s="255"/>
      <c r="W264" s="255"/>
      <c r="X264" s="255"/>
      <c r="Y264" s="255"/>
      <c r="Z264" s="255"/>
      <c r="AA264" s="255"/>
      <c r="AB264" s="255"/>
      <c r="AC264" s="255"/>
      <c r="AD264" s="255"/>
      <c r="AE264" s="361"/>
      <c r="AF264" s="361"/>
      <c r="AG264" s="361"/>
      <c r="AH264" s="361"/>
      <c r="AI264" s="361"/>
      <c r="AJ264" s="361"/>
      <c r="AK264" s="361"/>
      <c r="AL264" s="366"/>
      <c r="AM264" s="366"/>
      <c r="AN264" s="366"/>
      <c r="AO264" s="366"/>
      <c r="AP264" s="366"/>
      <c r="AQ264" s="366"/>
      <c r="AR264" s="366"/>
      <c r="AS264" s="256">
        <f>SUM(AE264:AR264)</f>
        <v>0</v>
      </c>
    </row>
    <row r="265" spans="1:45" hidden="1" outlineLevel="1">
      <c r="B265" s="254" t="s">
        <v>288</v>
      </c>
      <c r="C265" s="251" t="s">
        <v>163</v>
      </c>
      <c r="D265" s="255"/>
      <c r="E265" s="255"/>
      <c r="F265" s="255"/>
      <c r="G265" s="255"/>
      <c r="H265" s="255"/>
      <c r="I265" s="255"/>
      <c r="J265" s="255"/>
      <c r="K265" s="255"/>
      <c r="L265" s="255"/>
      <c r="M265" s="255"/>
      <c r="N265" s="255"/>
      <c r="O265" s="255"/>
      <c r="P265" s="255"/>
      <c r="Q265" s="255">
        <f>Q264</f>
        <v>12</v>
      </c>
      <c r="R265" s="255"/>
      <c r="S265" s="255"/>
      <c r="T265" s="255"/>
      <c r="U265" s="255"/>
      <c r="V265" s="255"/>
      <c r="W265" s="255"/>
      <c r="X265" s="255"/>
      <c r="Y265" s="255"/>
      <c r="Z265" s="255"/>
      <c r="AA265" s="255"/>
      <c r="AB265" s="255"/>
      <c r="AC265" s="255"/>
      <c r="AD265" s="255"/>
      <c r="AE265" s="362">
        <f>AE264</f>
        <v>0</v>
      </c>
      <c r="AF265" s="362">
        <f t="shared" ref="AF265" si="713">AF264</f>
        <v>0</v>
      </c>
      <c r="AG265" s="362">
        <f t="shared" ref="AG265" si="714">AG264</f>
        <v>0</v>
      </c>
      <c r="AH265" s="362">
        <f t="shared" ref="AH265" si="715">AH264</f>
        <v>0</v>
      </c>
      <c r="AI265" s="362">
        <f t="shared" ref="AI265" si="716">AI264</f>
        <v>0</v>
      </c>
      <c r="AJ265" s="362">
        <f t="shared" ref="AJ265" si="717">AJ264</f>
        <v>0</v>
      </c>
      <c r="AK265" s="362">
        <f t="shared" ref="AK265" si="718">AK264</f>
        <v>0</v>
      </c>
      <c r="AL265" s="362">
        <f t="shared" ref="AL265" si="719">AL264</f>
        <v>0</v>
      </c>
      <c r="AM265" s="362">
        <f t="shared" ref="AM265" si="720">AM264</f>
        <v>0</v>
      </c>
      <c r="AN265" s="362">
        <f t="shared" ref="AN265" si="721">AN264</f>
        <v>0</v>
      </c>
      <c r="AO265" s="362">
        <f t="shared" ref="AO265" si="722">AO264</f>
        <v>0</v>
      </c>
      <c r="AP265" s="362">
        <f t="shared" ref="AP265" si="723">AP264</f>
        <v>0</v>
      </c>
      <c r="AQ265" s="362">
        <f t="shared" ref="AQ265" si="724">AQ264</f>
        <v>0</v>
      </c>
      <c r="AR265" s="362">
        <f t="shared" ref="AR265" si="725">AR264</f>
        <v>0</v>
      </c>
      <c r="AS265" s="257"/>
    </row>
    <row r="266" spans="1:45" hidden="1" outlineLevel="1">
      <c r="B266" s="274"/>
      <c r="C266" s="265"/>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251"/>
      <c r="AE266" s="373"/>
      <c r="AF266" s="373"/>
      <c r="AG266" s="363"/>
      <c r="AH266" s="363"/>
      <c r="AI266" s="363"/>
      <c r="AJ266" s="363"/>
      <c r="AK266" s="363"/>
      <c r="AL266" s="363"/>
      <c r="AM266" s="363"/>
      <c r="AN266" s="363"/>
      <c r="AO266" s="363"/>
      <c r="AP266" s="363"/>
      <c r="AQ266" s="363"/>
      <c r="AR266" s="363"/>
      <c r="AS266" s="266"/>
    </row>
    <row r="267" spans="1:45" ht="30" hidden="1" outlineLevel="1">
      <c r="A267" s="457">
        <v>13</v>
      </c>
      <c r="B267" s="273" t="s">
        <v>106</v>
      </c>
      <c r="C267" s="251" t="s">
        <v>25</v>
      </c>
      <c r="D267" s="255"/>
      <c r="E267" s="255"/>
      <c r="F267" s="255"/>
      <c r="G267" s="255"/>
      <c r="H267" s="255"/>
      <c r="I267" s="255"/>
      <c r="J267" s="255"/>
      <c r="K267" s="255"/>
      <c r="L267" s="255"/>
      <c r="M267" s="255"/>
      <c r="N267" s="255"/>
      <c r="O267" s="255"/>
      <c r="P267" s="255"/>
      <c r="Q267" s="255">
        <v>12</v>
      </c>
      <c r="R267" s="255"/>
      <c r="S267" s="255"/>
      <c r="T267" s="255"/>
      <c r="U267" s="255"/>
      <c r="V267" s="255"/>
      <c r="W267" s="255"/>
      <c r="X267" s="255"/>
      <c r="Y267" s="255"/>
      <c r="Z267" s="255"/>
      <c r="AA267" s="255"/>
      <c r="AB267" s="255"/>
      <c r="AC267" s="255"/>
      <c r="AD267" s="255"/>
      <c r="AE267" s="361"/>
      <c r="AF267" s="361"/>
      <c r="AG267" s="361"/>
      <c r="AH267" s="361"/>
      <c r="AI267" s="361"/>
      <c r="AJ267" s="361"/>
      <c r="AK267" s="361"/>
      <c r="AL267" s="366"/>
      <c r="AM267" s="366"/>
      <c r="AN267" s="366"/>
      <c r="AO267" s="366"/>
      <c r="AP267" s="366"/>
      <c r="AQ267" s="366"/>
      <c r="AR267" s="366"/>
      <c r="AS267" s="256">
        <f>SUM(AE267:AR267)</f>
        <v>0</v>
      </c>
    </row>
    <row r="268" spans="1:45" hidden="1" outlineLevel="1">
      <c r="B268" s="254" t="s">
        <v>288</v>
      </c>
      <c r="C268" s="251" t="s">
        <v>163</v>
      </c>
      <c r="D268" s="255"/>
      <c r="E268" s="255"/>
      <c r="F268" s="255"/>
      <c r="G268" s="255"/>
      <c r="H268" s="255"/>
      <c r="I268" s="255"/>
      <c r="J268" s="255"/>
      <c r="K268" s="255"/>
      <c r="L268" s="255"/>
      <c r="M268" s="255"/>
      <c r="N268" s="255"/>
      <c r="O268" s="255"/>
      <c r="P268" s="255"/>
      <c r="Q268" s="255">
        <f>Q267</f>
        <v>12</v>
      </c>
      <c r="R268" s="255"/>
      <c r="S268" s="255"/>
      <c r="T268" s="255"/>
      <c r="U268" s="255"/>
      <c r="V268" s="255"/>
      <c r="W268" s="255"/>
      <c r="X268" s="255"/>
      <c r="Y268" s="255"/>
      <c r="Z268" s="255"/>
      <c r="AA268" s="255"/>
      <c r="AB268" s="255"/>
      <c r="AC268" s="255"/>
      <c r="AD268" s="255"/>
      <c r="AE268" s="362">
        <f>AE267</f>
        <v>0</v>
      </c>
      <c r="AF268" s="362">
        <f t="shared" ref="AF268" si="726">AF267</f>
        <v>0</v>
      </c>
      <c r="AG268" s="362">
        <f t="shared" ref="AG268" si="727">AG267</f>
        <v>0</v>
      </c>
      <c r="AH268" s="362">
        <f t="shared" ref="AH268" si="728">AH267</f>
        <v>0</v>
      </c>
      <c r="AI268" s="362">
        <f t="shared" ref="AI268" si="729">AI267</f>
        <v>0</v>
      </c>
      <c r="AJ268" s="362">
        <f t="shared" ref="AJ268" si="730">AJ267</f>
        <v>0</v>
      </c>
      <c r="AK268" s="362">
        <f t="shared" ref="AK268" si="731">AK267</f>
        <v>0</v>
      </c>
      <c r="AL268" s="362">
        <f t="shared" ref="AL268" si="732">AL267</f>
        <v>0</v>
      </c>
      <c r="AM268" s="362">
        <f t="shared" ref="AM268" si="733">AM267</f>
        <v>0</v>
      </c>
      <c r="AN268" s="362">
        <f t="shared" ref="AN268" si="734">AN267</f>
        <v>0</v>
      </c>
      <c r="AO268" s="362">
        <f t="shared" ref="AO268" si="735">AO267</f>
        <v>0</v>
      </c>
      <c r="AP268" s="362">
        <f t="shared" ref="AP268" si="736">AP267</f>
        <v>0</v>
      </c>
      <c r="AQ268" s="362">
        <f t="shared" ref="AQ268" si="737">AQ267</f>
        <v>0</v>
      </c>
      <c r="AR268" s="362">
        <f t="shared" ref="AR268" si="738">AR267</f>
        <v>0</v>
      </c>
      <c r="AS268" s="266"/>
    </row>
    <row r="269" spans="1:45" hidden="1" outlineLevel="1">
      <c r="B269" s="274"/>
      <c r="C269" s="265"/>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363"/>
      <c r="AF269" s="363"/>
      <c r="AG269" s="363"/>
      <c r="AH269" s="363"/>
      <c r="AI269" s="363"/>
      <c r="AJ269" s="363"/>
      <c r="AK269" s="363"/>
      <c r="AL269" s="363"/>
      <c r="AM269" s="363"/>
      <c r="AN269" s="363"/>
      <c r="AO269" s="363"/>
      <c r="AP269" s="363"/>
      <c r="AQ269" s="363"/>
      <c r="AR269" s="363"/>
      <c r="AS269" s="266"/>
    </row>
    <row r="270" spans="1:45" ht="15.75" hidden="1" outlineLevel="1">
      <c r="B270" s="248" t="s">
        <v>107</v>
      </c>
      <c r="C270" s="249"/>
      <c r="D270" s="250"/>
      <c r="E270" s="250"/>
      <c r="F270" s="250"/>
      <c r="G270" s="250"/>
      <c r="H270" s="250"/>
      <c r="I270" s="250"/>
      <c r="J270" s="250"/>
      <c r="K270" s="250"/>
      <c r="L270" s="250"/>
      <c r="M270" s="250"/>
      <c r="N270" s="250"/>
      <c r="O270" s="250"/>
      <c r="P270" s="250"/>
      <c r="Q270" s="250"/>
      <c r="R270" s="250"/>
      <c r="S270" s="249"/>
      <c r="T270" s="249"/>
      <c r="U270" s="249"/>
      <c r="V270" s="249"/>
      <c r="W270" s="249"/>
      <c r="X270" s="249"/>
      <c r="Y270" s="249"/>
      <c r="Z270" s="249"/>
      <c r="AA270" s="249"/>
      <c r="AB270" s="249"/>
      <c r="AC270" s="249"/>
      <c r="AD270" s="249"/>
      <c r="AE270" s="365"/>
      <c r="AF270" s="365"/>
      <c r="AG270" s="365"/>
      <c r="AH270" s="365"/>
      <c r="AI270" s="365"/>
      <c r="AJ270" s="365"/>
      <c r="AK270" s="365"/>
      <c r="AL270" s="365"/>
      <c r="AM270" s="365"/>
      <c r="AN270" s="365"/>
      <c r="AO270" s="365"/>
      <c r="AP270" s="365"/>
      <c r="AQ270" s="365"/>
      <c r="AR270" s="365"/>
      <c r="AS270" s="252"/>
    </row>
    <row r="271" spans="1:45" hidden="1" outlineLevel="1">
      <c r="A271" s="457">
        <v>14</v>
      </c>
      <c r="B271" s="274" t="s">
        <v>108</v>
      </c>
      <c r="C271" s="251" t="s">
        <v>25</v>
      </c>
      <c r="D271" s="255"/>
      <c r="E271" s="255"/>
      <c r="F271" s="255"/>
      <c r="G271" s="255"/>
      <c r="H271" s="255"/>
      <c r="I271" s="255"/>
      <c r="J271" s="255"/>
      <c r="K271" s="255"/>
      <c r="L271" s="255"/>
      <c r="M271" s="255"/>
      <c r="N271" s="255"/>
      <c r="O271" s="255"/>
      <c r="P271" s="255"/>
      <c r="Q271" s="255">
        <v>12</v>
      </c>
      <c r="R271" s="255"/>
      <c r="S271" s="255"/>
      <c r="T271" s="255"/>
      <c r="U271" s="255"/>
      <c r="V271" s="255"/>
      <c r="W271" s="255"/>
      <c r="X271" s="255"/>
      <c r="Y271" s="255"/>
      <c r="Z271" s="255"/>
      <c r="AA271" s="255"/>
      <c r="AB271" s="255"/>
      <c r="AC271" s="255"/>
      <c r="AD271" s="255"/>
      <c r="AE271" s="361"/>
      <c r="AF271" s="361"/>
      <c r="AG271" s="361"/>
      <c r="AH271" s="361"/>
      <c r="AI271" s="361"/>
      <c r="AJ271" s="361"/>
      <c r="AK271" s="361"/>
      <c r="AL271" s="361"/>
      <c r="AM271" s="361"/>
      <c r="AN271" s="361"/>
      <c r="AO271" s="361"/>
      <c r="AP271" s="361"/>
      <c r="AQ271" s="361"/>
      <c r="AR271" s="361"/>
      <c r="AS271" s="256">
        <f>SUM(AE271:AR271)</f>
        <v>0</v>
      </c>
    </row>
    <row r="272" spans="1:45" hidden="1" outlineLevel="1">
      <c r="B272" s="254" t="s">
        <v>288</v>
      </c>
      <c r="C272" s="251" t="s">
        <v>163</v>
      </c>
      <c r="D272" s="255"/>
      <c r="E272" s="255"/>
      <c r="F272" s="255"/>
      <c r="G272" s="255"/>
      <c r="H272" s="255"/>
      <c r="I272" s="255"/>
      <c r="J272" s="255"/>
      <c r="K272" s="255"/>
      <c r="L272" s="255"/>
      <c r="M272" s="255"/>
      <c r="N272" s="255"/>
      <c r="O272" s="255"/>
      <c r="P272" s="255"/>
      <c r="Q272" s="255">
        <f>Q271</f>
        <v>12</v>
      </c>
      <c r="R272" s="255"/>
      <c r="S272" s="255"/>
      <c r="T272" s="255"/>
      <c r="U272" s="255"/>
      <c r="V272" s="255"/>
      <c r="W272" s="255"/>
      <c r="X272" s="255"/>
      <c r="Y272" s="255"/>
      <c r="Z272" s="255"/>
      <c r="AA272" s="255"/>
      <c r="AB272" s="255"/>
      <c r="AC272" s="255"/>
      <c r="AD272" s="255"/>
      <c r="AE272" s="362">
        <f>AE271</f>
        <v>0</v>
      </c>
      <c r="AF272" s="362">
        <f t="shared" ref="AF272" si="739">AF271</f>
        <v>0</v>
      </c>
      <c r="AG272" s="362">
        <f t="shared" ref="AG272" si="740">AG271</f>
        <v>0</v>
      </c>
      <c r="AH272" s="362">
        <f t="shared" ref="AH272" si="741">AH271</f>
        <v>0</v>
      </c>
      <c r="AI272" s="362">
        <f t="shared" ref="AI272" si="742">AI271</f>
        <v>0</v>
      </c>
      <c r="AJ272" s="362">
        <f t="shared" ref="AJ272" si="743">AJ271</f>
        <v>0</v>
      </c>
      <c r="AK272" s="362">
        <f t="shared" ref="AK272" si="744">AK271</f>
        <v>0</v>
      </c>
      <c r="AL272" s="362">
        <f t="shared" ref="AL272" si="745">AL271</f>
        <v>0</v>
      </c>
      <c r="AM272" s="362">
        <f t="shared" ref="AM272" si="746">AM271</f>
        <v>0</v>
      </c>
      <c r="AN272" s="362">
        <f t="shared" ref="AN272" si="747">AN271</f>
        <v>0</v>
      </c>
      <c r="AO272" s="362">
        <f t="shared" ref="AO272" si="748">AO271</f>
        <v>0</v>
      </c>
      <c r="AP272" s="362">
        <f t="shared" ref="AP272" si="749">AP271</f>
        <v>0</v>
      </c>
      <c r="AQ272" s="362">
        <f t="shared" ref="AQ272" si="750">AQ271</f>
        <v>0</v>
      </c>
      <c r="AR272" s="362">
        <f t="shared" ref="AR272" si="751">AR271</f>
        <v>0</v>
      </c>
      <c r="AS272" s="257"/>
    </row>
    <row r="273" spans="1:46" hidden="1" outlineLevel="1">
      <c r="B273" s="274"/>
      <c r="C273" s="265"/>
      <c r="D273" s="251"/>
      <c r="E273" s="251"/>
      <c r="F273" s="251"/>
      <c r="G273" s="251"/>
      <c r="H273" s="251"/>
      <c r="I273" s="251"/>
      <c r="J273" s="251"/>
      <c r="K273" s="251"/>
      <c r="L273" s="251"/>
      <c r="M273" s="251"/>
      <c r="N273" s="251"/>
      <c r="O273" s="251"/>
      <c r="P273" s="251"/>
      <c r="Q273" s="414"/>
      <c r="R273" s="251"/>
      <c r="S273" s="251"/>
      <c r="T273" s="251"/>
      <c r="U273" s="251"/>
      <c r="V273" s="251"/>
      <c r="W273" s="251"/>
      <c r="X273" s="251"/>
      <c r="Y273" s="251"/>
      <c r="Z273" s="251"/>
      <c r="AA273" s="251"/>
      <c r="AB273" s="251"/>
      <c r="AC273" s="251"/>
      <c r="AD273" s="251"/>
      <c r="AE273" s="363"/>
      <c r="AF273" s="363"/>
      <c r="AG273" s="363"/>
      <c r="AH273" s="363"/>
      <c r="AI273" s="363"/>
      <c r="AJ273" s="363"/>
      <c r="AK273" s="363"/>
      <c r="AL273" s="363"/>
      <c r="AM273" s="363"/>
      <c r="AN273" s="363"/>
      <c r="AO273" s="363"/>
      <c r="AP273" s="363"/>
      <c r="AQ273" s="363"/>
      <c r="AR273" s="363"/>
      <c r="AS273" s="261"/>
      <c r="AT273" s="544"/>
    </row>
    <row r="274" spans="1:46" s="243" customFormat="1" ht="15.75" hidden="1" outlineLevel="1">
      <c r="A274" s="457"/>
      <c r="B274" s="248" t="s">
        <v>487</v>
      </c>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363"/>
      <c r="AF274" s="363"/>
      <c r="AG274" s="363"/>
      <c r="AH274" s="363"/>
      <c r="AI274" s="363"/>
      <c r="AJ274" s="363"/>
      <c r="AK274" s="367"/>
      <c r="AL274" s="367"/>
      <c r="AM274" s="367"/>
      <c r="AN274" s="367"/>
      <c r="AO274" s="367"/>
      <c r="AP274" s="367"/>
      <c r="AQ274" s="367"/>
      <c r="AR274" s="367"/>
      <c r="AS274" s="453"/>
      <c r="AT274" s="545"/>
    </row>
    <row r="275" spans="1:46" hidden="1" outlineLevel="1">
      <c r="A275" s="457">
        <v>15</v>
      </c>
      <c r="B275" s="254" t="s">
        <v>492</v>
      </c>
      <c r="C275" s="251" t="s">
        <v>25</v>
      </c>
      <c r="D275" s="255"/>
      <c r="E275" s="255"/>
      <c r="F275" s="255"/>
      <c r="G275" s="255"/>
      <c r="H275" s="255"/>
      <c r="I275" s="255"/>
      <c r="J275" s="255"/>
      <c r="K275" s="255"/>
      <c r="L275" s="255"/>
      <c r="M275" s="255"/>
      <c r="N275" s="255"/>
      <c r="O275" s="255"/>
      <c r="P275" s="255"/>
      <c r="Q275" s="255">
        <v>0</v>
      </c>
      <c r="R275" s="255"/>
      <c r="S275" s="255"/>
      <c r="T275" s="255"/>
      <c r="U275" s="255"/>
      <c r="V275" s="255"/>
      <c r="W275" s="255"/>
      <c r="X275" s="255"/>
      <c r="Y275" s="255"/>
      <c r="Z275" s="255"/>
      <c r="AA275" s="255"/>
      <c r="AB275" s="255"/>
      <c r="AC275" s="255"/>
      <c r="AD275" s="255"/>
      <c r="AE275" s="361"/>
      <c r="AF275" s="361"/>
      <c r="AG275" s="361"/>
      <c r="AH275" s="361"/>
      <c r="AI275" s="361"/>
      <c r="AJ275" s="361"/>
      <c r="AK275" s="361"/>
      <c r="AL275" s="361"/>
      <c r="AM275" s="361"/>
      <c r="AN275" s="361"/>
      <c r="AO275" s="361"/>
      <c r="AP275" s="361"/>
      <c r="AQ275" s="361"/>
      <c r="AR275" s="361"/>
      <c r="AS275" s="256">
        <f>SUM(AE275:AR275)</f>
        <v>0</v>
      </c>
    </row>
    <row r="276" spans="1:46" hidden="1" outlineLevel="1">
      <c r="B276" s="254" t="s">
        <v>288</v>
      </c>
      <c r="C276" s="251" t="s">
        <v>163</v>
      </c>
      <c r="D276" s="255"/>
      <c r="E276" s="255"/>
      <c r="F276" s="255"/>
      <c r="G276" s="255"/>
      <c r="H276" s="255"/>
      <c r="I276" s="255"/>
      <c r="J276" s="255"/>
      <c r="K276" s="255"/>
      <c r="L276" s="255"/>
      <c r="M276" s="255"/>
      <c r="N276" s="255"/>
      <c r="O276" s="255"/>
      <c r="P276" s="255"/>
      <c r="Q276" s="255">
        <f>Q275</f>
        <v>0</v>
      </c>
      <c r="R276" s="255"/>
      <c r="S276" s="255"/>
      <c r="T276" s="255"/>
      <c r="U276" s="255"/>
      <c r="V276" s="255"/>
      <c r="W276" s="255"/>
      <c r="X276" s="255"/>
      <c r="Y276" s="255"/>
      <c r="Z276" s="255"/>
      <c r="AA276" s="255"/>
      <c r="AB276" s="255"/>
      <c r="AC276" s="255"/>
      <c r="AD276" s="255"/>
      <c r="AE276" s="362">
        <f>AE275</f>
        <v>0</v>
      </c>
      <c r="AF276" s="362">
        <f t="shared" ref="AF276:AR276" si="752">AF275</f>
        <v>0</v>
      </c>
      <c r="AG276" s="362">
        <f t="shared" si="752"/>
        <v>0</v>
      </c>
      <c r="AH276" s="362">
        <f t="shared" si="752"/>
        <v>0</v>
      </c>
      <c r="AI276" s="362">
        <f t="shared" si="752"/>
        <v>0</v>
      </c>
      <c r="AJ276" s="362">
        <f t="shared" si="752"/>
        <v>0</v>
      </c>
      <c r="AK276" s="362">
        <f t="shared" si="752"/>
        <v>0</v>
      </c>
      <c r="AL276" s="362">
        <f t="shared" si="752"/>
        <v>0</v>
      </c>
      <c r="AM276" s="362">
        <f t="shared" si="752"/>
        <v>0</v>
      </c>
      <c r="AN276" s="362">
        <f t="shared" si="752"/>
        <v>0</v>
      </c>
      <c r="AO276" s="362">
        <f t="shared" si="752"/>
        <v>0</v>
      </c>
      <c r="AP276" s="362">
        <f t="shared" si="752"/>
        <v>0</v>
      </c>
      <c r="AQ276" s="362">
        <f t="shared" si="752"/>
        <v>0</v>
      </c>
      <c r="AR276" s="362">
        <f t="shared" si="752"/>
        <v>0</v>
      </c>
      <c r="AS276" s="257"/>
    </row>
    <row r="277" spans="1:46" hidden="1" outlineLevel="1">
      <c r="B277" s="274"/>
      <c r="C277" s="265"/>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251"/>
      <c r="AE277" s="363"/>
      <c r="AF277" s="363"/>
      <c r="AG277" s="363"/>
      <c r="AH277" s="363"/>
      <c r="AI277" s="363"/>
      <c r="AJ277" s="363"/>
      <c r="AK277" s="363"/>
      <c r="AL277" s="363"/>
      <c r="AM277" s="363"/>
      <c r="AN277" s="363"/>
      <c r="AO277" s="363"/>
      <c r="AP277" s="363"/>
      <c r="AQ277" s="363"/>
      <c r="AR277" s="363"/>
      <c r="AS277" s="266"/>
    </row>
    <row r="278" spans="1:46" s="243" customFormat="1" hidden="1" outlineLevel="1">
      <c r="A278" s="457">
        <v>16</v>
      </c>
      <c r="B278" s="283" t="s">
        <v>488</v>
      </c>
      <c r="C278" s="251" t="s">
        <v>25</v>
      </c>
      <c r="D278" s="255"/>
      <c r="E278" s="255"/>
      <c r="F278" s="255"/>
      <c r="G278" s="255"/>
      <c r="H278" s="255"/>
      <c r="I278" s="255"/>
      <c r="J278" s="255"/>
      <c r="K278" s="255"/>
      <c r="L278" s="255"/>
      <c r="M278" s="255"/>
      <c r="N278" s="255"/>
      <c r="O278" s="255"/>
      <c r="P278" s="255"/>
      <c r="Q278" s="255">
        <v>0</v>
      </c>
      <c r="R278" s="255"/>
      <c r="S278" s="255"/>
      <c r="T278" s="255"/>
      <c r="U278" s="255"/>
      <c r="V278" s="255"/>
      <c r="W278" s="255"/>
      <c r="X278" s="255"/>
      <c r="Y278" s="255"/>
      <c r="Z278" s="255"/>
      <c r="AA278" s="255"/>
      <c r="AB278" s="255"/>
      <c r="AC278" s="255"/>
      <c r="AD278" s="255"/>
      <c r="AE278" s="361"/>
      <c r="AF278" s="361"/>
      <c r="AG278" s="361"/>
      <c r="AH278" s="361"/>
      <c r="AI278" s="361"/>
      <c r="AJ278" s="361"/>
      <c r="AK278" s="361"/>
      <c r="AL278" s="361"/>
      <c r="AM278" s="361"/>
      <c r="AN278" s="361"/>
      <c r="AO278" s="361"/>
      <c r="AP278" s="361"/>
      <c r="AQ278" s="361"/>
      <c r="AR278" s="361"/>
      <c r="AS278" s="256">
        <f>SUM(AE278:AR278)</f>
        <v>0</v>
      </c>
    </row>
    <row r="279" spans="1:46" s="243" customFormat="1" hidden="1" outlineLevel="1">
      <c r="A279" s="457"/>
      <c r="B279" s="283" t="s">
        <v>288</v>
      </c>
      <c r="C279" s="251" t="s">
        <v>163</v>
      </c>
      <c r="D279" s="255"/>
      <c r="E279" s="255"/>
      <c r="F279" s="255"/>
      <c r="G279" s="255"/>
      <c r="H279" s="255"/>
      <c r="I279" s="255"/>
      <c r="J279" s="255"/>
      <c r="K279" s="255"/>
      <c r="L279" s="255"/>
      <c r="M279" s="255"/>
      <c r="N279" s="255"/>
      <c r="O279" s="255"/>
      <c r="P279" s="255"/>
      <c r="Q279" s="255">
        <f>Q278</f>
        <v>0</v>
      </c>
      <c r="R279" s="255"/>
      <c r="S279" s="255"/>
      <c r="T279" s="255"/>
      <c r="U279" s="255"/>
      <c r="V279" s="255"/>
      <c r="W279" s="255"/>
      <c r="X279" s="255"/>
      <c r="Y279" s="255"/>
      <c r="Z279" s="255"/>
      <c r="AA279" s="255"/>
      <c r="AB279" s="255"/>
      <c r="AC279" s="255"/>
      <c r="AD279" s="255"/>
      <c r="AE279" s="362">
        <f>AE278</f>
        <v>0</v>
      </c>
      <c r="AF279" s="362">
        <f t="shared" ref="AF279:AR279" si="753">AF278</f>
        <v>0</v>
      </c>
      <c r="AG279" s="362">
        <f t="shared" si="753"/>
        <v>0</v>
      </c>
      <c r="AH279" s="362">
        <f t="shared" si="753"/>
        <v>0</v>
      </c>
      <c r="AI279" s="362">
        <f t="shared" si="753"/>
        <v>0</v>
      </c>
      <c r="AJ279" s="362">
        <f t="shared" si="753"/>
        <v>0</v>
      </c>
      <c r="AK279" s="362">
        <f t="shared" si="753"/>
        <v>0</v>
      </c>
      <c r="AL279" s="362">
        <f t="shared" si="753"/>
        <v>0</v>
      </c>
      <c r="AM279" s="362">
        <f t="shared" si="753"/>
        <v>0</v>
      </c>
      <c r="AN279" s="362">
        <f t="shared" si="753"/>
        <v>0</v>
      </c>
      <c r="AO279" s="362">
        <f t="shared" si="753"/>
        <v>0</v>
      </c>
      <c r="AP279" s="362">
        <f t="shared" si="753"/>
        <v>0</v>
      </c>
      <c r="AQ279" s="362">
        <f t="shared" si="753"/>
        <v>0</v>
      </c>
      <c r="AR279" s="362">
        <f t="shared" si="753"/>
        <v>0</v>
      </c>
      <c r="AS279" s="257"/>
    </row>
    <row r="280" spans="1:46" s="243" customFormat="1" hidden="1" outlineLevel="1">
      <c r="A280" s="457"/>
      <c r="B280" s="283"/>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251"/>
      <c r="AE280" s="363"/>
      <c r="AF280" s="363"/>
      <c r="AG280" s="363"/>
      <c r="AH280" s="363"/>
      <c r="AI280" s="363"/>
      <c r="AJ280" s="363"/>
      <c r="AK280" s="367"/>
      <c r="AL280" s="367"/>
      <c r="AM280" s="367"/>
      <c r="AN280" s="367"/>
      <c r="AO280" s="367"/>
      <c r="AP280" s="367"/>
      <c r="AQ280" s="367"/>
      <c r="AR280" s="367"/>
      <c r="AS280" s="272"/>
    </row>
    <row r="281" spans="1:46" ht="15.75" hidden="1" outlineLevel="1">
      <c r="B281" s="455" t="s">
        <v>493</v>
      </c>
      <c r="C281" s="279"/>
      <c r="D281" s="250"/>
      <c r="E281" s="249"/>
      <c r="F281" s="249"/>
      <c r="G281" s="249"/>
      <c r="H281" s="249"/>
      <c r="I281" s="249"/>
      <c r="J281" s="249"/>
      <c r="K281" s="249"/>
      <c r="L281" s="249"/>
      <c r="M281" s="249"/>
      <c r="N281" s="249"/>
      <c r="O281" s="249"/>
      <c r="P281" s="249"/>
      <c r="Q281" s="250"/>
      <c r="R281" s="249"/>
      <c r="S281" s="249"/>
      <c r="T281" s="249"/>
      <c r="U281" s="249"/>
      <c r="V281" s="249"/>
      <c r="W281" s="249"/>
      <c r="X281" s="249"/>
      <c r="Y281" s="249"/>
      <c r="Z281" s="249"/>
      <c r="AA281" s="249"/>
      <c r="AB281" s="249"/>
      <c r="AC281" s="249"/>
      <c r="AD281" s="249"/>
      <c r="AE281" s="365"/>
      <c r="AF281" s="365"/>
      <c r="AG281" s="365"/>
      <c r="AH281" s="365"/>
      <c r="AI281" s="365"/>
      <c r="AJ281" s="365"/>
      <c r="AK281" s="365"/>
      <c r="AL281" s="365"/>
      <c r="AM281" s="365"/>
      <c r="AN281" s="365"/>
      <c r="AO281" s="365"/>
      <c r="AP281" s="365"/>
      <c r="AQ281" s="365"/>
      <c r="AR281" s="365"/>
      <c r="AS281" s="252"/>
    </row>
    <row r="282" spans="1:46" hidden="1" outlineLevel="1">
      <c r="A282" s="457">
        <v>17</v>
      </c>
      <c r="B282" s="273" t="s">
        <v>112</v>
      </c>
      <c r="C282" s="251" t="s">
        <v>25</v>
      </c>
      <c r="D282" s="255"/>
      <c r="E282" s="255"/>
      <c r="F282" s="255"/>
      <c r="G282" s="255"/>
      <c r="H282" s="255"/>
      <c r="I282" s="255"/>
      <c r="J282" s="255"/>
      <c r="K282" s="255"/>
      <c r="L282" s="255"/>
      <c r="M282" s="255"/>
      <c r="N282" s="255"/>
      <c r="O282" s="255"/>
      <c r="P282" s="255"/>
      <c r="Q282" s="255">
        <v>12</v>
      </c>
      <c r="R282" s="255"/>
      <c r="S282" s="255"/>
      <c r="T282" s="255"/>
      <c r="U282" s="255"/>
      <c r="V282" s="255"/>
      <c r="W282" s="255"/>
      <c r="X282" s="255"/>
      <c r="Y282" s="255"/>
      <c r="Z282" s="255"/>
      <c r="AA282" s="255"/>
      <c r="AB282" s="255"/>
      <c r="AC282" s="255"/>
      <c r="AD282" s="255"/>
      <c r="AE282" s="377"/>
      <c r="AF282" s="361"/>
      <c r="AG282" s="361"/>
      <c r="AH282" s="361"/>
      <c r="AI282" s="361"/>
      <c r="AJ282" s="361"/>
      <c r="AK282" s="361"/>
      <c r="AL282" s="366"/>
      <c r="AM282" s="366"/>
      <c r="AN282" s="366"/>
      <c r="AO282" s="366"/>
      <c r="AP282" s="366"/>
      <c r="AQ282" s="366"/>
      <c r="AR282" s="366"/>
      <c r="AS282" s="256">
        <f>SUM(AE282:AR282)</f>
        <v>0</v>
      </c>
    </row>
    <row r="283" spans="1:46" hidden="1" outlineLevel="1">
      <c r="B283" s="254" t="s">
        <v>288</v>
      </c>
      <c r="C283" s="251" t="s">
        <v>163</v>
      </c>
      <c r="D283" s="255"/>
      <c r="E283" s="255"/>
      <c r="F283" s="255"/>
      <c r="G283" s="255"/>
      <c r="H283" s="255"/>
      <c r="I283" s="255"/>
      <c r="J283" s="255"/>
      <c r="K283" s="255"/>
      <c r="L283" s="255"/>
      <c r="M283" s="255"/>
      <c r="N283" s="255"/>
      <c r="O283" s="255"/>
      <c r="P283" s="255"/>
      <c r="Q283" s="255">
        <f>Q282</f>
        <v>12</v>
      </c>
      <c r="R283" s="255"/>
      <c r="S283" s="255"/>
      <c r="T283" s="255"/>
      <c r="U283" s="255"/>
      <c r="V283" s="255"/>
      <c r="W283" s="255"/>
      <c r="X283" s="255"/>
      <c r="Y283" s="255"/>
      <c r="Z283" s="255"/>
      <c r="AA283" s="255"/>
      <c r="AB283" s="255"/>
      <c r="AC283" s="255"/>
      <c r="AD283" s="255"/>
      <c r="AE283" s="362">
        <f>AE282</f>
        <v>0</v>
      </c>
      <c r="AF283" s="362">
        <f t="shared" ref="AF283:AR283" si="754">AF282</f>
        <v>0</v>
      </c>
      <c r="AG283" s="362">
        <f t="shared" si="754"/>
        <v>0</v>
      </c>
      <c r="AH283" s="362">
        <f t="shared" si="754"/>
        <v>0</v>
      </c>
      <c r="AI283" s="362">
        <f t="shared" si="754"/>
        <v>0</v>
      </c>
      <c r="AJ283" s="362">
        <f t="shared" si="754"/>
        <v>0</v>
      </c>
      <c r="AK283" s="362">
        <f t="shared" si="754"/>
        <v>0</v>
      </c>
      <c r="AL283" s="362">
        <f t="shared" si="754"/>
        <v>0</v>
      </c>
      <c r="AM283" s="362">
        <f t="shared" si="754"/>
        <v>0</v>
      </c>
      <c r="AN283" s="362">
        <f t="shared" si="754"/>
        <v>0</v>
      </c>
      <c r="AO283" s="362">
        <f t="shared" si="754"/>
        <v>0</v>
      </c>
      <c r="AP283" s="362">
        <f t="shared" si="754"/>
        <v>0</v>
      </c>
      <c r="AQ283" s="362">
        <f t="shared" si="754"/>
        <v>0</v>
      </c>
      <c r="AR283" s="362">
        <f t="shared" si="754"/>
        <v>0</v>
      </c>
      <c r="AS283" s="266"/>
    </row>
    <row r="284" spans="1:46" hidden="1" outlineLevel="1">
      <c r="B284" s="254"/>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251"/>
      <c r="AE284" s="373"/>
      <c r="AF284" s="376"/>
      <c r="AG284" s="376"/>
      <c r="AH284" s="376"/>
      <c r="AI284" s="376"/>
      <c r="AJ284" s="376"/>
      <c r="AK284" s="376"/>
      <c r="AL284" s="376"/>
      <c r="AM284" s="376"/>
      <c r="AN284" s="376"/>
      <c r="AO284" s="376"/>
      <c r="AP284" s="376"/>
      <c r="AQ284" s="376"/>
      <c r="AR284" s="376"/>
      <c r="AS284" s="266"/>
    </row>
    <row r="285" spans="1:46" hidden="1" outlineLevel="1">
      <c r="A285" s="457">
        <v>18</v>
      </c>
      <c r="B285" s="273" t="s">
        <v>109</v>
      </c>
      <c r="C285" s="251" t="s">
        <v>25</v>
      </c>
      <c r="D285" s="255"/>
      <c r="E285" s="255"/>
      <c r="F285" s="255"/>
      <c r="G285" s="255"/>
      <c r="H285" s="255"/>
      <c r="I285" s="255"/>
      <c r="J285" s="255"/>
      <c r="K285" s="255"/>
      <c r="L285" s="255"/>
      <c r="M285" s="255"/>
      <c r="N285" s="255"/>
      <c r="O285" s="255"/>
      <c r="P285" s="255"/>
      <c r="Q285" s="255">
        <v>12</v>
      </c>
      <c r="R285" s="255"/>
      <c r="S285" s="255"/>
      <c r="T285" s="255"/>
      <c r="U285" s="255"/>
      <c r="V285" s="255"/>
      <c r="W285" s="255"/>
      <c r="X285" s="255"/>
      <c r="Y285" s="255"/>
      <c r="Z285" s="255"/>
      <c r="AA285" s="255"/>
      <c r="AB285" s="255"/>
      <c r="AC285" s="255"/>
      <c r="AD285" s="255"/>
      <c r="AE285" s="377"/>
      <c r="AF285" s="361"/>
      <c r="AG285" s="361"/>
      <c r="AH285" s="361"/>
      <c r="AI285" s="361"/>
      <c r="AJ285" s="361"/>
      <c r="AK285" s="361"/>
      <c r="AL285" s="366"/>
      <c r="AM285" s="366"/>
      <c r="AN285" s="366"/>
      <c r="AO285" s="366"/>
      <c r="AP285" s="366"/>
      <c r="AQ285" s="366"/>
      <c r="AR285" s="366"/>
      <c r="AS285" s="256">
        <f>SUM(AE285:AR285)</f>
        <v>0</v>
      </c>
    </row>
    <row r="286" spans="1:46" hidden="1" outlineLevel="1">
      <c r="B286" s="254" t="s">
        <v>288</v>
      </c>
      <c r="C286" s="251" t="s">
        <v>163</v>
      </c>
      <c r="D286" s="255"/>
      <c r="E286" s="255"/>
      <c r="F286" s="255"/>
      <c r="G286" s="255"/>
      <c r="H286" s="255"/>
      <c r="I286" s="255"/>
      <c r="J286" s="255"/>
      <c r="K286" s="255"/>
      <c r="L286" s="255"/>
      <c r="M286" s="255"/>
      <c r="N286" s="255"/>
      <c r="O286" s="255"/>
      <c r="P286" s="255"/>
      <c r="Q286" s="255">
        <f>Q285</f>
        <v>12</v>
      </c>
      <c r="R286" s="255"/>
      <c r="S286" s="255"/>
      <c r="T286" s="255"/>
      <c r="U286" s="255"/>
      <c r="V286" s="255"/>
      <c r="W286" s="255"/>
      <c r="X286" s="255"/>
      <c r="Y286" s="255"/>
      <c r="Z286" s="255"/>
      <c r="AA286" s="255"/>
      <c r="AB286" s="255"/>
      <c r="AC286" s="255"/>
      <c r="AD286" s="255"/>
      <c r="AE286" s="362">
        <f>AE285</f>
        <v>0</v>
      </c>
      <c r="AF286" s="362">
        <f t="shared" ref="AF286:AR286" si="755">AF285</f>
        <v>0</v>
      </c>
      <c r="AG286" s="362">
        <f t="shared" si="755"/>
        <v>0</v>
      </c>
      <c r="AH286" s="362">
        <f t="shared" si="755"/>
        <v>0</v>
      </c>
      <c r="AI286" s="362">
        <f t="shared" si="755"/>
        <v>0</v>
      </c>
      <c r="AJ286" s="362">
        <f t="shared" si="755"/>
        <v>0</v>
      </c>
      <c r="AK286" s="362">
        <f t="shared" si="755"/>
        <v>0</v>
      </c>
      <c r="AL286" s="362">
        <f t="shared" si="755"/>
        <v>0</v>
      </c>
      <c r="AM286" s="362">
        <f t="shared" si="755"/>
        <v>0</v>
      </c>
      <c r="AN286" s="362">
        <f t="shared" si="755"/>
        <v>0</v>
      </c>
      <c r="AO286" s="362">
        <f t="shared" si="755"/>
        <v>0</v>
      </c>
      <c r="AP286" s="362">
        <f t="shared" si="755"/>
        <v>0</v>
      </c>
      <c r="AQ286" s="362">
        <f t="shared" si="755"/>
        <v>0</v>
      </c>
      <c r="AR286" s="362">
        <f t="shared" si="755"/>
        <v>0</v>
      </c>
      <c r="AS286" s="266"/>
    </row>
    <row r="287" spans="1:46" hidden="1" outlineLevel="1">
      <c r="B287" s="28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251"/>
      <c r="AE287" s="374"/>
      <c r="AF287" s="375"/>
      <c r="AG287" s="375"/>
      <c r="AH287" s="375"/>
      <c r="AI287" s="375"/>
      <c r="AJ287" s="375"/>
      <c r="AK287" s="375"/>
      <c r="AL287" s="375"/>
      <c r="AM287" s="375"/>
      <c r="AN287" s="375"/>
      <c r="AO287" s="375"/>
      <c r="AP287" s="375"/>
      <c r="AQ287" s="375"/>
      <c r="AR287" s="375"/>
      <c r="AS287" s="257"/>
    </row>
    <row r="288" spans="1:46" hidden="1" outlineLevel="1">
      <c r="A288" s="457">
        <v>19</v>
      </c>
      <c r="B288" s="273" t="s">
        <v>111</v>
      </c>
      <c r="C288" s="251" t="s">
        <v>25</v>
      </c>
      <c r="D288" s="255"/>
      <c r="E288" s="255"/>
      <c r="F288" s="255"/>
      <c r="G288" s="255"/>
      <c r="H288" s="255"/>
      <c r="I288" s="255"/>
      <c r="J288" s="255"/>
      <c r="K288" s="255"/>
      <c r="L288" s="255"/>
      <c r="M288" s="255"/>
      <c r="N288" s="255"/>
      <c r="O288" s="255"/>
      <c r="P288" s="255"/>
      <c r="Q288" s="255">
        <v>12</v>
      </c>
      <c r="R288" s="255"/>
      <c r="S288" s="255"/>
      <c r="T288" s="255"/>
      <c r="U288" s="255"/>
      <c r="V288" s="255"/>
      <c r="W288" s="255"/>
      <c r="X288" s="255"/>
      <c r="Y288" s="255"/>
      <c r="Z288" s="255"/>
      <c r="AA288" s="255"/>
      <c r="AB288" s="255"/>
      <c r="AC288" s="255"/>
      <c r="AD288" s="255"/>
      <c r="AE288" s="377"/>
      <c r="AF288" s="361"/>
      <c r="AG288" s="361"/>
      <c r="AH288" s="361"/>
      <c r="AI288" s="361"/>
      <c r="AJ288" s="361"/>
      <c r="AK288" s="361"/>
      <c r="AL288" s="366"/>
      <c r="AM288" s="366"/>
      <c r="AN288" s="366"/>
      <c r="AO288" s="366"/>
      <c r="AP288" s="366"/>
      <c r="AQ288" s="366"/>
      <c r="AR288" s="366"/>
      <c r="AS288" s="256">
        <f>SUM(AE288:AR288)</f>
        <v>0</v>
      </c>
    </row>
    <row r="289" spans="1:45" hidden="1" outlineLevel="1">
      <c r="B289" s="254" t="s">
        <v>288</v>
      </c>
      <c r="C289" s="251" t="s">
        <v>163</v>
      </c>
      <c r="D289" s="255"/>
      <c r="E289" s="255"/>
      <c r="F289" s="255"/>
      <c r="G289" s="255"/>
      <c r="H289" s="255"/>
      <c r="I289" s="255"/>
      <c r="J289" s="255"/>
      <c r="K289" s="255"/>
      <c r="L289" s="255"/>
      <c r="M289" s="255"/>
      <c r="N289" s="255"/>
      <c r="O289" s="255"/>
      <c r="P289" s="255"/>
      <c r="Q289" s="255">
        <f>Q288</f>
        <v>12</v>
      </c>
      <c r="R289" s="255"/>
      <c r="S289" s="255"/>
      <c r="T289" s="255"/>
      <c r="U289" s="255"/>
      <c r="V289" s="255"/>
      <c r="W289" s="255"/>
      <c r="X289" s="255"/>
      <c r="Y289" s="255"/>
      <c r="Z289" s="255"/>
      <c r="AA289" s="255"/>
      <c r="AB289" s="255"/>
      <c r="AC289" s="255"/>
      <c r="AD289" s="255"/>
      <c r="AE289" s="362">
        <f>AE288</f>
        <v>0</v>
      </c>
      <c r="AF289" s="362">
        <f t="shared" ref="AF289:AR289" si="756">AF288</f>
        <v>0</v>
      </c>
      <c r="AG289" s="362">
        <f t="shared" si="756"/>
        <v>0</v>
      </c>
      <c r="AH289" s="362">
        <f t="shared" si="756"/>
        <v>0</v>
      </c>
      <c r="AI289" s="362">
        <f t="shared" si="756"/>
        <v>0</v>
      </c>
      <c r="AJ289" s="362">
        <f t="shared" si="756"/>
        <v>0</v>
      </c>
      <c r="AK289" s="362">
        <f t="shared" si="756"/>
        <v>0</v>
      </c>
      <c r="AL289" s="362">
        <f t="shared" si="756"/>
        <v>0</v>
      </c>
      <c r="AM289" s="362">
        <f t="shared" si="756"/>
        <v>0</v>
      </c>
      <c r="AN289" s="362">
        <f t="shared" si="756"/>
        <v>0</v>
      </c>
      <c r="AO289" s="362">
        <f t="shared" si="756"/>
        <v>0</v>
      </c>
      <c r="AP289" s="362">
        <f t="shared" si="756"/>
        <v>0</v>
      </c>
      <c r="AQ289" s="362">
        <f t="shared" si="756"/>
        <v>0</v>
      </c>
      <c r="AR289" s="362">
        <f t="shared" si="756"/>
        <v>0</v>
      </c>
      <c r="AS289" s="257"/>
    </row>
    <row r="290" spans="1:45" hidden="1" outlineLevel="1">
      <c r="B290" s="28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363"/>
      <c r="AF290" s="363"/>
      <c r="AG290" s="363"/>
      <c r="AH290" s="363"/>
      <c r="AI290" s="363"/>
      <c r="AJ290" s="363"/>
      <c r="AK290" s="363"/>
      <c r="AL290" s="363"/>
      <c r="AM290" s="363"/>
      <c r="AN290" s="363"/>
      <c r="AO290" s="363"/>
      <c r="AP290" s="363"/>
      <c r="AQ290" s="363"/>
      <c r="AR290" s="363"/>
      <c r="AS290" s="266"/>
    </row>
    <row r="291" spans="1:45" hidden="1" outlineLevel="1">
      <c r="A291" s="457">
        <v>20</v>
      </c>
      <c r="B291" s="273" t="s">
        <v>110</v>
      </c>
      <c r="C291" s="251" t="s">
        <v>25</v>
      </c>
      <c r="D291" s="255"/>
      <c r="E291" s="255"/>
      <c r="F291" s="255"/>
      <c r="G291" s="255"/>
      <c r="H291" s="255"/>
      <c r="I291" s="255"/>
      <c r="J291" s="255"/>
      <c r="K291" s="255"/>
      <c r="L291" s="255"/>
      <c r="M291" s="255"/>
      <c r="N291" s="255"/>
      <c r="O291" s="255"/>
      <c r="P291" s="255"/>
      <c r="Q291" s="255">
        <v>12</v>
      </c>
      <c r="R291" s="255"/>
      <c r="S291" s="255"/>
      <c r="T291" s="255"/>
      <c r="U291" s="255"/>
      <c r="V291" s="255"/>
      <c r="W291" s="255"/>
      <c r="X291" s="255"/>
      <c r="Y291" s="255"/>
      <c r="Z291" s="255"/>
      <c r="AA291" s="255"/>
      <c r="AB291" s="255"/>
      <c r="AC291" s="255"/>
      <c r="AD291" s="255"/>
      <c r="AE291" s="377"/>
      <c r="AF291" s="361"/>
      <c r="AG291" s="361"/>
      <c r="AH291" s="361"/>
      <c r="AI291" s="361"/>
      <c r="AJ291" s="361"/>
      <c r="AK291" s="361"/>
      <c r="AL291" s="366"/>
      <c r="AM291" s="366"/>
      <c r="AN291" s="366"/>
      <c r="AO291" s="366"/>
      <c r="AP291" s="366"/>
      <c r="AQ291" s="366"/>
      <c r="AR291" s="366"/>
      <c r="AS291" s="256">
        <f>SUM(AE291:AR291)</f>
        <v>0</v>
      </c>
    </row>
    <row r="292" spans="1:45" hidden="1" outlineLevel="1">
      <c r="B292" s="254" t="s">
        <v>288</v>
      </c>
      <c r="C292" s="251" t="s">
        <v>163</v>
      </c>
      <c r="D292" s="255"/>
      <c r="E292" s="255"/>
      <c r="F292" s="255"/>
      <c r="G292" s="255"/>
      <c r="H292" s="255"/>
      <c r="I292" s="255"/>
      <c r="J292" s="255"/>
      <c r="K292" s="255"/>
      <c r="L292" s="255"/>
      <c r="M292" s="255"/>
      <c r="N292" s="255"/>
      <c r="O292" s="255"/>
      <c r="P292" s="255"/>
      <c r="Q292" s="255">
        <f>Q291</f>
        <v>12</v>
      </c>
      <c r="R292" s="255"/>
      <c r="S292" s="255"/>
      <c r="T292" s="255"/>
      <c r="U292" s="255"/>
      <c r="V292" s="255"/>
      <c r="W292" s="255"/>
      <c r="X292" s="255"/>
      <c r="Y292" s="255"/>
      <c r="Z292" s="255"/>
      <c r="AA292" s="255"/>
      <c r="AB292" s="255"/>
      <c r="AC292" s="255"/>
      <c r="AD292" s="255"/>
      <c r="AE292" s="362">
        <f t="shared" ref="AE292:AR292" si="757">AE291</f>
        <v>0</v>
      </c>
      <c r="AF292" s="362">
        <f t="shared" si="757"/>
        <v>0</v>
      </c>
      <c r="AG292" s="362">
        <f t="shared" si="757"/>
        <v>0</v>
      </c>
      <c r="AH292" s="362">
        <f t="shared" si="757"/>
        <v>0</v>
      </c>
      <c r="AI292" s="362">
        <f t="shared" si="757"/>
        <v>0</v>
      </c>
      <c r="AJ292" s="362">
        <f t="shared" si="757"/>
        <v>0</v>
      </c>
      <c r="AK292" s="362">
        <f t="shared" si="757"/>
        <v>0</v>
      </c>
      <c r="AL292" s="362">
        <f t="shared" si="757"/>
        <v>0</v>
      </c>
      <c r="AM292" s="362">
        <f t="shared" si="757"/>
        <v>0</v>
      </c>
      <c r="AN292" s="362">
        <f t="shared" si="757"/>
        <v>0</v>
      </c>
      <c r="AO292" s="362">
        <f t="shared" si="757"/>
        <v>0</v>
      </c>
      <c r="AP292" s="362">
        <f t="shared" si="757"/>
        <v>0</v>
      </c>
      <c r="AQ292" s="362">
        <f t="shared" si="757"/>
        <v>0</v>
      </c>
      <c r="AR292" s="362">
        <f t="shared" si="757"/>
        <v>0</v>
      </c>
      <c r="AS292" s="266"/>
    </row>
    <row r="293" spans="1:45" ht="15.75" hidden="1" outlineLevel="1">
      <c r="B293" s="282"/>
      <c r="C293" s="260"/>
      <c r="D293" s="251"/>
      <c r="E293" s="251"/>
      <c r="F293" s="251"/>
      <c r="G293" s="251"/>
      <c r="H293" s="251"/>
      <c r="I293" s="251"/>
      <c r="J293" s="251"/>
      <c r="K293" s="251"/>
      <c r="L293" s="251"/>
      <c r="M293" s="251"/>
      <c r="N293" s="251"/>
      <c r="O293" s="251"/>
      <c r="P293" s="251"/>
      <c r="Q293" s="260"/>
      <c r="R293" s="251"/>
      <c r="S293" s="251"/>
      <c r="T293" s="251"/>
      <c r="U293" s="251"/>
      <c r="V293" s="251"/>
      <c r="W293" s="251"/>
      <c r="X293" s="251"/>
      <c r="Y293" s="251"/>
      <c r="Z293" s="251"/>
      <c r="AA293" s="251"/>
      <c r="AB293" s="251"/>
      <c r="AC293" s="251"/>
      <c r="AD293" s="251"/>
      <c r="AE293" s="363"/>
      <c r="AF293" s="363"/>
      <c r="AG293" s="363"/>
      <c r="AH293" s="363"/>
      <c r="AI293" s="363"/>
      <c r="AJ293" s="363"/>
      <c r="AK293" s="363"/>
      <c r="AL293" s="363"/>
      <c r="AM293" s="363"/>
      <c r="AN293" s="363"/>
      <c r="AO293" s="363"/>
      <c r="AP293" s="363"/>
      <c r="AQ293" s="363"/>
      <c r="AR293" s="363"/>
      <c r="AS293" s="266"/>
    </row>
    <row r="294" spans="1:45" ht="15.75" hidden="1" outlineLevel="1">
      <c r="B294" s="454" t="s">
        <v>500</v>
      </c>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373"/>
      <c r="AF294" s="376"/>
      <c r="AG294" s="376"/>
      <c r="AH294" s="376"/>
      <c r="AI294" s="376"/>
      <c r="AJ294" s="376"/>
      <c r="AK294" s="376"/>
      <c r="AL294" s="376"/>
      <c r="AM294" s="376"/>
      <c r="AN294" s="376"/>
      <c r="AO294" s="376"/>
      <c r="AP294" s="376"/>
      <c r="AQ294" s="376"/>
      <c r="AR294" s="376"/>
      <c r="AS294" s="266"/>
    </row>
    <row r="295" spans="1:45" ht="15.75" hidden="1" outlineLevel="1">
      <c r="B295" s="248" t="s">
        <v>496</v>
      </c>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373"/>
      <c r="AF295" s="376"/>
      <c r="AG295" s="376"/>
      <c r="AH295" s="376"/>
      <c r="AI295" s="376"/>
      <c r="AJ295" s="376"/>
      <c r="AK295" s="376"/>
      <c r="AL295" s="376"/>
      <c r="AM295" s="376"/>
      <c r="AN295" s="376"/>
      <c r="AO295" s="376"/>
      <c r="AP295" s="376"/>
      <c r="AQ295" s="376"/>
      <c r="AR295" s="376"/>
      <c r="AS295" s="266"/>
    </row>
    <row r="296" spans="1:45" hidden="1" outlineLevel="1">
      <c r="A296" s="457">
        <v>21</v>
      </c>
      <c r="B296" s="273" t="s">
        <v>113</v>
      </c>
      <c r="C296" s="251" t="s">
        <v>25</v>
      </c>
      <c r="D296" s="255"/>
      <c r="E296" s="255"/>
      <c r="F296" s="255"/>
      <c r="G296" s="255"/>
      <c r="H296" s="255"/>
      <c r="I296" s="255"/>
      <c r="J296" s="255"/>
      <c r="K296" s="255"/>
      <c r="L296" s="255"/>
      <c r="M296" s="255"/>
      <c r="N296" s="255"/>
      <c r="O296" s="255"/>
      <c r="P296" s="255"/>
      <c r="Q296" s="251"/>
      <c r="R296" s="255"/>
      <c r="S296" s="255"/>
      <c r="T296" s="255"/>
      <c r="U296" s="255"/>
      <c r="V296" s="255"/>
      <c r="W296" s="255"/>
      <c r="X296" s="255"/>
      <c r="Y296" s="255"/>
      <c r="Z296" s="255"/>
      <c r="AA296" s="255"/>
      <c r="AB296" s="255"/>
      <c r="AC296" s="255"/>
      <c r="AD296" s="255"/>
      <c r="AE296" s="361"/>
      <c r="AF296" s="361"/>
      <c r="AG296" s="361"/>
      <c r="AH296" s="361"/>
      <c r="AI296" s="361"/>
      <c r="AJ296" s="361"/>
      <c r="AK296" s="361"/>
      <c r="AL296" s="361"/>
      <c r="AM296" s="361"/>
      <c r="AN296" s="361"/>
      <c r="AO296" s="361"/>
      <c r="AP296" s="361"/>
      <c r="AQ296" s="361"/>
      <c r="AR296" s="361"/>
      <c r="AS296" s="256">
        <f>SUM(AE296:AR296)</f>
        <v>0</v>
      </c>
    </row>
    <row r="297" spans="1:45" hidden="1" outlineLevel="1">
      <c r="B297" s="254" t="s">
        <v>288</v>
      </c>
      <c r="C297" s="251" t="s">
        <v>163</v>
      </c>
      <c r="D297" s="255"/>
      <c r="E297" s="255"/>
      <c r="F297" s="255"/>
      <c r="G297" s="255"/>
      <c r="H297" s="255"/>
      <c r="I297" s="255"/>
      <c r="J297" s="255"/>
      <c r="K297" s="255"/>
      <c r="L297" s="255"/>
      <c r="M297" s="255"/>
      <c r="N297" s="255"/>
      <c r="O297" s="255"/>
      <c r="P297" s="255"/>
      <c r="Q297" s="251"/>
      <c r="R297" s="255"/>
      <c r="S297" s="255"/>
      <c r="T297" s="255"/>
      <c r="U297" s="255"/>
      <c r="V297" s="255"/>
      <c r="W297" s="255"/>
      <c r="X297" s="255"/>
      <c r="Y297" s="255"/>
      <c r="Z297" s="255"/>
      <c r="AA297" s="255"/>
      <c r="AB297" s="255"/>
      <c r="AC297" s="255"/>
      <c r="AD297" s="255"/>
      <c r="AE297" s="362">
        <f>AE296</f>
        <v>0</v>
      </c>
      <c r="AF297" s="362">
        <f t="shared" ref="AF297" si="758">AF296</f>
        <v>0</v>
      </c>
      <c r="AG297" s="362">
        <f t="shared" ref="AG297" si="759">AG296</f>
        <v>0</v>
      </c>
      <c r="AH297" s="362">
        <f t="shared" ref="AH297" si="760">AH296</f>
        <v>0</v>
      </c>
      <c r="AI297" s="362">
        <f t="shared" ref="AI297" si="761">AI296</f>
        <v>0</v>
      </c>
      <c r="AJ297" s="362">
        <f t="shared" ref="AJ297" si="762">AJ296</f>
        <v>0</v>
      </c>
      <c r="AK297" s="362">
        <f t="shared" ref="AK297" si="763">AK296</f>
        <v>0</v>
      </c>
      <c r="AL297" s="362">
        <f t="shared" ref="AL297" si="764">AL296</f>
        <v>0</v>
      </c>
      <c r="AM297" s="362">
        <f t="shared" ref="AM297" si="765">AM296</f>
        <v>0</v>
      </c>
      <c r="AN297" s="362">
        <f t="shared" ref="AN297" si="766">AN296</f>
        <v>0</v>
      </c>
      <c r="AO297" s="362">
        <f t="shared" ref="AO297" si="767">AO296</f>
        <v>0</v>
      </c>
      <c r="AP297" s="362">
        <f t="shared" ref="AP297" si="768">AP296</f>
        <v>0</v>
      </c>
      <c r="AQ297" s="362">
        <f t="shared" ref="AQ297" si="769">AQ296</f>
        <v>0</v>
      </c>
      <c r="AR297" s="362">
        <f t="shared" ref="AR297" si="770">AR296</f>
        <v>0</v>
      </c>
      <c r="AS297" s="266"/>
    </row>
    <row r="298" spans="1:45" hidden="1" outlineLevel="1">
      <c r="B298" s="254"/>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373"/>
      <c r="AF298" s="376"/>
      <c r="AG298" s="376"/>
      <c r="AH298" s="376"/>
      <c r="AI298" s="376"/>
      <c r="AJ298" s="376"/>
      <c r="AK298" s="376"/>
      <c r="AL298" s="376"/>
      <c r="AM298" s="376"/>
      <c r="AN298" s="376"/>
      <c r="AO298" s="376"/>
      <c r="AP298" s="376"/>
      <c r="AQ298" s="376"/>
      <c r="AR298" s="376"/>
      <c r="AS298" s="266"/>
    </row>
    <row r="299" spans="1:45" hidden="1" outlineLevel="1">
      <c r="A299" s="457">
        <v>22</v>
      </c>
      <c r="B299" s="273" t="s">
        <v>114</v>
      </c>
      <c r="C299" s="251" t="s">
        <v>25</v>
      </c>
      <c r="D299" s="255"/>
      <c r="E299" s="255"/>
      <c r="F299" s="255"/>
      <c r="G299" s="255"/>
      <c r="H299" s="255"/>
      <c r="I299" s="255"/>
      <c r="J299" s="255"/>
      <c r="K299" s="255"/>
      <c r="L299" s="255"/>
      <c r="M299" s="255"/>
      <c r="N299" s="255"/>
      <c r="O299" s="255"/>
      <c r="P299" s="255"/>
      <c r="Q299" s="251"/>
      <c r="R299" s="255"/>
      <c r="S299" s="255"/>
      <c r="T299" s="255"/>
      <c r="U299" s="255"/>
      <c r="V299" s="255"/>
      <c r="W299" s="255"/>
      <c r="X299" s="255"/>
      <c r="Y299" s="255"/>
      <c r="Z299" s="255"/>
      <c r="AA299" s="255"/>
      <c r="AB299" s="255"/>
      <c r="AC299" s="255"/>
      <c r="AD299" s="255"/>
      <c r="AE299" s="361"/>
      <c r="AF299" s="361"/>
      <c r="AG299" s="361"/>
      <c r="AH299" s="361"/>
      <c r="AI299" s="361"/>
      <c r="AJ299" s="361"/>
      <c r="AK299" s="361"/>
      <c r="AL299" s="361"/>
      <c r="AM299" s="361"/>
      <c r="AN299" s="361"/>
      <c r="AO299" s="361"/>
      <c r="AP299" s="361"/>
      <c r="AQ299" s="361"/>
      <c r="AR299" s="361"/>
      <c r="AS299" s="256">
        <f>SUM(AE299:AR299)</f>
        <v>0</v>
      </c>
    </row>
    <row r="300" spans="1:45" hidden="1" outlineLevel="1">
      <c r="B300" s="254" t="s">
        <v>288</v>
      </c>
      <c r="C300" s="251" t="s">
        <v>163</v>
      </c>
      <c r="D300" s="255"/>
      <c r="E300" s="255"/>
      <c r="F300" s="255"/>
      <c r="G300" s="255"/>
      <c r="H300" s="255"/>
      <c r="I300" s="255"/>
      <c r="J300" s="255"/>
      <c r="K300" s="255"/>
      <c r="L300" s="255"/>
      <c r="M300" s="255"/>
      <c r="N300" s="255"/>
      <c r="O300" s="255"/>
      <c r="P300" s="255"/>
      <c r="Q300" s="251"/>
      <c r="R300" s="255"/>
      <c r="S300" s="255"/>
      <c r="T300" s="255"/>
      <c r="U300" s="255"/>
      <c r="V300" s="255"/>
      <c r="W300" s="255"/>
      <c r="X300" s="255"/>
      <c r="Y300" s="255"/>
      <c r="Z300" s="255"/>
      <c r="AA300" s="255"/>
      <c r="AB300" s="255"/>
      <c r="AC300" s="255"/>
      <c r="AD300" s="255"/>
      <c r="AE300" s="362">
        <f>AE299</f>
        <v>0</v>
      </c>
      <c r="AF300" s="362">
        <f t="shared" ref="AF300" si="771">AF299</f>
        <v>0</v>
      </c>
      <c r="AG300" s="362">
        <f t="shared" ref="AG300" si="772">AG299</f>
        <v>0</v>
      </c>
      <c r="AH300" s="362">
        <f t="shared" ref="AH300" si="773">AH299</f>
        <v>0</v>
      </c>
      <c r="AI300" s="362">
        <f t="shared" ref="AI300" si="774">AI299</f>
        <v>0</v>
      </c>
      <c r="AJ300" s="362">
        <f t="shared" ref="AJ300" si="775">AJ299</f>
        <v>0</v>
      </c>
      <c r="AK300" s="362">
        <f t="shared" ref="AK300" si="776">AK299</f>
        <v>0</v>
      </c>
      <c r="AL300" s="362">
        <f t="shared" ref="AL300" si="777">AL299</f>
        <v>0</v>
      </c>
      <c r="AM300" s="362">
        <f t="shared" ref="AM300" si="778">AM299</f>
        <v>0</v>
      </c>
      <c r="AN300" s="362">
        <f t="shared" ref="AN300" si="779">AN299</f>
        <v>0</v>
      </c>
      <c r="AO300" s="362">
        <f t="shared" ref="AO300" si="780">AO299</f>
        <v>0</v>
      </c>
      <c r="AP300" s="362">
        <f t="shared" ref="AP300" si="781">AP299</f>
        <v>0</v>
      </c>
      <c r="AQ300" s="362">
        <f t="shared" ref="AQ300" si="782">AQ299</f>
        <v>0</v>
      </c>
      <c r="AR300" s="362">
        <f t="shared" ref="AR300" si="783">AR299</f>
        <v>0</v>
      </c>
      <c r="AS300" s="266"/>
    </row>
    <row r="301" spans="1:45" hidden="1" outlineLevel="1">
      <c r="B301" s="254"/>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251"/>
      <c r="AE301" s="373"/>
      <c r="AF301" s="376"/>
      <c r="AG301" s="376"/>
      <c r="AH301" s="376"/>
      <c r="AI301" s="376"/>
      <c r="AJ301" s="376"/>
      <c r="AK301" s="376"/>
      <c r="AL301" s="376"/>
      <c r="AM301" s="376"/>
      <c r="AN301" s="376"/>
      <c r="AO301" s="376"/>
      <c r="AP301" s="376"/>
      <c r="AQ301" s="376"/>
      <c r="AR301" s="376"/>
      <c r="AS301" s="266"/>
    </row>
    <row r="302" spans="1:45" hidden="1" outlineLevel="1">
      <c r="A302" s="457">
        <v>23</v>
      </c>
      <c r="B302" s="273" t="s">
        <v>115</v>
      </c>
      <c r="C302" s="251" t="s">
        <v>25</v>
      </c>
      <c r="D302" s="255"/>
      <c r="E302" s="255"/>
      <c r="F302" s="255"/>
      <c r="G302" s="255"/>
      <c r="H302" s="255"/>
      <c r="I302" s="255"/>
      <c r="J302" s="255"/>
      <c r="K302" s="255"/>
      <c r="L302" s="255"/>
      <c r="M302" s="255"/>
      <c r="N302" s="255"/>
      <c r="O302" s="255"/>
      <c r="P302" s="255"/>
      <c r="Q302" s="251"/>
      <c r="R302" s="255"/>
      <c r="S302" s="255"/>
      <c r="T302" s="255"/>
      <c r="U302" s="255"/>
      <c r="V302" s="255"/>
      <c r="W302" s="255"/>
      <c r="X302" s="255"/>
      <c r="Y302" s="255"/>
      <c r="Z302" s="255"/>
      <c r="AA302" s="255"/>
      <c r="AB302" s="255"/>
      <c r="AC302" s="255"/>
      <c r="AD302" s="255"/>
      <c r="AE302" s="361"/>
      <c r="AF302" s="361"/>
      <c r="AG302" s="361"/>
      <c r="AH302" s="361"/>
      <c r="AI302" s="361"/>
      <c r="AJ302" s="361"/>
      <c r="AK302" s="361"/>
      <c r="AL302" s="361"/>
      <c r="AM302" s="361"/>
      <c r="AN302" s="361"/>
      <c r="AO302" s="361"/>
      <c r="AP302" s="361"/>
      <c r="AQ302" s="361"/>
      <c r="AR302" s="361"/>
      <c r="AS302" s="256">
        <f>SUM(AE302:AR302)</f>
        <v>0</v>
      </c>
    </row>
    <row r="303" spans="1:45" hidden="1" outlineLevel="1">
      <c r="B303" s="254" t="s">
        <v>288</v>
      </c>
      <c r="C303" s="251" t="s">
        <v>163</v>
      </c>
      <c r="D303" s="255"/>
      <c r="E303" s="255"/>
      <c r="F303" s="255"/>
      <c r="G303" s="255"/>
      <c r="H303" s="255"/>
      <c r="I303" s="255"/>
      <c r="J303" s="255"/>
      <c r="K303" s="255"/>
      <c r="L303" s="255"/>
      <c r="M303" s="255"/>
      <c r="N303" s="255"/>
      <c r="O303" s="255"/>
      <c r="P303" s="255"/>
      <c r="Q303" s="251"/>
      <c r="R303" s="255"/>
      <c r="S303" s="255"/>
      <c r="T303" s="255"/>
      <c r="U303" s="255"/>
      <c r="V303" s="255"/>
      <c r="W303" s="255"/>
      <c r="X303" s="255"/>
      <c r="Y303" s="255"/>
      <c r="Z303" s="255"/>
      <c r="AA303" s="255"/>
      <c r="AB303" s="255"/>
      <c r="AC303" s="255"/>
      <c r="AD303" s="255"/>
      <c r="AE303" s="362">
        <f>AE302</f>
        <v>0</v>
      </c>
      <c r="AF303" s="362">
        <f t="shared" ref="AF303" si="784">AF302</f>
        <v>0</v>
      </c>
      <c r="AG303" s="362">
        <f t="shared" ref="AG303" si="785">AG302</f>
        <v>0</v>
      </c>
      <c r="AH303" s="362">
        <f t="shared" ref="AH303" si="786">AH302</f>
        <v>0</v>
      </c>
      <c r="AI303" s="362">
        <f t="shared" ref="AI303" si="787">AI302</f>
        <v>0</v>
      </c>
      <c r="AJ303" s="362">
        <f t="shared" ref="AJ303" si="788">AJ302</f>
        <v>0</v>
      </c>
      <c r="AK303" s="362">
        <f t="shared" ref="AK303" si="789">AK302</f>
        <v>0</v>
      </c>
      <c r="AL303" s="362">
        <f t="shared" ref="AL303" si="790">AL302</f>
        <v>0</v>
      </c>
      <c r="AM303" s="362">
        <f t="shared" ref="AM303" si="791">AM302</f>
        <v>0</v>
      </c>
      <c r="AN303" s="362">
        <f t="shared" ref="AN303" si="792">AN302</f>
        <v>0</v>
      </c>
      <c r="AO303" s="362">
        <f t="shared" ref="AO303" si="793">AO302</f>
        <v>0</v>
      </c>
      <c r="AP303" s="362">
        <f t="shared" ref="AP303" si="794">AP302</f>
        <v>0</v>
      </c>
      <c r="AQ303" s="362">
        <f t="shared" ref="AQ303" si="795">AQ302</f>
        <v>0</v>
      </c>
      <c r="AR303" s="362">
        <f t="shared" ref="AR303" si="796">AR302</f>
        <v>0</v>
      </c>
      <c r="AS303" s="266"/>
    </row>
    <row r="304" spans="1:45" hidden="1" outlineLevel="1">
      <c r="B304" s="28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251"/>
      <c r="AE304" s="373"/>
      <c r="AF304" s="376"/>
      <c r="AG304" s="376"/>
      <c r="AH304" s="376"/>
      <c r="AI304" s="376"/>
      <c r="AJ304" s="376"/>
      <c r="AK304" s="376"/>
      <c r="AL304" s="376"/>
      <c r="AM304" s="376"/>
      <c r="AN304" s="376"/>
      <c r="AO304" s="376"/>
      <c r="AP304" s="376"/>
      <c r="AQ304" s="376"/>
      <c r="AR304" s="376"/>
      <c r="AS304" s="266"/>
    </row>
    <row r="305" spans="1:45" hidden="1" outlineLevel="1">
      <c r="A305" s="457">
        <v>24</v>
      </c>
      <c r="B305" s="273" t="s">
        <v>116</v>
      </c>
      <c r="C305" s="251" t="s">
        <v>25</v>
      </c>
      <c r="D305" s="255"/>
      <c r="E305" s="255"/>
      <c r="F305" s="255"/>
      <c r="G305" s="255"/>
      <c r="H305" s="255"/>
      <c r="I305" s="255"/>
      <c r="J305" s="255"/>
      <c r="K305" s="255"/>
      <c r="L305" s="255"/>
      <c r="M305" s="255"/>
      <c r="N305" s="255"/>
      <c r="O305" s="255"/>
      <c r="P305" s="255"/>
      <c r="Q305" s="251"/>
      <c r="R305" s="255"/>
      <c r="S305" s="255"/>
      <c r="T305" s="255"/>
      <c r="U305" s="255"/>
      <c r="V305" s="255"/>
      <c r="W305" s="255"/>
      <c r="X305" s="255"/>
      <c r="Y305" s="255"/>
      <c r="Z305" s="255"/>
      <c r="AA305" s="255"/>
      <c r="AB305" s="255"/>
      <c r="AC305" s="255"/>
      <c r="AD305" s="255"/>
      <c r="AE305" s="361"/>
      <c r="AF305" s="361"/>
      <c r="AG305" s="361"/>
      <c r="AH305" s="361"/>
      <c r="AI305" s="361"/>
      <c r="AJ305" s="361"/>
      <c r="AK305" s="361"/>
      <c r="AL305" s="361"/>
      <c r="AM305" s="361"/>
      <c r="AN305" s="361"/>
      <c r="AO305" s="361"/>
      <c r="AP305" s="361"/>
      <c r="AQ305" s="361"/>
      <c r="AR305" s="361"/>
      <c r="AS305" s="256">
        <f>SUM(AE305:AR305)</f>
        <v>0</v>
      </c>
    </row>
    <row r="306" spans="1:45" hidden="1" outlineLevel="1">
      <c r="B306" s="254" t="s">
        <v>288</v>
      </c>
      <c r="C306" s="251" t="s">
        <v>163</v>
      </c>
      <c r="D306" s="255"/>
      <c r="E306" s="255"/>
      <c r="F306" s="255"/>
      <c r="G306" s="255"/>
      <c r="H306" s="255"/>
      <c r="I306" s="255"/>
      <c r="J306" s="255"/>
      <c r="K306" s="255"/>
      <c r="L306" s="255"/>
      <c r="M306" s="255"/>
      <c r="N306" s="255"/>
      <c r="O306" s="255"/>
      <c r="P306" s="255"/>
      <c r="Q306" s="251"/>
      <c r="R306" s="255"/>
      <c r="S306" s="255"/>
      <c r="T306" s="255"/>
      <c r="U306" s="255"/>
      <c r="V306" s="255"/>
      <c r="W306" s="255"/>
      <c r="X306" s="255"/>
      <c r="Y306" s="255"/>
      <c r="Z306" s="255"/>
      <c r="AA306" s="255"/>
      <c r="AB306" s="255"/>
      <c r="AC306" s="255"/>
      <c r="AD306" s="255"/>
      <c r="AE306" s="362">
        <f>AE305</f>
        <v>0</v>
      </c>
      <c r="AF306" s="362">
        <f t="shared" ref="AF306" si="797">AF305</f>
        <v>0</v>
      </c>
      <c r="AG306" s="362">
        <f t="shared" ref="AG306" si="798">AG305</f>
        <v>0</v>
      </c>
      <c r="AH306" s="362">
        <f t="shared" ref="AH306" si="799">AH305</f>
        <v>0</v>
      </c>
      <c r="AI306" s="362">
        <f t="shared" ref="AI306" si="800">AI305</f>
        <v>0</v>
      </c>
      <c r="AJ306" s="362">
        <f t="shared" ref="AJ306" si="801">AJ305</f>
        <v>0</v>
      </c>
      <c r="AK306" s="362">
        <f t="shared" ref="AK306" si="802">AK305</f>
        <v>0</v>
      </c>
      <c r="AL306" s="362">
        <f t="shared" ref="AL306" si="803">AL305</f>
        <v>0</v>
      </c>
      <c r="AM306" s="362">
        <f t="shared" ref="AM306" si="804">AM305</f>
        <v>0</v>
      </c>
      <c r="AN306" s="362">
        <f t="shared" ref="AN306" si="805">AN305</f>
        <v>0</v>
      </c>
      <c r="AO306" s="362">
        <f t="shared" ref="AO306" si="806">AO305</f>
        <v>0</v>
      </c>
      <c r="AP306" s="362">
        <f t="shared" ref="AP306" si="807">AP305</f>
        <v>0</v>
      </c>
      <c r="AQ306" s="362">
        <f t="shared" ref="AQ306" si="808">AQ305</f>
        <v>0</v>
      </c>
      <c r="AR306" s="362">
        <f t="shared" ref="AR306" si="809">AR305</f>
        <v>0</v>
      </c>
      <c r="AS306" s="266"/>
    </row>
    <row r="307" spans="1:45" hidden="1" outlineLevel="1">
      <c r="B307" s="254"/>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363"/>
      <c r="AF307" s="376"/>
      <c r="AG307" s="376"/>
      <c r="AH307" s="376"/>
      <c r="AI307" s="376"/>
      <c r="AJ307" s="376"/>
      <c r="AK307" s="376"/>
      <c r="AL307" s="376"/>
      <c r="AM307" s="376"/>
      <c r="AN307" s="376"/>
      <c r="AO307" s="376"/>
      <c r="AP307" s="376"/>
      <c r="AQ307" s="376"/>
      <c r="AR307" s="376"/>
      <c r="AS307" s="266"/>
    </row>
    <row r="308" spans="1:45" ht="15.75" hidden="1" outlineLevel="1">
      <c r="B308" s="248" t="s">
        <v>497</v>
      </c>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251"/>
      <c r="AE308" s="363"/>
      <c r="AF308" s="376"/>
      <c r="AG308" s="376"/>
      <c r="AH308" s="376"/>
      <c r="AI308" s="376"/>
      <c r="AJ308" s="376"/>
      <c r="AK308" s="376"/>
      <c r="AL308" s="376"/>
      <c r="AM308" s="376"/>
      <c r="AN308" s="376"/>
      <c r="AO308" s="376"/>
      <c r="AP308" s="376"/>
      <c r="AQ308" s="376"/>
      <c r="AR308" s="376"/>
      <c r="AS308" s="266"/>
    </row>
    <row r="309" spans="1:45" hidden="1" outlineLevel="1">
      <c r="A309" s="457">
        <v>25</v>
      </c>
      <c r="B309" s="273" t="s">
        <v>117</v>
      </c>
      <c r="C309" s="251" t="s">
        <v>25</v>
      </c>
      <c r="D309" s="255"/>
      <c r="E309" s="255"/>
      <c r="F309" s="255"/>
      <c r="G309" s="255"/>
      <c r="H309" s="255"/>
      <c r="I309" s="255"/>
      <c r="J309" s="255"/>
      <c r="K309" s="255"/>
      <c r="L309" s="255"/>
      <c r="M309" s="255"/>
      <c r="N309" s="255"/>
      <c r="O309" s="255"/>
      <c r="P309" s="255"/>
      <c r="Q309" s="255">
        <v>12</v>
      </c>
      <c r="R309" s="255"/>
      <c r="S309" s="255"/>
      <c r="T309" s="255"/>
      <c r="U309" s="255"/>
      <c r="V309" s="255"/>
      <c r="W309" s="255"/>
      <c r="X309" s="255"/>
      <c r="Y309" s="255"/>
      <c r="Z309" s="255"/>
      <c r="AA309" s="255"/>
      <c r="AB309" s="255"/>
      <c r="AC309" s="255"/>
      <c r="AD309" s="255"/>
      <c r="AE309" s="377"/>
      <c r="AF309" s="361"/>
      <c r="AG309" s="361"/>
      <c r="AH309" s="361"/>
      <c r="AI309" s="361"/>
      <c r="AJ309" s="361"/>
      <c r="AK309" s="361"/>
      <c r="AL309" s="361"/>
      <c r="AM309" s="366"/>
      <c r="AN309" s="366"/>
      <c r="AO309" s="366"/>
      <c r="AP309" s="366"/>
      <c r="AQ309" s="366"/>
      <c r="AR309" s="366"/>
      <c r="AS309" s="256">
        <f>SUM(AE309:AR309)</f>
        <v>0</v>
      </c>
    </row>
    <row r="310" spans="1:45" hidden="1" outlineLevel="1">
      <c r="B310" s="254" t="s">
        <v>288</v>
      </c>
      <c r="C310" s="251" t="s">
        <v>163</v>
      </c>
      <c r="D310" s="255"/>
      <c r="E310" s="255"/>
      <c r="F310" s="255"/>
      <c r="G310" s="255"/>
      <c r="H310" s="255"/>
      <c r="I310" s="255"/>
      <c r="J310" s="255"/>
      <c r="K310" s="255"/>
      <c r="L310" s="255"/>
      <c r="M310" s="255"/>
      <c r="N310" s="255"/>
      <c r="O310" s="255"/>
      <c r="P310" s="255"/>
      <c r="Q310" s="255">
        <f>Q309</f>
        <v>12</v>
      </c>
      <c r="R310" s="255"/>
      <c r="S310" s="255"/>
      <c r="T310" s="255"/>
      <c r="U310" s="255"/>
      <c r="V310" s="255"/>
      <c r="W310" s="255"/>
      <c r="X310" s="255"/>
      <c r="Y310" s="255"/>
      <c r="Z310" s="255"/>
      <c r="AA310" s="255"/>
      <c r="AB310" s="255"/>
      <c r="AC310" s="255"/>
      <c r="AD310" s="255"/>
      <c r="AE310" s="362">
        <f>AE309</f>
        <v>0</v>
      </c>
      <c r="AF310" s="362">
        <f t="shared" ref="AF310" si="810">AF309</f>
        <v>0</v>
      </c>
      <c r="AG310" s="362">
        <f t="shared" ref="AG310" si="811">AG309</f>
        <v>0</v>
      </c>
      <c r="AH310" s="362">
        <f t="shared" ref="AH310" si="812">AH309</f>
        <v>0</v>
      </c>
      <c r="AI310" s="362">
        <f t="shared" ref="AI310" si="813">AI309</f>
        <v>0</v>
      </c>
      <c r="AJ310" s="362">
        <f t="shared" ref="AJ310" si="814">AJ309</f>
        <v>0</v>
      </c>
      <c r="AK310" s="362">
        <f t="shared" ref="AK310" si="815">AK309</f>
        <v>0</v>
      </c>
      <c r="AL310" s="362">
        <f t="shared" ref="AL310" si="816">AL309</f>
        <v>0</v>
      </c>
      <c r="AM310" s="362">
        <f t="shared" ref="AM310" si="817">AM309</f>
        <v>0</v>
      </c>
      <c r="AN310" s="362">
        <f t="shared" ref="AN310" si="818">AN309</f>
        <v>0</v>
      </c>
      <c r="AO310" s="362">
        <f t="shared" ref="AO310" si="819">AO309</f>
        <v>0</v>
      </c>
      <c r="AP310" s="362">
        <f t="shared" ref="AP310" si="820">AP309</f>
        <v>0</v>
      </c>
      <c r="AQ310" s="362">
        <f t="shared" ref="AQ310" si="821">AQ309</f>
        <v>0</v>
      </c>
      <c r="AR310" s="362">
        <f t="shared" ref="AR310" si="822">AR309</f>
        <v>0</v>
      </c>
      <c r="AS310" s="266"/>
    </row>
    <row r="311" spans="1:45" hidden="1" outlineLevel="1">
      <c r="B311" s="254"/>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363"/>
      <c r="AF311" s="376"/>
      <c r="AG311" s="376"/>
      <c r="AH311" s="376"/>
      <c r="AI311" s="376"/>
      <c r="AJ311" s="376"/>
      <c r="AK311" s="376"/>
      <c r="AL311" s="376"/>
      <c r="AM311" s="376"/>
      <c r="AN311" s="376"/>
      <c r="AO311" s="376"/>
      <c r="AP311" s="376"/>
      <c r="AQ311" s="376"/>
      <c r="AR311" s="376"/>
      <c r="AS311" s="266"/>
    </row>
    <row r="312" spans="1:45" hidden="1" outlineLevel="1">
      <c r="A312" s="457">
        <v>26</v>
      </c>
      <c r="B312" s="273" t="s">
        <v>118</v>
      </c>
      <c r="C312" s="251" t="s">
        <v>25</v>
      </c>
      <c r="D312" s="255"/>
      <c r="E312" s="255"/>
      <c r="F312" s="255"/>
      <c r="G312" s="255"/>
      <c r="H312" s="255"/>
      <c r="I312" s="255"/>
      <c r="J312" s="255"/>
      <c r="K312" s="255"/>
      <c r="L312" s="255"/>
      <c r="M312" s="255"/>
      <c r="N312" s="255"/>
      <c r="O312" s="255"/>
      <c r="P312" s="255"/>
      <c r="Q312" s="255">
        <v>12</v>
      </c>
      <c r="R312" s="255"/>
      <c r="S312" s="255"/>
      <c r="T312" s="255"/>
      <c r="U312" s="255"/>
      <c r="V312" s="255"/>
      <c r="W312" s="255"/>
      <c r="X312" s="255"/>
      <c r="Y312" s="255"/>
      <c r="Z312" s="255"/>
      <c r="AA312" s="255"/>
      <c r="AB312" s="255"/>
      <c r="AC312" s="255"/>
      <c r="AD312" s="255"/>
      <c r="AE312" s="377"/>
      <c r="AF312" s="361"/>
      <c r="AG312" s="361"/>
      <c r="AH312" s="361"/>
      <c r="AI312" s="361"/>
      <c r="AJ312" s="361"/>
      <c r="AK312" s="361"/>
      <c r="AL312" s="361"/>
      <c r="AM312" s="366"/>
      <c r="AN312" s="366"/>
      <c r="AO312" s="366"/>
      <c r="AP312" s="366"/>
      <c r="AQ312" s="366"/>
      <c r="AR312" s="366"/>
      <c r="AS312" s="256">
        <f>SUM(AE312:AR312)</f>
        <v>0</v>
      </c>
    </row>
    <row r="313" spans="1:45" hidden="1" outlineLevel="1">
      <c r="B313" s="254" t="s">
        <v>288</v>
      </c>
      <c r="C313" s="251" t="s">
        <v>163</v>
      </c>
      <c r="D313" s="255"/>
      <c r="E313" s="255"/>
      <c r="F313" s="255"/>
      <c r="G313" s="255"/>
      <c r="H313" s="255"/>
      <c r="I313" s="255"/>
      <c r="J313" s="255"/>
      <c r="K313" s="255"/>
      <c r="L313" s="255"/>
      <c r="M313" s="255"/>
      <c r="N313" s="255"/>
      <c r="O313" s="255"/>
      <c r="P313" s="255"/>
      <c r="Q313" s="255">
        <f>Q312</f>
        <v>12</v>
      </c>
      <c r="R313" s="255"/>
      <c r="S313" s="255"/>
      <c r="T313" s="255"/>
      <c r="U313" s="255"/>
      <c r="V313" s="255"/>
      <c r="W313" s="255"/>
      <c r="X313" s="255"/>
      <c r="Y313" s="255"/>
      <c r="Z313" s="255"/>
      <c r="AA313" s="255"/>
      <c r="AB313" s="255"/>
      <c r="AC313" s="255"/>
      <c r="AD313" s="255"/>
      <c r="AE313" s="362">
        <f>AE312</f>
        <v>0</v>
      </c>
      <c r="AF313" s="362">
        <f t="shared" ref="AF313" si="823">AF312</f>
        <v>0</v>
      </c>
      <c r="AG313" s="362">
        <f t="shared" ref="AG313" si="824">AG312</f>
        <v>0</v>
      </c>
      <c r="AH313" s="362">
        <f t="shared" ref="AH313" si="825">AH312</f>
        <v>0</v>
      </c>
      <c r="AI313" s="362">
        <f t="shared" ref="AI313" si="826">AI312</f>
        <v>0</v>
      </c>
      <c r="AJ313" s="362">
        <f t="shared" ref="AJ313" si="827">AJ312</f>
        <v>0</v>
      </c>
      <c r="AK313" s="362">
        <f t="shared" ref="AK313" si="828">AK312</f>
        <v>0</v>
      </c>
      <c r="AL313" s="362">
        <f t="shared" ref="AL313" si="829">AL312</f>
        <v>0</v>
      </c>
      <c r="AM313" s="362">
        <f t="shared" ref="AM313" si="830">AM312</f>
        <v>0</v>
      </c>
      <c r="AN313" s="362">
        <f t="shared" ref="AN313" si="831">AN312</f>
        <v>0</v>
      </c>
      <c r="AO313" s="362">
        <f t="shared" ref="AO313" si="832">AO312</f>
        <v>0</v>
      </c>
      <c r="AP313" s="362">
        <f t="shared" ref="AP313" si="833">AP312</f>
        <v>0</v>
      </c>
      <c r="AQ313" s="362">
        <f t="shared" ref="AQ313" si="834">AQ312</f>
        <v>0</v>
      </c>
      <c r="AR313" s="362">
        <f t="shared" ref="AR313" si="835">AR312</f>
        <v>0</v>
      </c>
      <c r="AS313" s="266"/>
    </row>
    <row r="314" spans="1:45" hidden="1" outlineLevel="1">
      <c r="B314" s="254"/>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363"/>
      <c r="AF314" s="376"/>
      <c r="AG314" s="376"/>
      <c r="AH314" s="376"/>
      <c r="AI314" s="376"/>
      <c r="AJ314" s="376"/>
      <c r="AK314" s="376"/>
      <c r="AL314" s="376"/>
      <c r="AM314" s="376"/>
      <c r="AN314" s="376"/>
      <c r="AO314" s="376"/>
      <c r="AP314" s="376"/>
      <c r="AQ314" s="376"/>
      <c r="AR314" s="376"/>
      <c r="AS314" s="266"/>
    </row>
    <row r="315" spans="1:45" hidden="1" outlineLevel="1">
      <c r="A315" s="457">
        <v>27</v>
      </c>
      <c r="B315" s="273" t="s">
        <v>119</v>
      </c>
      <c r="C315" s="251" t="s">
        <v>25</v>
      </c>
      <c r="D315" s="255"/>
      <c r="E315" s="255"/>
      <c r="F315" s="255"/>
      <c r="G315" s="255"/>
      <c r="H315" s="255"/>
      <c r="I315" s="255"/>
      <c r="J315" s="255"/>
      <c r="K315" s="255"/>
      <c r="L315" s="255"/>
      <c r="M315" s="255"/>
      <c r="N315" s="255"/>
      <c r="O315" s="255"/>
      <c r="P315" s="255"/>
      <c r="Q315" s="255">
        <v>12</v>
      </c>
      <c r="R315" s="255"/>
      <c r="S315" s="255"/>
      <c r="T315" s="255"/>
      <c r="U315" s="255"/>
      <c r="V315" s="255"/>
      <c r="W315" s="255"/>
      <c r="X315" s="255"/>
      <c r="Y315" s="255"/>
      <c r="Z315" s="255"/>
      <c r="AA315" s="255"/>
      <c r="AB315" s="255"/>
      <c r="AC315" s="255"/>
      <c r="AD315" s="255"/>
      <c r="AE315" s="377"/>
      <c r="AF315" s="361"/>
      <c r="AG315" s="361"/>
      <c r="AH315" s="361"/>
      <c r="AI315" s="361"/>
      <c r="AJ315" s="361"/>
      <c r="AK315" s="361"/>
      <c r="AL315" s="361"/>
      <c r="AM315" s="366"/>
      <c r="AN315" s="366"/>
      <c r="AO315" s="366"/>
      <c r="AP315" s="366"/>
      <c r="AQ315" s="366"/>
      <c r="AR315" s="366"/>
      <c r="AS315" s="256">
        <f>SUM(AE315:AR315)</f>
        <v>0</v>
      </c>
    </row>
    <row r="316" spans="1:45" hidden="1" outlineLevel="1">
      <c r="B316" s="254" t="s">
        <v>288</v>
      </c>
      <c r="C316" s="251" t="s">
        <v>163</v>
      </c>
      <c r="D316" s="255"/>
      <c r="E316" s="255"/>
      <c r="F316" s="255"/>
      <c r="G316" s="255"/>
      <c r="H316" s="255"/>
      <c r="I316" s="255"/>
      <c r="J316" s="255"/>
      <c r="K316" s="255"/>
      <c r="L316" s="255"/>
      <c r="M316" s="255"/>
      <c r="N316" s="255"/>
      <c r="O316" s="255"/>
      <c r="P316" s="255"/>
      <c r="Q316" s="255">
        <f>Q315</f>
        <v>12</v>
      </c>
      <c r="R316" s="255"/>
      <c r="S316" s="255"/>
      <c r="T316" s="255"/>
      <c r="U316" s="255"/>
      <c r="V316" s="255"/>
      <c r="W316" s="255"/>
      <c r="X316" s="255"/>
      <c r="Y316" s="255"/>
      <c r="Z316" s="255"/>
      <c r="AA316" s="255"/>
      <c r="AB316" s="255"/>
      <c r="AC316" s="255"/>
      <c r="AD316" s="255"/>
      <c r="AE316" s="362">
        <f>AE315</f>
        <v>0</v>
      </c>
      <c r="AF316" s="362">
        <f t="shared" ref="AF316" si="836">AF315</f>
        <v>0</v>
      </c>
      <c r="AG316" s="362">
        <f t="shared" ref="AG316" si="837">AG315</f>
        <v>0</v>
      </c>
      <c r="AH316" s="362">
        <f t="shared" ref="AH316" si="838">AH315</f>
        <v>0</v>
      </c>
      <c r="AI316" s="362">
        <f t="shared" ref="AI316" si="839">AI315</f>
        <v>0</v>
      </c>
      <c r="AJ316" s="362">
        <f t="shared" ref="AJ316" si="840">AJ315</f>
        <v>0</v>
      </c>
      <c r="AK316" s="362">
        <f t="shared" ref="AK316" si="841">AK315</f>
        <v>0</v>
      </c>
      <c r="AL316" s="362">
        <f t="shared" ref="AL316" si="842">AL315</f>
        <v>0</v>
      </c>
      <c r="AM316" s="362">
        <f t="shared" ref="AM316" si="843">AM315</f>
        <v>0</v>
      </c>
      <c r="AN316" s="362">
        <f t="shared" ref="AN316" si="844">AN315</f>
        <v>0</v>
      </c>
      <c r="AO316" s="362">
        <f t="shared" ref="AO316" si="845">AO315</f>
        <v>0</v>
      </c>
      <c r="AP316" s="362">
        <f t="shared" ref="AP316" si="846">AP315</f>
        <v>0</v>
      </c>
      <c r="AQ316" s="362">
        <f t="shared" ref="AQ316" si="847">AQ315</f>
        <v>0</v>
      </c>
      <c r="AR316" s="362">
        <f t="shared" ref="AR316" si="848">AR315</f>
        <v>0</v>
      </c>
      <c r="AS316" s="266"/>
    </row>
    <row r="317" spans="1:45" hidden="1" outlineLevel="1">
      <c r="B317" s="254"/>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363"/>
      <c r="AF317" s="376"/>
      <c r="AG317" s="376"/>
      <c r="AH317" s="376"/>
      <c r="AI317" s="376"/>
      <c r="AJ317" s="376"/>
      <c r="AK317" s="376"/>
      <c r="AL317" s="376"/>
      <c r="AM317" s="376"/>
      <c r="AN317" s="376"/>
      <c r="AO317" s="376"/>
      <c r="AP317" s="376"/>
      <c r="AQ317" s="376"/>
      <c r="AR317" s="376"/>
      <c r="AS317" s="266"/>
    </row>
    <row r="318" spans="1:45" ht="30" hidden="1" outlineLevel="1">
      <c r="A318" s="457">
        <v>28</v>
      </c>
      <c r="B318" s="273" t="s">
        <v>120</v>
      </c>
      <c r="C318" s="251" t="s">
        <v>25</v>
      </c>
      <c r="D318" s="255"/>
      <c r="E318" s="255"/>
      <c r="F318" s="255"/>
      <c r="G318" s="255"/>
      <c r="H318" s="255"/>
      <c r="I318" s="255"/>
      <c r="J318" s="255"/>
      <c r="K318" s="255"/>
      <c r="L318" s="255"/>
      <c r="M318" s="255"/>
      <c r="N318" s="255"/>
      <c r="O318" s="255"/>
      <c r="P318" s="255"/>
      <c r="Q318" s="255">
        <v>12</v>
      </c>
      <c r="R318" s="255"/>
      <c r="S318" s="255"/>
      <c r="T318" s="255"/>
      <c r="U318" s="255"/>
      <c r="V318" s="255"/>
      <c r="W318" s="255"/>
      <c r="X318" s="255"/>
      <c r="Y318" s="255"/>
      <c r="Z318" s="255"/>
      <c r="AA318" s="255"/>
      <c r="AB318" s="255"/>
      <c r="AC318" s="255"/>
      <c r="AD318" s="255"/>
      <c r="AE318" s="377"/>
      <c r="AF318" s="361"/>
      <c r="AG318" s="361"/>
      <c r="AH318" s="361"/>
      <c r="AI318" s="361"/>
      <c r="AJ318" s="361"/>
      <c r="AK318" s="361"/>
      <c r="AL318" s="361"/>
      <c r="AM318" s="366"/>
      <c r="AN318" s="366"/>
      <c r="AO318" s="366"/>
      <c r="AP318" s="366"/>
      <c r="AQ318" s="366"/>
      <c r="AR318" s="366"/>
      <c r="AS318" s="256">
        <f>SUM(AE318:AR318)</f>
        <v>0</v>
      </c>
    </row>
    <row r="319" spans="1:45" hidden="1" outlineLevel="1">
      <c r="B319" s="254" t="s">
        <v>288</v>
      </c>
      <c r="C319" s="251" t="s">
        <v>163</v>
      </c>
      <c r="D319" s="255"/>
      <c r="E319" s="255"/>
      <c r="F319" s="255"/>
      <c r="G319" s="255"/>
      <c r="H319" s="255"/>
      <c r="I319" s="255"/>
      <c r="J319" s="255"/>
      <c r="K319" s="255"/>
      <c r="L319" s="255"/>
      <c r="M319" s="255"/>
      <c r="N319" s="255"/>
      <c r="O319" s="255"/>
      <c r="P319" s="255"/>
      <c r="Q319" s="255">
        <f>Q318</f>
        <v>12</v>
      </c>
      <c r="R319" s="255"/>
      <c r="S319" s="255"/>
      <c r="T319" s="255"/>
      <c r="U319" s="255"/>
      <c r="V319" s="255"/>
      <c r="W319" s="255"/>
      <c r="X319" s="255"/>
      <c r="Y319" s="255"/>
      <c r="Z319" s="255"/>
      <c r="AA319" s="255"/>
      <c r="AB319" s="255"/>
      <c r="AC319" s="255"/>
      <c r="AD319" s="255"/>
      <c r="AE319" s="362">
        <f>AE318</f>
        <v>0</v>
      </c>
      <c r="AF319" s="362">
        <f t="shared" ref="AF319" si="849">AF318</f>
        <v>0</v>
      </c>
      <c r="AG319" s="362">
        <f t="shared" ref="AG319" si="850">AG318</f>
        <v>0</v>
      </c>
      <c r="AH319" s="362">
        <f t="shared" ref="AH319" si="851">AH318</f>
        <v>0</v>
      </c>
      <c r="AI319" s="362">
        <f t="shared" ref="AI319" si="852">AI318</f>
        <v>0</v>
      </c>
      <c r="AJ319" s="362">
        <f t="shared" ref="AJ319" si="853">AJ318</f>
        <v>0</v>
      </c>
      <c r="AK319" s="362">
        <f t="shared" ref="AK319" si="854">AK318</f>
        <v>0</v>
      </c>
      <c r="AL319" s="362">
        <f t="shared" ref="AL319" si="855">AL318</f>
        <v>0</v>
      </c>
      <c r="AM319" s="362">
        <f t="shared" ref="AM319" si="856">AM318</f>
        <v>0</v>
      </c>
      <c r="AN319" s="362">
        <f t="shared" ref="AN319" si="857">AN318</f>
        <v>0</v>
      </c>
      <c r="AO319" s="362">
        <f t="shared" ref="AO319" si="858">AO318</f>
        <v>0</v>
      </c>
      <c r="AP319" s="362">
        <f t="shared" ref="AP319" si="859">AP318</f>
        <v>0</v>
      </c>
      <c r="AQ319" s="362">
        <f t="shared" ref="AQ319" si="860">AQ318</f>
        <v>0</v>
      </c>
      <c r="AR319" s="362">
        <f t="shared" ref="AR319" si="861">AR318</f>
        <v>0</v>
      </c>
      <c r="AS319" s="266"/>
    </row>
    <row r="320" spans="1:45" hidden="1" outlineLevel="1">
      <c r="B320" s="254"/>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251"/>
      <c r="AE320" s="363"/>
      <c r="AF320" s="376"/>
      <c r="AG320" s="376"/>
      <c r="AH320" s="376"/>
      <c r="AI320" s="376"/>
      <c r="AJ320" s="376"/>
      <c r="AK320" s="376"/>
      <c r="AL320" s="376"/>
      <c r="AM320" s="376"/>
      <c r="AN320" s="376"/>
      <c r="AO320" s="376"/>
      <c r="AP320" s="376"/>
      <c r="AQ320" s="376"/>
      <c r="AR320" s="376"/>
      <c r="AS320" s="266"/>
    </row>
    <row r="321" spans="1:45" ht="30" hidden="1" outlineLevel="1">
      <c r="A321" s="457">
        <v>29</v>
      </c>
      <c r="B321" s="273" t="s">
        <v>121</v>
      </c>
      <c r="C321" s="251" t="s">
        <v>25</v>
      </c>
      <c r="D321" s="255"/>
      <c r="E321" s="255"/>
      <c r="F321" s="255"/>
      <c r="G321" s="255"/>
      <c r="H321" s="255"/>
      <c r="I321" s="255"/>
      <c r="J321" s="255"/>
      <c r="K321" s="255"/>
      <c r="L321" s="255"/>
      <c r="M321" s="255"/>
      <c r="N321" s="255"/>
      <c r="O321" s="255"/>
      <c r="P321" s="255"/>
      <c r="Q321" s="255">
        <v>3</v>
      </c>
      <c r="R321" s="255"/>
      <c r="S321" s="255"/>
      <c r="T321" s="255"/>
      <c r="U321" s="255"/>
      <c r="V321" s="255"/>
      <c r="W321" s="255"/>
      <c r="X321" s="255"/>
      <c r="Y321" s="255"/>
      <c r="Z321" s="255"/>
      <c r="AA321" s="255"/>
      <c r="AB321" s="255"/>
      <c r="AC321" s="255"/>
      <c r="AD321" s="255"/>
      <c r="AE321" s="377"/>
      <c r="AF321" s="361"/>
      <c r="AG321" s="361"/>
      <c r="AH321" s="361"/>
      <c r="AI321" s="361"/>
      <c r="AJ321" s="361"/>
      <c r="AK321" s="361"/>
      <c r="AL321" s="361"/>
      <c r="AM321" s="366"/>
      <c r="AN321" s="366"/>
      <c r="AO321" s="366"/>
      <c r="AP321" s="366"/>
      <c r="AQ321" s="366"/>
      <c r="AR321" s="366"/>
      <c r="AS321" s="256">
        <f>SUM(AE321:AR321)</f>
        <v>0</v>
      </c>
    </row>
    <row r="322" spans="1:45" hidden="1" outlineLevel="1">
      <c r="B322" s="254" t="s">
        <v>288</v>
      </c>
      <c r="C322" s="251" t="s">
        <v>163</v>
      </c>
      <c r="D322" s="255"/>
      <c r="E322" s="255"/>
      <c r="F322" s="255"/>
      <c r="G322" s="255"/>
      <c r="H322" s="255"/>
      <c r="I322" s="255"/>
      <c r="J322" s="255"/>
      <c r="K322" s="255"/>
      <c r="L322" s="255"/>
      <c r="M322" s="255"/>
      <c r="N322" s="255"/>
      <c r="O322" s="255"/>
      <c r="P322" s="255"/>
      <c r="Q322" s="255">
        <f>Q321</f>
        <v>3</v>
      </c>
      <c r="R322" s="255"/>
      <c r="S322" s="255"/>
      <c r="T322" s="255"/>
      <c r="U322" s="255"/>
      <c r="V322" s="255"/>
      <c r="W322" s="255"/>
      <c r="X322" s="255"/>
      <c r="Y322" s="255"/>
      <c r="Z322" s="255"/>
      <c r="AA322" s="255"/>
      <c r="AB322" s="255"/>
      <c r="AC322" s="255"/>
      <c r="AD322" s="255"/>
      <c r="AE322" s="362">
        <f>AE321</f>
        <v>0</v>
      </c>
      <c r="AF322" s="362">
        <f t="shared" ref="AF322" si="862">AF321</f>
        <v>0</v>
      </c>
      <c r="AG322" s="362">
        <f t="shared" ref="AG322" si="863">AG321</f>
        <v>0</v>
      </c>
      <c r="AH322" s="362">
        <f t="shared" ref="AH322" si="864">AH321</f>
        <v>0</v>
      </c>
      <c r="AI322" s="362">
        <f t="shared" ref="AI322" si="865">AI321</f>
        <v>0</v>
      </c>
      <c r="AJ322" s="362">
        <f t="shared" ref="AJ322" si="866">AJ321</f>
        <v>0</v>
      </c>
      <c r="AK322" s="362">
        <f t="shared" ref="AK322" si="867">AK321</f>
        <v>0</v>
      </c>
      <c r="AL322" s="362">
        <f t="shared" ref="AL322" si="868">AL321</f>
        <v>0</v>
      </c>
      <c r="AM322" s="362">
        <f t="shared" ref="AM322" si="869">AM321</f>
        <v>0</v>
      </c>
      <c r="AN322" s="362">
        <f t="shared" ref="AN322" si="870">AN321</f>
        <v>0</v>
      </c>
      <c r="AO322" s="362">
        <f t="shared" ref="AO322" si="871">AO321</f>
        <v>0</v>
      </c>
      <c r="AP322" s="362">
        <f t="shared" ref="AP322" si="872">AP321</f>
        <v>0</v>
      </c>
      <c r="AQ322" s="362">
        <f t="shared" ref="AQ322" si="873">AQ321</f>
        <v>0</v>
      </c>
      <c r="AR322" s="362">
        <f t="shared" ref="AR322" si="874">AR321</f>
        <v>0</v>
      </c>
      <c r="AS322" s="266"/>
    </row>
    <row r="323" spans="1:45" hidden="1" outlineLevel="1">
      <c r="B323" s="254"/>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251"/>
      <c r="AE323" s="363"/>
      <c r="AF323" s="376"/>
      <c r="AG323" s="376"/>
      <c r="AH323" s="376"/>
      <c r="AI323" s="376"/>
      <c r="AJ323" s="376"/>
      <c r="AK323" s="376"/>
      <c r="AL323" s="376"/>
      <c r="AM323" s="376"/>
      <c r="AN323" s="376"/>
      <c r="AO323" s="376"/>
      <c r="AP323" s="376"/>
      <c r="AQ323" s="376"/>
      <c r="AR323" s="376"/>
      <c r="AS323" s="266"/>
    </row>
    <row r="324" spans="1:45" ht="30" hidden="1" outlineLevel="1">
      <c r="A324" s="457">
        <v>30</v>
      </c>
      <c r="B324" s="273" t="s">
        <v>122</v>
      </c>
      <c r="C324" s="251" t="s">
        <v>25</v>
      </c>
      <c r="D324" s="255"/>
      <c r="E324" s="255"/>
      <c r="F324" s="255"/>
      <c r="G324" s="255"/>
      <c r="H324" s="255"/>
      <c r="I324" s="255"/>
      <c r="J324" s="255"/>
      <c r="K324" s="255"/>
      <c r="L324" s="255"/>
      <c r="M324" s="255"/>
      <c r="N324" s="255"/>
      <c r="O324" s="255"/>
      <c r="P324" s="255"/>
      <c r="Q324" s="255">
        <v>12</v>
      </c>
      <c r="R324" s="255"/>
      <c r="S324" s="255"/>
      <c r="T324" s="255"/>
      <c r="U324" s="255"/>
      <c r="V324" s="255"/>
      <c r="W324" s="255"/>
      <c r="X324" s="255"/>
      <c r="Y324" s="255"/>
      <c r="Z324" s="255"/>
      <c r="AA324" s="255"/>
      <c r="AB324" s="255"/>
      <c r="AC324" s="255"/>
      <c r="AD324" s="255"/>
      <c r="AE324" s="377"/>
      <c r="AF324" s="361"/>
      <c r="AG324" s="361"/>
      <c r="AH324" s="361"/>
      <c r="AI324" s="361"/>
      <c r="AJ324" s="361"/>
      <c r="AK324" s="361"/>
      <c r="AL324" s="361"/>
      <c r="AM324" s="366"/>
      <c r="AN324" s="366"/>
      <c r="AO324" s="366"/>
      <c r="AP324" s="366"/>
      <c r="AQ324" s="366"/>
      <c r="AR324" s="366"/>
      <c r="AS324" s="256">
        <f>SUM(AE324:AR324)</f>
        <v>0</v>
      </c>
    </row>
    <row r="325" spans="1:45" hidden="1" outlineLevel="1">
      <c r="B325" s="254" t="s">
        <v>288</v>
      </c>
      <c r="C325" s="251" t="s">
        <v>163</v>
      </c>
      <c r="D325" s="255"/>
      <c r="E325" s="255"/>
      <c r="F325" s="255"/>
      <c r="G325" s="255"/>
      <c r="H325" s="255"/>
      <c r="I325" s="255"/>
      <c r="J325" s="255"/>
      <c r="K325" s="255"/>
      <c r="L325" s="255"/>
      <c r="M325" s="255"/>
      <c r="N325" s="255"/>
      <c r="O325" s="255"/>
      <c r="P325" s="255"/>
      <c r="Q325" s="255">
        <f>Q324</f>
        <v>12</v>
      </c>
      <c r="R325" s="255"/>
      <c r="S325" s="255"/>
      <c r="T325" s="255"/>
      <c r="U325" s="255"/>
      <c r="V325" s="255"/>
      <c r="W325" s="255"/>
      <c r="X325" s="255"/>
      <c r="Y325" s="255"/>
      <c r="Z325" s="255"/>
      <c r="AA325" s="255"/>
      <c r="AB325" s="255"/>
      <c r="AC325" s="255"/>
      <c r="AD325" s="255"/>
      <c r="AE325" s="362">
        <f>AE324</f>
        <v>0</v>
      </c>
      <c r="AF325" s="362">
        <f t="shared" ref="AF325" si="875">AF324</f>
        <v>0</v>
      </c>
      <c r="AG325" s="362">
        <f t="shared" ref="AG325" si="876">AG324</f>
        <v>0</v>
      </c>
      <c r="AH325" s="362">
        <f t="shared" ref="AH325" si="877">AH324</f>
        <v>0</v>
      </c>
      <c r="AI325" s="362">
        <f t="shared" ref="AI325" si="878">AI324</f>
        <v>0</v>
      </c>
      <c r="AJ325" s="362">
        <f t="shared" ref="AJ325" si="879">AJ324</f>
        <v>0</v>
      </c>
      <c r="AK325" s="362">
        <f t="shared" ref="AK325" si="880">AK324</f>
        <v>0</v>
      </c>
      <c r="AL325" s="362">
        <f t="shared" ref="AL325" si="881">AL324</f>
        <v>0</v>
      </c>
      <c r="AM325" s="362">
        <f t="shared" ref="AM325" si="882">AM324</f>
        <v>0</v>
      </c>
      <c r="AN325" s="362">
        <f t="shared" ref="AN325" si="883">AN324</f>
        <v>0</v>
      </c>
      <c r="AO325" s="362">
        <f t="shared" ref="AO325" si="884">AO324</f>
        <v>0</v>
      </c>
      <c r="AP325" s="362">
        <f t="shared" ref="AP325" si="885">AP324</f>
        <v>0</v>
      </c>
      <c r="AQ325" s="362">
        <f t="shared" ref="AQ325" si="886">AQ324</f>
        <v>0</v>
      </c>
      <c r="AR325" s="362">
        <f t="shared" ref="AR325" si="887">AR324</f>
        <v>0</v>
      </c>
      <c r="AS325" s="266"/>
    </row>
    <row r="326" spans="1:45" hidden="1" outlineLevel="1">
      <c r="B326" s="254"/>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363"/>
      <c r="AF326" s="376"/>
      <c r="AG326" s="376"/>
      <c r="AH326" s="376"/>
      <c r="AI326" s="376"/>
      <c r="AJ326" s="376"/>
      <c r="AK326" s="376"/>
      <c r="AL326" s="376"/>
      <c r="AM326" s="376"/>
      <c r="AN326" s="376"/>
      <c r="AO326" s="376"/>
      <c r="AP326" s="376"/>
      <c r="AQ326" s="376"/>
      <c r="AR326" s="376"/>
      <c r="AS326" s="266"/>
    </row>
    <row r="327" spans="1:45" hidden="1" outlineLevel="1">
      <c r="A327" s="457">
        <v>31</v>
      </c>
      <c r="B327" s="273" t="s">
        <v>123</v>
      </c>
      <c r="C327" s="251" t="s">
        <v>25</v>
      </c>
      <c r="D327" s="255"/>
      <c r="E327" s="255"/>
      <c r="F327" s="255"/>
      <c r="G327" s="255"/>
      <c r="H327" s="255"/>
      <c r="I327" s="255"/>
      <c r="J327" s="255"/>
      <c r="K327" s="255"/>
      <c r="L327" s="255"/>
      <c r="M327" s="255"/>
      <c r="N327" s="255"/>
      <c r="O327" s="255"/>
      <c r="P327" s="255"/>
      <c r="Q327" s="255">
        <v>12</v>
      </c>
      <c r="R327" s="255"/>
      <c r="S327" s="255"/>
      <c r="T327" s="255"/>
      <c r="U327" s="255"/>
      <c r="V327" s="255"/>
      <c r="W327" s="255"/>
      <c r="X327" s="255"/>
      <c r="Y327" s="255"/>
      <c r="Z327" s="255"/>
      <c r="AA327" s="255"/>
      <c r="AB327" s="255"/>
      <c r="AC327" s="255"/>
      <c r="AD327" s="255"/>
      <c r="AE327" s="377"/>
      <c r="AF327" s="361"/>
      <c r="AG327" s="361"/>
      <c r="AH327" s="361"/>
      <c r="AI327" s="361"/>
      <c r="AJ327" s="361"/>
      <c r="AK327" s="361"/>
      <c r="AL327" s="361"/>
      <c r="AM327" s="366"/>
      <c r="AN327" s="366"/>
      <c r="AO327" s="366"/>
      <c r="AP327" s="366"/>
      <c r="AQ327" s="366"/>
      <c r="AR327" s="366"/>
      <c r="AS327" s="256">
        <f>SUM(AE327:AR327)</f>
        <v>0</v>
      </c>
    </row>
    <row r="328" spans="1:45" hidden="1" outlineLevel="1">
      <c r="B328" s="254" t="s">
        <v>288</v>
      </c>
      <c r="C328" s="251" t="s">
        <v>163</v>
      </c>
      <c r="D328" s="255"/>
      <c r="E328" s="255"/>
      <c r="F328" s="255"/>
      <c r="G328" s="255"/>
      <c r="H328" s="255"/>
      <c r="I328" s="255"/>
      <c r="J328" s="255"/>
      <c r="K328" s="255"/>
      <c r="L328" s="255"/>
      <c r="M328" s="255"/>
      <c r="N328" s="255"/>
      <c r="O328" s="255"/>
      <c r="P328" s="255"/>
      <c r="Q328" s="255">
        <f>Q327</f>
        <v>12</v>
      </c>
      <c r="R328" s="255"/>
      <c r="S328" s="255"/>
      <c r="T328" s="255"/>
      <c r="U328" s="255"/>
      <c r="V328" s="255"/>
      <c r="W328" s="255"/>
      <c r="X328" s="255"/>
      <c r="Y328" s="255"/>
      <c r="Z328" s="255"/>
      <c r="AA328" s="255"/>
      <c r="AB328" s="255"/>
      <c r="AC328" s="255"/>
      <c r="AD328" s="255"/>
      <c r="AE328" s="362">
        <f>AE327</f>
        <v>0</v>
      </c>
      <c r="AF328" s="362">
        <f t="shared" ref="AF328" si="888">AF327</f>
        <v>0</v>
      </c>
      <c r="AG328" s="362">
        <f t="shared" ref="AG328" si="889">AG327</f>
        <v>0</v>
      </c>
      <c r="AH328" s="362">
        <f t="shared" ref="AH328" si="890">AH327</f>
        <v>0</v>
      </c>
      <c r="AI328" s="362">
        <f t="shared" ref="AI328" si="891">AI327</f>
        <v>0</v>
      </c>
      <c r="AJ328" s="362">
        <f t="shared" ref="AJ328" si="892">AJ327</f>
        <v>0</v>
      </c>
      <c r="AK328" s="362">
        <f t="shared" ref="AK328" si="893">AK327</f>
        <v>0</v>
      </c>
      <c r="AL328" s="362">
        <f t="shared" ref="AL328" si="894">AL327</f>
        <v>0</v>
      </c>
      <c r="AM328" s="362">
        <f t="shared" ref="AM328" si="895">AM327</f>
        <v>0</v>
      </c>
      <c r="AN328" s="362">
        <f t="shared" ref="AN328" si="896">AN327</f>
        <v>0</v>
      </c>
      <c r="AO328" s="362">
        <f t="shared" ref="AO328" si="897">AO327</f>
        <v>0</v>
      </c>
      <c r="AP328" s="362">
        <f t="shared" ref="AP328" si="898">AP327</f>
        <v>0</v>
      </c>
      <c r="AQ328" s="362">
        <f t="shared" ref="AQ328" si="899">AQ327</f>
        <v>0</v>
      </c>
      <c r="AR328" s="362">
        <f t="shared" ref="AR328" si="900">AR327</f>
        <v>0</v>
      </c>
      <c r="AS328" s="266"/>
    </row>
    <row r="329" spans="1:45" hidden="1" outlineLevel="1">
      <c r="B329" s="273"/>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363"/>
      <c r="AF329" s="376"/>
      <c r="AG329" s="376"/>
      <c r="AH329" s="376"/>
      <c r="AI329" s="376"/>
      <c r="AJ329" s="376"/>
      <c r="AK329" s="376"/>
      <c r="AL329" s="376"/>
      <c r="AM329" s="376"/>
      <c r="AN329" s="376"/>
      <c r="AO329" s="376"/>
      <c r="AP329" s="376"/>
      <c r="AQ329" s="376"/>
      <c r="AR329" s="376"/>
      <c r="AS329" s="266"/>
    </row>
    <row r="330" spans="1:45" hidden="1" outlineLevel="1">
      <c r="A330" s="457">
        <v>32</v>
      </c>
      <c r="B330" s="273" t="s">
        <v>124</v>
      </c>
      <c r="C330" s="251" t="s">
        <v>25</v>
      </c>
      <c r="D330" s="255"/>
      <c r="E330" s="255"/>
      <c r="F330" s="255"/>
      <c r="G330" s="255"/>
      <c r="H330" s="255"/>
      <c r="I330" s="255"/>
      <c r="J330" s="255"/>
      <c r="K330" s="255"/>
      <c r="L330" s="255"/>
      <c r="M330" s="255"/>
      <c r="N330" s="255"/>
      <c r="O330" s="255"/>
      <c r="P330" s="255"/>
      <c r="Q330" s="255">
        <v>12</v>
      </c>
      <c r="R330" s="255"/>
      <c r="S330" s="255"/>
      <c r="T330" s="255"/>
      <c r="U330" s="255"/>
      <c r="V330" s="255"/>
      <c r="W330" s="255"/>
      <c r="X330" s="255"/>
      <c r="Y330" s="255"/>
      <c r="Z330" s="255"/>
      <c r="AA330" s="255"/>
      <c r="AB330" s="255"/>
      <c r="AC330" s="255"/>
      <c r="AD330" s="255"/>
      <c r="AE330" s="377"/>
      <c r="AF330" s="361"/>
      <c r="AG330" s="361"/>
      <c r="AH330" s="361"/>
      <c r="AI330" s="361"/>
      <c r="AJ330" s="361"/>
      <c r="AK330" s="361"/>
      <c r="AL330" s="361"/>
      <c r="AM330" s="366"/>
      <c r="AN330" s="366"/>
      <c r="AO330" s="366"/>
      <c r="AP330" s="366"/>
      <c r="AQ330" s="366"/>
      <c r="AR330" s="366"/>
      <c r="AS330" s="256">
        <f>SUM(AE330:AR330)</f>
        <v>0</v>
      </c>
    </row>
    <row r="331" spans="1:45" hidden="1" outlineLevel="1">
      <c r="B331" s="254" t="s">
        <v>288</v>
      </c>
      <c r="C331" s="251" t="s">
        <v>163</v>
      </c>
      <c r="D331" s="255"/>
      <c r="E331" s="255"/>
      <c r="F331" s="255"/>
      <c r="G331" s="255"/>
      <c r="H331" s="255"/>
      <c r="I331" s="255"/>
      <c r="J331" s="255"/>
      <c r="K331" s="255"/>
      <c r="L331" s="255"/>
      <c r="M331" s="255"/>
      <c r="N331" s="255"/>
      <c r="O331" s="255"/>
      <c r="P331" s="255"/>
      <c r="Q331" s="255">
        <f>Q330</f>
        <v>12</v>
      </c>
      <c r="R331" s="255"/>
      <c r="S331" s="255"/>
      <c r="T331" s="255"/>
      <c r="U331" s="255"/>
      <c r="V331" s="255"/>
      <c r="W331" s="255"/>
      <c r="X331" s="255"/>
      <c r="Y331" s="255"/>
      <c r="Z331" s="255"/>
      <c r="AA331" s="255"/>
      <c r="AB331" s="255"/>
      <c r="AC331" s="255"/>
      <c r="AD331" s="255"/>
      <c r="AE331" s="362">
        <f>AE330</f>
        <v>0</v>
      </c>
      <c r="AF331" s="362">
        <f t="shared" ref="AF331" si="901">AF330</f>
        <v>0</v>
      </c>
      <c r="AG331" s="362">
        <f t="shared" ref="AG331" si="902">AG330</f>
        <v>0</v>
      </c>
      <c r="AH331" s="362">
        <f t="shared" ref="AH331" si="903">AH330</f>
        <v>0</v>
      </c>
      <c r="AI331" s="362">
        <f t="shared" ref="AI331" si="904">AI330</f>
        <v>0</v>
      </c>
      <c r="AJ331" s="362">
        <f t="shared" ref="AJ331" si="905">AJ330</f>
        <v>0</v>
      </c>
      <c r="AK331" s="362">
        <f t="shared" ref="AK331" si="906">AK330</f>
        <v>0</v>
      </c>
      <c r="AL331" s="362">
        <f t="shared" ref="AL331" si="907">AL330</f>
        <v>0</v>
      </c>
      <c r="AM331" s="362">
        <f t="shared" ref="AM331" si="908">AM330</f>
        <v>0</v>
      </c>
      <c r="AN331" s="362">
        <f t="shared" ref="AN331" si="909">AN330</f>
        <v>0</v>
      </c>
      <c r="AO331" s="362">
        <f t="shared" ref="AO331" si="910">AO330</f>
        <v>0</v>
      </c>
      <c r="AP331" s="362">
        <f t="shared" ref="AP331" si="911">AP330</f>
        <v>0</v>
      </c>
      <c r="AQ331" s="362">
        <f t="shared" ref="AQ331" si="912">AQ330</f>
        <v>0</v>
      </c>
      <c r="AR331" s="362">
        <f t="shared" ref="AR331" si="913">AR330</f>
        <v>0</v>
      </c>
      <c r="AS331" s="266"/>
    </row>
    <row r="332" spans="1:45" hidden="1" outlineLevel="1">
      <c r="B332" s="273"/>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363"/>
      <c r="AF332" s="376"/>
      <c r="AG332" s="376"/>
      <c r="AH332" s="376"/>
      <c r="AI332" s="376"/>
      <c r="AJ332" s="376"/>
      <c r="AK332" s="376"/>
      <c r="AL332" s="376"/>
      <c r="AM332" s="376"/>
      <c r="AN332" s="376"/>
      <c r="AO332" s="376"/>
      <c r="AP332" s="376"/>
      <c r="AQ332" s="376"/>
      <c r="AR332" s="376"/>
      <c r="AS332" s="266"/>
    </row>
    <row r="333" spans="1:45" ht="15.75" hidden="1" outlineLevel="1">
      <c r="B333" s="248" t="s">
        <v>498</v>
      </c>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c r="AA333" s="251"/>
      <c r="AB333" s="251"/>
      <c r="AC333" s="251"/>
      <c r="AD333" s="251"/>
      <c r="AE333" s="363"/>
      <c r="AF333" s="376"/>
      <c r="AG333" s="376"/>
      <c r="AH333" s="376"/>
      <c r="AI333" s="376"/>
      <c r="AJ333" s="376"/>
      <c r="AK333" s="376"/>
      <c r="AL333" s="376"/>
      <c r="AM333" s="376"/>
      <c r="AN333" s="376"/>
      <c r="AO333" s="376"/>
      <c r="AP333" s="376"/>
      <c r="AQ333" s="376"/>
      <c r="AR333" s="376"/>
      <c r="AS333" s="266"/>
    </row>
    <row r="334" spans="1:45" hidden="1" outlineLevel="1">
      <c r="A334" s="457">
        <v>33</v>
      </c>
      <c r="B334" s="273" t="s">
        <v>125</v>
      </c>
      <c r="C334" s="251" t="s">
        <v>25</v>
      </c>
      <c r="D334" s="255"/>
      <c r="E334" s="255"/>
      <c r="F334" s="255"/>
      <c r="G334" s="255"/>
      <c r="H334" s="255"/>
      <c r="I334" s="255"/>
      <c r="J334" s="255"/>
      <c r="K334" s="255"/>
      <c r="L334" s="255"/>
      <c r="M334" s="255"/>
      <c r="N334" s="255"/>
      <c r="O334" s="255"/>
      <c r="P334" s="255"/>
      <c r="Q334" s="255">
        <v>0</v>
      </c>
      <c r="R334" s="255"/>
      <c r="S334" s="255"/>
      <c r="T334" s="255"/>
      <c r="U334" s="255"/>
      <c r="V334" s="255"/>
      <c r="W334" s="255"/>
      <c r="X334" s="255"/>
      <c r="Y334" s="255"/>
      <c r="Z334" s="255"/>
      <c r="AA334" s="255"/>
      <c r="AB334" s="255"/>
      <c r="AC334" s="255"/>
      <c r="AD334" s="255"/>
      <c r="AE334" s="377"/>
      <c r="AF334" s="361"/>
      <c r="AG334" s="361"/>
      <c r="AH334" s="361"/>
      <c r="AI334" s="361"/>
      <c r="AJ334" s="361"/>
      <c r="AK334" s="361"/>
      <c r="AL334" s="361"/>
      <c r="AM334" s="366"/>
      <c r="AN334" s="366"/>
      <c r="AO334" s="366"/>
      <c r="AP334" s="366"/>
      <c r="AQ334" s="366"/>
      <c r="AR334" s="366"/>
      <c r="AS334" s="256">
        <f>SUM(AE334:AR334)</f>
        <v>0</v>
      </c>
    </row>
    <row r="335" spans="1:45" hidden="1" outlineLevel="1">
      <c r="B335" s="254" t="s">
        <v>288</v>
      </c>
      <c r="C335" s="251" t="s">
        <v>163</v>
      </c>
      <c r="D335" s="255"/>
      <c r="E335" s="255"/>
      <c r="F335" s="255"/>
      <c r="G335" s="255"/>
      <c r="H335" s="255"/>
      <c r="I335" s="255"/>
      <c r="J335" s="255"/>
      <c r="K335" s="255"/>
      <c r="L335" s="255"/>
      <c r="M335" s="255"/>
      <c r="N335" s="255"/>
      <c r="O335" s="255"/>
      <c r="P335" s="255"/>
      <c r="Q335" s="255">
        <f>Q334</f>
        <v>0</v>
      </c>
      <c r="R335" s="255"/>
      <c r="S335" s="255"/>
      <c r="T335" s="255"/>
      <c r="U335" s="255"/>
      <c r="V335" s="255"/>
      <c r="W335" s="255"/>
      <c r="X335" s="255"/>
      <c r="Y335" s="255"/>
      <c r="Z335" s="255"/>
      <c r="AA335" s="255"/>
      <c r="AB335" s="255"/>
      <c r="AC335" s="255"/>
      <c r="AD335" s="255"/>
      <c r="AE335" s="362">
        <f>AE334</f>
        <v>0</v>
      </c>
      <c r="AF335" s="362">
        <f t="shared" ref="AF335" si="914">AF334</f>
        <v>0</v>
      </c>
      <c r="AG335" s="362">
        <f t="shared" ref="AG335" si="915">AG334</f>
        <v>0</v>
      </c>
      <c r="AH335" s="362">
        <f t="shared" ref="AH335" si="916">AH334</f>
        <v>0</v>
      </c>
      <c r="AI335" s="362">
        <f t="shared" ref="AI335" si="917">AI334</f>
        <v>0</v>
      </c>
      <c r="AJ335" s="362">
        <f t="shared" ref="AJ335" si="918">AJ334</f>
        <v>0</v>
      </c>
      <c r="AK335" s="362">
        <f t="shared" ref="AK335" si="919">AK334</f>
        <v>0</v>
      </c>
      <c r="AL335" s="362">
        <f t="shared" ref="AL335" si="920">AL334</f>
        <v>0</v>
      </c>
      <c r="AM335" s="362">
        <f t="shared" ref="AM335" si="921">AM334</f>
        <v>0</v>
      </c>
      <c r="AN335" s="362">
        <f t="shared" ref="AN335" si="922">AN334</f>
        <v>0</v>
      </c>
      <c r="AO335" s="362">
        <f t="shared" ref="AO335" si="923">AO334</f>
        <v>0</v>
      </c>
      <c r="AP335" s="362">
        <f t="shared" ref="AP335" si="924">AP334</f>
        <v>0</v>
      </c>
      <c r="AQ335" s="362">
        <f t="shared" ref="AQ335" si="925">AQ334</f>
        <v>0</v>
      </c>
      <c r="AR335" s="362">
        <f t="shared" ref="AR335" si="926">AR334</f>
        <v>0</v>
      </c>
      <c r="AS335" s="266"/>
    </row>
    <row r="336" spans="1:45" hidden="1" outlineLevel="1">
      <c r="B336" s="273"/>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363"/>
      <c r="AF336" s="376"/>
      <c r="AG336" s="376"/>
      <c r="AH336" s="376"/>
      <c r="AI336" s="376"/>
      <c r="AJ336" s="376"/>
      <c r="AK336" s="376"/>
      <c r="AL336" s="376"/>
      <c r="AM336" s="376"/>
      <c r="AN336" s="376"/>
      <c r="AO336" s="376"/>
      <c r="AP336" s="376"/>
      <c r="AQ336" s="376"/>
      <c r="AR336" s="376"/>
      <c r="AS336" s="266"/>
    </row>
    <row r="337" spans="1:45" hidden="1" outlineLevel="1">
      <c r="A337" s="457">
        <v>34</v>
      </c>
      <c r="B337" s="273" t="s">
        <v>126</v>
      </c>
      <c r="C337" s="251" t="s">
        <v>25</v>
      </c>
      <c r="D337" s="255"/>
      <c r="E337" s="255"/>
      <c r="F337" s="255"/>
      <c r="G337" s="255"/>
      <c r="H337" s="255"/>
      <c r="I337" s="255"/>
      <c r="J337" s="255"/>
      <c r="K337" s="255"/>
      <c r="L337" s="255"/>
      <c r="M337" s="255"/>
      <c r="N337" s="255"/>
      <c r="O337" s="255"/>
      <c r="P337" s="255"/>
      <c r="Q337" s="255">
        <v>0</v>
      </c>
      <c r="R337" s="255"/>
      <c r="S337" s="255"/>
      <c r="T337" s="255"/>
      <c r="U337" s="255"/>
      <c r="V337" s="255"/>
      <c r="W337" s="255"/>
      <c r="X337" s="255"/>
      <c r="Y337" s="255"/>
      <c r="Z337" s="255"/>
      <c r="AA337" s="255"/>
      <c r="AB337" s="255"/>
      <c r="AC337" s="255"/>
      <c r="AD337" s="255"/>
      <c r="AE337" s="377"/>
      <c r="AF337" s="361"/>
      <c r="AG337" s="361"/>
      <c r="AH337" s="361"/>
      <c r="AI337" s="361"/>
      <c r="AJ337" s="361"/>
      <c r="AK337" s="361"/>
      <c r="AL337" s="361"/>
      <c r="AM337" s="366"/>
      <c r="AN337" s="366"/>
      <c r="AO337" s="366"/>
      <c r="AP337" s="366"/>
      <c r="AQ337" s="366"/>
      <c r="AR337" s="366"/>
      <c r="AS337" s="256">
        <f>SUM(AE337:AR337)</f>
        <v>0</v>
      </c>
    </row>
    <row r="338" spans="1:45" hidden="1" outlineLevel="1">
      <c r="B338" s="254" t="s">
        <v>288</v>
      </c>
      <c r="C338" s="251" t="s">
        <v>163</v>
      </c>
      <c r="D338" s="255"/>
      <c r="E338" s="255"/>
      <c r="F338" s="255"/>
      <c r="G338" s="255"/>
      <c r="H338" s="255"/>
      <c r="I338" s="255"/>
      <c r="J338" s="255"/>
      <c r="K338" s="255"/>
      <c r="L338" s="255"/>
      <c r="M338" s="255"/>
      <c r="N338" s="255"/>
      <c r="O338" s="255"/>
      <c r="P338" s="255"/>
      <c r="Q338" s="255">
        <f>Q337</f>
        <v>0</v>
      </c>
      <c r="R338" s="255"/>
      <c r="S338" s="255"/>
      <c r="T338" s="255"/>
      <c r="U338" s="255"/>
      <c r="V338" s="255"/>
      <c r="W338" s="255"/>
      <c r="X338" s="255"/>
      <c r="Y338" s="255"/>
      <c r="Z338" s="255"/>
      <c r="AA338" s="255"/>
      <c r="AB338" s="255"/>
      <c r="AC338" s="255"/>
      <c r="AD338" s="255"/>
      <c r="AE338" s="362">
        <f>AE337</f>
        <v>0</v>
      </c>
      <c r="AF338" s="362">
        <f t="shared" ref="AF338" si="927">AF337</f>
        <v>0</v>
      </c>
      <c r="AG338" s="362">
        <f t="shared" ref="AG338" si="928">AG337</f>
        <v>0</v>
      </c>
      <c r="AH338" s="362">
        <f t="shared" ref="AH338" si="929">AH337</f>
        <v>0</v>
      </c>
      <c r="AI338" s="362">
        <f t="shared" ref="AI338" si="930">AI337</f>
        <v>0</v>
      </c>
      <c r="AJ338" s="362">
        <f t="shared" ref="AJ338" si="931">AJ337</f>
        <v>0</v>
      </c>
      <c r="AK338" s="362">
        <f t="shared" ref="AK338" si="932">AK337</f>
        <v>0</v>
      </c>
      <c r="AL338" s="362">
        <f t="shared" ref="AL338" si="933">AL337</f>
        <v>0</v>
      </c>
      <c r="AM338" s="362">
        <f t="shared" ref="AM338" si="934">AM337</f>
        <v>0</v>
      </c>
      <c r="AN338" s="362">
        <f t="shared" ref="AN338" si="935">AN337</f>
        <v>0</v>
      </c>
      <c r="AO338" s="362">
        <f t="shared" ref="AO338" si="936">AO337</f>
        <v>0</v>
      </c>
      <c r="AP338" s="362">
        <f t="shared" ref="AP338" si="937">AP337</f>
        <v>0</v>
      </c>
      <c r="AQ338" s="362">
        <f t="shared" ref="AQ338" si="938">AQ337</f>
        <v>0</v>
      </c>
      <c r="AR338" s="362">
        <f t="shared" ref="AR338" si="939">AR337</f>
        <v>0</v>
      </c>
      <c r="AS338" s="266"/>
    </row>
    <row r="339" spans="1:45" hidden="1" outlineLevel="1">
      <c r="B339" s="273"/>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251"/>
      <c r="AE339" s="363"/>
      <c r="AF339" s="376"/>
      <c r="AG339" s="376"/>
      <c r="AH339" s="376"/>
      <c r="AI339" s="376"/>
      <c r="AJ339" s="376"/>
      <c r="AK339" s="376"/>
      <c r="AL339" s="376"/>
      <c r="AM339" s="376"/>
      <c r="AN339" s="376"/>
      <c r="AO339" s="376"/>
      <c r="AP339" s="376"/>
      <c r="AQ339" s="376"/>
      <c r="AR339" s="376"/>
      <c r="AS339" s="266"/>
    </row>
    <row r="340" spans="1:45" hidden="1" outlineLevel="1">
      <c r="A340" s="457">
        <v>35</v>
      </c>
      <c r="B340" s="273" t="s">
        <v>127</v>
      </c>
      <c r="C340" s="251" t="s">
        <v>25</v>
      </c>
      <c r="D340" s="255"/>
      <c r="E340" s="255"/>
      <c r="F340" s="255"/>
      <c r="G340" s="255"/>
      <c r="H340" s="255"/>
      <c r="I340" s="255"/>
      <c r="J340" s="255"/>
      <c r="K340" s="255"/>
      <c r="L340" s="255"/>
      <c r="M340" s="255"/>
      <c r="N340" s="255"/>
      <c r="O340" s="255"/>
      <c r="P340" s="255"/>
      <c r="Q340" s="255">
        <v>0</v>
      </c>
      <c r="R340" s="255"/>
      <c r="S340" s="255"/>
      <c r="T340" s="255"/>
      <c r="U340" s="255"/>
      <c r="V340" s="255"/>
      <c r="W340" s="255"/>
      <c r="X340" s="255"/>
      <c r="Y340" s="255"/>
      <c r="Z340" s="255"/>
      <c r="AA340" s="255"/>
      <c r="AB340" s="255"/>
      <c r="AC340" s="255"/>
      <c r="AD340" s="255"/>
      <c r="AE340" s="377"/>
      <c r="AF340" s="361"/>
      <c r="AG340" s="361"/>
      <c r="AH340" s="361"/>
      <c r="AI340" s="361"/>
      <c r="AJ340" s="361"/>
      <c r="AK340" s="361"/>
      <c r="AL340" s="361"/>
      <c r="AM340" s="366"/>
      <c r="AN340" s="366"/>
      <c r="AO340" s="366"/>
      <c r="AP340" s="366"/>
      <c r="AQ340" s="366"/>
      <c r="AR340" s="366"/>
      <c r="AS340" s="256">
        <f>SUM(AE340:AR340)</f>
        <v>0</v>
      </c>
    </row>
    <row r="341" spans="1:45" hidden="1" outlineLevel="1">
      <c r="B341" s="254" t="s">
        <v>288</v>
      </c>
      <c r="C341" s="251" t="s">
        <v>163</v>
      </c>
      <c r="D341" s="255"/>
      <c r="E341" s="255"/>
      <c r="F341" s="255"/>
      <c r="G341" s="255"/>
      <c r="H341" s="255"/>
      <c r="I341" s="255"/>
      <c r="J341" s="255"/>
      <c r="K341" s="255"/>
      <c r="L341" s="255"/>
      <c r="M341" s="255"/>
      <c r="N341" s="255"/>
      <c r="O341" s="255"/>
      <c r="P341" s="255"/>
      <c r="Q341" s="255">
        <f>Q340</f>
        <v>0</v>
      </c>
      <c r="R341" s="255"/>
      <c r="S341" s="255"/>
      <c r="T341" s="255"/>
      <c r="U341" s="255"/>
      <c r="V341" s="255"/>
      <c r="W341" s="255"/>
      <c r="X341" s="255"/>
      <c r="Y341" s="255"/>
      <c r="Z341" s="255"/>
      <c r="AA341" s="255"/>
      <c r="AB341" s="255"/>
      <c r="AC341" s="255"/>
      <c r="AD341" s="255"/>
      <c r="AE341" s="362">
        <f>AE340</f>
        <v>0</v>
      </c>
      <c r="AF341" s="362">
        <f t="shared" ref="AF341" si="940">AF340</f>
        <v>0</v>
      </c>
      <c r="AG341" s="362">
        <f t="shared" ref="AG341" si="941">AG340</f>
        <v>0</v>
      </c>
      <c r="AH341" s="362">
        <f t="shared" ref="AH341" si="942">AH340</f>
        <v>0</v>
      </c>
      <c r="AI341" s="362">
        <f t="shared" ref="AI341" si="943">AI340</f>
        <v>0</v>
      </c>
      <c r="AJ341" s="362">
        <f t="shared" ref="AJ341" si="944">AJ340</f>
        <v>0</v>
      </c>
      <c r="AK341" s="362">
        <f t="shared" ref="AK341" si="945">AK340</f>
        <v>0</v>
      </c>
      <c r="AL341" s="362">
        <f t="shared" ref="AL341" si="946">AL340</f>
        <v>0</v>
      </c>
      <c r="AM341" s="362">
        <f t="shared" ref="AM341" si="947">AM340</f>
        <v>0</v>
      </c>
      <c r="AN341" s="362">
        <f t="shared" ref="AN341" si="948">AN340</f>
        <v>0</v>
      </c>
      <c r="AO341" s="362">
        <f t="shared" ref="AO341" si="949">AO340</f>
        <v>0</v>
      </c>
      <c r="AP341" s="362">
        <f t="shared" ref="AP341" si="950">AP340</f>
        <v>0</v>
      </c>
      <c r="AQ341" s="362">
        <f t="shared" ref="AQ341" si="951">AQ340</f>
        <v>0</v>
      </c>
      <c r="AR341" s="362">
        <f t="shared" ref="AR341" si="952">AR340</f>
        <v>0</v>
      </c>
      <c r="AS341" s="266"/>
    </row>
    <row r="342" spans="1:45" hidden="1" outlineLevel="1">
      <c r="B342" s="254"/>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363"/>
      <c r="AF342" s="376"/>
      <c r="AG342" s="376"/>
      <c r="AH342" s="376"/>
      <c r="AI342" s="376"/>
      <c r="AJ342" s="376"/>
      <c r="AK342" s="376"/>
      <c r="AL342" s="376"/>
      <c r="AM342" s="376"/>
      <c r="AN342" s="376"/>
      <c r="AO342" s="376"/>
      <c r="AP342" s="376"/>
      <c r="AQ342" s="376"/>
      <c r="AR342" s="376"/>
      <c r="AS342" s="266"/>
    </row>
    <row r="343" spans="1:45" ht="15.75" hidden="1" outlineLevel="1">
      <c r="B343" s="248" t="s">
        <v>499</v>
      </c>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363"/>
      <c r="AF343" s="376"/>
      <c r="AG343" s="376"/>
      <c r="AH343" s="376"/>
      <c r="AI343" s="376"/>
      <c r="AJ343" s="376"/>
      <c r="AK343" s="376"/>
      <c r="AL343" s="376"/>
      <c r="AM343" s="376"/>
      <c r="AN343" s="376"/>
      <c r="AO343" s="376"/>
      <c r="AP343" s="376"/>
      <c r="AQ343" s="376"/>
      <c r="AR343" s="376"/>
      <c r="AS343" s="266"/>
    </row>
    <row r="344" spans="1:45" ht="45" hidden="1" outlineLevel="1">
      <c r="A344" s="457">
        <v>36</v>
      </c>
      <c r="B344" s="273" t="s">
        <v>128</v>
      </c>
      <c r="C344" s="251" t="s">
        <v>25</v>
      </c>
      <c r="D344" s="255"/>
      <c r="E344" s="255"/>
      <c r="F344" s="255"/>
      <c r="G344" s="255"/>
      <c r="H344" s="255"/>
      <c r="I344" s="255"/>
      <c r="J344" s="255"/>
      <c r="K344" s="255"/>
      <c r="L344" s="255"/>
      <c r="M344" s="255"/>
      <c r="N344" s="255"/>
      <c r="O344" s="255"/>
      <c r="P344" s="255"/>
      <c r="Q344" s="255">
        <v>12</v>
      </c>
      <c r="R344" s="255"/>
      <c r="S344" s="255"/>
      <c r="T344" s="255"/>
      <c r="U344" s="255"/>
      <c r="V344" s="255"/>
      <c r="W344" s="255"/>
      <c r="X344" s="255"/>
      <c r="Y344" s="255"/>
      <c r="Z344" s="255"/>
      <c r="AA344" s="255"/>
      <c r="AB344" s="255"/>
      <c r="AC344" s="255"/>
      <c r="AD344" s="255"/>
      <c r="AE344" s="377"/>
      <c r="AF344" s="361"/>
      <c r="AG344" s="361"/>
      <c r="AH344" s="361"/>
      <c r="AI344" s="361"/>
      <c r="AJ344" s="361"/>
      <c r="AK344" s="361"/>
      <c r="AL344" s="361"/>
      <c r="AM344" s="366"/>
      <c r="AN344" s="366"/>
      <c r="AO344" s="366"/>
      <c r="AP344" s="366"/>
      <c r="AQ344" s="366"/>
      <c r="AR344" s="366"/>
      <c r="AS344" s="256">
        <f>SUM(AE344:AR344)</f>
        <v>0</v>
      </c>
    </row>
    <row r="345" spans="1:45" hidden="1" outlineLevel="1">
      <c r="B345" s="254" t="s">
        <v>288</v>
      </c>
      <c r="C345" s="251" t="s">
        <v>163</v>
      </c>
      <c r="D345" s="255"/>
      <c r="E345" s="255"/>
      <c r="F345" s="255"/>
      <c r="G345" s="255"/>
      <c r="H345" s="255"/>
      <c r="I345" s="255"/>
      <c r="J345" s="255"/>
      <c r="K345" s="255"/>
      <c r="L345" s="255"/>
      <c r="M345" s="255"/>
      <c r="N345" s="255"/>
      <c r="O345" s="255"/>
      <c r="P345" s="255"/>
      <c r="Q345" s="255">
        <f>Q344</f>
        <v>12</v>
      </c>
      <c r="R345" s="255"/>
      <c r="S345" s="255"/>
      <c r="T345" s="255"/>
      <c r="U345" s="255"/>
      <c r="V345" s="255"/>
      <c r="W345" s="255"/>
      <c r="X345" s="255"/>
      <c r="Y345" s="255"/>
      <c r="Z345" s="255"/>
      <c r="AA345" s="255"/>
      <c r="AB345" s="255"/>
      <c r="AC345" s="255"/>
      <c r="AD345" s="255"/>
      <c r="AE345" s="362">
        <f>AE344</f>
        <v>0</v>
      </c>
      <c r="AF345" s="362">
        <f t="shared" ref="AF345" si="953">AF344</f>
        <v>0</v>
      </c>
      <c r="AG345" s="362">
        <f t="shared" ref="AG345" si="954">AG344</f>
        <v>0</v>
      </c>
      <c r="AH345" s="362">
        <f t="shared" ref="AH345" si="955">AH344</f>
        <v>0</v>
      </c>
      <c r="AI345" s="362">
        <f t="shared" ref="AI345" si="956">AI344</f>
        <v>0</v>
      </c>
      <c r="AJ345" s="362">
        <f t="shared" ref="AJ345" si="957">AJ344</f>
        <v>0</v>
      </c>
      <c r="AK345" s="362">
        <f t="shared" ref="AK345" si="958">AK344</f>
        <v>0</v>
      </c>
      <c r="AL345" s="362">
        <f t="shared" ref="AL345" si="959">AL344</f>
        <v>0</v>
      </c>
      <c r="AM345" s="362">
        <f t="shared" ref="AM345" si="960">AM344</f>
        <v>0</v>
      </c>
      <c r="AN345" s="362">
        <f t="shared" ref="AN345" si="961">AN344</f>
        <v>0</v>
      </c>
      <c r="AO345" s="362">
        <f t="shared" ref="AO345" si="962">AO344</f>
        <v>0</v>
      </c>
      <c r="AP345" s="362">
        <f t="shared" ref="AP345" si="963">AP344</f>
        <v>0</v>
      </c>
      <c r="AQ345" s="362">
        <f t="shared" ref="AQ345" si="964">AQ344</f>
        <v>0</v>
      </c>
      <c r="AR345" s="362">
        <f t="shared" ref="AR345" si="965">AR344</f>
        <v>0</v>
      </c>
      <c r="AS345" s="266"/>
    </row>
    <row r="346" spans="1:45" hidden="1" outlineLevel="1">
      <c r="B346" s="273"/>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363"/>
      <c r="AF346" s="376"/>
      <c r="AG346" s="376"/>
      <c r="AH346" s="376"/>
      <c r="AI346" s="376"/>
      <c r="AJ346" s="376"/>
      <c r="AK346" s="376"/>
      <c r="AL346" s="376"/>
      <c r="AM346" s="376"/>
      <c r="AN346" s="376"/>
      <c r="AO346" s="376"/>
      <c r="AP346" s="376"/>
      <c r="AQ346" s="376"/>
      <c r="AR346" s="376"/>
      <c r="AS346" s="266"/>
    </row>
    <row r="347" spans="1:45" hidden="1" outlineLevel="1">
      <c r="A347" s="457">
        <v>37</v>
      </c>
      <c r="B347" s="273" t="s">
        <v>129</v>
      </c>
      <c r="C347" s="251" t="s">
        <v>25</v>
      </c>
      <c r="D347" s="255"/>
      <c r="E347" s="255"/>
      <c r="F347" s="255"/>
      <c r="G347" s="255"/>
      <c r="H347" s="255"/>
      <c r="I347" s="255"/>
      <c r="J347" s="255"/>
      <c r="K347" s="255"/>
      <c r="L347" s="255"/>
      <c r="M347" s="255"/>
      <c r="N347" s="255"/>
      <c r="O347" s="255"/>
      <c r="P347" s="255"/>
      <c r="Q347" s="255">
        <v>12</v>
      </c>
      <c r="R347" s="255"/>
      <c r="S347" s="255"/>
      <c r="T347" s="255"/>
      <c r="U347" s="255"/>
      <c r="V347" s="255"/>
      <c r="W347" s="255"/>
      <c r="X347" s="255"/>
      <c r="Y347" s="255"/>
      <c r="Z347" s="255"/>
      <c r="AA347" s="255"/>
      <c r="AB347" s="255"/>
      <c r="AC347" s="255"/>
      <c r="AD347" s="255"/>
      <c r="AE347" s="377"/>
      <c r="AF347" s="361"/>
      <c r="AG347" s="361"/>
      <c r="AH347" s="361"/>
      <c r="AI347" s="361"/>
      <c r="AJ347" s="361"/>
      <c r="AK347" s="361"/>
      <c r="AL347" s="361"/>
      <c r="AM347" s="366"/>
      <c r="AN347" s="366"/>
      <c r="AO347" s="366"/>
      <c r="AP347" s="366"/>
      <c r="AQ347" s="366"/>
      <c r="AR347" s="366"/>
      <c r="AS347" s="256">
        <f>SUM(AE347:AR347)</f>
        <v>0</v>
      </c>
    </row>
    <row r="348" spans="1:45" hidden="1" outlineLevel="1">
      <c r="B348" s="254" t="s">
        <v>288</v>
      </c>
      <c r="C348" s="251" t="s">
        <v>163</v>
      </c>
      <c r="D348" s="255"/>
      <c r="E348" s="255"/>
      <c r="F348" s="255"/>
      <c r="G348" s="255"/>
      <c r="H348" s="255"/>
      <c r="I348" s="255"/>
      <c r="J348" s="255"/>
      <c r="K348" s="255"/>
      <c r="L348" s="255"/>
      <c r="M348" s="255"/>
      <c r="N348" s="255"/>
      <c r="O348" s="255"/>
      <c r="P348" s="255"/>
      <c r="Q348" s="255">
        <f>Q347</f>
        <v>12</v>
      </c>
      <c r="R348" s="255"/>
      <c r="S348" s="255"/>
      <c r="T348" s="255"/>
      <c r="U348" s="255"/>
      <c r="V348" s="255"/>
      <c r="W348" s="255"/>
      <c r="X348" s="255"/>
      <c r="Y348" s="255"/>
      <c r="Z348" s="255"/>
      <c r="AA348" s="255"/>
      <c r="AB348" s="255"/>
      <c r="AC348" s="255"/>
      <c r="AD348" s="255"/>
      <c r="AE348" s="362">
        <f>AE347</f>
        <v>0</v>
      </c>
      <c r="AF348" s="362">
        <f t="shared" ref="AF348" si="966">AF347</f>
        <v>0</v>
      </c>
      <c r="AG348" s="362">
        <f t="shared" ref="AG348" si="967">AG347</f>
        <v>0</v>
      </c>
      <c r="AH348" s="362">
        <f t="shared" ref="AH348" si="968">AH347</f>
        <v>0</v>
      </c>
      <c r="AI348" s="362">
        <f t="shared" ref="AI348" si="969">AI347</f>
        <v>0</v>
      </c>
      <c r="AJ348" s="362">
        <f t="shared" ref="AJ348" si="970">AJ347</f>
        <v>0</v>
      </c>
      <c r="AK348" s="362">
        <f t="shared" ref="AK348" si="971">AK347</f>
        <v>0</v>
      </c>
      <c r="AL348" s="362">
        <f t="shared" ref="AL348" si="972">AL347</f>
        <v>0</v>
      </c>
      <c r="AM348" s="362">
        <f t="shared" ref="AM348" si="973">AM347</f>
        <v>0</v>
      </c>
      <c r="AN348" s="362">
        <f t="shared" ref="AN348" si="974">AN347</f>
        <v>0</v>
      </c>
      <c r="AO348" s="362">
        <f t="shared" ref="AO348" si="975">AO347</f>
        <v>0</v>
      </c>
      <c r="AP348" s="362">
        <f t="shared" ref="AP348" si="976">AP347</f>
        <v>0</v>
      </c>
      <c r="AQ348" s="362">
        <f t="shared" ref="AQ348" si="977">AQ347</f>
        <v>0</v>
      </c>
      <c r="AR348" s="362">
        <f t="shared" ref="AR348" si="978">AR347</f>
        <v>0</v>
      </c>
      <c r="AS348" s="266"/>
    </row>
    <row r="349" spans="1:45" hidden="1" outlineLevel="1">
      <c r="B349" s="273"/>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363"/>
      <c r="AF349" s="376"/>
      <c r="AG349" s="376"/>
      <c r="AH349" s="376"/>
      <c r="AI349" s="376"/>
      <c r="AJ349" s="376"/>
      <c r="AK349" s="376"/>
      <c r="AL349" s="376"/>
      <c r="AM349" s="376"/>
      <c r="AN349" s="376"/>
      <c r="AO349" s="376"/>
      <c r="AP349" s="376"/>
      <c r="AQ349" s="376"/>
      <c r="AR349" s="376"/>
      <c r="AS349" s="266"/>
    </row>
    <row r="350" spans="1:45" hidden="1" outlineLevel="1">
      <c r="A350" s="457">
        <v>38</v>
      </c>
      <c r="B350" s="273" t="s">
        <v>130</v>
      </c>
      <c r="C350" s="251" t="s">
        <v>25</v>
      </c>
      <c r="D350" s="255"/>
      <c r="E350" s="255"/>
      <c r="F350" s="255"/>
      <c r="G350" s="255"/>
      <c r="H350" s="255"/>
      <c r="I350" s="255"/>
      <c r="J350" s="255"/>
      <c r="K350" s="255"/>
      <c r="L350" s="255"/>
      <c r="M350" s="255"/>
      <c r="N350" s="255"/>
      <c r="O350" s="255"/>
      <c r="P350" s="255"/>
      <c r="Q350" s="255">
        <v>12</v>
      </c>
      <c r="R350" s="255"/>
      <c r="S350" s="255"/>
      <c r="T350" s="255"/>
      <c r="U350" s="255"/>
      <c r="V350" s="255"/>
      <c r="W350" s="255"/>
      <c r="X350" s="255"/>
      <c r="Y350" s="255"/>
      <c r="Z350" s="255"/>
      <c r="AA350" s="255"/>
      <c r="AB350" s="255"/>
      <c r="AC350" s="255"/>
      <c r="AD350" s="255"/>
      <c r="AE350" s="377"/>
      <c r="AF350" s="361"/>
      <c r="AG350" s="361"/>
      <c r="AH350" s="361"/>
      <c r="AI350" s="361"/>
      <c r="AJ350" s="361"/>
      <c r="AK350" s="361"/>
      <c r="AL350" s="361"/>
      <c r="AM350" s="366"/>
      <c r="AN350" s="366"/>
      <c r="AO350" s="366"/>
      <c r="AP350" s="366"/>
      <c r="AQ350" s="366"/>
      <c r="AR350" s="366"/>
      <c r="AS350" s="256">
        <f>SUM(AE350:AR350)</f>
        <v>0</v>
      </c>
    </row>
    <row r="351" spans="1:45" hidden="1" outlineLevel="1">
      <c r="B351" s="254" t="s">
        <v>288</v>
      </c>
      <c r="C351" s="251" t="s">
        <v>163</v>
      </c>
      <c r="D351" s="255"/>
      <c r="E351" s="255"/>
      <c r="F351" s="255"/>
      <c r="G351" s="255"/>
      <c r="H351" s="255"/>
      <c r="I351" s="255"/>
      <c r="J351" s="255"/>
      <c r="K351" s="255"/>
      <c r="L351" s="255"/>
      <c r="M351" s="255"/>
      <c r="N351" s="255"/>
      <c r="O351" s="255"/>
      <c r="P351" s="255"/>
      <c r="Q351" s="255">
        <f>Q350</f>
        <v>12</v>
      </c>
      <c r="R351" s="255"/>
      <c r="S351" s="255"/>
      <c r="T351" s="255"/>
      <c r="U351" s="255"/>
      <c r="V351" s="255"/>
      <c r="W351" s="255"/>
      <c r="X351" s="255"/>
      <c r="Y351" s="255"/>
      <c r="Z351" s="255"/>
      <c r="AA351" s="255"/>
      <c r="AB351" s="255"/>
      <c r="AC351" s="255"/>
      <c r="AD351" s="255"/>
      <c r="AE351" s="362">
        <f>AE350</f>
        <v>0</v>
      </c>
      <c r="AF351" s="362">
        <f t="shared" ref="AF351" si="979">AF350</f>
        <v>0</v>
      </c>
      <c r="AG351" s="362">
        <f t="shared" ref="AG351" si="980">AG350</f>
        <v>0</v>
      </c>
      <c r="AH351" s="362">
        <f t="shared" ref="AH351" si="981">AH350</f>
        <v>0</v>
      </c>
      <c r="AI351" s="362">
        <f t="shared" ref="AI351" si="982">AI350</f>
        <v>0</v>
      </c>
      <c r="AJ351" s="362">
        <f t="shared" ref="AJ351" si="983">AJ350</f>
        <v>0</v>
      </c>
      <c r="AK351" s="362">
        <f t="shared" ref="AK351" si="984">AK350</f>
        <v>0</v>
      </c>
      <c r="AL351" s="362">
        <f t="shared" ref="AL351" si="985">AL350</f>
        <v>0</v>
      </c>
      <c r="AM351" s="362">
        <f t="shared" ref="AM351" si="986">AM350</f>
        <v>0</v>
      </c>
      <c r="AN351" s="362">
        <f t="shared" ref="AN351" si="987">AN350</f>
        <v>0</v>
      </c>
      <c r="AO351" s="362">
        <f t="shared" ref="AO351" si="988">AO350</f>
        <v>0</v>
      </c>
      <c r="AP351" s="362">
        <f t="shared" ref="AP351" si="989">AP350</f>
        <v>0</v>
      </c>
      <c r="AQ351" s="362">
        <f t="shared" ref="AQ351" si="990">AQ350</f>
        <v>0</v>
      </c>
      <c r="AR351" s="362">
        <f t="shared" ref="AR351" si="991">AR350</f>
        <v>0</v>
      </c>
      <c r="AS351" s="266"/>
    </row>
    <row r="352" spans="1:45" hidden="1" outlineLevel="1">
      <c r="B352" s="273"/>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363"/>
      <c r="AF352" s="376"/>
      <c r="AG352" s="376"/>
      <c r="AH352" s="376"/>
      <c r="AI352" s="376"/>
      <c r="AJ352" s="376"/>
      <c r="AK352" s="376"/>
      <c r="AL352" s="376"/>
      <c r="AM352" s="376"/>
      <c r="AN352" s="376"/>
      <c r="AO352" s="376"/>
      <c r="AP352" s="376"/>
      <c r="AQ352" s="376"/>
      <c r="AR352" s="376"/>
      <c r="AS352" s="266"/>
    </row>
    <row r="353" spans="1:45" ht="30" hidden="1" outlineLevel="1">
      <c r="A353" s="457">
        <v>39</v>
      </c>
      <c r="B353" s="273" t="s">
        <v>131</v>
      </c>
      <c r="C353" s="251" t="s">
        <v>25</v>
      </c>
      <c r="D353" s="255"/>
      <c r="E353" s="255"/>
      <c r="F353" s="255"/>
      <c r="G353" s="255"/>
      <c r="H353" s="255"/>
      <c r="I353" s="255"/>
      <c r="J353" s="255"/>
      <c r="K353" s="255"/>
      <c r="L353" s="255"/>
      <c r="M353" s="255"/>
      <c r="N353" s="255"/>
      <c r="O353" s="255"/>
      <c r="P353" s="255"/>
      <c r="Q353" s="255">
        <v>12</v>
      </c>
      <c r="R353" s="255"/>
      <c r="S353" s="255"/>
      <c r="T353" s="255"/>
      <c r="U353" s="255"/>
      <c r="V353" s="255"/>
      <c r="W353" s="255"/>
      <c r="X353" s="255"/>
      <c r="Y353" s="255"/>
      <c r="Z353" s="255"/>
      <c r="AA353" s="255"/>
      <c r="AB353" s="255"/>
      <c r="AC353" s="255"/>
      <c r="AD353" s="255"/>
      <c r="AE353" s="377"/>
      <c r="AF353" s="361"/>
      <c r="AG353" s="361"/>
      <c r="AH353" s="361"/>
      <c r="AI353" s="361"/>
      <c r="AJ353" s="361"/>
      <c r="AK353" s="361"/>
      <c r="AL353" s="361"/>
      <c r="AM353" s="366"/>
      <c r="AN353" s="366"/>
      <c r="AO353" s="366"/>
      <c r="AP353" s="366"/>
      <c r="AQ353" s="366"/>
      <c r="AR353" s="366"/>
      <c r="AS353" s="256">
        <f>SUM(AE353:AR353)</f>
        <v>0</v>
      </c>
    </row>
    <row r="354" spans="1:45" hidden="1" outlineLevel="1">
      <c r="B354" s="254" t="s">
        <v>288</v>
      </c>
      <c r="C354" s="251" t="s">
        <v>163</v>
      </c>
      <c r="D354" s="255"/>
      <c r="E354" s="255"/>
      <c r="F354" s="255"/>
      <c r="G354" s="255"/>
      <c r="H354" s="255"/>
      <c r="I354" s="255"/>
      <c r="J354" s="255"/>
      <c r="K354" s="255"/>
      <c r="L354" s="255"/>
      <c r="M354" s="255"/>
      <c r="N354" s="255"/>
      <c r="O354" s="255"/>
      <c r="P354" s="255"/>
      <c r="Q354" s="255">
        <f>Q353</f>
        <v>12</v>
      </c>
      <c r="R354" s="255"/>
      <c r="S354" s="255"/>
      <c r="T354" s="255"/>
      <c r="U354" s="255"/>
      <c r="V354" s="255"/>
      <c r="W354" s="255"/>
      <c r="X354" s="255"/>
      <c r="Y354" s="255"/>
      <c r="Z354" s="255"/>
      <c r="AA354" s="255"/>
      <c r="AB354" s="255"/>
      <c r="AC354" s="255"/>
      <c r="AD354" s="255"/>
      <c r="AE354" s="362">
        <f>AE353</f>
        <v>0</v>
      </c>
      <c r="AF354" s="362">
        <f t="shared" ref="AF354" si="992">AF353</f>
        <v>0</v>
      </c>
      <c r="AG354" s="362">
        <f t="shared" ref="AG354" si="993">AG353</f>
        <v>0</v>
      </c>
      <c r="AH354" s="362">
        <f t="shared" ref="AH354" si="994">AH353</f>
        <v>0</v>
      </c>
      <c r="AI354" s="362">
        <f t="shared" ref="AI354" si="995">AI353</f>
        <v>0</v>
      </c>
      <c r="AJ354" s="362">
        <f t="shared" ref="AJ354" si="996">AJ353</f>
        <v>0</v>
      </c>
      <c r="AK354" s="362">
        <f t="shared" ref="AK354" si="997">AK353</f>
        <v>0</v>
      </c>
      <c r="AL354" s="362">
        <f t="shared" ref="AL354" si="998">AL353</f>
        <v>0</v>
      </c>
      <c r="AM354" s="362">
        <f t="shared" ref="AM354" si="999">AM353</f>
        <v>0</v>
      </c>
      <c r="AN354" s="362">
        <f t="shared" ref="AN354" si="1000">AN353</f>
        <v>0</v>
      </c>
      <c r="AO354" s="362">
        <f t="shared" ref="AO354" si="1001">AO353</f>
        <v>0</v>
      </c>
      <c r="AP354" s="362">
        <f t="shared" ref="AP354" si="1002">AP353</f>
        <v>0</v>
      </c>
      <c r="AQ354" s="362">
        <f t="shared" ref="AQ354" si="1003">AQ353</f>
        <v>0</v>
      </c>
      <c r="AR354" s="362">
        <f t="shared" ref="AR354" si="1004">AR353</f>
        <v>0</v>
      </c>
      <c r="AS354" s="266"/>
    </row>
    <row r="355" spans="1:45" hidden="1" outlineLevel="1">
      <c r="B355" s="273"/>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363"/>
      <c r="AF355" s="376"/>
      <c r="AG355" s="376"/>
      <c r="AH355" s="376"/>
      <c r="AI355" s="376"/>
      <c r="AJ355" s="376"/>
      <c r="AK355" s="376"/>
      <c r="AL355" s="376"/>
      <c r="AM355" s="376"/>
      <c r="AN355" s="376"/>
      <c r="AO355" s="376"/>
      <c r="AP355" s="376"/>
      <c r="AQ355" s="376"/>
      <c r="AR355" s="376"/>
      <c r="AS355" s="266"/>
    </row>
    <row r="356" spans="1:45" ht="30" hidden="1" outlineLevel="1">
      <c r="A356" s="457">
        <v>40</v>
      </c>
      <c r="B356" s="273" t="s">
        <v>132</v>
      </c>
      <c r="C356" s="251" t="s">
        <v>25</v>
      </c>
      <c r="D356" s="255"/>
      <c r="E356" s="255"/>
      <c r="F356" s="255"/>
      <c r="G356" s="255"/>
      <c r="H356" s="255"/>
      <c r="I356" s="255"/>
      <c r="J356" s="255"/>
      <c r="K356" s="255"/>
      <c r="L356" s="255"/>
      <c r="M356" s="255"/>
      <c r="N356" s="255"/>
      <c r="O356" s="255"/>
      <c r="P356" s="255"/>
      <c r="Q356" s="255">
        <v>12</v>
      </c>
      <c r="R356" s="255"/>
      <c r="S356" s="255"/>
      <c r="T356" s="255"/>
      <c r="U356" s="255"/>
      <c r="V356" s="255"/>
      <c r="W356" s="255"/>
      <c r="X356" s="255"/>
      <c r="Y356" s="255"/>
      <c r="Z356" s="255"/>
      <c r="AA356" s="255"/>
      <c r="AB356" s="255"/>
      <c r="AC356" s="255"/>
      <c r="AD356" s="255"/>
      <c r="AE356" s="377"/>
      <c r="AF356" s="361"/>
      <c r="AG356" s="361"/>
      <c r="AH356" s="361"/>
      <c r="AI356" s="361"/>
      <c r="AJ356" s="361"/>
      <c r="AK356" s="361"/>
      <c r="AL356" s="361"/>
      <c r="AM356" s="366"/>
      <c r="AN356" s="366"/>
      <c r="AO356" s="366"/>
      <c r="AP356" s="366"/>
      <c r="AQ356" s="366"/>
      <c r="AR356" s="366"/>
      <c r="AS356" s="256">
        <f>SUM(AE356:AR356)</f>
        <v>0</v>
      </c>
    </row>
    <row r="357" spans="1:45" hidden="1" outlineLevel="1">
      <c r="B357" s="254" t="s">
        <v>288</v>
      </c>
      <c r="C357" s="251" t="s">
        <v>163</v>
      </c>
      <c r="D357" s="255"/>
      <c r="E357" s="255"/>
      <c r="F357" s="255"/>
      <c r="G357" s="255"/>
      <c r="H357" s="255"/>
      <c r="I357" s="255"/>
      <c r="J357" s="255"/>
      <c r="K357" s="255"/>
      <c r="L357" s="255"/>
      <c r="M357" s="255"/>
      <c r="N357" s="255"/>
      <c r="O357" s="255"/>
      <c r="P357" s="255"/>
      <c r="Q357" s="255">
        <f>Q356</f>
        <v>12</v>
      </c>
      <c r="R357" s="255"/>
      <c r="S357" s="255"/>
      <c r="T357" s="255"/>
      <c r="U357" s="255"/>
      <c r="V357" s="255"/>
      <c r="W357" s="255"/>
      <c r="X357" s="255"/>
      <c r="Y357" s="255"/>
      <c r="Z357" s="255"/>
      <c r="AA357" s="255"/>
      <c r="AB357" s="255"/>
      <c r="AC357" s="255"/>
      <c r="AD357" s="255"/>
      <c r="AE357" s="362">
        <f>AE356</f>
        <v>0</v>
      </c>
      <c r="AF357" s="362">
        <f t="shared" ref="AF357" si="1005">AF356</f>
        <v>0</v>
      </c>
      <c r="AG357" s="362">
        <f t="shared" ref="AG357" si="1006">AG356</f>
        <v>0</v>
      </c>
      <c r="AH357" s="362">
        <f t="shared" ref="AH357" si="1007">AH356</f>
        <v>0</v>
      </c>
      <c r="AI357" s="362">
        <f t="shared" ref="AI357" si="1008">AI356</f>
        <v>0</v>
      </c>
      <c r="AJ357" s="362">
        <f t="shared" ref="AJ357" si="1009">AJ356</f>
        <v>0</v>
      </c>
      <c r="AK357" s="362">
        <f t="shared" ref="AK357" si="1010">AK356</f>
        <v>0</v>
      </c>
      <c r="AL357" s="362">
        <f t="shared" ref="AL357" si="1011">AL356</f>
        <v>0</v>
      </c>
      <c r="AM357" s="362">
        <f t="shared" ref="AM357" si="1012">AM356</f>
        <v>0</v>
      </c>
      <c r="AN357" s="362">
        <f t="shared" ref="AN357" si="1013">AN356</f>
        <v>0</v>
      </c>
      <c r="AO357" s="362">
        <f t="shared" ref="AO357" si="1014">AO356</f>
        <v>0</v>
      </c>
      <c r="AP357" s="362">
        <f t="shared" ref="AP357" si="1015">AP356</f>
        <v>0</v>
      </c>
      <c r="AQ357" s="362">
        <f t="shared" ref="AQ357" si="1016">AQ356</f>
        <v>0</v>
      </c>
      <c r="AR357" s="362">
        <f t="shared" ref="AR357" si="1017">AR356</f>
        <v>0</v>
      </c>
      <c r="AS357" s="266"/>
    </row>
    <row r="358" spans="1:45" hidden="1" outlineLevel="1">
      <c r="B358" s="273"/>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363"/>
      <c r="AF358" s="376"/>
      <c r="AG358" s="376"/>
      <c r="AH358" s="376"/>
      <c r="AI358" s="376"/>
      <c r="AJ358" s="376"/>
      <c r="AK358" s="376"/>
      <c r="AL358" s="376"/>
      <c r="AM358" s="376"/>
      <c r="AN358" s="376"/>
      <c r="AO358" s="376"/>
      <c r="AP358" s="376"/>
      <c r="AQ358" s="376"/>
      <c r="AR358" s="376"/>
      <c r="AS358" s="266"/>
    </row>
    <row r="359" spans="1:45" ht="30" hidden="1" outlineLevel="1">
      <c r="A359" s="457">
        <v>41</v>
      </c>
      <c r="B359" s="273" t="s">
        <v>133</v>
      </c>
      <c r="C359" s="251" t="s">
        <v>25</v>
      </c>
      <c r="D359" s="255"/>
      <c r="E359" s="255"/>
      <c r="F359" s="255"/>
      <c r="G359" s="255"/>
      <c r="H359" s="255"/>
      <c r="I359" s="255"/>
      <c r="J359" s="255"/>
      <c r="K359" s="255"/>
      <c r="L359" s="255"/>
      <c r="M359" s="255"/>
      <c r="N359" s="255"/>
      <c r="O359" s="255"/>
      <c r="P359" s="255"/>
      <c r="Q359" s="255">
        <v>12</v>
      </c>
      <c r="R359" s="255"/>
      <c r="S359" s="255"/>
      <c r="T359" s="255"/>
      <c r="U359" s="255"/>
      <c r="V359" s="255"/>
      <c r="W359" s="255"/>
      <c r="X359" s="255"/>
      <c r="Y359" s="255"/>
      <c r="Z359" s="255"/>
      <c r="AA359" s="255"/>
      <c r="AB359" s="255"/>
      <c r="AC359" s="255"/>
      <c r="AD359" s="255"/>
      <c r="AE359" s="377"/>
      <c r="AF359" s="361"/>
      <c r="AG359" s="361"/>
      <c r="AH359" s="361"/>
      <c r="AI359" s="361"/>
      <c r="AJ359" s="361"/>
      <c r="AK359" s="361"/>
      <c r="AL359" s="361"/>
      <c r="AM359" s="366"/>
      <c r="AN359" s="366"/>
      <c r="AO359" s="366"/>
      <c r="AP359" s="366"/>
      <c r="AQ359" s="366"/>
      <c r="AR359" s="366"/>
      <c r="AS359" s="256">
        <f>SUM(AE359:AR359)</f>
        <v>0</v>
      </c>
    </row>
    <row r="360" spans="1:45" hidden="1" outlineLevel="1">
      <c r="B360" s="254" t="s">
        <v>288</v>
      </c>
      <c r="C360" s="251" t="s">
        <v>163</v>
      </c>
      <c r="D360" s="255"/>
      <c r="E360" s="255"/>
      <c r="F360" s="255"/>
      <c r="G360" s="255"/>
      <c r="H360" s="255"/>
      <c r="I360" s="255"/>
      <c r="J360" s="255"/>
      <c r="K360" s="255"/>
      <c r="L360" s="255"/>
      <c r="M360" s="255"/>
      <c r="N360" s="255"/>
      <c r="O360" s="255"/>
      <c r="P360" s="255"/>
      <c r="Q360" s="255">
        <f>Q359</f>
        <v>12</v>
      </c>
      <c r="R360" s="255"/>
      <c r="S360" s="255"/>
      <c r="T360" s="255"/>
      <c r="U360" s="255"/>
      <c r="V360" s="255"/>
      <c r="W360" s="255"/>
      <c r="X360" s="255"/>
      <c r="Y360" s="255"/>
      <c r="Z360" s="255"/>
      <c r="AA360" s="255"/>
      <c r="AB360" s="255"/>
      <c r="AC360" s="255"/>
      <c r="AD360" s="255"/>
      <c r="AE360" s="362">
        <f>AE359</f>
        <v>0</v>
      </c>
      <c r="AF360" s="362">
        <f t="shared" ref="AF360" si="1018">AF359</f>
        <v>0</v>
      </c>
      <c r="AG360" s="362">
        <f t="shared" ref="AG360" si="1019">AG359</f>
        <v>0</v>
      </c>
      <c r="AH360" s="362">
        <f t="shared" ref="AH360" si="1020">AH359</f>
        <v>0</v>
      </c>
      <c r="AI360" s="362">
        <f t="shared" ref="AI360" si="1021">AI359</f>
        <v>0</v>
      </c>
      <c r="AJ360" s="362">
        <f t="shared" ref="AJ360" si="1022">AJ359</f>
        <v>0</v>
      </c>
      <c r="AK360" s="362">
        <f t="shared" ref="AK360" si="1023">AK359</f>
        <v>0</v>
      </c>
      <c r="AL360" s="362">
        <f t="shared" ref="AL360" si="1024">AL359</f>
        <v>0</v>
      </c>
      <c r="AM360" s="362">
        <f t="shared" ref="AM360" si="1025">AM359</f>
        <v>0</v>
      </c>
      <c r="AN360" s="362">
        <f t="shared" ref="AN360" si="1026">AN359</f>
        <v>0</v>
      </c>
      <c r="AO360" s="362">
        <f t="shared" ref="AO360" si="1027">AO359</f>
        <v>0</v>
      </c>
      <c r="AP360" s="362">
        <f t="shared" ref="AP360" si="1028">AP359</f>
        <v>0</v>
      </c>
      <c r="AQ360" s="362">
        <f t="shared" ref="AQ360" si="1029">AQ359</f>
        <v>0</v>
      </c>
      <c r="AR360" s="362">
        <f t="shared" ref="AR360" si="1030">AR359</f>
        <v>0</v>
      </c>
      <c r="AS360" s="266"/>
    </row>
    <row r="361" spans="1:45" hidden="1" outlineLevel="1">
      <c r="B361" s="273"/>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363"/>
      <c r="AF361" s="376"/>
      <c r="AG361" s="376"/>
      <c r="AH361" s="376"/>
      <c r="AI361" s="376"/>
      <c r="AJ361" s="376"/>
      <c r="AK361" s="376"/>
      <c r="AL361" s="376"/>
      <c r="AM361" s="376"/>
      <c r="AN361" s="376"/>
      <c r="AO361" s="376"/>
      <c r="AP361" s="376"/>
      <c r="AQ361" s="376"/>
      <c r="AR361" s="376"/>
      <c r="AS361" s="266"/>
    </row>
    <row r="362" spans="1:45" ht="30" hidden="1" outlineLevel="1">
      <c r="A362" s="457">
        <v>42</v>
      </c>
      <c r="B362" s="273" t="s">
        <v>134</v>
      </c>
      <c r="C362" s="251" t="s">
        <v>25</v>
      </c>
      <c r="D362" s="255"/>
      <c r="E362" s="255"/>
      <c r="F362" s="255"/>
      <c r="G362" s="255"/>
      <c r="H362" s="255"/>
      <c r="I362" s="255"/>
      <c r="J362" s="255"/>
      <c r="K362" s="255"/>
      <c r="L362" s="255"/>
      <c r="M362" s="255"/>
      <c r="N362" s="255"/>
      <c r="O362" s="255"/>
      <c r="P362" s="255"/>
      <c r="Q362" s="251"/>
      <c r="R362" s="255"/>
      <c r="S362" s="255"/>
      <c r="T362" s="255"/>
      <c r="U362" s="255"/>
      <c r="V362" s="255"/>
      <c r="W362" s="255"/>
      <c r="X362" s="255"/>
      <c r="Y362" s="255"/>
      <c r="Z362" s="255"/>
      <c r="AA362" s="255"/>
      <c r="AB362" s="255"/>
      <c r="AC362" s="255"/>
      <c r="AD362" s="255"/>
      <c r="AE362" s="377"/>
      <c r="AF362" s="361"/>
      <c r="AG362" s="361"/>
      <c r="AH362" s="361"/>
      <c r="AI362" s="361"/>
      <c r="AJ362" s="361"/>
      <c r="AK362" s="361"/>
      <c r="AL362" s="361"/>
      <c r="AM362" s="366"/>
      <c r="AN362" s="366"/>
      <c r="AO362" s="366"/>
      <c r="AP362" s="366"/>
      <c r="AQ362" s="366"/>
      <c r="AR362" s="366"/>
      <c r="AS362" s="256">
        <f>SUM(AE362:AR362)</f>
        <v>0</v>
      </c>
    </row>
    <row r="363" spans="1:45" hidden="1" outlineLevel="1">
      <c r="B363" s="254" t="s">
        <v>288</v>
      </c>
      <c r="C363" s="251" t="s">
        <v>163</v>
      </c>
      <c r="D363" s="255"/>
      <c r="E363" s="255"/>
      <c r="F363" s="255"/>
      <c r="G363" s="255"/>
      <c r="H363" s="255"/>
      <c r="I363" s="255"/>
      <c r="J363" s="255"/>
      <c r="K363" s="255"/>
      <c r="L363" s="255"/>
      <c r="M363" s="255"/>
      <c r="N363" s="255"/>
      <c r="O363" s="255"/>
      <c r="P363" s="255"/>
      <c r="Q363" s="414"/>
      <c r="R363" s="255"/>
      <c r="S363" s="255"/>
      <c r="T363" s="255"/>
      <c r="U363" s="255"/>
      <c r="V363" s="255"/>
      <c r="W363" s="255"/>
      <c r="X363" s="255"/>
      <c r="Y363" s="255"/>
      <c r="Z363" s="255"/>
      <c r="AA363" s="255"/>
      <c r="AB363" s="255"/>
      <c r="AC363" s="255"/>
      <c r="AD363" s="255"/>
      <c r="AE363" s="362">
        <f>AE362</f>
        <v>0</v>
      </c>
      <c r="AF363" s="362">
        <f t="shared" ref="AF363" si="1031">AF362</f>
        <v>0</v>
      </c>
      <c r="AG363" s="362">
        <f t="shared" ref="AG363" si="1032">AG362</f>
        <v>0</v>
      </c>
      <c r="AH363" s="362">
        <f t="shared" ref="AH363" si="1033">AH362</f>
        <v>0</v>
      </c>
      <c r="AI363" s="362">
        <f t="shared" ref="AI363" si="1034">AI362</f>
        <v>0</v>
      </c>
      <c r="AJ363" s="362">
        <f t="shared" ref="AJ363" si="1035">AJ362</f>
        <v>0</v>
      </c>
      <c r="AK363" s="362">
        <f t="shared" ref="AK363" si="1036">AK362</f>
        <v>0</v>
      </c>
      <c r="AL363" s="362">
        <f t="shared" ref="AL363" si="1037">AL362</f>
        <v>0</v>
      </c>
      <c r="AM363" s="362">
        <f t="shared" ref="AM363" si="1038">AM362</f>
        <v>0</v>
      </c>
      <c r="AN363" s="362">
        <f t="shared" ref="AN363" si="1039">AN362</f>
        <v>0</v>
      </c>
      <c r="AO363" s="362">
        <f t="shared" ref="AO363" si="1040">AO362</f>
        <v>0</v>
      </c>
      <c r="AP363" s="362">
        <f t="shared" ref="AP363" si="1041">AP362</f>
        <v>0</v>
      </c>
      <c r="AQ363" s="362">
        <f t="shared" ref="AQ363" si="1042">AQ362</f>
        <v>0</v>
      </c>
      <c r="AR363" s="362">
        <f t="shared" ref="AR363" si="1043">AR362</f>
        <v>0</v>
      </c>
      <c r="AS363" s="266"/>
    </row>
    <row r="364" spans="1:45" hidden="1" outlineLevel="1">
      <c r="B364" s="273"/>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363"/>
      <c r="AF364" s="376"/>
      <c r="AG364" s="376"/>
      <c r="AH364" s="376"/>
      <c r="AI364" s="376"/>
      <c r="AJ364" s="376"/>
      <c r="AK364" s="376"/>
      <c r="AL364" s="376"/>
      <c r="AM364" s="376"/>
      <c r="AN364" s="376"/>
      <c r="AO364" s="376"/>
      <c r="AP364" s="376"/>
      <c r="AQ364" s="376"/>
      <c r="AR364" s="376"/>
      <c r="AS364" s="266"/>
    </row>
    <row r="365" spans="1:45" hidden="1" outlineLevel="1">
      <c r="A365" s="457">
        <v>43</v>
      </c>
      <c r="B365" s="273" t="s">
        <v>135</v>
      </c>
      <c r="C365" s="251" t="s">
        <v>25</v>
      </c>
      <c r="D365" s="255"/>
      <c r="E365" s="255"/>
      <c r="F365" s="255"/>
      <c r="G365" s="255"/>
      <c r="H365" s="255"/>
      <c r="I365" s="255"/>
      <c r="J365" s="255"/>
      <c r="K365" s="255"/>
      <c r="L365" s="255"/>
      <c r="M365" s="255"/>
      <c r="N365" s="255"/>
      <c r="O365" s="255"/>
      <c r="P365" s="255"/>
      <c r="Q365" s="255">
        <v>12</v>
      </c>
      <c r="R365" s="255"/>
      <c r="S365" s="255"/>
      <c r="T365" s="255"/>
      <c r="U365" s="255"/>
      <c r="V365" s="255"/>
      <c r="W365" s="255"/>
      <c r="X365" s="255"/>
      <c r="Y365" s="255"/>
      <c r="Z365" s="255"/>
      <c r="AA365" s="255"/>
      <c r="AB365" s="255"/>
      <c r="AC365" s="255"/>
      <c r="AD365" s="255"/>
      <c r="AE365" s="377"/>
      <c r="AF365" s="361"/>
      <c r="AG365" s="361"/>
      <c r="AH365" s="361"/>
      <c r="AI365" s="361"/>
      <c r="AJ365" s="361"/>
      <c r="AK365" s="361"/>
      <c r="AL365" s="361"/>
      <c r="AM365" s="366"/>
      <c r="AN365" s="366"/>
      <c r="AO365" s="366"/>
      <c r="AP365" s="366"/>
      <c r="AQ365" s="366"/>
      <c r="AR365" s="366"/>
      <c r="AS365" s="256">
        <f>SUM(AE365:AR365)</f>
        <v>0</v>
      </c>
    </row>
    <row r="366" spans="1:45" hidden="1" outlineLevel="1">
      <c r="B366" s="254" t="s">
        <v>288</v>
      </c>
      <c r="C366" s="251" t="s">
        <v>163</v>
      </c>
      <c r="D366" s="255"/>
      <c r="E366" s="255"/>
      <c r="F366" s="255"/>
      <c r="G366" s="255"/>
      <c r="H366" s="255"/>
      <c r="I366" s="255"/>
      <c r="J366" s="255"/>
      <c r="K366" s="255"/>
      <c r="L366" s="255"/>
      <c r="M366" s="255"/>
      <c r="N366" s="255"/>
      <c r="O366" s="255"/>
      <c r="P366" s="255"/>
      <c r="Q366" s="255">
        <f>Q365</f>
        <v>12</v>
      </c>
      <c r="R366" s="255"/>
      <c r="S366" s="255"/>
      <c r="T366" s="255"/>
      <c r="U366" s="255"/>
      <c r="V366" s="255"/>
      <c r="W366" s="255"/>
      <c r="X366" s="255"/>
      <c r="Y366" s="255"/>
      <c r="Z366" s="255"/>
      <c r="AA366" s="255"/>
      <c r="AB366" s="255"/>
      <c r="AC366" s="255"/>
      <c r="AD366" s="255"/>
      <c r="AE366" s="362">
        <f>AE365</f>
        <v>0</v>
      </c>
      <c r="AF366" s="362">
        <f t="shared" ref="AF366" si="1044">AF365</f>
        <v>0</v>
      </c>
      <c r="AG366" s="362">
        <f t="shared" ref="AG366" si="1045">AG365</f>
        <v>0</v>
      </c>
      <c r="AH366" s="362">
        <f t="shared" ref="AH366" si="1046">AH365</f>
        <v>0</v>
      </c>
      <c r="AI366" s="362">
        <f t="shared" ref="AI366" si="1047">AI365</f>
        <v>0</v>
      </c>
      <c r="AJ366" s="362">
        <f t="shared" ref="AJ366" si="1048">AJ365</f>
        <v>0</v>
      </c>
      <c r="AK366" s="362">
        <f t="shared" ref="AK366" si="1049">AK365</f>
        <v>0</v>
      </c>
      <c r="AL366" s="362">
        <f t="shared" ref="AL366" si="1050">AL365</f>
        <v>0</v>
      </c>
      <c r="AM366" s="362">
        <f t="shared" ref="AM366" si="1051">AM365</f>
        <v>0</v>
      </c>
      <c r="AN366" s="362">
        <f t="shared" ref="AN366" si="1052">AN365</f>
        <v>0</v>
      </c>
      <c r="AO366" s="362">
        <f t="shared" ref="AO366" si="1053">AO365</f>
        <v>0</v>
      </c>
      <c r="AP366" s="362">
        <f t="shared" ref="AP366" si="1054">AP365</f>
        <v>0</v>
      </c>
      <c r="AQ366" s="362">
        <f t="shared" ref="AQ366" si="1055">AQ365</f>
        <v>0</v>
      </c>
      <c r="AR366" s="362">
        <f t="shared" ref="AR366" si="1056">AR365</f>
        <v>0</v>
      </c>
      <c r="AS366" s="266"/>
    </row>
    <row r="367" spans="1:45" hidden="1" outlineLevel="1">
      <c r="B367" s="273"/>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363"/>
      <c r="AF367" s="376"/>
      <c r="AG367" s="376"/>
      <c r="AH367" s="376"/>
      <c r="AI367" s="376"/>
      <c r="AJ367" s="376"/>
      <c r="AK367" s="376"/>
      <c r="AL367" s="376"/>
      <c r="AM367" s="376"/>
      <c r="AN367" s="376"/>
      <c r="AO367" s="376"/>
      <c r="AP367" s="376"/>
      <c r="AQ367" s="376"/>
      <c r="AR367" s="376"/>
      <c r="AS367" s="266"/>
    </row>
    <row r="368" spans="1:45" ht="30" hidden="1" outlineLevel="1">
      <c r="A368" s="457">
        <v>44</v>
      </c>
      <c r="B368" s="273" t="s">
        <v>136</v>
      </c>
      <c r="C368" s="251" t="s">
        <v>25</v>
      </c>
      <c r="D368" s="255"/>
      <c r="E368" s="255"/>
      <c r="F368" s="255"/>
      <c r="G368" s="255"/>
      <c r="H368" s="255"/>
      <c r="I368" s="255"/>
      <c r="J368" s="255"/>
      <c r="K368" s="255"/>
      <c r="L368" s="255"/>
      <c r="M368" s="255"/>
      <c r="N368" s="255"/>
      <c r="O368" s="255"/>
      <c r="P368" s="255"/>
      <c r="Q368" s="255">
        <v>12</v>
      </c>
      <c r="R368" s="255"/>
      <c r="S368" s="255"/>
      <c r="T368" s="255"/>
      <c r="U368" s="255"/>
      <c r="V368" s="255"/>
      <c r="W368" s="255"/>
      <c r="X368" s="255"/>
      <c r="Y368" s="255"/>
      <c r="Z368" s="255"/>
      <c r="AA368" s="255"/>
      <c r="AB368" s="255"/>
      <c r="AC368" s="255"/>
      <c r="AD368" s="255"/>
      <c r="AE368" s="377"/>
      <c r="AF368" s="361"/>
      <c r="AG368" s="361"/>
      <c r="AH368" s="361"/>
      <c r="AI368" s="361"/>
      <c r="AJ368" s="361"/>
      <c r="AK368" s="361"/>
      <c r="AL368" s="361"/>
      <c r="AM368" s="366"/>
      <c r="AN368" s="366"/>
      <c r="AO368" s="366"/>
      <c r="AP368" s="366"/>
      <c r="AQ368" s="366"/>
      <c r="AR368" s="366"/>
      <c r="AS368" s="256">
        <f>SUM(AE368:AR368)</f>
        <v>0</v>
      </c>
    </row>
    <row r="369" spans="1:45" hidden="1" outlineLevel="1">
      <c r="B369" s="254" t="s">
        <v>288</v>
      </c>
      <c r="C369" s="251" t="s">
        <v>163</v>
      </c>
      <c r="D369" s="255"/>
      <c r="E369" s="255"/>
      <c r="F369" s="255"/>
      <c r="G369" s="255"/>
      <c r="H369" s="255"/>
      <c r="I369" s="255"/>
      <c r="J369" s="255"/>
      <c r="K369" s="255"/>
      <c r="L369" s="255"/>
      <c r="M369" s="255"/>
      <c r="N369" s="255"/>
      <c r="O369" s="255"/>
      <c r="P369" s="255"/>
      <c r="Q369" s="255">
        <f>Q368</f>
        <v>12</v>
      </c>
      <c r="R369" s="255"/>
      <c r="S369" s="255"/>
      <c r="T369" s="255"/>
      <c r="U369" s="255"/>
      <c r="V369" s="255"/>
      <c r="W369" s="255"/>
      <c r="X369" s="255"/>
      <c r="Y369" s="255"/>
      <c r="Z369" s="255"/>
      <c r="AA369" s="255"/>
      <c r="AB369" s="255"/>
      <c r="AC369" s="255"/>
      <c r="AD369" s="255"/>
      <c r="AE369" s="362">
        <f>AE368</f>
        <v>0</v>
      </c>
      <c r="AF369" s="362">
        <f t="shared" ref="AF369" si="1057">AF368</f>
        <v>0</v>
      </c>
      <c r="AG369" s="362">
        <f t="shared" ref="AG369" si="1058">AG368</f>
        <v>0</v>
      </c>
      <c r="AH369" s="362">
        <f t="shared" ref="AH369" si="1059">AH368</f>
        <v>0</v>
      </c>
      <c r="AI369" s="362">
        <f t="shared" ref="AI369" si="1060">AI368</f>
        <v>0</v>
      </c>
      <c r="AJ369" s="362">
        <f t="shared" ref="AJ369" si="1061">AJ368</f>
        <v>0</v>
      </c>
      <c r="AK369" s="362">
        <f t="shared" ref="AK369" si="1062">AK368</f>
        <v>0</v>
      </c>
      <c r="AL369" s="362">
        <f t="shared" ref="AL369" si="1063">AL368</f>
        <v>0</v>
      </c>
      <c r="AM369" s="362">
        <f t="shared" ref="AM369" si="1064">AM368</f>
        <v>0</v>
      </c>
      <c r="AN369" s="362">
        <f t="shared" ref="AN369" si="1065">AN368</f>
        <v>0</v>
      </c>
      <c r="AO369" s="362">
        <f t="shared" ref="AO369" si="1066">AO368</f>
        <v>0</v>
      </c>
      <c r="AP369" s="362">
        <f t="shared" ref="AP369" si="1067">AP368</f>
        <v>0</v>
      </c>
      <c r="AQ369" s="362">
        <f t="shared" ref="AQ369" si="1068">AQ368</f>
        <v>0</v>
      </c>
      <c r="AR369" s="362">
        <f t="shared" ref="AR369" si="1069">AR368</f>
        <v>0</v>
      </c>
      <c r="AS369" s="266"/>
    </row>
    <row r="370" spans="1:45" hidden="1" outlineLevel="1">
      <c r="B370" s="273"/>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251"/>
      <c r="AE370" s="363"/>
      <c r="AF370" s="376"/>
      <c r="AG370" s="376"/>
      <c r="AH370" s="376"/>
      <c r="AI370" s="376"/>
      <c r="AJ370" s="376"/>
      <c r="AK370" s="376"/>
      <c r="AL370" s="376"/>
      <c r="AM370" s="376"/>
      <c r="AN370" s="376"/>
      <c r="AO370" s="376"/>
      <c r="AP370" s="376"/>
      <c r="AQ370" s="376"/>
      <c r="AR370" s="376"/>
      <c r="AS370" s="266"/>
    </row>
    <row r="371" spans="1:45" ht="30" hidden="1" outlineLevel="1">
      <c r="A371" s="457">
        <v>45</v>
      </c>
      <c r="B371" s="273" t="s">
        <v>137</v>
      </c>
      <c r="C371" s="251" t="s">
        <v>25</v>
      </c>
      <c r="D371" s="255"/>
      <c r="E371" s="255"/>
      <c r="F371" s="255"/>
      <c r="G371" s="255"/>
      <c r="H371" s="255"/>
      <c r="I371" s="255"/>
      <c r="J371" s="255"/>
      <c r="K371" s="255"/>
      <c r="L371" s="255"/>
      <c r="M371" s="255"/>
      <c r="N371" s="255"/>
      <c r="O371" s="255"/>
      <c r="P371" s="255"/>
      <c r="Q371" s="255">
        <v>12</v>
      </c>
      <c r="R371" s="255"/>
      <c r="S371" s="255"/>
      <c r="T371" s="255"/>
      <c r="U371" s="255"/>
      <c r="V371" s="255"/>
      <c r="W371" s="255"/>
      <c r="X371" s="255"/>
      <c r="Y371" s="255"/>
      <c r="Z371" s="255"/>
      <c r="AA371" s="255"/>
      <c r="AB371" s="255"/>
      <c r="AC371" s="255"/>
      <c r="AD371" s="255"/>
      <c r="AE371" s="377"/>
      <c r="AF371" s="361"/>
      <c r="AG371" s="361"/>
      <c r="AH371" s="361"/>
      <c r="AI371" s="361"/>
      <c r="AJ371" s="361"/>
      <c r="AK371" s="361"/>
      <c r="AL371" s="361"/>
      <c r="AM371" s="366"/>
      <c r="AN371" s="366"/>
      <c r="AO371" s="366"/>
      <c r="AP371" s="366"/>
      <c r="AQ371" s="366"/>
      <c r="AR371" s="366"/>
      <c r="AS371" s="256">
        <f>SUM(AE371:AR371)</f>
        <v>0</v>
      </c>
    </row>
    <row r="372" spans="1:45" hidden="1" outlineLevel="1">
      <c r="B372" s="254" t="s">
        <v>288</v>
      </c>
      <c r="C372" s="251" t="s">
        <v>163</v>
      </c>
      <c r="D372" s="255"/>
      <c r="E372" s="255"/>
      <c r="F372" s="255"/>
      <c r="G372" s="255"/>
      <c r="H372" s="255"/>
      <c r="I372" s="255"/>
      <c r="J372" s="255"/>
      <c r="K372" s="255"/>
      <c r="L372" s="255"/>
      <c r="M372" s="255"/>
      <c r="N372" s="255"/>
      <c r="O372" s="255"/>
      <c r="P372" s="255"/>
      <c r="Q372" s="255">
        <f>Q371</f>
        <v>12</v>
      </c>
      <c r="R372" s="255"/>
      <c r="S372" s="255"/>
      <c r="T372" s="255"/>
      <c r="U372" s="255"/>
      <c r="V372" s="255"/>
      <c r="W372" s="255"/>
      <c r="X372" s="255"/>
      <c r="Y372" s="255"/>
      <c r="Z372" s="255"/>
      <c r="AA372" s="255"/>
      <c r="AB372" s="255"/>
      <c r="AC372" s="255"/>
      <c r="AD372" s="255"/>
      <c r="AE372" s="362">
        <f>AE371</f>
        <v>0</v>
      </c>
      <c r="AF372" s="362">
        <f t="shared" ref="AF372" si="1070">AF371</f>
        <v>0</v>
      </c>
      <c r="AG372" s="362">
        <f t="shared" ref="AG372" si="1071">AG371</f>
        <v>0</v>
      </c>
      <c r="AH372" s="362">
        <f t="shared" ref="AH372" si="1072">AH371</f>
        <v>0</v>
      </c>
      <c r="AI372" s="362">
        <f t="shared" ref="AI372" si="1073">AI371</f>
        <v>0</v>
      </c>
      <c r="AJ372" s="362">
        <f t="shared" ref="AJ372" si="1074">AJ371</f>
        <v>0</v>
      </c>
      <c r="AK372" s="362">
        <f t="shared" ref="AK372" si="1075">AK371</f>
        <v>0</v>
      </c>
      <c r="AL372" s="362">
        <f t="shared" ref="AL372" si="1076">AL371</f>
        <v>0</v>
      </c>
      <c r="AM372" s="362">
        <f t="shared" ref="AM372" si="1077">AM371</f>
        <v>0</v>
      </c>
      <c r="AN372" s="362">
        <f t="shared" ref="AN372" si="1078">AN371</f>
        <v>0</v>
      </c>
      <c r="AO372" s="362">
        <f t="shared" ref="AO372" si="1079">AO371</f>
        <v>0</v>
      </c>
      <c r="AP372" s="362">
        <f t="shared" ref="AP372" si="1080">AP371</f>
        <v>0</v>
      </c>
      <c r="AQ372" s="362">
        <f t="shared" ref="AQ372" si="1081">AQ371</f>
        <v>0</v>
      </c>
      <c r="AR372" s="362">
        <f t="shared" ref="AR372" si="1082">AR371</f>
        <v>0</v>
      </c>
      <c r="AS372" s="266"/>
    </row>
    <row r="373" spans="1:45" hidden="1" outlineLevel="1">
      <c r="B373" s="273"/>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251"/>
      <c r="AE373" s="363"/>
      <c r="AF373" s="376"/>
      <c r="AG373" s="376"/>
      <c r="AH373" s="376"/>
      <c r="AI373" s="376"/>
      <c r="AJ373" s="376"/>
      <c r="AK373" s="376"/>
      <c r="AL373" s="376"/>
      <c r="AM373" s="376"/>
      <c r="AN373" s="376"/>
      <c r="AO373" s="376"/>
      <c r="AP373" s="376"/>
      <c r="AQ373" s="376"/>
      <c r="AR373" s="376"/>
      <c r="AS373" s="266"/>
    </row>
    <row r="374" spans="1:45" ht="30" hidden="1" outlineLevel="1">
      <c r="A374" s="457">
        <v>46</v>
      </c>
      <c r="B374" s="273" t="s">
        <v>138</v>
      </c>
      <c r="C374" s="251" t="s">
        <v>25</v>
      </c>
      <c r="D374" s="255"/>
      <c r="E374" s="255"/>
      <c r="F374" s="255"/>
      <c r="G374" s="255"/>
      <c r="H374" s="255"/>
      <c r="I374" s="255"/>
      <c r="J374" s="255"/>
      <c r="K374" s="255"/>
      <c r="L374" s="255"/>
      <c r="M374" s="255"/>
      <c r="N374" s="255"/>
      <c r="O374" s="255"/>
      <c r="P374" s="255"/>
      <c r="Q374" s="255">
        <v>12</v>
      </c>
      <c r="R374" s="255"/>
      <c r="S374" s="255"/>
      <c r="T374" s="255"/>
      <c r="U374" s="255"/>
      <c r="V374" s="255"/>
      <c r="W374" s="255"/>
      <c r="X374" s="255"/>
      <c r="Y374" s="255"/>
      <c r="Z374" s="255"/>
      <c r="AA374" s="255"/>
      <c r="AB374" s="255"/>
      <c r="AC374" s="255"/>
      <c r="AD374" s="255"/>
      <c r="AE374" s="377"/>
      <c r="AF374" s="361"/>
      <c r="AG374" s="361"/>
      <c r="AH374" s="361"/>
      <c r="AI374" s="361"/>
      <c r="AJ374" s="361"/>
      <c r="AK374" s="361"/>
      <c r="AL374" s="361"/>
      <c r="AM374" s="366"/>
      <c r="AN374" s="366"/>
      <c r="AO374" s="366"/>
      <c r="AP374" s="366"/>
      <c r="AQ374" s="366"/>
      <c r="AR374" s="366"/>
      <c r="AS374" s="256">
        <f>SUM(AE374:AR374)</f>
        <v>0</v>
      </c>
    </row>
    <row r="375" spans="1:45" hidden="1" outlineLevel="1">
      <c r="B375" s="254" t="s">
        <v>288</v>
      </c>
      <c r="C375" s="251" t="s">
        <v>163</v>
      </c>
      <c r="D375" s="255"/>
      <c r="E375" s="255"/>
      <c r="F375" s="255"/>
      <c r="G375" s="255"/>
      <c r="H375" s="255"/>
      <c r="I375" s="255"/>
      <c r="J375" s="255"/>
      <c r="K375" s="255"/>
      <c r="L375" s="255"/>
      <c r="M375" s="255"/>
      <c r="N375" s="255"/>
      <c r="O375" s="255"/>
      <c r="P375" s="255"/>
      <c r="Q375" s="255">
        <f>Q374</f>
        <v>12</v>
      </c>
      <c r="R375" s="255"/>
      <c r="S375" s="255"/>
      <c r="T375" s="255"/>
      <c r="U375" s="255"/>
      <c r="V375" s="255"/>
      <c r="W375" s="255"/>
      <c r="X375" s="255"/>
      <c r="Y375" s="255"/>
      <c r="Z375" s="255"/>
      <c r="AA375" s="255"/>
      <c r="AB375" s="255"/>
      <c r="AC375" s="255"/>
      <c r="AD375" s="255"/>
      <c r="AE375" s="362">
        <f>AE374</f>
        <v>0</v>
      </c>
      <c r="AF375" s="362">
        <f t="shared" ref="AF375" si="1083">AF374</f>
        <v>0</v>
      </c>
      <c r="AG375" s="362">
        <f t="shared" ref="AG375" si="1084">AG374</f>
        <v>0</v>
      </c>
      <c r="AH375" s="362">
        <f t="shared" ref="AH375" si="1085">AH374</f>
        <v>0</v>
      </c>
      <c r="AI375" s="362">
        <f t="shared" ref="AI375" si="1086">AI374</f>
        <v>0</v>
      </c>
      <c r="AJ375" s="362">
        <f t="shared" ref="AJ375" si="1087">AJ374</f>
        <v>0</v>
      </c>
      <c r="AK375" s="362">
        <f t="shared" ref="AK375" si="1088">AK374</f>
        <v>0</v>
      </c>
      <c r="AL375" s="362">
        <f t="shared" ref="AL375" si="1089">AL374</f>
        <v>0</v>
      </c>
      <c r="AM375" s="362">
        <f t="shared" ref="AM375" si="1090">AM374</f>
        <v>0</v>
      </c>
      <c r="AN375" s="362">
        <f t="shared" ref="AN375" si="1091">AN374</f>
        <v>0</v>
      </c>
      <c r="AO375" s="362">
        <f t="shared" ref="AO375" si="1092">AO374</f>
        <v>0</v>
      </c>
      <c r="AP375" s="362">
        <f t="shared" ref="AP375" si="1093">AP374</f>
        <v>0</v>
      </c>
      <c r="AQ375" s="362">
        <f t="shared" ref="AQ375" si="1094">AQ374</f>
        <v>0</v>
      </c>
      <c r="AR375" s="362">
        <f t="shared" ref="AR375" si="1095">AR374</f>
        <v>0</v>
      </c>
      <c r="AS375" s="266"/>
    </row>
    <row r="376" spans="1:45" hidden="1" outlineLevel="1">
      <c r="B376" s="273"/>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c r="AA376" s="251"/>
      <c r="AB376" s="251"/>
      <c r="AC376" s="251"/>
      <c r="AD376" s="251"/>
      <c r="AE376" s="363"/>
      <c r="AF376" s="376"/>
      <c r="AG376" s="376"/>
      <c r="AH376" s="376"/>
      <c r="AI376" s="376"/>
      <c r="AJ376" s="376"/>
      <c r="AK376" s="376"/>
      <c r="AL376" s="376"/>
      <c r="AM376" s="376"/>
      <c r="AN376" s="376"/>
      <c r="AO376" s="376"/>
      <c r="AP376" s="376"/>
      <c r="AQ376" s="376"/>
      <c r="AR376" s="376"/>
      <c r="AS376" s="266"/>
    </row>
    <row r="377" spans="1:45" ht="30" hidden="1" outlineLevel="1">
      <c r="A377" s="457">
        <v>47</v>
      </c>
      <c r="B377" s="273" t="s">
        <v>139</v>
      </c>
      <c r="C377" s="251" t="s">
        <v>25</v>
      </c>
      <c r="D377" s="255"/>
      <c r="E377" s="255"/>
      <c r="F377" s="255"/>
      <c r="G377" s="255"/>
      <c r="H377" s="255"/>
      <c r="I377" s="255"/>
      <c r="J377" s="255"/>
      <c r="K377" s="255"/>
      <c r="L377" s="255"/>
      <c r="M377" s="255"/>
      <c r="N377" s="255"/>
      <c r="O377" s="255"/>
      <c r="P377" s="255"/>
      <c r="Q377" s="255">
        <v>12</v>
      </c>
      <c r="R377" s="255"/>
      <c r="S377" s="255"/>
      <c r="T377" s="255"/>
      <c r="U377" s="255"/>
      <c r="V377" s="255"/>
      <c r="W377" s="255"/>
      <c r="X377" s="255"/>
      <c r="Y377" s="255"/>
      <c r="Z377" s="255"/>
      <c r="AA377" s="255"/>
      <c r="AB377" s="255"/>
      <c r="AC377" s="255"/>
      <c r="AD377" s="255"/>
      <c r="AE377" s="377"/>
      <c r="AF377" s="361"/>
      <c r="AG377" s="361"/>
      <c r="AH377" s="361"/>
      <c r="AI377" s="361"/>
      <c r="AJ377" s="361"/>
      <c r="AK377" s="361"/>
      <c r="AL377" s="361"/>
      <c r="AM377" s="366"/>
      <c r="AN377" s="366"/>
      <c r="AO377" s="366"/>
      <c r="AP377" s="366"/>
      <c r="AQ377" s="366"/>
      <c r="AR377" s="366"/>
      <c r="AS377" s="256">
        <f>SUM(AE377:AR377)</f>
        <v>0</v>
      </c>
    </row>
    <row r="378" spans="1:45" hidden="1" outlineLevel="1">
      <c r="B378" s="254" t="s">
        <v>288</v>
      </c>
      <c r="C378" s="251" t="s">
        <v>163</v>
      </c>
      <c r="D378" s="255"/>
      <c r="E378" s="255"/>
      <c r="F378" s="255"/>
      <c r="G378" s="255"/>
      <c r="H378" s="255"/>
      <c r="I378" s="255"/>
      <c r="J378" s="255"/>
      <c r="K378" s="255"/>
      <c r="L378" s="255"/>
      <c r="M378" s="255"/>
      <c r="N378" s="255"/>
      <c r="O378" s="255"/>
      <c r="P378" s="255"/>
      <c r="Q378" s="255">
        <f>Q377</f>
        <v>12</v>
      </c>
      <c r="R378" s="255"/>
      <c r="S378" s="255"/>
      <c r="T378" s="255"/>
      <c r="U378" s="255"/>
      <c r="V378" s="255"/>
      <c r="W378" s="255"/>
      <c r="X378" s="255"/>
      <c r="Y378" s="255"/>
      <c r="Z378" s="255"/>
      <c r="AA378" s="255"/>
      <c r="AB378" s="255"/>
      <c r="AC378" s="255"/>
      <c r="AD378" s="255"/>
      <c r="AE378" s="362">
        <f>AE377</f>
        <v>0</v>
      </c>
      <c r="AF378" s="362">
        <f t="shared" ref="AF378" si="1096">AF377</f>
        <v>0</v>
      </c>
      <c r="AG378" s="362">
        <f t="shared" ref="AG378" si="1097">AG377</f>
        <v>0</v>
      </c>
      <c r="AH378" s="362">
        <f t="shared" ref="AH378" si="1098">AH377</f>
        <v>0</v>
      </c>
      <c r="AI378" s="362">
        <f t="shared" ref="AI378" si="1099">AI377</f>
        <v>0</v>
      </c>
      <c r="AJ378" s="362">
        <f t="shared" ref="AJ378" si="1100">AJ377</f>
        <v>0</v>
      </c>
      <c r="AK378" s="362">
        <f t="shared" ref="AK378" si="1101">AK377</f>
        <v>0</v>
      </c>
      <c r="AL378" s="362">
        <f t="shared" ref="AL378" si="1102">AL377</f>
        <v>0</v>
      </c>
      <c r="AM378" s="362">
        <f t="shared" ref="AM378" si="1103">AM377</f>
        <v>0</v>
      </c>
      <c r="AN378" s="362">
        <f t="shared" ref="AN378" si="1104">AN377</f>
        <v>0</v>
      </c>
      <c r="AO378" s="362">
        <f t="shared" ref="AO378" si="1105">AO377</f>
        <v>0</v>
      </c>
      <c r="AP378" s="362">
        <f t="shared" ref="AP378" si="1106">AP377</f>
        <v>0</v>
      </c>
      <c r="AQ378" s="362">
        <f t="shared" ref="AQ378" si="1107">AQ377</f>
        <v>0</v>
      </c>
      <c r="AR378" s="362">
        <f t="shared" ref="AR378" si="1108">AR377</f>
        <v>0</v>
      </c>
      <c r="AS378" s="266"/>
    </row>
    <row r="379" spans="1:45" hidden="1" outlineLevel="1">
      <c r="B379" s="273"/>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c r="AA379" s="251"/>
      <c r="AB379" s="251"/>
      <c r="AC379" s="251"/>
      <c r="AD379" s="251"/>
      <c r="AE379" s="363"/>
      <c r="AF379" s="376"/>
      <c r="AG379" s="376"/>
      <c r="AH379" s="376"/>
      <c r="AI379" s="376"/>
      <c r="AJ379" s="376"/>
      <c r="AK379" s="376"/>
      <c r="AL379" s="376"/>
      <c r="AM379" s="376"/>
      <c r="AN379" s="376"/>
      <c r="AO379" s="376"/>
      <c r="AP379" s="376"/>
      <c r="AQ379" s="376"/>
      <c r="AR379" s="376"/>
      <c r="AS379" s="266"/>
    </row>
    <row r="380" spans="1:45" ht="30" hidden="1" outlineLevel="1">
      <c r="A380" s="457">
        <v>48</v>
      </c>
      <c r="B380" s="273" t="s">
        <v>140</v>
      </c>
      <c r="C380" s="251" t="s">
        <v>25</v>
      </c>
      <c r="D380" s="255"/>
      <c r="E380" s="255"/>
      <c r="F380" s="255"/>
      <c r="G380" s="255"/>
      <c r="H380" s="255"/>
      <c r="I380" s="255"/>
      <c r="J380" s="255"/>
      <c r="K380" s="255"/>
      <c r="L380" s="255"/>
      <c r="M380" s="255"/>
      <c r="N380" s="255"/>
      <c r="O380" s="255"/>
      <c r="P380" s="255"/>
      <c r="Q380" s="255">
        <v>12</v>
      </c>
      <c r="R380" s="255"/>
      <c r="S380" s="255"/>
      <c r="T380" s="255"/>
      <c r="U380" s="255"/>
      <c r="V380" s="255"/>
      <c r="W380" s="255"/>
      <c r="X380" s="255"/>
      <c r="Y380" s="255"/>
      <c r="Z380" s="255"/>
      <c r="AA380" s="255"/>
      <c r="AB380" s="255"/>
      <c r="AC380" s="255"/>
      <c r="AD380" s="255"/>
      <c r="AE380" s="377"/>
      <c r="AF380" s="361"/>
      <c r="AG380" s="361"/>
      <c r="AH380" s="361"/>
      <c r="AI380" s="361"/>
      <c r="AJ380" s="361"/>
      <c r="AK380" s="361"/>
      <c r="AL380" s="361"/>
      <c r="AM380" s="366"/>
      <c r="AN380" s="366"/>
      <c r="AO380" s="366"/>
      <c r="AP380" s="366"/>
      <c r="AQ380" s="366"/>
      <c r="AR380" s="366"/>
      <c r="AS380" s="256">
        <f>SUM(AE380:AR380)</f>
        <v>0</v>
      </c>
    </row>
    <row r="381" spans="1:45" hidden="1" outlineLevel="1">
      <c r="B381" s="254" t="s">
        <v>288</v>
      </c>
      <c r="C381" s="251" t="s">
        <v>163</v>
      </c>
      <c r="D381" s="255"/>
      <c r="E381" s="255"/>
      <c r="F381" s="255"/>
      <c r="G381" s="255"/>
      <c r="H381" s="255"/>
      <c r="I381" s="255"/>
      <c r="J381" s="255"/>
      <c r="K381" s="255"/>
      <c r="L381" s="255"/>
      <c r="M381" s="255"/>
      <c r="N381" s="255"/>
      <c r="O381" s="255"/>
      <c r="P381" s="255"/>
      <c r="Q381" s="255">
        <f>Q380</f>
        <v>12</v>
      </c>
      <c r="R381" s="255"/>
      <c r="S381" s="255"/>
      <c r="T381" s="255"/>
      <c r="U381" s="255"/>
      <c r="V381" s="255"/>
      <c r="W381" s="255"/>
      <c r="X381" s="255"/>
      <c r="Y381" s="255"/>
      <c r="Z381" s="255"/>
      <c r="AA381" s="255"/>
      <c r="AB381" s="255"/>
      <c r="AC381" s="255"/>
      <c r="AD381" s="255"/>
      <c r="AE381" s="362">
        <f>AE380</f>
        <v>0</v>
      </c>
      <c r="AF381" s="362">
        <f t="shared" ref="AF381" si="1109">AF380</f>
        <v>0</v>
      </c>
      <c r="AG381" s="362">
        <f t="shared" ref="AG381" si="1110">AG380</f>
        <v>0</v>
      </c>
      <c r="AH381" s="362">
        <f t="shared" ref="AH381" si="1111">AH380</f>
        <v>0</v>
      </c>
      <c r="AI381" s="362">
        <f t="shared" ref="AI381" si="1112">AI380</f>
        <v>0</v>
      </c>
      <c r="AJ381" s="362">
        <f t="shared" ref="AJ381" si="1113">AJ380</f>
        <v>0</v>
      </c>
      <c r="AK381" s="362">
        <f t="shared" ref="AK381" si="1114">AK380</f>
        <v>0</v>
      </c>
      <c r="AL381" s="362">
        <f t="shared" ref="AL381" si="1115">AL380</f>
        <v>0</v>
      </c>
      <c r="AM381" s="362">
        <f t="shared" ref="AM381" si="1116">AM380</f>
        <v>0</v>
      </c>
      <c r="AN381" s="362">
        <f t="shared" ref="AN381" si="1117">AN380</f>
        <v>0</v>
      </c>
      <c r="AO381" s="362">
        <f t="shared" ref="AO381" si="1118">AO380</f>
        <v>0</v>
      </c>
      <c r="AP381" s="362">
        <f t="shared" ref="AP381" si="1119">AP380</f>
        <v>0</v>
      </c>
      <c r="AQ381" s="362">
        <f t="shared" ref="AQ381" si="1120">AQ380</f>
        <v>0</v>
      </c>
      <c r="AR381" s="362">
        <f t="shared" ref="AR381" si="1121">AR380</f>
        <v>0</v>
      </c>
      <c r="AS381" s="266"/>
    </row>
    <row r="382" spans="1:45" hidden="1" outlineLevel="1">
      <c r="B382" s="273"/>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363"/>
      <c r="AF382" s="376"/>
      <c r="AG382" s="376"/>
      <c r="AH382" s="376"/>
      <c r="AI382" s="376"/>
      <c r="AJ382" s="376"/>
      <c r="AK382" s="376"/>
      <c r="AL382" s="376"/>
      <c r="AM382" s="376"/>
      <c r="AN382" s="376"/>
      <c r="AO382" s="376"/>
      <c r="AP382" s="376"/>
      <c r="AQ382" s="376"/>
      <c r="AR382" s="376"/>
      <c r="AS382" s="266"/>
    </row>
    <row r="383" spans="1:45" ht="30" hidden="1" outlineLevel="1">
      <c r="A383" s="457">
        <v>49</v>
      </c>
      <c r="B383" s="273" t="s">
        <v>141</v>
      </c>
      <c r="C383" s="251" t="s">
        <v>25</v>
      </c>
      <c r="D383" s="255"/>
      <c r="E383" s="255"/>
      <c r="F383" s="255"/>
      <c r="G383" s="255"/>
      <c r="H383" s="255"/>
      <c r="I383" s="255"/>
      <c r="J383" s="255"/>
      <c r="K383" s="255"/>
      <c r="L383" s="255"/>
      <c r="M383" s="255"/>
      <c r="N383" s="255"/>
      <c r="O383" s="255"/>
      <c r="P383" s="255"/>
      <c r="Q383" s="255">
        <v>12</v>
      </c>
      <c r="R383" s="255"/>
      <c r="S383" s="255"/>
      <c r="T383" s="255"/>
      <c r="U383" s="255"/>
      <c r="V383" s="255"/>
      <c r="W383" s="255"/>
      <c r="X383" s="255"/>
      <c r="Y383" s="255"/>
      <c r="Z383" s="255"/>
      <c r="AA383" s="255"/>
      <c r="AB383" s="255"/>
      <c r="AC383" s="255"/>
      <c r="AD383" s="255"/>
      <c r="AE383" s="377"/>
      <c r="AF383" s="361"/>
      <c r="AG383" s="361"/>
      <c r="AH383" s="361"/>
      <c r="AI383" s="361"/>
      <c r="AJ383" s="361"/>
      <c r="AK383" s="361"/>
      <c r="AL383" s="361"/>
      <c r="AM383" s="366"/>
      <c r="AN383" s="366"/>
      <c r="AO383" s="366"/>
      <c r="AP383" s="366"/>
      <c r="AQ383" s="366"/>
      <c r="AR383" s="366"/>
      <c r="AS383" s="256">
        <f>SUM(AE383:AR383)</f>
        <v>0</v>
      </c>
    </row>
    <row r="384" spans="1:45" hidden="1" outlineLevel="1">
      <c r="B384" s="254" t="s">
        <v>288</v>
      </c>
      <c r="C384" s="251" t="s">
        <v>163</v>
      </c>
      <c r="D384" s="255"/>
      <c r="E384" s="255"/>
      <c r="F384" s="255"/>
      <c r="G384" s="255"/>
      <c r="H384" s="255"/>
      <c r="I384" s="255"/>
      <c r="J384" s="255"/>
      <c r="K384" s="255"/>
      <c r="L384" s="255"/>
      <c r="M384" s="255"/>
      <c r="N384" s="255"/>
      <c r="O384" s="255"/>
      <c r="P384" s="255"/>
      <c r="Q384" s="255">
        <f>Q383</f>
        <v>12</v>
      </c>
      <c r="R384" s="255"/>
      <c r="S384" s="255"/>
      <c r="T384" s="255"/>
      <c r="U384" s="255"/>
      <c r="V384" s="255"/>
      <c r="W384" s="255"/>
      <c r="X384" s="255"/>
      <c r="Y384" s="255"/>
      <c r="Z384" s="255"/>
      <c r="AA384" s="255"/>
      <c r="AB384" s="255"/>
      <c r="AC384" s="255"/>
      <c r="AD384" s="255"/>
      <c r="AE384" s="362">
        <f>AE383</f>
        <v>0</v>
      </c>
      <c r="AF384" s="362">
        <f t="shared" ref="AF384" si="1122">AF383</f>
        <v>0</v>
      </c>
      <c r="AG384" s="362">
        <f t="shared" ref="AG384" si="1123">AG383</f>
        <v>0</v>
      </c>
      <c r="AH384" s="362">
        <f t="shared" ref="AH384" si="1124">AH383</f>
        <v>0</v>
      </c>
      <c r="AI384" s="362">
        <f t="shared" ref="AI384" si="1125">AI383</f>
        <v>0</v>
      </c>
      <c r="AJ384" s="362">
        <f t="shared" ref="AJ384" si="1126">AJ383</f>
        <v>0</v>
      </c>
      <c r="AK384" s="362">
        <f t="shared" ref="AK384" si="1127">AK383</f>
        <v>0</v>
      </c>
      <c r="AL384" s="362">
        <f t="shared" ref="AL384" si="1128">AL383</f>
        <v>0</v>
      </c>
      <c r="AM384" s="362">
        <f t="shared" ref="AM384" si="1129">AM383</f>
        <v>0</v>
      </c>
      <c r="AN384" s="362">
        <f t="shared" ref="AN384" si="1130">AN383</f>
        <v>0</v>
      </c>
      <c r="AO384" s="362">
        <f t="shared" ref="AO384" si="1131">AO383</f>
        <v>0</v>
      </c>
      <c r="AP384" s="362">
        <f t="shared" ref="AP384" si="1132">AP383</f>
        <v>0</v>
      </c>
      <c r="AQ384" s="362">
        <f t="shared" ref="AQ384" si="1133">AQ383</f>
        <v>0</v>
      </c>
      <c r="AR384" s="362">
        <f t="shared" ref="AR384" si="1134">AR383</f>
        <v>0</v>
      </c>
      <c r="AS384" s="266"/>
    </row>
    <row r="385" spans="2:48" hidden="1" outlineLevel="1">
      <c r="B385" s="388"/>
      <c r="C385" s="265"/>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51"/>
      <c r="AE385" s="261"/>
      <c r="AF385" s="261"/>
      <c r="AG385" s="261"/>
      <c r="AH385" s="261"/>
      <c r="AI385" s="261"/>
      <c r="AJ385" s="261"/>
      <c r="AK385" s="261"/>
      <c r="AL385" s="261"/>
      <c r="AM385" s="261"/>
      <c r="AN385" s="261"/>
      <c r="AO385" s="261"/>
      <c r="AP385" s="261"/>
      <c r="AQ385" s="261"/>
      <c r="AR385" s="261"/>
      <c r="AS385" s="266"/>
    </row>
    <row r="386" spans="2:48" ht="15.75" hidden="1" collapsed="1">
      <c r="B386" s="286" t="s">
        <v>273</v>
      </c>
      <c r="C386" s="288"/>
      <c r="D386" s="288">
        <f>SUM(D229:D384)</f>
        <v>0</v>
      </c>
      <c r="E386" s="288"/>
      <c r="F386" s="288"/>
      <c r="G386" s="288"/>
      <c r="H386" s="288"/>
      <c r="I386" s="288"/>
      <c r="J386" s="288"/>
      <c r="K386" s="288"/>
      <c r="L386" s="288"/>
      <c r="M386" s="288"/>
      <c r="N386" s="288"/>
      <c r="O386" s="288"/>
      <c r="P386" s="288"/>
      <c r="Q386" s="288"/>
      <c r="R386" s="288">
        <f>SUM(R229:R384)</f>
        <v>0</v>
      </c>
      <c r="S386" s="288"/>
      <c r="T386" s="288"/>
      <c r="U386" s="288"/>
      <c r="V386" s="288"/>
      <c r="W386" s="288"/>
      <c r="X386" s="288"/>
      <c r="Y386" s="288"/>
      <c r="Z386" s="288"/>
      <c r="AA386" s="288"/>
      <c r="AB386" s="288"/>
      <c r="AC386" s="288"/>
      <c r="AD386" s="288"/>
      <c r="AE386" s="288">
        <f>IF(AE227="kWh",SUMPRODUCT(D229:D384,AE229:AE384))</f>
        <v>0</v>
      </c>
      <c r="AF386" s="288">
        <f>IF(AF227="kWh",SUMPRODUCT(D229:D384,AF229:AF384))</f>
        <v>0</v>
      </c>
      <c r="AG386" s="288">
        <f>IF(AG227="kw",SUMPRODUCT(Q229:Q384,R229:R384,AG229:AG384),SUMPRODUCT(D229:D384,AG229:AG384))</f>
        <v>0</v>
      </c>
      <c r="AH386" s="288">
        <f>IF(AH227="kw",SUMPRODUCT(Q229:Q384,R229:R384,AH229:AH384),SUMPRODUCT(D229:D384,AH229:AH384))</f>
        <v>0</v>
      </c>
      <c r="AI386" s="288">
        <f>IF(AI227="kw",SUMPRODUCT(Q229:Q384,R229:R384,AI229:AI384),SUMPRODUCT(D229:D384,AI229:AI384))</f>
        <v>0</v>
      </c>
      <c r="AJ386" s="288">
        <f>IF(AJ227="kw",SUMPRODUCT(Q229:Q384,R229:R384,AJ229:AJ384),SUMPRODUCT(D229:D384,AJ229:AJ384))</f>
        <v>0</v>
      </c>
      <c r="AK386" s="288">
        <f>IF(AK227="kw",SUMPRODUCT(Q229:Q384,R229:R384,AK229:AK384),SUMPRODUCT(D229:D384,AK229:AK384))</f>
        <v>0</v>
      </c>
      <c r="AL386" s="288">
        <f>IF(AL227="kw",SUMPRODUCT(Q229:Q384,R229:R384,AL229:AL384),SUMPRODUCT(D229:D384,AL229:AL384))</f>
        <v>0</v>
      </c>
      <c r="AM386" s="288">
        <f>IF(AM227="kw",SUMPRODUCT(Q229:Q384,R229:R384,AM229:AM384),SUMPRODUCT(D229:D384,AM229:AM384))</f>
        <v>0</v>
      </c>
      <c r="AN386" s="288">
        <f>IF(AN227="kw",SUMPRODUCT(Q229:Q384,R229:R384,AN229:AN384),SUMPRODUCT(D229:D384,AN229:AN384))</f>
        <v>0</v>
      </c>
      <c r="AO386" s="288">
        <f>IF(AO227="kw",SUMPRODUCT(Q229:Q384,R229:R384,AO229:AO384),SUMPRODUCT(D229:D384,AO229:AO384))</f>
        <v>0</v>
      </c>
      <c r="AP386" s="288">
        <f>IF(AP227="kw",SUMPRODUCT(Q229:Q384,R229:R384,AP229:AP384),SUMPRODUCT(D229:D384,AP229:AP384))</f>
        <v>0</v>
      </c>
      <c r="AQ386" s="288">
        <f>IF(AQ227="kw",SUMPRODUCT(Q229:Q384,R229:R384,AQ229:AQ384),SUMPRODUCT(D229:D384,AQ229:AQ384))</f>
        <v>0</v>
      </c>
      <c r="AR386" s="288">
        <f>IF(AR227="kw",SUMPRODUCT(Q229:Q384,R229:R384,AR229:AR384),SUMPRODUCT(D229:D384,AR229:AR384))</f>
        <v>0</v>
      </c>
      <c r="AS386" s="289"/>
    </row>
    <row r="387" spans="2:48" ht="15.75" hidden="1">
      <c r="B387" s="343" t="s">
        <v>274</v>
      </c>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c r="AE387" s="344">
        <f>HLOOKUP(AE226,'2. LRAMVA Threshold'!$B$43:$Q$61,8,FALSE)</f>
        <v>0</v>
      </c>
      <c r="AF387" s="344">
        <f>HLOOKUP(AF226,'2. LRAMVA Threshold'!$B$43:$Q$54,8,FALSE)</f>
        <v>0</v>
      </c>
      <c r="AG387" s="344">
        <f>HLOOKUP(AG226,'2. LRAMVA Threshold'!$B$43:$Q$54,8,FALSE)</f>
        <v>0</v>
      </c>
      <c r="AH387" s="344">
        <f>HLOOKUP(AH226,'2. LRAMVA Threshold'!$B$43:$Q$54,8,FALSE)</f>
        <v>0</v>
      </c>
      <c r="AI387" s="344">
        <f>HLOOKUP(AI226,'2. LRAMVA Threshold'!$B$43:$Q$54,8,FALSE)</f>
        <v>0</v>
      </c>
      <c r="AJ387" s="344">
        <f>HLOOKUP(AJ226,'2. LRAMVA Threshold'!$B$43:$Q$54,8,FALSE)</f>
        <v>0</v>
      </c>
      <c r="AK387" s="344">
        <f>HLOOKUP(AK226,'2. LRAMVA Threshold'!$B$43:$Q$54,8,FALSE)</f>
        <v>0</v>
      </c>
      <c r="AL387" s="344">
        <f>HLOOKUP(AL226,'2. LRAMVA Threshold'!$B$43:$Q$54,8,FALSE)</f>
        <v>0</v>
      </c>
      <c r="AM387" s="344">
        <f>HLOOKUP(AM226,'2. LRAMVA Threshold'!$B$43:$Q$54,8,FALSE)</f>
        <v>0</v>
      </c>
      <c r="AN387" s="344">
        <f>HLOOKUP(AN226,'2. LRAMVA Threshold'!$B$43:$Q$54,8,FALSE)</f>
        <v>0</v>
      </c>
      <c r="AO387" s="344">
        <f>HLOOKUP(AO226,'2. LRAMVA Threshold'!$B$43:$Q$54,8,FALSE)</f>
        <v>0</v>
      </c>
      <c r="AP387" s="344">
        <f>HLOOKUP(AP226,'2. LRAMVA Threshold'!$B$43:$Q$54,8,FALSE)</f>
        <v>0</v>
      </c>
      <c r="AQ387" s="344">
        <f>HLOOKUP(AQ226,'2. LRAMVA Threshold'!$B$43:$Q$54,8,FALSE)</f>
        <v>0</v>
      </c>
      <c r="AR387" s="344">
        <f>HLOOKUP(AR226,'2. LRAMVA Threshold'!$B$43:$Q$54,8,FALSE)</f>
        <v>0</v>
      </c>
      <c r="AS387" s="345"/>
    </row>
    <row r="388" spans="2:48" hidden="1">
      <c r="B388" s="346"/>
      <c r="C388" s="383"/>
      <c r="D388" s="384"/>
      <c r="E388" s="384"/>
      <c r="F388" s="384"/>
      <c r="G388" s="384"/>
      <c r="H388" s="384"/>
      <c r="I388" s="384"/>
      <c r="J388" s="384"/>
      <c r="K388" s="384"/>
      <c r="L388" s="384"/>
      <c r="M388" s="384"/>
      <c r="N388" s="348"/>
      <c r="O388" s="348"/>
      <c r="P388" s="348"/>
      <c r="Q388" s="384"/>
      <c r="R388" s="385"/>
      <c r="S388" s="384"/>
      <c r="T388" s="384"/>
      <c r="U388" s="384"/>
      <c r="V388" s="386"/>
      <c r="W388" s="386"/>
      <c r="X388" s="386"/>
      <c r="Y388" s="386"/>
      <c r="Z388" s="384"/>
      <c r="AA388" s="384"/>
      <c r="AB388" s="348"/>
      <c r="AC388" s="348"/>
      <c r="AD388" s="348"/>
      <c r="AE388" s="387"/>
      <c r="AF388" s="387"/>
      <c r="AG388" s="387"/>
      <c r="AH388" s="387"/>
      <c r="AI388" s="387"/>
      <c r="AJ388" s="387"/>
      <c r="AK388" s="387"/>
      <c r="AL388" s="351"/>
      <c r="AM388" s="351"/>
      <c r="AN388" s="351"/>
      <c r="AO388" s="351"/>
      <c r="AP388" s="351"/>
      <c r="AQ388" s="351"/>
      <c r="AR388" s="351"/>
      <c r="AS388" s="352"/>
    </row>
    <row r="389" spans="2:48" hidden="1">
      <c r="B389" s="283" t="s">
        <v>275</v>
      </c>
      <c r="C389" s="296"/>
      <c r="D389" s="296"/>
      <c r="E389" s="329"/>
      <c r="F389" s="329"/>
      <c r="G389" s="329"/>
      <c r="H389" s="329"/>
      <c r="I389" s="329"/>
      <c r="J389" s="329"/>
      <c r="K389" s="329"/>
      <c r="L389" s="329"/>
      <c r="M389" s="329"/>
      <c r="N389" s="329"/>
      <c r="O389" s="329"/>
      <c r="P389" s="329"/>
      <c r="Q389" s="329"/>
      <c r="R389" s="251"/>
      <c r="S389" s="298"/>
      <c r="T389" s="298"/>
      <c r="U389" s="298"/>
      <c r="V389" s="297"/>
      <c r="W389" s="297"/>
      <c r="X389" s="297"/>
      <c r="Y389" s="297"/>
      <c r="Z389" s="298"/>
      <c r="AA389" s="298"/>
      <c r="AB389" s="298"/>
      <c r="AC389" s="298"/>
      <c r="AD389" s="298"/>
      <c r="AE389" s="732">
        <f>HLOOKUP(AE$36,'3.  Distribution Rates'!$C$165:$P$178,8,FALSE)</f>
        <v>0</v>
      </c>
      <c r="AF389" s="732">
        <f>HLOOKUP(AF$36,'3.  Distribution Rates'!$C$165:$P$178,8,FALSE)</f>
        <v>0</v>
      </c>
      <c r="AG389" s="299">
        <f>HLOOKUP(AG$36,'3.  Distribution Rates'!$C$165:$P$178,8,FALSE)</f>
        <v>0</v>
      </c>
      <c r="AH389" s="299">
        <f>HLOOKUP(AH$36,'3.  Distribution Rates'!$C$165:$P$178,8,FALSE)</f>
        <v>0</v>
      </c>
      <c r="AI389" s="299">
        <f>HLOOKUP(AI$36,'3.  Distribution Rates'!$C$165:$P$178,8,FALSE)</f>
        <v>0</v>
      </c>
      <c r="AJ389" s="299">
        <f>HLOOKUP(AJ$36,'3.  Distribution Rates'!$C$165:$P$178,8,FALSE)</f>
        <v>0</v>
      </c>
      <c r="AK389" s="299">
        <f>HLOOKUP(AK$36,'3.  Distribution Rates'!$C$165:$P$178,8,FALSE)</f>
        <v>0</v>
      </c>
      <c r="AL389" s="299">
        <f>HLOOKUP(AL$36,'3.  Distribution Rates'!$C$165:$P$178,8,FALSE)</f>
        <v>0</v>
      </c>
      <c r="AM389" s="299">
        <f>HLOOKUP(AM$36,'3.  Distribution Rates'!$C$165:$P$178,8,FALSE)</f>
        <v>0</v>
      </c>
      <c r="AN389" s="299">
        <f>HLOOKUP(AN$36,'3.  Distribution Rates'!$C$165:$P$178,8,FALSE)</f>
        <v>0</v>
      </c>
      <c r="AO389" s="299">
        <f>HLOOKUP(AO$36,'3.  Distribution Rates'!$C$165:$P$178,8,FALSE)</f>
        <v>0</v>
      </c>
      <c r="AP389" s="299">
        <f>HLOOKUP(AP$36,'3.  Distribution Rates'!$C$165:$P$178,8,FALSE)</f>
        <v>0</v>
      </c>
      <c r="AQ389" s="299">
        <f>HLOOKUP(AQ$36,'3.  Distribution Rates'!$C$165:$P$178,8,FALSE)</f>
        <v>0</v>
      </c>
      <c r="AR389" s="299">
        <f>HLOOKUP(AR$36,'3.  Distribution Rates'!$C$165:$P$178,8,FALSE)</f>
        <v>0</v>
      </c>
      <c r="AS389" s="330"/>
      <c r="AT389" s="299"/>
      <c r="AU389" s="299"/>
      <c r="AV389" s="299"/>
    </row>
    <row r="390" spans="2:48" hidden="1">
      <c r="B390" s="283" t="s">
        <v>276</v>
      </c>
      <c r="C390" s="301"/>
      <c r="D390" s="243"/>
      <c r="E390" s="240"/>
      <c r="F390" s="240"/>
      <c r="G390" s="240"/>
      <c r="H390" s="240"/>
      <c r="I390" s="240"/>
      <c r="J390" s="240"/>
      <c r="K390" s="240"/>
      <c r="L390" s="240"/>
      <c r="M390" s="240"/>
      <c r="N390" s="240"/>
      <c r="O390" s="240"/>
      <c r="P390" s="240"/>
      <c r="Q390" s="240"/>
      <c r="R390" s="251"/>
      <c r="S390" s="240"/>
      <c r="T390" s="240"/>
      <c r="U390" s="240"/>
      <c r="V390" s="243"/>
      <c r="W390" s="243"/>
      <c r="X390" s="243"/>
      <c r="Y390" s="243"/>
      <c r="Z390" s="240"/>
      <c r="AA390" s="240"/>
      <c r="AB390" s="240"/>
      <c r="AC390" s="240"/>
      <c r="AD390" s="240"/>
      <c r="AE390" s="331">
        <f>'4.  2011-2014 LRAM'!AM139*AE389</f>
        <v>0</v>
      </c>
      <c r="AF390" s="331">
        <f>'4.  2011-2014 LRAM'!AN139*AF389</f>
        <v>0</v>
      </c>
      <c r="AG390" s="331">
        <f>'4.  2011-2014 LRAM'!AO139*AG389</f>
        <v>0</v>
      </c>
      <c r="AH390" s="331">
        <f>'4.  2011-2014 LRAM'!AP139*AH389</f>
        <v>0</v>
      </c>
      <c r="AI390" s="331">
        <f>'4.  2011-2014 LRAM'!AQ139*AI389</f>
        <v>0</v>
      </c>
      <c r="AJ390" s="331">
        <f>'4.  2011-2014 LRAM'!AR139*AJ389</f>
        <v>0</v>
      </c>
      <c r="AK390" s="331">
        <f>'4.  2011-2014 LRAM'!AS139*AK389</f>
        <v>0</v>
      </c>
      <c r="AL390" s="331">
        <f>'4.  2011-2014 LRAM'!AT139*AL389</f>
        <v>0</v>
      </c>
      <c r="AM390" s="331">
        <f>'4.  2011-2014 LRAM'!AU139*AM389</f>
        <v>0</v>
      </c>
      <c r="AN390" s="331">
        <f>'4.  2011-2014 LRAM'!AV139*AN389</f>
        <v>0</v>
      </c>
      <c r="AO390" s="331">
        <f>'4.  2011-2014 LRAM'!AW139*AO389</f>
        <v>0</v>
      </c>
      <c r="AP390" s="331">
        <f>'4.  2011-2014 LRAM'!AX139*AP389</f>
        <v>0</v>
      </c>
      <c r="AQ390" s="331">
        <f>'4.  2011-2014 LRAM'!AY139*AQ389</f>
        <v>0</v>
      </c>
      <c r="AR390" s="331">
        <f>'4.  2011-2014 LRAM'!AZ139*AR389</f>
        <v>0</v>
      </c>
      <c r="AS390" s="543">
        <f>SUM(AE390:AR390)</f>
        <v>0</v>
      </c>
    </row>
    <row r="391" spans="2:48" hidden="1">
      <c r="B391" s="283" t="s">
        <v>277</v>
      </c>
      <c r="C391" s="301"/>
      <c r="D391" s="243"/>
      <c r="E391" s="240"/>
      <c r="F391" s="240"/>
      <c r="G391" s="240"/>
      <c r="H391" s="240"/>
      <c r="I391" s="240"/>
      <c r="J391" s="240"/>
      <c r="K391" s="240"/>
      <c r="L391" s="240"/>
      <c r="M391" s="240"/>
      <c r="N391" s="240"/>
      <c r="O391" s="240"/>
      <c r="P391" s="240"/>
      <c r="Q391" s="240"/>
      <c r="R391" s="251"/>
      <c r="S391" s="240"/>
      <c r="T391" s="240"/>
      <c r="U391" s="240"/>
      <c r="V391" s="243"/>
      <c r="W391" s="243"/>
      <c r="X391" s="243"/>
      <c r="Y391" s="243"/>
      <c r="Z391" s="240"/>
      <c r="AA391" s="240"/>
      <c r="AB391" s="240"/>
      <c r="AC391" s="240"/>
      <c r="AD391" s="240"/>
      <c r="AE391" s="331">
        <f>'4.  2011-2014 LRAM'!AM278*AE389</f>
        <v>0</v>
      </c>
      <c r="AF391" s="331">
        <f>'4.  2011-2014 LRAM'!AN278*AF389</f>
        <v>0</v>
      </c>
      <c r="AG391" s="331">
        <f>'4.  2011-2014 LRAM'!AO278*AG389</f>
        <v>0</v>
      </c>
      <c r="AH391" s="331">
        <f>'4.  2011-2014 LRAM'!AP278*AH389</f>
        <v>0</v>
      </c>
      <c r="AI391" s="331">
        <f>'4.  2011-2014 LRAM'!AQ278*AI389</f>
        <v>0</v>
      </c>
      <c r="AJ391" s="331">
        <f>'4.  2011-2014 LRAM'!AR278*AJ389</f>
        <v>0</v>
      </c>
      <c r="AK391" s="331">
        <f>'4.  2011-2014 LRAM'!AS278*AK389</f>
        <v>0</v>
      </c>
      <c r="AL391" s="331">
        <f>'4.  2011-2014 LRAM'!AT278*AL389</f>
        <v>0</v>
      </c>
      <c r="AM391" s="331">
        <f>'4.  2011-2014 LRAM'!AU278*AM389</f>
        <v>0</v>
      </c>
      <c r="AN391" s="331">
        <f>'4.  2011-2014 LRAM'!AV278*AN389</f>
        <v>0</v>
      </c>
      <c r="AO391" s="331">
        <f>'4.  2011-2014 LRAM'!AW278*AO389</f>
        <v>0</v>
      </c>
      <c r="AP391" s="331">
        <f>'4.  2011-2014 LRAM'!AX278*AP389</f>
        <v>0</v>
      </c>
      <c r="AQ391" s="331">
        <f>'4.  2011-2014 LRAM'!AY278*AQ389</f>
        <v>0</v>
      </c>
      <c r="AR391" s="331">
        <f>'4.  2011-2014 LRAM'!AZ278*AR389</f>
        <v>0</v>
      </c>
      <c r="AS391" s="543">
        <f>SUM(AE391:AR391)</f>
        <v>0</v>
      </c>
    </row>
    <row r="392" spans="2:48" hidden="1">
      <c r="B392" s="283" t="s">
        <v>278</v>
      </c>
      <c r="C392" s="301"/>
      <c r="D392" s="243"/>
      <c r="E392" s="240"/>
      <c r="F392" s="240"/>
      <c r="G392" s="240"/>
      <c r="H392" s="240"/>
      <c r="I392" s="240"/>
      <c r="J392" s="240"/>
      <c r="K392" s="240"/>
      <c r="L392" s="240"/>
      <c r="M392" s="240"/>
      <c r="N392" s="240"/>
      <c r="O392" s="240"/>
      <c r="P392" s="240"/>
      <c r="Q392" s="240"/>
      <c r="R392" s="251"/>
      <c r="S392" s="240"/>
      <c r="T392" s="240"/>
      <c r="U392" s="240"/>
      <c r="V392" s="243"/>
      <c r="W392" s="243"/>
      <c r="X392" s="243"/>
      <c r="Y392" s="243"/>
      <c r="Z392" s="240"/>
      <c r="AA392" s="240"/>
      <c r="AB392" s="240"/>
      <c r="AC392" s="240"/>
      <c r="AD392" s="240"/>
      <c r="AE392" s="331">
        <f>'4.  2011-2014 LRAM'!AM414*AE389</f>
        <v>0</v>
      </c>
      <c r="AF392" s="331">
        <f>'4.  2011-2014 LRAM'!AN414*AF389</f>
        <v>0</v>
      </c>
      <c r="AG392" s="331">
        <f>'4.  2011-2014 LRAM'!AO414*AG389</f>
        <v>0</v>
      </c>
      <c r="AH392" s="331">
        <f>'4.  2011-2014 LRAM'!AP414*AH389</f>
        <v>0</v>
      </c>
      <c r="AI392" s="331">
        <f>'4.  2011-2014 LRAM'!AQ414*AI389</f>
        <v>0</v>
      </c>
      <c r="AJ392" s="331">
        <f>'4.  2011-2014 LRAM'!AR414*AJ389</f>
        <v>0</v>
      </c>
      <c r="AK392" s="331">
        <f>'4.  2011-2014 LRAM'!AS414*AK389</f>
        <v>0</v>
      </c>
      <c r="AL392" s="331">
        <f>'4.  2011-2014 LRAM'!AT414*AL389</f>
        <v>0</v>
      </c>
      <c r="AM392" s="331">
        <f>'4.  2011-2014 LRAM'!AU414*AM389</f>
        <v>0</v>
      </c>
      <c r="AN392" s="331">
        <f>'4.  2011-2014 LRAM'!AV414*AN389</f>
        <v>0</v>
      </c>
      <c r="AO392" s="331">
        <f>'4.  2011-2014 LRAM'!AW414*AO389</f>
        <v>0</v>
      </c>
      <c r="AP392" s="331">
        <f>'4.  2011-2014 LRAM'!AX414*AP389</f>
        <v>0</v>
      </c>
      <c r="AQ392" s="331">
        <f>'4.  2011-2014 LRAM'!AY414*AQ389</f>
        <v>0</v>
      </c>
      <c r="AR392" s="331">
        <f>'4.  2011-2014 LRAM'!AZ414*AR389</f>
        <v>0</v>
      </c>
      <c r="AS392" s="543">
        <f>SUM(AE392:AR392)</f>
        <v>0</v>
      </c>
    </row>
    <row r="393" spans="2:48" hidden="1">
      <c r="B393" s="283" t="s">
        <v>279</v>
      </c>
      <c r="C393" s="301"/>
      <c r="D393" s="243"/>
      <c r="E393" s="240"/>
      <c r="F393" s="240"/>
      <c r="G393" s="240"/>
      <c r="H393" s="240"/>
      <c r="I393" s="240"/>
      <c r="J393" s="240"/>
      <c r="K393" s="240"/>
      <c r="L393" s="240"/>
      <c r="M393" s="240"/>
      <c r="N393" s="240"/>
      <c r="O393" s="240"/>
      <c r="P393" s="240"/>
      <c r="Q393" s="240"/>
      <c r="R393" s="251"/>
      <c r="S393" s="240"/>
      <c r="T393" s="240"/>
      <c r="U393" s="240"/>
      <c r="V393" s="243"/>
      <c r="W393" s="243"/>
      <c r="X393" s="243"/>
      <c r="Y393" s="243"/>
      <c r="Z393" s="240"/>
      <c r="AA393" s="240"/>
      <c r="AB393" s="240"/>
      <c r="AC393" s="240"/>
      <c r="AD393" s="240"/>
      <c r="AE393" s="331">
        <f>'4.  2011-2014 LRAM'!AM551*AE389</f>
        <v>0</v>
      </c>
      <c r="AF393" s="331">
        <f>'4.  2011-2014 LRAM'!AN551*AF389</f>
        <v>0</v>
      </c>
      <c r="AG393" s="331">
        <f>'4.  2011-2014 LRAM'!AO551*AG389</f>
        <v>0</v>
      </c>
      <c r="AH393" s="331">
        <f>'4.  2011-2014 LRAM'!AP551*AH389</f>
        <v>0</v>
      </c>
      <c r="AI393" s="331">
        <f>'4.  2011-2014 LRAM'!AQ551*AI389</f>
        <v>0</v>
      </c>
      <c r="AJ393" s="331">
        <f>'4.  2011-2014 LRAM'!AR551*AJ389</f>
        <v>0</v>
      </c>
      <c r="AK393" s="331">
        <f>'4.  2011-2014 LRAM'!AS551*AK389</f>
        <v>0</v>
      </c>
      <c r="AL393" s="331">
        <f>'4.  2011-2014 LRAM'!AT551*AL389</f>
        <v>0</v>
      </c>
      <c r="AM393" s="331">
        <f>'4.  2011-2014 LRAM'!AU551*AM389</f>
        <v>0</v>
      </c>
      <c r="AN393" s="331">
        <f>'4.  2011-2014 LRAM'!AV551*AN389</f>
        <v>0</v>
      </c>
      <c r="AO393" s="331">
        <f>'4.  2011-2014 LRAM'!AW551*AO389</f>
        <v>0</v>
      </c>
      <c r="AP393" s="331">
        <f>'4.  2011-2014 LRAM'!AX551*AP389</f>
        <v>0</v>
      </c>
      <c r="AQ393" s="331">
        <f>'4.  2011-2014 LRAM'!AY551*AQ389</f>
        <v>0</v>
      </c>
      <c r="AR393" s="331">
        <f>'4.  2011-2014 LRAM'!AZ551*AR389</f>
        <v>0</v>
      </c>
      <c r="AS393" s="543">
        <f t="shared" ref="AS393:AS395" si="1135">SUM(AE393:AR393)</f>
        <v>0</v>
      </c>
    </row>
    <row r="394" spans="2:48" hidden="1">
      <c r="B394" s="283" t="s">
        <v>280</v>
      </c>
      <c r="C394" s="301"/>
      <c r="D394" s="243"/>
      <c r="E394" s="240"/>
      <c r="F394" s="240"/>
      <c r="G394" s="240"/>
      <c r="H394" s="240"/>
      <c r="I394" s="240"/>
      <c r="J394" s="240"/>
      <c r="K394" s="240"/>
      <c r="L394" s="240"/>
      <c r="M394" s="240"/>
      <c r="N394" s="240"/>
      <c r="O394" s="240"/>
      <c r="P394" s="240"/>
      <c r="Q394" s="240"/>
      <c r="R394" s="251"/>
      <c r="S394" s="240"/>
      <c r="T394" s="240"/>
      <c r="U394" s="240"/>
      <c r="V394" s="243"/>
      <c r="W394" s="243"/>
      <c r="X394" s="243"/>
      <c r="Y394" s="243"/>
      <c r="Z394" s="240"/>
      <c r="AA394" s="240"/>
      <c r="AB394" s="240"/>
      <c r="AC394" s="240"/>
      <c r="AD394" s="240"/>
      <c r="AE394" s="331">
        <f>AE209*AE389</f>
        <v>0</v>
      </c>
      <c r="AF394" s="331">
        <f t="shared" ref="AF394:AR394" si="1136">AF209*AF389</f>
        <v>0</v>
      </c>
      <c r="AG394" s="331">
        <f t="shared" si="1136"/>
        <v>0</v>
      </c>
      <c r="AH394" s="331">
        <f t="shared" si="1136"/>
        <v>0</v>
      </c>
      <c r="AI394" s="331">
        <f t="shared" si="1136"/>
        <v>0</v>
      </c>
      <c r="AJ394" s="331">
        <f t="shared" si="1136"/>
        <v>0</v>
      </c>
      <c r="AK394" s="331">
        <f t="shared" si="1136"/>
        <v>0</v>
      </c>
      <c r="AL394" s="331">
        <f t="shared" si="1136"/>
        <v>0</v>
      </c>
      <c r="AM394" s="331">
        <f t="shared" si="1136"/>
        <v>0</v>
      </c>
      <c r="AN394" s="331">
        <f t="shared" si="1136"/>
        <v>0</v>
      </c>
      <c r="AO394" s="331">
        <f t="shared" si="1136"/>
        <v>0</v>
      </c>
      <c r="AP394" s="331">
        <f t="shared" si="1136"/>
        <v>0</v>
      </c>
      <c r="AQ394" s="331">
        <f t="shared" si="1136"/>
        <v>0</v>
      </c>
      <c r="AR394" s="331">
        <f t="shared" si="1136"/>
        <v>0</v>
      </c>
      <c r="AS394" s="543">
        <f t="shared" si="1135"/>
        <v>0</v>
      </c>
    </row>
    <row r="395" spans="2:48" hidden="1">
      <c r="B395" s="283" t="s">
        <v>289</v>
      </c>
      <c r="C395" s="301"/>
      <c r="D395" s="243"/>
      <c r="E395" s="240"/>
      <c r="F395" s="240"/>
      <c r="G395" s="240"/>
      <c r="H395" s="240"/>
      <c r="I395" s="240"/>
      <c r="J395" s="240"/>
      <c r="K395" s="240"/>
      <c r="L395" s="240"/>
      <c r="M395" s="240"/>
      <c r="N395" s="240"/>
      <c r="O395" s="240"/>
      <c r="P395" s="240"/>
      <c r="Q395" s="240"/>
      <c r="R395" s="251"/>
      <c r="S395" s="240"/>
      <c r="T395" s="240"/>
      <c r="U395" s="240"/>
      <c r="V395" s="243"/>
      <c r="W395" s="243"/>
      <c r="X395" s="243"/>
      <c r="Y395" s="243"/>
      <c r="Z395" s="240"/>
      <c r="AA395" s="240"/>
      <c r="AB395" s="240"/>
      <c r="AC395" s="240"/>
      <c r="AD395" s="240"/>
      <c r="AE395" s="331">
        <f>AE386*AE389</f>
        <v>0</v>
      </c>
      <c r="AF395" s="331">
        <f t="shared" ref="AF395:AR395" si="1137">AF386*AF389</f>
        <v>0</v>
      </c>
      <c r="AG395" s="331">
        <f t="shared" si="1137"/>
        <v>0</v>
      </c>
      <c r="AH395" s="331">
        <f t="shared" si="1137"/>
        <v>0</v>
      </c>
      <c r="AI395" s="331">
        <f t="shared" si="1137"/>
        <v>0</v>
      </c>
      <c r="AJ395" s="331">
        <f t="shared" si="1137"/>
        <v>0</v>
      </c>
      <c r="AK395" s="331">
        <f t="shared" si="1137"/>
        <v>0</v>
      </c>
      <c r="AL395" s="331">
        <f t="shared" si="1137"/>
        <v>0</v>
      </c>
      <c r="AM395" s="331">
        <f t="shared" si="1137"/>
        <v>0</v>
      </c>
      <c r="AN395" s="331">
        <f t="shared" si="1137"/>
        <v>0</v>
      </c>
      <c r="AO395" s="331">
        <f t="shared" si="1137"/>
        <v>0</v>
      </c>
      <c r="AP395" s="331">
        <f t="shared" si="1137"/>
        <v>0</v>
      </c>
      <c r="AQ395" s="331">
        <f t="shared" si="1137"/>
        <v>0</v>
      </c>
      <c r="AR395" s="331">
        <f t="shared" si="1137"/>
        <v>0</v>
      </c>
      <c r="AS395" s="543">
        <f t="shared" si="1135"/>
        <v>0</v>
      </c>
    </row>
    <row r="396" spans="2:48" ht="15.75" hidden="1">
      <c r="B396" s="305" t="s">
        <v>281</v>
      </c>
      <c r="C396" s="301"/>
      <c r="D396" s="263"/>
      <c r="E396" s="293"/>
      <c r="F396" s="293"/>
      <c r="G396" s="293"/>
      <c r="H396" s="293"/>
      <c r="I396" s="293"/>
      <c r="J396" s="293"/>
      <c r="K396" s="293"/>
      <c r="L396" s="293"/>
      <c r="M396" s="293"/>
      <c r="N396" s="293"/>
      <c r="O396" s="293"/>
      <c r="P396" s="293"/>
      <c r="Q396" s="293"/>
      <c r="R396" s="260"/>
      <c r="S396" s="293"/>
      <c r="T396" s="293"/>
      <c r="U396" s="293"/>
      <c r="V396" s="263"/>
      <c r="W396" s="263"/>
      <c r="X396" s="263"/>
      <c r="Y396" s="263"/>
      <c r="Z396" s="293"/>
      <c r="AA396" s="293"/>
      <c r="AB396" s="293"/>
      <c r="AC396" s="293"/>
      <c r="AD396" s="293"/>
      <c r="AE396" s="302">
        <f>SUM(AE390:AE395)</f>
        <v>0</v>
      </c>
      <c r="AF396" s="302">
        <f t="shared" ref="AF396:AK396" si="1138">SUM(AF390:AF395)</f>
        <v>0</v>
      </c>
      <c r="AG396" s="302">
        <f t="shared" si="1138"/>
        <v>0</v>
      </c>
      <c r="AH396" s="302">
        <f t="shared" si="1138"/>
        <v>0</v>
      </c>
      <c r="AI396" s="302">
        <f t="shared" si="1138"/>
        <v>0</v>
      </c>
      <c r="AJ396" s="302">
        <f t="shared" si="1138"/>
        <v>0</v>
      </c>
      <c r="AK396" s="302">
        <f t="shared" si="1138"/>
        <v>0</v>
      </c>
      <c r="AL396" s="302">
        <f>SUM(AL390:AL395)</f>
        <v>0</v>
      </c>
      <c r="AM396" s="302">
        <f t="shared" ref="AM396:AR396" si="1139">SUM(AM390:AM395)</f>
        <v>0</v>
      </c>
      <c r="AN396" s="302">
        <f t="shared" si="1139"/>
        <v>0</v>
      </c>
      <c r="AO396" s="302">
        <f t="shared" si="1139"/>
        <v>0</v>
      </c>
      <c r="AP396" s="302">
        <f t="shared" si="1139"/>
        <v>0</v>
      </c>
      <c r="AQ396" s="302">
        <f t="shared" si="1139"/>
        <v>0</v>
      </c>
      <c r="AR396" s="302">
        <f t="shared" si="1139"/>
        <v>0</v>
      </c>
      <c r="AS396" s="359">
        <f>SUM(AS390:AS395)</f>
        <v>0</v>
      </c>
    </row>
    <row r="397" spans="2:48" ht="15.75" hidden="1">
      <c r="B397" s="305" t="s">
        <v>282</v>
      </c>
      <c r="C397" s="301"/>
      <c r="D397" s="306"/>
      <c r="E397" s="293"/>
      <c r="F397" s="293"/>
      <c r="G397" s="293"/>
      <c r="H397" s="293"/>
      <c r="I397" s="293"/>
      <c r="J397" s="293"/>
      <c r="K397" s="293"/>
      <c r="L397" s="293"/>
      <c r="M397" s="293"/>
      <c r="N397" s="293"/>
      <c r="O397" s="293"/>
      <c r="P397" s="293"/>
      <c r="Q397" s="293"/>
      <c r="R397" s="260"/>
      <c r="S397" s="293"/>
      <c r="T397" s="293"/>
      <c r="U397" s="293"/>
      <c r="V397" s="263"/>
      <c r="W397" s="263"/>
      <c r="X397" s="263"/>
      <c r="Y397" s="263"/>
      <c r="Z397" s="293"/>
      <c r="AA397" s="293"/>
      <c r="AB397" s="293"/>
      <c r="AC397" s="293"/>
      <c r="AD397" s="293"/>
      <c r="AE397" s="303">
        <f>AE387*AE389</f>
        <v>0</v>
      </c>
      <c r="AF397" s="303">
        <f t="shared" ref="AF397:AK397" si="1140">AF387*AF389</f>
        <v>0</v>
      </c>
      <c r="AG397" s="303">
        <f t="shared" si="1140"/>
        <v>0</v>
      </c>
      <c r="AH397" s="303">
        <f t="shared" si="1140"/>
        <v>0</v>
      </c>
      <c r="AI397" s="303">
        <f t="shared" si="1140"/>
        <v>0</v>
      </c>
      <c r="AJ397" s="303">
        <f t="shared" si="1140"/>
        <v>0</v>
      </c>
      <c r="AK397" s="303">
        <f t="shared" si="1140"/>
        <v>0</v>
      </c>
      <c r="AL397" s="303">
        <f>AL387*AL389</f>
        <v>0</v>
      </c>
      <c r="AM397" s="303">
        <f t="shared" ref="AM397:AR397" si="1141">AM387*AM389</f>
        <v>0</v>
      </c>
      <c r="AN397" s="303">
        <f t="shared" si="1141"/>
        <v>0</v>
      </c>
      <c r="AO397" s="303">
        <f t="shared" si="1141"/>
        <v>0</v>
      </c>
      <c r="AP397" s="303">
        <f t="shared" si="1141"/>
        <v>0</v>
      </c>
      <c r="AQ397" s="303">
        <f t="shared" si="1141"/>
        <v>0</v>
      </c>
      <c r="AR397" s="303">
        <f t="shared" si="1141"/>
        <v>0</v>
      </c>
      <c r="AS397" s="359">
        <f>SUM(AE397:AR397)</f>
        <v>0</v>
      </c>
    </row>
    <row r="398" spans="2:48" ht="15.75" hidden="1">
      <c r="B398" s="305" t="s">
        <v>283</v>
      </c>
      <c r="C398" s="301"/>
      <c r="D398" s="306"/>
      <c r="E398" s="293"/>
      <c r="F398" s="293"/>
      <c r="G398" s="293"/>
      <c r="H398" s="293"/>
      <c r="I398" s="293"/>
      <c r="J398" s="293"/>
      <c r="K398" s="293"/>
      <c r="L398" s="293"/>
      <c r="M398" s="293"/>
      <c r="N398" s="293"/>
      <c r="O398" s="293"/>
      <c r="P398" s="293"/>
      <c r="Q398" s="293"/>
      <c r="R398" s="260"/>
      <c r="S398" s="293"/>
      <c r="T398" s="293"/>
      <c r="U398" s="293"/>
      <c r="V398" s="306"/>
      <c r="W398" s="306"/>
      <c r="X398" s="306"/>
      <c r="Y398" s="306"/>
      <c r="Z398" s="293"/>
      <c r="AA398" s="293"/>
      <c r="AB398" s="293"/>
      <c r="AC398" s="293"/>
      <c r="AD398" s="293"/>
      <c r="AE398" s="307"/>
      <c r="AF398" s="307"/>
      <c r="AG398" s="307"/>
      <c r="AH398" s="307"/>
      <c r="AI398" s="307"/>
      <c r="AJ398" s="307"/>
      <c r="AK398" s="307"/>
      <c r="AL398" s="307"/>
      <c r="AM398" s="307"/>
      <c r="AN398" s="307"/>
      <c r="AO398" s="307"/>
      <c r="AP398" s="307"/>
      <c r="AQ398" s="307"/>
      <c r="AR398" s="307"/>
      <c r="AS398" s="359">
        <f>AS396-AS397</f>
        <v>0</v>
      </c>
    </row>
    <row r="399" spans="2:48" hidden="1">
      <c r="B399" s="283"/>
      <c r="C399" s="306"/>
      <c r="D399" s="306"/>
      <c r="E399" s="293"/>
      <c r="F399" s="293"/>
      <c r="G399" s="293"/>
      <c r="H399" s="293"/>
      <c r="I399" s="293"/>
      <c r="J399" s="293"/>
      <c r="K399" s="293"/>
      <c r="L399" s="293"/>
      <c r="M399" s="293"/>
      <c r="N399" s="293"/>
      <c r="O399" s="293"/>
      <c r="P399" s="293"/>
      <c r="Q399" s="293"/>
      <c r="R399" s="260"/>
      <c r="S399" s="293"/>
      <c r="T399" s="293"/>
      <c r="U399" s="293"/>
      <c r="V399" s="306"/>
      <c r="W399" s="301"/>
      <c r="X399" s="306"/>
      <c r="Y399" s="306"/>
      <c r="Z399" s="293"/>
      <c r="AA399" s="293"/>
      <c r="AB399" s="293"/>
      <c r="AC399" s="293"/>
      <c r="AD399" s="293"/>
      <c r="AE399" s="308"/>
      <c r="AF399" s="308"/>
      <c r="AG399" s="308"/>
      <c r="AH399" s="308"/>
      <c r="AI399" s="308"/>
      <c r="AJ399" s="308"/>
      <c r="AK399" s="308"/>
      <c r="AL399" s="308"/>
      <c r="AM399" s="308"/>
      <c r="AN399" s="308"/>
      <c r="AO399" s="308"/>
      <c r="AP399" s="308"/>
      <c r="AQ399" s="308"/>
      <c r="AR399" s="308"/>
      <c r="AS399" s="304"/>
    </row>
    <row r="400" spans="2:48" hidden="1">
      <c r="B400" s="390" t="s">
        <v>284</v>
      </c>
      <c r="C400" s="264"/>
      <c r="D400" s="240"/>
      <c r="E400" s="240"/>
      <c r="F400" s="240"/>
      <c r="G400" s="240"/>
      <c r="H400" s="240"/>
      <c r="I400" s="240"/>
      <c r="J400" s="240"/>
      <c r="K400" s="240"/>
      <c r="L400" s="240"/>
      <c r="M400" s="240"/>
      <c r="N400" s="240"/>
      <c r="O400" s="240"/>
      <c r="P400" s="240"/>
      <c r="Q400" s="240"/>
      <c r="R400" s="312"/>
      <c r="S400" s="240"/>
      <c r="T400" s="240"/>
      <c r="U400" s="240"/>
      <c r="V400" s="264"/>
      <c r="W400" s="243"/>
      <c r="X400" s="243"/>
      <c r="Y400" s="240"/>
      <c r="Z400" s="240"/>
      <c r="AA400" s="243"/>
      <c r="AB400" s="243"/>
      <c r="AC400" s="243"/>
      <c r="AD400" s="243"/>
      <c r="AE400" s="251">
        <f>SUMPRODUCT($E$229:$E$384,AE229:AE384)</f>
        <v>0</v>
      </c>
      <c r="AF400" s="251">
        <f>SUMPRODUCT($E$229:$E$384,AF229:AF384)</f>
        <v>0</v>
      </c>
      <c r="AG400" s="251">
        <f>IF(AG227="kw",SUMPRODUCT($Q$229:$Q$384,$S$229:$S$384,AG229:AG384),SUMPRODUCT($E$229:$E$384,AG229:AG384))</f>
        <v>0</v>
      </c>
      <c r="AH400" s="251">
        <f t="shared" ref="AH400:AR400" si="1142">IF(AH227="kw",SUMPRODUCT($Q$229:$Q$384,$S$229:$S$384,AH229:AH384),SUMPRODUCT($E$229:$E$384,AH229:AH384))</f>
        <v>0</v>
      </c>
      <c r="AI400" s="251">
        <f t="shared" si="1142"/>
        <v>0</v>
      </c>
      <c r="AJ400" s="251">
        <f t="shared" si="1142"/>
        <v>0</v>
      </c>
      <c r="AK400" s="251">
        <f t="shared" si="1142"/>
        <v>0</v>
      </c>
      <c r="AL400" s="251">
        <f t="shared" si="1142"/>
        <v>0</v>
      </c>
      <c r="AM400" s="251">
        <f t="shared" si="1142"/>
        <v>0</v>
      </c>
      <c r="AN400" s="251">
        <f t="shared" si="1142"/>
        <v>0</v>
      </c>
      <c r="AO400" s="251">
        <f t="shared" si="1142"/>
        <v>0</v>
      </c>
      <c r="AP400" s="251">
        <f t="shared" si="1142"/>
        <v>0</v>
      </c>
      <c r="AQ400" s="251">
        <f t="shared" si="1142"/>
        <v>0</v>
      </c>
      <c r="AR400" s="251">
        <f t="shared" si="1142"/>
        <v>0</v>
      </c>
      <c r="AS400" s="304"/>
    </row>
    <row r="401" spans="2:45" hidden="1">
      <c r="B401" s="390" t="s">
        <v>285</v>
      </c>
      <c r="C401" s="264"/>
      <c r="D401" s="240"/>
      <c r="E401" s="240"/>
      <c r="F401" s="240"/>
      <c r="G401" s="240"/>
      <c r="H401" s="240"/>
      <c r="I401" s="240"/>
      <c r="J401" s="240"/>
      <c r="K401" s="240"/>
      <c r="L401" s="240"/>
      <c r="M401" s="240"/>
      <c r="N401" s="240"/>
      <c r="O401" s="240"/>
      <c r="P401" s="240"/>
      <c r="Q401" s="240"/>
      <c r="R401" s="312"/>
      <c r="S401" s="240"/>
      <c r="T401" s="240"/>
      <c r="U401" s="240"/>
      <c r="V401" s="264"/>
      <c r="W401" s="243"/>
      <c r="X401" s="243"/>
      <c r="Y401" s="240"/>
      <c r="Z401" s="240"/>
      <c r="AA401" s="243"/>
      <c r="AB401" s="243"/>
      <c r="AC401" s="243"/>
      <c r="AD401" s="243"/>
      <c r="AE401" s="251">
        <f>SUMPRODUCT($F$229:$F$384,AE229:AE384)</f>
        <v>0</v>
      </c>
      <c r="AF401" s="251">
        <f>SUMPRODUCT($F$229:$F$384,AF229:AF384)</f>
        <v>0</v>
      </c>
      <c r="AG401" s="251">
        <f t="shared" ref="AG401" si="1143">IF(AG227="kw",SUMPRODUCT($Q$229:$Q$384,$T$229:$T$384,AG229:AG384),SUMPRODUCT($F$229:$F$384,AG229:AG384))</f>
        <v>0</v>
      </c>
      <c r="AH401" s="251">
        <f t="shared" ref="AH401:AR401" si="1144">IF(AH227="kw",SUMPRODUCT($Q$229:$Q$384,$T$229:$T$384,AH229:AH384),SUMPRODUCT($F$229:$F$384,AH229:AH384))</f>
        <v>0</v>
      </c>
      <c r="AI401" s="251">
        <f t="shared" si="1144"/>
        <v>0</v>
      </c>
      <c r="AJ401" s="251">
        <f t="shared" si="1144"/>
        <v>0</v>
      </c>
      <c r="AK401" s="251">
        <f t="shared" si="1144"/>
        <v>0</v>
      </c>
      <c r="AL401" s="251">
        <f t="shared" si="1144"/>
        <v>0</v>
      </c>
      <c r="AM401" s="251">
        <f t="shared" si="1144"/>
        <v>0</v>
      </c>
      <c r="AN401" s="251">
        <f t="shared" si="1144"/>
        <v>0</v>
      </c>
      <c r="AO401" s="251">
        <f t="shared" si="1144"/>
        <v>0</v>
      </c>
      <c r="AP401" s="251">
        <f t="shared" si="1144"/>
        <v>0</v>
      </c>
      <c r="AQ401" s="251">
        <f t="shared" si="1144"/>
        <v>0</v>
      </c>
      <c r="AR401" s="251">
        <f t="shared" si="1144"/>
        <v>0</v>
      </c>
      <c r="AS401" s="295"/>
    </row>
    <row r="402" spans="2:45" hidden="1">
      <c r="B402" s="390" t="s">
        <v>286</v>
      </c>
      <c r="C402" s="264"/>
      <c r="D402" s="240"/>
      <c r="E402" s="240"/>
      <c r="F402" s="240"/>
      <c r="G402" s="240"/>
      <c r="H402" s="240"/>
      <c r="I402" s="240"/>
      <c r="J402" s="240"/>
      <c r="K402" s="240"/>
      <c r="L402" s="240"/>
      <c r="M402" s="240"/>
      <c r="N402" s="240"/>
      <c r="O402" s="240"/>
      <c r="P402" s="240"/>
      <c r="Q402" s="240"/>
      <c r="R402" s="312"/>
      <c r="S402" s="240"/>
      <c r="T402" s="240"/>
      <c r="U402" s="240"/>
      <c r="V402" s="264"/>
      <c r="W402" s="243"/>
      <c r="X402" s="243"/>
      <c r="Y402" s="240"/>
      <c r="Z402" s="240"/>
      <c r="AA402" s="243"/>
      <c r="AB402" s="243"/>
      <c r="AC402" s="243"/>
      <c r="AD402" s="243"/>
      <c r="AE402" s="251">
        <f>SUMPRODUCT($G$229:$G$384,AE229:AE384)</f>
        <v>0</v>
      </c>
      <c r="AF402" s="251">
        <f>SUMPRODUCT($G$229:$G$384,AF229:AF384)</f>
        <v>0</v>
      </c>
      <c r="AG402" s="251">
        <f t="shared" ref="AG402" si="1145">IF(AG227="kw",SUMPRODUCT($Q$229:$Q$384,$U$229:$U$384,AG229:AG384),SUMPRODUCT($G$229:$G$384,AG229:AG384))</f>
        <v>0</v>
      </c>
      <c r="AH402" s="251">
        <f t="shared" ref="AH402:AR402" si="1146">IF(AH227="kw",SUMPRODUCT($Q$229:$Q$384,$U$229:$U$384,AH229:AH384),SUMPRODUCT($G$229:$G$384,AH229:AH384))</f>
        <v>0</v>
      </c>
      <c r="AI402" s="251">
        <f t="shared" si="1146"/>
        <v>0</v>
      </c>
      <c r="AJ402" s="251">
        <f t="shared" si="1146"/>
        <v>0</v>
      </c>
      <c r="AK402" s="251">
        <f t="shared" si="1146"/>
        <v>0</v>
      </c>
      <c r="AL402" s="251">
        <f t="shared" si="1146"/>
        <v>0</v>
      </c>
      <c r="AM402" s="251">
        <f t="shared" si="1146"/>
        <v>0</v>
      </c>
      <c r="AN402" s="251">
        <f t="shared" si="1146"/>
        <v>0</v>
      </c>
      <c r="AO402" s="251">
        <f t="shared" si="1146"/>
        <v>0</v>
      </c>
      <c r="AP402" s="251">
        <f t="shared" si="1146"/>
        <v>0</v>
      </c>
      <c r="AQ402" s="251">
        <f t="shared" si="1146"/>
        <v>0</v>
      </c>
      <c r="AR402" s="251">
        <f t="shared" si="1146"/>
        <v>0</v>
      </c>
      <c r="AS402" s="295"/>
    </row>
    <row r="403" spans="2:45" hidden="1">
      <c r="B403" s="390" t="s">
        <v>287</v>
      </c>
      <c r="C403" s="264"/>
      <c r="D403" s="240"/>
      <c r="E403" s="240"/>
      <c r="F403" s="240"/>
      <c r="G403" s="240"/>
      <c r="H403" s="240"/>
      <c r="I403" s="240"/>
      <c r="J403" s="240"/>
      <c r="K403" s="240"/>
      <c r="L403" s="240"/>
      <c r="M403" s="240"/>
      <c r="N403" s="240"/>
      <c r="O403" s="240"/>
      <c r="P403" s="240"/>
      <c r="Q403" s="240"/>
      <c r="R403" s="312"/>
      <c r="S403" s="240"/>
      <c r="T403" s="240"/>
      <c r="U403" s="240"/>
      <c r="V403" s="264"/>
      <c r="W403" s="243"/>
      <c r="X403" s="243"/>
      <c r="Y403" s="240"/>
      <c r="Z403" s="240"/>
      <c r="AA403" s="243"/>
      <c r="AB403" s="243"/>
      <c r="AC403" s="243"/>
      <c r="AD403" s="243"/>
      <c r="AE403" s="251">
        <f>SUMPRODUCT($H$229:$H$384,AE229:AE384)</f>
        <v>0</v>
      </c>
      <c r="AF403" s="251">
        <f>SUMPRODUCT($H$229:$H$384,AF229:AF384)</f>
        <v>0</v>
      </c>
      <c r="AG403" s="251">
        <f>IF(AG227="kw",SUMPRODUCT($Q$229:$Q$384,$V$229:$V$384,AG229:AG384),SUMPRODUCT($H$229:$H$384,AG229:AG384))</f>
        <v>0</v>
      </c>
      <c r="AH403" s="251">
        <f t="shared" ref="AH403:AR403" si="1147">IF(AH227="kw",SUMPRODUCT($Q$229:$Q$384,$V$229:$V$384,AH229:AH384),SUMPRODUCT($H$229:$H$384,AH229:AH384))</f>
        <v>0</v>
      </c>
      <c r="AI403" s="251">
        <f t="shared" si="1147"/>
        <v>0</v>
      </c>
      <c r="AJ403" s="251">
        <f t="shared" si="1147"/>
        <v>0</v>
      </c>
      <c r="AK403" s="251">
        <f t="shared" si="1147"/>
        <v>0</v>
      </c>
      <c r="AL403" s="251">
        <f t="shared" si="1147"/>
        <v>0</v>
      </c>
      <c r="AM403" s="251">
        <f t="shared" si="1147"/>
        <v>0</v>
      </c>
      <c r="AN403" s="251">
        <f t="shared" si="1147"/>
        <v>0</v>
      </c>
      <c r="AO403" s="251">
        <f t="shared" si="1147"/>
        <v>0</v>
      </c>
      <c r="AP403" s="251">
        <f t="shared" si="1147"/>
        <v>0</v>
      </c>
      <c r="AQ403" s="251">
        <f t="shared" si="1147"/>
        <v>0</v>
      </c>
      <c r="AR403" s="251">
        <f t="shared" si="1147"/>
        <v>0</v>
      </c>
      <c r="AS403" s="295"/>
    </row>
    <row r="404" spans="2:45" hidden="1">
      <c r="B404" s="390" t="s">
        <v>843</v>
      </c>
      <c r="C404" s="264"/>
      <c r="D404" s="240"/>
      <c r="E404" s="240"/>
      <c r="F404" s="240"/>
      <c r="G404" s="240"/>
      <c r="H404" s="240"/>
      <c r="I404" s="240"/>
      <c r="J404" s="240"/>
      <c r="K404" s="240"/>
      <c r="L404" s="240"/>
      <c r="M404" s="240"/>
      <c r="N404" s="240"/>
      <c r="O404" s="240"/>
      <c r="P404" s="240"/>
      <c r="Q404" s="240"/>
      <c r="R404" s="312"/>
      <c r="S404" s="240"/>
      <c r="T404" s="240"/>
      <c r="U404" s="240"/>
      <c r="V404" s="264"/>
      <c r="W404" s="243"/>
      <c r="X404" s="243"/>
      <c r="Y404" s="240"/>
      <c r="Z404" s="240"/>
      <c r="AA404" s="243"/>
      <c r="AB404" s="243"/>
      <c r="AC404" s="243"/>
      <c r="AD404" s="243"/>
      <c r="AE404" s="251">
        <f>SUMPRODUCT($I$229:$I$384,AE229:AE384)</f>
        <v>0</v>
      </c>
      <c r="AF404" s="251">
        <f>SUMPRODUCT($I$229:$I$384,AF229:AF384)</f>
        <v>0</v>
      </c>
      <c r="AG404" s="251">
        <f>IF(AG227="kw",SUMPRODUCT($Q$229:$Q$384,$W$229:$W$384,AG229:AG384),SUMPRODUCT($I$229:$I$384,AG229:AG384))</f>
        <v>0</v>
      </c>
      <c r="AH404" s="251">
        <f t="shared" ref="AH404:AR404" si="1148">IF(AH227="kw",SUMPRODUCT($Q$229:$Q$384,$W$229:$W$384,AH229:AH384),SUMPRODUCT($I$229:$I$384,AH229:AH384))</f>
        <v>0</v>
      </c>
      <c r="AI404" s="251">
        <f t="shared" si="1148"/>
        <v>0</v>
      </c>
      <c r="AJ404" s="251">
        <f t="shared" si="1148"/>
        <v>0</v>
      </c>
      <c r="AK404" s="251">
        <f t="shared" si="1148"/>
        <v>0</v>
      </c>
      <c r="AL404" s="251">
        <f t="shared" si="1148"/>
        <v>0</v>
      </c>
      <c r="AM404" s="251">
        <f t="shared" si="1148"/>
        <v>0</v>
      </c>
      <c r="AN404" s="251">
        <f t="shared" si="1148"/>
        <v>0</v>
      </c>
      <c r="AO404" s="251">
        <f t="shared" si="1148"/>
        <v>0</v>
      </c>
      <c r="AP404" s="251">
        <f t="shared" si="1148"/>
        <v>0</v>
      </c>
      <c r="AQ404" s="251">
        <f t="shared" si="1148"/>
        <v>0</v>
      </c>
      <c r="AR404" s="251">
        <f t="shared" si="1148"/>
        <v>0</v>
      </c>
      <c r="AS404" s="295"/>
    </row>
    <row r="405" spans="2:45" hidden="1">
      <c r="B405" s="390" t="s">
        <v>853</v>
      </c>
      <c r="C405" s="264"/>
      <c r="D405" s="240"/>
      <c r="E405" s="240"/>
      <c r="F405" s="240"/>
      <c r="G405" s="240"/>
      <c r="H405" s="240"/>
      <c r="I405" s="240"/>
      <c r="J405" s="240"/>
      <c r="K405" s="240"/>
      <c r="L405" s="240"/>
      <c r="M405" s="240"/>
      <c r="N405" s="240"/>
      <c r="O405" s="240"/>
      <c r="P405" s="240"/>
      <c r="Q405" s="240"/>
      <c r="R405" s="312"/>
      <c r="S405" s="240"/>
      <c r="T405" s="240"/>
      <c r="U405" s="240"/>
      <c r="V405" s="264"/>
      <c r="W405" s="243"/>
      <c r="X405" s="243"/>
      <c r="Y405" s="240"/>
      <c r="Z405" s="240"/>
      <c r="AA405" s="243"/>
      <c r="AB405" s="243"/>
      <c r="AC405" s="243"/>
      <c r="AD405" s="243"/>
      <c r="AE405" s="251">
        <f>SUMPRODUCT($J$229:$J$384,AE229:AE384)</f>
        <v>0</v>
      </c>
      <c r="AF405" s="251">
        <f>SUMPRODUCT($J$229:$J$384,AF229:AF384)</f>
        <v>0</v>
      </c>
      <c r="AG405" s="251">
        <f>IF(AG227="kw",SUMPRODUCT($Q$229:$Q$384,$X$229:$X$384,AG229:AG384),SUMPRODUCT($J$229:$J$384,AG229:AG384))</f>
        <v>0</v>
      </c>
      <c r="AH405" s="251">
        <f t="shared" ref="AH405:AR405" si="1149">IF(AH227="kw",SUMPRODUCT($Q$229:$Q$384,$X$229:$X$384,AH229:AH384),SUMPRODUCT($J$229:$J$384,AH229:AH384))</f>
        <v>0</v>
      </c>
      <c r="AI405" s="251">
        <f t="shared" si="1149"/>
        <v>0</v>
      </c>
      <c r="AJ405" s="251">
        <f t="shared" si="1149"/>
        <v>0</v>
      </c>
      <c r="AK405" s="251">
        <f t="shared" si="1149"/>
        <v>0</v>
      </c>
      <c r="AL405" s="251">
        <f t="shared" si="1149"/>
        <v>0</v>
      </c>
      <c r="AM405" s="251">
        <f t="shared" si="1149"/>
        <v>0</v>
      </c>
      <c r="AN405" s="251">
        <f t="shared" si="1149"/>
        <v>0</v>
      </c>
      <c r="AO405" s="251">
        <f t="shared" si="1149"/>
        <v>0</v>
      </c>
      <c r="AP405" s="251">
        <f t="shared" si="1149"/>
        <v>0</v>
      </c>
      <c r="AQ405" s="251">
        <f t="shared" si="1149"/>
        <v>0</v>
      </c>
      <c r="AR405" s="251">
        <f t="shared" si="1149"/>
        <v>0</v>
      </c>
      <c r="AS405" s="295"/>
    </row>
    <row r="406" spans="2:45" hidden="1">
      <c r="B406" s="390" t="s">
        <v>854</v>
      </c>
      <c r="C406" s="264"/>
      <c r="D406" s="240"/>
      <c r="E406" s="240"/>
      <c r="F406" s="240"/>
      <c r="G406" s="240"/>
      <c r="H406" s="240"/>
      <c r="I406" s="240"/>
      <c r="J406" s="240"/>
      <c r="K406" s="240"/>
      <c r="L406" s="240"/>
      <c r="M406" s="240"/>
      <c r="N406" s="240"/>
      <c r="O406" s="240"/>
      <c r="P406" s="240"/>
      <c r="Q406" s="240"/>
      <c r="R406" s="312"/>
      <c r="S406" s="240"/>
      <c r="T406" s="240"/>
      <c r="U406" s="240"/>
      <c r="V406" s="264"/>
      <c r="W406" s="243"/>
      <c r="X406" s="243"/>
      <c r="Y406" s="240"/>
      <c r="Z406" s="240"/>
      <c r="AA406" s="243"/>
      <c r="AB406" s="243"/>
      <c r="AC406" s="243"/>
      <c r="AD406" s="243"/>
      <c r="AE406" s="251">
        <f>SUMPRODUCT($K$229:$K$384,AE229:AE384)</f>
        <v>0</v>
      </c>
      <c r="AF406" s="251">
        <f>SUMPRODUCT($K$229:$K$384,AF229:AF384)</f>
        <v>0</v>
      </c>
      <c r="AG406" s="251">
        <f>IF(AG227="kw",SUMPRODUCT($Q$229:$Q$384,$Y$229:$Y$384,AG229:AG384),SUMPRODUCT($K$229:$K$384,AG229:AG384))</f>
        <v>0</v>
      </c>
      <c r="AH406" s="251">
        <f t="shared" ref="AH406:AR406" si="1150">IF(AH227="kw",SUMPRODUCT($Q$229:$Q$384,$Y$229:$Y$384,AH229:AH384),SUMPRODUCT($K$229:$K$384,AH229:AH384))</f>
        <v>0</v>
      </c>
      <c r="AI406" s="251">
        <f t="shared" si="1150"/>
        <v>0</v>
      </c>
      <c r="AJ406" s="251">
        <f t="shared" si="1150"/>
        <v>0</v>
      </c>
      <c r="AK406" s="251">
        <f t="shared" si="1150"/>
        <v>0</v>
      </c>
      <c r="AL406" s="251">
        <f t="shared" si="1150"/>
        <v>0</v>
      </c>
      <c r="AM406" s="251">
        <f t="shared" si="1150"/>
        <v>0</v>
      </c>
      <c r="AN406" s="251">
        <f t="shared" si="1150"/>
        <v>0</v>
      </c>
      <c r="AO406" s="251">
        <f t="shared" si="1150"/>
        <v>0</v>
      </c>
      <c r="AP406" s="251">
        <f t="shared" si="1150"/>
        <v>0</v>
      </c>
      <c r="AQ406" s="251">
        <f t="shared" si="1150"/>
        <v>0</v>
      </c>
      <c r="AR406" s="251">
        <f t="shared" si="1150"/>
        <v>0</v>
      </c>
      <c r="AS406" s="295"/>
    </row>
    <row r="407" spans="2:45" hidden="1">
      <c r="B407" s="390" t="s">
        <v>855</v>
      </c>
      <c r="C407" s="264"/>
      <c r="D407" s="240"/>
      <c r="E407" s="240"/>
      <c r="F407" s="240"/>
      <c r="G407" s="240"/>
      <c r="H407" s="240"/>
      <c r="I407" s="240"/>
      <c r="J407" s="240"/>
      <c r="K407" s="240"/>
      <c r="L407" s="240"/>
      <c r="M407" s="240"/>
      <c r="N407" s="240"/>
      <c r="O407" s="240"/>
      <c r="P407" s="240"/>
      <c r="Q407" s="240"/>
      <c r="R407" s="312"/>
      <c r="S407" s="240"/>
      <c r="T407" s="240"/>
      <c r="U407" s="240"/>
      <c r="V407" s="264"/>
      <c r="W407" s="243"/>
      <c r="X407" s="243"/>
      <c r="Y407" s="240"/>
      <c r="Z407" s="240"/>
      <c r="AA407" s="243"/>
      <c r="AB407" s="243"/>
      <c r="AC407" s="243"/>
      <c r="AD407" s="243"/>
      <c r="AE407" s="251">
        <f>SUMPRODUCT($L$229:$L$384,AE229:AE384)</f>
        <v>0</v>
      </c>
      <c r="AF407" s="251">
        <f>SUMPRODUCT($L$229:$L$384,AF229:AF384)</f>
        <v>0</v>
      </c>
      <c r="AG407" s="251">
        <f>IF(AG227="kw",SUMPRODUCT($Q$229:$Q$384,$Z$229:$Z$384,AG229:AG384),SUMPRODUCT($L$229:$L$384,AG229:AG384))</f>
        <v>0</v>
      </c>
      <c r="AH407" s="251">
        <f t="shared" ref="AH407:AR407" si="1151">IF(AH227="kw",SUMPRODUCT($Q$229:$Q$384,$Z$229:$Z$384,AH229:AH384),SUMPRODUCT($L$229:$L$384,AH229:AH384))</f>
        <v>0</v>
      </c>
      <c r="AI407" s="251">
        <f t="shared" si="1151"/>
        <v>0</v>
      </c>
      <c r="AJ407" s="251">
        <f t="shared" si="1151"/>
        <v>0</v>
      </c>
      <c r="AK407" s="251">
        <f t="shared" si="1151"/>
        <v>0</v>
      </c>
      <c r="AL407" s="251">
        <f t="shared" si="1151"/>
        <v>0</v>
      </c>
      <c r="AM407" s="251">
        <f t="shared" si="1151"/>
        <v>0</v>
      </c>
      <c r="AN407" s="251">
        <f t="shared" si="1151"/>
        <v>0</v>
      </c>
      <c r="AO407" s="251">
        <f t="shared" si="1151"/>
        <v>0</v>
      </c>
      <c r="AP407" s="251">
        <f t="shared" si="1151"/>
        <v>0</v>
      </c>
      <c r="AQ407" s="251">
        <f t="shared" si="1151"/>
        <v>0</v>
      </c>
      <c r="AR407" s="251">
        <f t="shared" si="1151"/>
        <v>0</v>
      </c>
      <c r="AS407" s="295"/>
    </row>
    <row r="408" spans="2:45" hidden="1">
      <c r="B408" s="390" t="s">
        <v>856</v>
      </c>
      <c r="C408" s="264"/>
      <c r="D408" s="240"/>
      <c r="E408" s="240"/>
      <c r="F408" s="240"/>
      <c r="G408" s="240"/>
      <c r="H408" s="240"/>
      <c r="I408" s="240"/>
      <c r="J408" s="240"/>
      <c r="K408" s="240"/>
      <c r="L408" s="240"/>
      <c r="M408" s="240"/>
      <c r="N408" s="240"/>
      <c r="O408" s="240"/>
      <c r="P408" s="240"/>
      <c r="Q408" s="240"/>
      <c r="R408" s="312"/>
      <c r="S408" s="240"/>
      <c r="T408" s="240"/>
      <c r="U408" s="240"/>
      <c r="V408" s="264"/>
      <c r="W408" s="243"/>
      <c r="X408" s="243"/>
      <c r="Y408" s="240"/>
      <c r="Z408" s="240"/>
      <c r="AA408" s="243"/>
      <c r="AB408" s="243"/>
      <c r="AC408" s="243"/>
      <c r="AD408" s="243"/>
      <c r="AE408" s="251">
        <f>SUMPRODUCT($M$229:$M$384,AE229:AE384)</f>
        <v>0</v>
      </c>
      <c r="AF408" s="251">
        <f>SUMPRODUCT($M$229:$M$384,AF229:AF384)</f>
        <v>0</v>
      </c>
      <c r="AG408" s="251">
        <f>IF(AG227="kw",SUMPRODUCT($Q$229:$Q$384,$AA$229:$AA$384,AG229:AG384),SUMPRODUCT($M$229:$M$384,AG229:AG384))</f>
        <v>0</v>
      </c>
      <c r="AH408" s="251">
        <f t="shared" ref="AH408:AR408" si="1152">IF(AH227="kw",SUMPRODUCT($Q$229:$Q$384,$AA$229:$AA$384,AH229:AH384),SUMPRODUCT($M$229:$M$384,AH229:AH384))</f>
        <v>0</v>
      </c>
      <c r="AI408" s="251">
        <f t="shared" si="1152"/>
        <v>0</v>
      </c>
      <c r="AJ408" s="251">
        <f t="shared" si="1152"/>
        <v>0</v>
      </c>
      <c r="AK408" s="251">
        <f t="shared" si="1152"/>
        <v>0</v>
      </c>
      <c r="AL408" s="251">
        <f t="shared" si="1152"/>
        <v>0</v>
      </c>
      <c r="AM408" s="251">
        <f t="shared" si="1152"/>
        <v>0</v>
      </c>
      <c r="AN408" s="251">
        <f t="shared" si="1152"/>
        <v>0</v>
      </c>
      <c r="AO408" s="251">
        <f t="shared" si="1152"/>
        <v>0</v>
      </c>
      <c r="AP408" s="251">
        <f t="shared" si="1152"/>
        <v>0</v>
      </c>
      <c r="AQ408" s="251">
        <f t="shared" si="1152"/>
        <v>0</v>
      </c>
      <c r="AR408" s="251">
        <f t="shared" si="1152"/>
        <v>0</v>
      </c>
      <c r="AS408" s="295"/>
    </row>
    <row r="409" spans="2:45" hidden="1">
      <c r="B409" s="390" t="s">
        <v>857</v>
      </c>
      <c r="C409" s="264"/>
      <c r="D409" s="240"/>
      <c r="E409" s="240"/>
      <c r="F409" s="240"/>
      <c r="G409" s="240"/>
      <c r="H409" s="240"/>
      <c r="I409" s="240"/>
      <c r="J409" s="240"/>
      <c r="K409" s="240"/>
      <c r="L409" s="240"/>
      <c r="M409" s="240"/>
      <c r="N409" s="240"/>
      <c r="O409" s="240"/>
      <c r="P409" s="240"/>
      <c r="Q409" s="240"/>
      <c r="R409" s="312"/>
      <c r="S409" s="240"/>
      <c r="T409" s="240"/>
      <c r="U409" s="240"/>
      <c r="V409" s="264"/>
      <c r="W409" s="243"/>
      <c r="X409" s="243"/>
      <c r="Y409" s="240"/>
      <c r="Z409" s="240"/>
      <c r="AA409" s="243"/>
      <c r="AB409" s="243"/>
      <c r="AC409" s="243"/>
      <c r="AD409" s="243"/>
      <c r="AE409" s="251">
        <f>SUMPRODUCT($N$229:$N$384,AE229:AE384)</f>
        <v>0</v>
      </c>
      <c r="AF409" s="251">
        <f>SUMPRODUCT($N$229:$N$384,AF229:AF384)</f>
        <v>0</v>
      </c>
      <c r="AG409" s="251">
        <f>IF(AG227="kw",SUMPRODUCT($Q$229:$Q$384,$AB$229:$AB$384,AG229:AG384),SUMPRODUCT($N$229:$N$384,AG229:AG384))</f>
        <v>0</v>
      </c>
      <c r="AH409" s="251">
        <f t="shared" ref="AH409:AR409" si="1153">IF(AH227="kw",SUMPRODUCT($Q$229:$Q$384,$AB$229:$AB$384,AH229:AH384),SUMPRODUCT($N$229:$N$384,AH229:AH384))</f>
        <v>0</v>
      </c>
      <c r="AI409" s="251">
        <f t="shared" si="1153"/>
        <v>0</v>
      </c>
      <c r="AJ409" s="251">
        <f t="shared" si="1153"/>
        <v>0</v>
      </c>
      <c r="AK409" s="251">
        <f t="shared" si="1153"/>
        <v>0</v>
      </c>
      <c r="AL409" s="251">
        <f t="shared" si="1153"/>
        <v>0</v>
      </c>
      <c r="AM409" s="251">
        <f t="shared" si="1153"/>
        <v>0</v>
      </c>
      <c r="AN409" s="251">
        <f t="shared" si="1153"/>
        <v>0</v>
      </c>
      <c r="AO409" s="251">
        <f t="shared" si="1153"/>
        <v>0</v>
      </c>
      <c r="AP409" s="251">
        <f t="shared" si="1153"/>
        <v>0</v>
      </c>
      <c r="AQ409" s="251">
        <f t="shared" si="1153"/>
        <v>0</v>
      </c>
      <c r="AR409" s="251">
        <f t="shared" si="1153"/>
        <v>0</v>
      </c>
      <c r="AS409" s="295"/>
    </row>
    <row r="410" spans="2:45" hidden="1">
      <c r="B410" s="391" t="s">
        <v>858</v>
      </c>
      <c r="C410" s="319"/>
      <c r="D410" s="337"/>
      <c r="E410" s="337"/>
      <c r="F410" s="337"/>
      <c r="G410" s="337"/>
      <c r="H410" s="337"/>
      <c r="I410" s="337"/>
      <c r="J410" s="337"/>
      <c r="K410" s="337"/>
      <c r="L410" s="337"/>
      <c r="M410" s="337"/>
      <c r="N410" s="337"/>
      <c r="O410" s="337"/>
      <c r="P410" s="337"/>
      <c r="Q410" s="337"/>
      <c r="R410" s="336"/>
      <c r="S410" s="337"/>
      <c r="T410" s="337"/>
      <c r="U410" s="337"/>
      <c r="V410" s="319"/>
      <c r="W410" s="338"/>
      <c r="X410" s="338"/>
      <c r="Y410" s="337"/>
      <c r="Z410" s="337"/>
      <c r="AA410" s="338"/>
      <c r="AB410" s="338"/>
      <c r="AC410" s="338"/>
      <c r="AD410" s="338"/>
      <c r="AE410" s="285">
        <f>SUMPRODUCT($O$229:$O$384,AE229:AE384)</f>
        <v>0</v>
      </c>
      <c r="AF410" s="285">
        <f>SUMPRODUCT($O$229:$O$384,AF229:AF384)</f>
        <v>0</v>
      </c>
      <c r="AG410" s="285">
        <f>IF(AG227="kw",SUMPRODUCT($Q$229:$Q$384,$AC$229:$AC$384,AG229:AG384),SUMPRODUCT($O$229:$O$384,AG229:AG384))</f>
        <v>0</v>
      </c>
      <c r="AH410" s="285">
        <f t="shared" ref="AH410:AR410" si="1154">IF(AH227="kw",SUMPRODUCT($Q$229:$Q$384,$AC$229:$AC$384,AH229:AH384),SUMPRODUCT($O$229:$O$384,AH229:AH384))</f>
        <v>0</v>
      </c>
      <c r="AI410" s="285">
        <f t="shared" si="1154"/>
        <v>0</v>
      </c>
      <c r="AJ410" s="285">
        <f t="shared" si="1154"/>
        <v>0</v>
      </c>
      <c r="AK410" s="285">
        <f t="shared" si="1154"/>
        <v>0</v>
      </c>
      <c r="AL410" s="285">
        <f t="shared" si="1154"/>
        <v>0</v>
      </c>
      <c r="AM410" s="285">
        <f t="shared" si="1154"/>
        <v>0</v>
      </c>
      <c r="AN410" s="285">
        <f t="shared" si="1154"/>
        <v>0</v>
      </c>
      <c r="AO410" s="285">
        <f t="shared" si="1154"/>
        <v>0</v>
      </c>
      <c r="AP410" s="285">
        <f t="shared" si="1154"/>
        <v>0</v>
      </c>
      <c r="AQ410" s="285">
        <f t="shared" si="1154"/>
        <v>0</v>
      </c>
      <c r="AR410" s="285">
        <f t="shared" si="1154"/>
        <v>0</v>
      </c>
      <c r="AS410" s="339"/>
    </row>
    <row r="411" spans="2:45" ht="21" hidden="1" customHeight="1">
      <c r="B411" s="322" t="s">
        <v>586</v>
      </c>
      <c r="C411" s="340"/>
      <c r="D411" s="341"/>
      <c r="E411" s="341"/>
      <c r="F411" s="341"/>
      <c r="G411" s="341"/>
      <c r="H411" s="341"/>
      <c r="I411" s="341"/>
      <c r="J411" s="341"/>
      <c r="K411" s="341"/>
      <c r="L411" s="341"/>
      <c r="M411" s="341"/>
      <c r="N411" s="341"/>
      <c r="O411" s="341"/>
      <c r="P411" s="341"/>
      <c r="Q411" s="341"/>
      <c r="R411" s="341"/>
      <c r="S411" s="341"/>
      <c r="T411" s="341"/>
      <c r="U411" s="341"/>
      <c r="V411" s="325"/>
      <c r="W411" s="326"/>
      <c r="X411" s="341"/>
      <c r="Y411" s="341"/>
      <c r="Z411" s="341"/>
      <c r="AA411" s="341"/>
      <c r="AB411" s="341"/>
      <c r="AC411" s="341"/>
      <c r="AD411" s="341"/>
      <c r="AE411" s="342"/>
      <c r="AF411" s="342"/>
      <c r="AG411" s="342"/>
      <c r="AH411" s="342"/>
      <c r="AI411" s="342"/>
      <c r="AJ411" s="342"/>
      <c r="AK411" s="342"/>
      <c r="AL411" s="342"/>
      <c r="AM411" s="342"/>
      <c r="AN411" s="342"/>
      <c r="AO411" s="342"/>
      <c r="AP411" s="342"/>
      <c r="AQ411" s="342"/>
      <c r="AR411" s="342"/>
      <c r="AS411" s="342"/>
    </row>
    <row r="412" spans="2:45" hidden="1"/>
    <row r="413" spans="2:45" hidden="1"/>
    <row r="414" spans="2:45" ht="15.75" hidden="1">
      <c r="B414" s="241" t="s">
        <v>290</v>
      </c>
      <c r="C414" s="242"/>
      <c r="D414" s="511" t="s">
        <v>523</v>
      </c>
      <c r="E414" s="217"/>
      <c r="F414" s="513"/>
      <c r="G414" s="217"/>
      <c r="H414" s="217"/>
      <c r="I414" s="217"/>
      <c r="J414" s="217"/>
      <c r="K414" s="217"/>
      <c r="L414" s="217"/>
      <c r="M414" s="217"/>
      <c r="N414" s="217"/>
      <c r="O414" s="217"/>
      <c r="P414" s="217"/>
      <c r="Q414" s="217"/>
      <c r="R414" s="242"/>
      <c r="S414" s="217"/>
      <c r="T414" s="217"/>
      <c r="U414" s="217"/>
      <c r="V414" s="217"/>
      <c r="W414" s="217"/>
      <c r="X414" s="217"/>
      <c r="Y414" s="217"/>
      <c r="Z414" s="217"/>
      <c r="AA414" s="217"/>
      <c r="AB414" s="217"/>
      <c r="AC414" s="217"/>
      <c r="AD414" s="217"/>
      <c r="AE414" s="231"/>
      <c r="AF414" s="229"/>
      <c r="AG414" s="229"/>
      <c r="AH414" s="229"/>
      <c r="AI414" s="229"/>
      <c r="AJ414" s="229"/>
      <c r="AK414" s="229"/>
      <c r="AL414" s="229"/>
      <c r="AM414" s="229"/>
      <c r="AN414" s="229"/>
      <c r="AO414" s="229"/>
      <c r="AP414" s="229"/>
      <c r="AQ414" s="229"/>
      <c r="AR414" s="229"/>
      <c r="AS414" s="229"/>
    </row>
    <row r="415" spans="2:45" ht="33.75" hidden="1" customHeight="1">
      <c r="B415" s="930" t="s">
        <v>211</v>
      </c>
      <c r="C415" s="932" t="s">
        <v>33</v>
      </c>
      <c r="D415" s="244" t="s">
        <v>421</v>
      </c>
      <c r="E415" s="941" t="s">
        <v>209</v>
      </c>
      <c r="F415" s="942"/>
      <c r="G415" s="942"/>
      <c r="H415" s="942"/>
      <c r="I415" s="942"/>
      <c r="J415" s="942"/>
      <c r="K415" s="942"/>
      <c r="L415" s="942"/>
      <c r="M415" s="942"/>
      <c r="N415" s="942"/>
      <c r="O415" s="942"/>
      <c r="P415" s="943"/>
      <c r="Q415" s="939" t="s">
        <v>213</v>
      </c>
      <c r="R415" s="244" t="s">
        <v>422</v>
      </c>
      <c r="S415" s="936" t="s">
        <v>212</v>
      </c>
      <c r="T415" s="937"/>
      <c r="U415" s="937"/>
      <c r="V415" s="937"/>
      <c r="W415" s="937"/>
      <c r="X415" s="937"/>
      <c r="Y415" s="937"/>
      <c r="Z415" s="937"/>
      <c r="AA415" s="937"/>
      <c r="AB415" s="937"/>
      <c r="AC415" s="937"/>
      <c r="AD415" s="944"/>
      <c r="AE415" s="936" t="s">
        <v>242</v>
      </c>
      <c r="AF415" s="937"/>
      <c r="AG415" s="937"/>
      <c r="AH415" s="937"/>
      <c r="AI415" s="937"/>
      <c r="AJ415" s="937"/>
      <c r="AK415" s="937"/>
      <c r="AL415" s="937"/>
      <c r="AM415" s="937"/>
      <c r="AN415" s="937"/>
      <c r="AO415" s="937"/>
      <c r="AP415" s="937"/>
      <c r="AQ415" s="937"/>
      <c r="AR415" s="937"/>
      <c r="AS415" s="938"/>
    </row>
    <row r="416" spans="2:45" ht="61.5" hidden="1" customHeight="1">
      <c r="B416" s="931"/>
      <c r="C416" s="933"/>
      <c r="D416" s="245">
        <v>2017</v>
      </c>
      <c r="E416" s="245">
        <v>2018</v>
      </c>
      <c r="F416" s="245">
        <v>2019</v>
      </c>
      <c r="G416" s="245">
        <v>2020</v>
      </c>
      <c r="H416" s="245">
        <v>2021</v>
      </c>
      <c r="I416" s="245">
        <v>2022</v>
      </c>
      <c r="J416" s="245">
        <v>2023</v>
      </c>
      <c r="K416" s="245">
        <v>2024</v>
      </c>
      <c r="L416" s="245">
        <v>2025</v>
      </c>
      <c r="M416" s="245">
        <v>2026</v>
      </c>
      <c r="N416" s="245">
        <v>2027</v>
      </c>
      <c r="O416" s="245">
        <v>2028</v>
      </c>
      <c r="P416" s="245">
        <v>2029</v>
      </c>
      <c r="Q416" s="940"/>
      <c r="R416" s="245">
        <v>2017</v>
      </c>
      <c r="S416" s="245">
        <v>2018</v>
      </c>
      <c r="T416" s="245">
        <v>2019</v>
      </c>
      <c r="U416" s="245">
        <v>2020</v>
      </c>
      <c r="V416" s="245">
        <v>2021</v>
      </c>
      <c r="W416" s="245">
        <v>2022</v>
      </c>
      <c r="X416" s="245">
        <v>2023</v>
      </c>
      <c r="Y416" s="245">
        <v>2024</v>
      </c>
      <c r="Z416" s="245">
        <v>2025</v>
      </c>
      <c r="AA416" s="245">
        <v>2026</v>
      </c>
      <c r="AB416" s="245">
        <v>2027</v>
      </c>
      <c r="AC416" s="245">
        <v>2028</v>
      </c>
      <c r="AD416" s="245">
        <v>2029</v>
      </c>
      <c r="AE416" s="245" t="str">
        <f>'1.  LRAMVA Summary'!$D$53</f>
        <v>Residential</v>
      </c>
      <c r="AF416" s="245" t="str">
        <f>'1.  LRAMVA Summary'!$E$53</f>
        <v>Competitive Sector Multi-Unit Residential Service</v>
      </c>
      <c r="AG416" s="245" t="str">
        <f>'1.  LRAMVA Summary'!$F$53</f>
        <v>GS &lt;50kW</v>
      </c>
      <c r="AH416" s="245" t="str">
        <f>'1.  LRAMVA Summary'!$G$53</f>
        <v>GS 50-999kW</v>
      </c>
      <c r="AI416" s="245" t="str">
        <f>'1.  LRAMVA Summary'!$H$53</f>
        <v>GS 1000-4999kW</v>
      </c>
      <c r="AJ416" s="245" t="str">
        <f>'1.  LRAMVA Summary'!$I$53</f>
        <v>Large Use</v>
      </c>
      <c r="AK416" s="245" t="str">
        <f>'1.  LRAMVA Summary'!$J$53</f>
        <v/>
      </c>
      <c r="AL416" s="245" t="str">
        <f>'1.  LRAMVA Summary'!$K$53</f>
        <v/>
      </c>
      <c r="AM416" s="245" t="str">
        <f>'1.  LRAMVA Summary'!$L$53</f>
        <v/>
      </c>
      <c r="AN416" s="245" t="str">
        <f>'1.  LRAMVA Summary'!$M$53</f>
        <v/>
      </c>
      <c r="AO416" s="245" t="str">
        <f>'1.  LRAMVA Summary'!$N$53</f>
        <v/>
      </c>
      <c r="AP416" s="245" t="str">
        <f>'1.  LRAMVA Summary'!$O$53</f>
        <v/>
      </c>
      <c r="AQ416" s="245" t="str">
        <f>'1.  LRAMVA Summary'!$P$53</f>
        <v/>
      </c>
      <c r="AR416" s="245" t="str">
        <f>'1.  LRAMVA Summary'!$Q$53</f>
        <v/>
      </c>
      <c r="AS416" s="247" t="str">
        <f>'1.  LRAMVA Summary'!$R$53</f>
        <v>Total</v>
      </c>
    </row>
    <row r="417" spans="1:45" ht="15.75" hidden="1" customHeight="1">
      <c r="A417" s="464"/>
      <c r="B417" s="458" t="s">
        <v>501</v>
      </c>
      <c r="C417" s="249"/>
      <c r="D417" s="249"/>
      <c r="E417" s="249"/>
      <c r="F417" s="249"/>
      <c r="G417" s="249"/>
      <c r="H417" s="249"/>
      <c r="I417" s="249"/>
      <c r="J417" s="249"/>
      <c r="K417" s="249"/>
      <c r="L417" s="249"/>
      <c r="M417" s="249"/>
      <c r="N417" s="249"/>
      <c r="O417" s="249"/>
      <c r="P417" s="249"/>
      <c r="Q417" s="250"/>
      <c r="R417" s="249"/>
      <c r="S417" s="249"/>
      <c r="T417" s="249"/>
      <c r="U417" s="249"/>
      <c r="V417" s="249"/>
      <c r="W417" s="249"/>
      <c r="X417" s="249"/>
      <c r="Y417" s="249"/>
      <c r="Z417" s="249"/>
      <c r="AA417" s="249"/>
      <c r="AB417" s="249"/>
      <c r="AC417" s="249"/>
      <c r="AD417" s="249"/>
      <c r="AE417" s="251" t="str">
        <f>'1.  LRAMVA Summary'!$D$54</f>
        <v>kWh</v>
      </c>
      <c r="AF417" s="251" t="str">
        <f>'1.  LRAMVA Summary'!$E$54</f>
        <v>kWh</v>
      </c>
      <c r="AG417" s="251" t="str">
        <f>'1.  LRAMVA Summary'!$F$54</f>
        <v>kWh</v>
      </c>
      <c r="AH417" s="251" t="str">
        <f>'1.  LRAMVA Summary'!$G$54</f>
        <v>kW</v>
      </c>
      <c r="AI417" s="251" t="str">
        <f>'1.  LRAMVA Summary'!$H$54</f>
        <v>kW</v>
      </c>
      <c r="AJ417" s="251" t="str">
        <f>'1.  LRAMVA Summary'!$I$54</f>
        <v>kW</v>
      </c>
      <c r="AK417" s="251">
        <f>'1.  LRAMVA Summary'!$J$54</f>
        <v>0</v>
      </c>
      <c r="AL417" s="251">
        <f>'1.  LRAMVA Summary'!$K$54</f>
        <v>0</v>
      </c>
      <c r="AM417" s="251">
        <f>'1.  LRAMVA Summary'!$L$54</f>
        <v>0</v>
      </c>
      <c r="AN417" s="251">
        <f>'1.  LRAMVA Summary'!$M$54</f>
        <v>0</v>
      </c>
      <c r="AO417" s="251">
        <f>'1.  LRAMVA Summary'!$N$54</f>
        <v>0</v>
      </c>
      <c r="AP417" s="251">
        <f>'1.  LRAMVA Summary'!$O$54</f>
        <v>0</v>
      </c>
      <c r="AQ417" s="251">
        <f>'1.  LRAMVA Summary'!$P$54</f>
        <v>0</v>
      </c>
      <c r="AR417" s="251">
        <f>'1.  LRAMVA Summary'!$Q$54</f>
        <v>0</v>
      </c>
      <c r="AS417" s="252"/>
    </row>
    <row r="418" spans="1:45" ht="15.75" hidden="1" outlineLevel="1">
      <c r="A418" s="464"/>
      <c r="B418" s="443" t="s">
        <v>494</v>
      </c>
      <c r="C418" s="249"/>
      <c r="D418" s="249"/>
      <c r="E418" s="249"/>
      <c r="F418" s="249"/>
      <c r="G418" s="249"/>
      <c r="H418" s="249"/>
      <c r="I418" s="249"/>
      <c r="J418" s="249"/>
      <c r="K418" s="249"/>
      <c r="L418" s="249"/>
      <c r="M418" s="249"/>
      <c r="N418" s="249"/>
      <c r="O418" s="249"/>
      <c r="P418" s="249"/>
      <c r="Q418" s="250"/>
      <c r="R418" s="249"/>
      <c r="S418" s="249"/>
      <c r="T418" s="249"/>
      <c r="U418" s="249"/>
      <c r="V418" s="249"/>
      <c r="W418" s="249"/>
      <c r="X418" s="249"/>
      <c r="Y418" s="249"/>
      <c r="Z418" s="249"/>
      <c r="AA418" s="249"/>
      <c r="AB418" s="249"/>
      <c r="AC418" s="249"/>
      <c r="AD418" s="249"/>
      <c r="AE418" s="251"/>
      <c r="AF418" s="251"/>
      <c r="AG418" s="251"/>
      <c r="AH418" s="251"/>
      <c r="AI418" s="251"/>
      <c r="AJ418" s="251"/>
      <c r="AK418" s="251"/>
      <c r="AL418" s="251"/>
      <c r="AM418" s="251"/>
      <c r="AN418" s="251"/>
      <c r="AO418" s="251"/>
      <c r="AP418" s="251"/>
      <c r="AQ418" s="251"/>
      <c r="AR418" s="251"/>
      <c r="AS418" s="252"/>
    </row>
    <row r="419" spans="1:45" hidden="1" outlineLevel="1">
      <c r="A419" s="464">
        <v>1</v>
      </c>
      <c r="B419" s="379" t="s">
        <v>95</v>
      </c>
      <c r="C419" s="251" t="s">
        <v>25</v>
      </c>
      <c r="D419" s="255"/>
      <c r="E419" s="255"/>
      <c r="F419" s="255"/>
      <c r="G419" s="255"/>
      <c r="H419" s="255"/>
      <c r="I419" s="255"/>
      <c r="J419" s="255"/>
      <c r="K419" s="255"/>
      <c r="L419" s="255"/>
      <c r="M419" s="255"/>
      <c r="N419" s="255"/>
      <c r="O419" s="255"/>
      <c r="P419" s="255"/>
      <c r="Q419" s="251"/>
      <c r="R419" s="255"/>
      <c r="S419" s="255"/>
      <c r="T419" s="255"/>
      <c r="U419" s="255"/>
      <c r="V419" s="255"/>
      <c r="W419" s="255"/>
      <c r="X419" s="255"/>
      <c r="Y419" s="255"/>
      <c r="Z419" s="255"/>
      <c r="AA419" s="255"/>
      <c r="AB419" s="255"/>
      <c r="AC419" s="255"/>
      <c r="AD419" s="255"/>
      <c r="AE419" s="361"/>
      <c r="AF419" s="361"/>
      <c r="AG419" s="361"/>
      <c r="AH419" s="361"/>
      <c r="AI419" s="361"/>
      <c r="AJ419" s="361"/>
      <c r="AK419" s="361"/>
      <c r="AL419" s="361"/>
      <c r="AM419" s="361"/>
      <c r="AN419" s="361"/>
      <c r="AO419" s="361"/>
      <c r="AP419" s="361"/>
      <c r="AQ419" s="361"/>
      <c r="AR419" s="361"/>
      <c r="AS419" s="256">
        <f>SUM(AE419:AR419)</f>
        <v>0</v>
      </c>
    </row>
    <row r="420" spans="1:45" hidden="1" outlineLevel="1">
      <c r="A420" s="464"/>
      <c r="B420" s="382" t="s">
        <v>307</v>
      </c>
      <c r="C420" s="251" t="s">
        <v>163</v>
      </c>
      <c r="D420" s="255"/>
      <c r="E420" s="255"/>
      <c r="F420" s="255"/>
      <c r="G420" s="255"/>
      <c r="H420" s="255"/>
      <c r="I420" s="255"/>
      <c r="J420" s="255"/>
      <c r="K420" s="255"/>
      <c r="L420" s="255"/>
      <c r="M420" s="255"/>
      <c r="N420" s="255"/>
      <c r="O420" s="255"/>
      <c r="P420" s="255"/>
      <c r="Q420" s="414"/>
      <c r="R420" s="255"/>
      <c r="S420" s="255"/>
      <c r="T420" s="255"/>
      <c r="U420" s="255"/>
      <c r="V420" s="255"/>
      <c r="W420" s="255"/>
      <c r="X420" s="255"/>
      <c r="Y420" s="255"/>
      <c r="Z420" s="255"/>
      <c r="AA420" s="255"/>
      <c r="AB420" s="255"/>
      <c r="AC420" s="255"/>
      <c r="AD420" s="255"/>
      <c r="AE420" s="362">
        <f>AE419</f>
        <v>0</v>
      </c>
      <c r="AF420" s="362">
        <f t="shared" ref="AF420" si="1155">AF419</f>
        <v>0</v>
      </c>
      <c r="AG420" s="362">
        <f t="shared" ref="AG420" si="1156">AG419</f>
        <v>0</v>
      </c>
      <c r="AH420" s="362">
        <f t="shared" ref="AH420" si="1157">AH419</f>
        <v>0</v>
      </c>
      <c r="AI420" s="362">
        <f t="shared" ref="AI420" si="1158">AI419</f>
        <v>0</v>
      </c>
      <c r="AJ420" s="362">
        <f t="shared" ref="AJ420" si="1159">AJ419</f>
        <v>0</v>
      </c>
      <c r="AK420" s="362">
        <f t="shared" ref="AK420" si="1160">AK419</f>
        <v>0</v>
      </c>
      <c r="AL420" s="362">
        <f t="shared" ref="AL420" si="1161">AL419</f>
        <v>0</v>
      </c>
      <c r="AM420" s="362">
        <f t="shared" ref="AM420" si="1162">AM419</f>
        <v>0</v>
      </c>
      <c r="AN420" s="362">
        <f t="shared" ref="AN420" si="1163">AN419</f>
        <v>0</v>
      </c>
      <c r="AO420" s="362">
        <f t="shared" ref="AO420" si="1164">AO419</f>
        <v>0</v>
      </c>
      <c r="AP420" s="362">
        <f t="shared" ref="AP420" si="1165">AP419</f>
        <v>0</v>
      </c>
      <c r="AQ420" s="362">
        <f t="shared" ref="AQ420" si="1166">AQ419</f>
        <v>0</v>
      </c>
      <c r="AR420" s="362">
        <f t="shared" ref="AR420" si="1167">AR419</f>
        <v>0</v>
      </c>
      <c r="AS420" s="257"/>
    </row>
    <row r="421" spans="1:45" ht="15.75" hidden="1" outlineLevel="1">
      <c r="A421" s="464"/>
      <c r="B421" s="459"/>
      <c r="C421" s="259"/>
      <c r="D421" s="259"/>
      <c r="E421" s="259"/>
      <c r="F421" s="259"/>
      <c r="G421" s="259"/>
      <c r="H421" s="259"/>
      <c r="I421" s="259"/>
      <c r="J421" s="659"/>
      <c r="K421" s="259"/>
      <c r="L421" s="259"/>
      <c r="M421" s="259"/>
      <c r="N421" s="259"/>
      <c r="O421" s="259"/>
      <c r="P421" s="259"/>
      <c r="Q421" s="260"/>
      <c r="R421" s="259"/>
      <c r="S421" s="259"/>
      <c r="T421" s="259"/>
      <c r="U421" s="259"/>
      <c r="V421" s="259"/>
      <c r="W421" s="259"/>
      <c r="X421" s="259"/>
      <c r="Y421" s="259"/>
      <c r="Z421" s="259"/>
      <c r="AA421" s="259"/>
      <c r="AB421" s="259"/>
      <c r="AC421" s="259"/>
      <c r="AD421" s="259"/>
      <c r="AE421" s="363"/>
      <c r="AF421" s="364"/>
      <c r="AG421" s="364"/>
      <c r="AH421" s="364"/>
      <c r="AI421" s="364"/>
      <c r="AJ421" s="364"/>
      <c r="AK421" s="364"/>
      <c r="AL421" s="364"/>
      <c r="AM421" s="364"/>
      <c r="AN421" s="364"/>
      <c r="AO421" s="364"/>
      <c r="AP421" s="364"/>
      <c r="AQ421" s="364"/>
      <c r="AR421" s="364"/>
      <c r="AS421" s="262"/>
    </row>
    <row r="422" spans="1:45" hidden="1" outlineLevel="1">
      <c r="A422" s="464">
        <v>2</v>
      </c>
      <c r="B422" s="379" t="s">
        <v>96</v>
      </c>
      <c r="C422" s="251" t="s">
        <v>25</v>
      </c>
      <c r="D422" s="255"/>
      <c r="E422" s="255"/>
      <c r="F422" s="255"/>
      <c r="G422" s="255"/>
      <c r="H422" s="255"/>
      <c r="I422" s="255"/>
      <c r="J422" s="255"/>
      <c r="K422" s="255"/>
      <c r="L422" s="255"/>
      <c r="M422" s="255"/>
      <c r="N422" s="255"/>
      <c r="O422" s="255"/>
      <c r="P422" s="255"/>
      <c r="Q422" s="251"/>
      <c r="R422" s="255"/>
      <c r="S422" s="255"/>
      <c r="T422" s="255"/>
      <c r="U422" s="255"/>
      <c r="V422" s="255"/>
      <c r="W422" s="255"/>
      <c r="X422" s="255"/>
      <c r="Y422" s="255"/>
      <c r="Z422" s="255"/>
      <c r="AA422" s="255"/>
      <c r="AB422" s="255"/>
      <c r="AC422" s="255"/>
      <c r="AD422" s="255"/>
      <c r="AE422" s="361"/>
      <c r="AF422" s="361"/>
      <c r="AG422" s="361"/>
      <c r="AH422" s="361"/>
      <c r="AI422" s="361"/>
      <c r="AJ422" s="361"/>
      <c r="AK422" s="361"/>
      <c r="AL422" s="361"/>
      <c r="AM422" s="361"/>
      <c r="AN422" s="361"/>
      <c r="AO422" s="361"/>
      <c r="AP422" s="361"/>
      <c r="AQ422" s="361"/>
      <c r="AR422" s="361"/>
      <c r="AS422" s="256">
        <f>SUM(AE422:AR422)</f>
        <v>0</v>
      </c>
    </row>
    <row r="423" spans="1:45" hidden="1" outlineLevel="1">
      <c r="A423" s="464"/>
      <c r="B423" s="382" t="s">
        <v>307</v>
      </c>
      <c r="C423" s="251" t="s">
        <v>163</v>
      </c>
      <c r="D423" s="255"/>
      <c r="E423" s="255"/>
      <c r="F423" s="255"/>
      <c r="G423" s="255"/>
      <c r="H423" s="255"/>
      <c r="I423" s="255"/>
      <c r="J423" s="255"/>
      <c r="K423" s="255"/>
      <c r="L423" s="255"/>
      <c r="M423" s="255"/>
      <c r="N423" s="255"/>
      <c r="O423" s="255"/>
      <c r="P423" s="255"/>
      <c r="Q423" s="414"/>
      <c r="R423" s="255"/>
      <c r="S423" s="255"/>
      <c r="T423" s="255"/>
      <c r="U423" s="255"/>
      <c r="V423" s="255"/>
      <c r="W423" s="255"/>
      <c r="X423" s="255"/>
      <c r="Y423" s="255"/>
      <c r="Z423" s="255"/>
      <c r="AA423" s="255"/>
      <c r="AB423" s="255"/>
      <c r="AC423" s="255"/>
      <c r="AD423" s="255"/>
      <c r="AE423" s="362">
        <f>AE422</f>
        <v>0</v>
      </c>
      <c r="AF423" s="362">
        <f t="shared" ref="AF423" si="1168">AF422</f>
        <v>0</v>
      </c>
      <c r="AG423" s="362">
        <f t="shared" ref="AG423" si="1169">AG422</f>
        <v>0</v>
      </c>
      <c r="AH423" s="362">
        <f t="shared" ref="AH423" si="1170">AH422</f>
        <v>0</v>
      </c>
      <c r="AI423" s="362">
        <f t="shared" ref="AI423" si="1171">AI422</f>
        <v>0</v>
      </c>
      <c r="AJ423" s="362">
        <f t="shared" ref="AJ423" si="1172">AJ422</f>
        <v>0</v>
      </c>
      <c r="AK423" s="362">
        <f t="shared" ref="AK423" si="1173">AK422</f>
        <v>0</v>
      </c>
      <c r="AL423" s="362">
        <f t="shared" ref="AL423" si="1174">AL422</f>
        <v>0</v>
      </c>
      <c r="AM423" s="362">
        <f t="shared" ref="AM423" si="1175">AM422</f>
        <v>0</v>
      </c>
      <c r="AN423" s="362">
        <f t="shared" ref="AN423" si="1176">AN422</f>
        <v>0</v>
      </c>
      <c r="AO423" s="362">
        <f t="shared" ref="AO423" si="1177">AO422</f>
        <v>0</v>
      </c>
      <c r="AP423" s="362">
        <f t="shared" ref="AP423" si="1178">AP422</f>
        <v>0</v>
      </c>
      <c r="AQ423" s="362">
        <f t="shared" ref="AQ423" si="1179">AQ422</f>
        <v>0</v>
      </c>
      <c r="AR423" s="362">
        <f t="shared" ref="AR423" si="1180">AR422</f>
        <v>0</v>
      </c>
      <c r="AS423" s="257"/>
    </row>
    <row r="424" spans="1:45" ht="15.75" hidden="1" outlineLevel="1">
      <c r="A424" s="464"/>
      <c r="B424" s="459"/>
      <c r="C424" s="259"/>
      <c r="D424" s="264"/>
      <c r="E424" s="264"/>
      <c r="F424" s="264"/>
      <c r="G424" s="264"/>
      <c r="H424" s="264"/>
      <c r="I424" s="264"/>
      <c r="J424" s="264"/>
      <c r="K424" s="264"/>
      <c r="L424" s="264"/>
      <c r="M424" s="264"/>
      <c r="N424" s="264"/>
      <c r="O424" s="264"/>
      <c r="P424" s="264"/>
      <c r="Q424" s="260"/>
      <c r="R424" s="264"/>
      <c r="S424" s="264"/>
      <c r="T424" s="264"/>
      <c r="U424" s="264"/>
      <c r="V424" s="264"/>
      <c r="W424" s="264"/>
      <c r="X424" s="264"/>
      <c r="Y424" s="264"/>
      <c r="Z424" s="264"/>
      <c r="AA424" s="264"/>
      <c r="AB424" s="264"/>
      <c r="AC424" s="264"/>
      <c r="AD424" s="264"/>
      <c r="AE424" s="363"/>
      <c r="AF424" s="364"/>
      <c r="AG424" s="364"/>
      <c r="AH424" s="364"/>
      <c r="AI424" s="364"/>
      <c r="AJ424" s="364"/>
      <c r="AK424" s="364"/>
      <c r="AL424" s="364"/>
      <c r="AM424" s="364"/>
      <c r="AN424" s="364"/>
      <c r="AO424" s="364"/>
      <c r="AP424" s="364"/>
      <c r="AQ424" s="364"/>
      <c r="AR424" s="364"/>
      <c r="AS424" s="262"/>
    </row>
    <row r="425" spans="1:45" hidden="1" outlineLevel="1">
      <c r="A425" s="464">
        <v>3</v>
      </c>
      <c r="B425" s="379" t="s">
        <v>97</v>
      </c>
      <c r="C425" s="251" t="s">
        <v>25</v>
      </c>
      <c r="D425" s="255"/>
      <c r="E425" s="255"/>
      <c r="F425" s="255"/>
      <c r="G425" s="255"/>
      <c r="H425" s="255"/>
      <c r="I425" s="255"/>
      <c r="J425" s="255"/>
      <c r="K425" s="255"/>
      <c r="L425" s="255"/>
      <c r="M425" s="255"/>
      <c r="N425" s="255"/>
      <c r="O425" s="255"/>
      <c r="P425" s="255"/>
      <c r="Q425" s="251"/>
      <c r="R425" s="255"/>
      <c r="S425" s="255"/>
      <c r="T425" s="255"/>
      <c r="U425" s="255"/>
      <c r="V425" s="255"/>
      <c r="W425" s="255"/>
      <c r="X425" s="255"/>
      <c r="Y425" s="255"/>
      <c r="Z425" s="255"/>
      <c r="AA425" s="255"/>
      <c r="AB425" s="255"/>
      <c r="AC425" s="255"/>
      <c r="AD425" s="255"/>
      <c r="AE425" s="361"/>
      <c r="AF425" s="361"/>
      <c r="AG425" s="361"/>
      <c r="AH425" s="361"/>
      <c r="AI425" s="361"/>
      <c r="AJ425" s="361"/>
      <c r="AK425" s="361"/>
      <c r="AL425" s="361"/>
      <c r="AM425" s="361"/>
      <c r="AN425" s="361"/>
      <c r="AO425" s="361"/>
      <c r="AP425" s="361"/>
      <c r="AQ425" s="361"/>
      <c r="AR425" s="361"/>
      <c r="AS425" s="256">
        <f>SUM(AE425:AR425)</f>
        <v>0</v>
      </c>
    </row>
    <row r="426" spans="1:45" hidden="1" outlineLevel="1">
      <c r="A426" s="464"/>
      <c r="B426" s="382" t="s">
        <v>307</v>
      </c>
      <c r="C426" s="251" t="s">
        <v>163</v>
      </c>
      <c r="D426" s="255"/>
      <c r="E426" s="255"/>
      <c r="F426" s="255"/>
      <c r="G426" s="255"/>
      <c r="H426" s="255"/>
      <c r="I426" s="255"/>
      <c r="J426" s="255"/>
      <c r="K426" s="255"/>
      <c r="L426" s="255"/>
      <c r="M426" s="255"/>
      <c r="N426" s="255"/>
      <c r="O426" s="255"/>
      <c r="P426" s="255"/>
      <c r="Q426" s="414"/>
      <c r="R426" s="255"/>
      <c r="S426" s="255"/>
      <c r="T426" s="255"/>
      <c r="U426" s="255"/>
      <c r="V426" s="255"/>
      <c r="W426" s="255"/>
      <c r="X426" s="255"/>
      <c r="Y426" s="255"/>
      <c r="Z426" s="255"/>
      <c r="AA426" s="255"/>
      <c r="AB426" s="255"/>
      <c r="AC426" s="255"/>
      <c r="AD426" s="255"/>
      <c r="AE426" s="362">
        <f>AE425</f>
        <v>0</v>
      </c>
      <c r="AF426" s="362">
        <f t="shared" ref="AF426" si="1181">AF425</f>
        <v>0</v>
      </c>
      <c r="AG426" s="362">
        <f t="shared" ref="AG426" si="1182">AG425</f>
        <v>0</v>
      </c>
      <c r="AH426" s="362">
        <f t="shared" ref="AH426" si="1183">AH425</f>
        <v>0</v>
      </c>
      <c r="AI426" s="362">
        <f t="shared" ref="AI426" si="1184">AI425</f>
        <v>0</v>
      </c>
      <c r="AJ426" s="362">
        <f t="shared" ref="AJ426" si="1185">AJ425</f>
        <v>0</v>
      </c>
      <c r="AK426" s="362">
        <f t="shared" ref="AK426" si="1186">AK425</f>
        <v>0</v>
      </c>
      <c r="AL426" s="362">
        <f t="shared" ref="AL426" si="1187">AL425</f>
        <v>0</v>
      </c>
      <c r="AM426" s="362">
        <f t="shared" ref="AM426" si="1188">AM425</f>
        <v>0</v>
      </c>
      <c r="AN426" s="362">
        <f t="shared" ref="AN426" si="1189">AN425</f>
        <v>0</v>
      </c>
      <c r="AO426" s="362">
        <f t="shared" ref="AO426" si="1190">AO425</f>
        <v>0</v>
      </c>
      <c r="AP426" s="362">
        <f t="shared" ref="AP426" si="1191">AP425</f>
        <v>0</v>
      </c>
      <c r="AQ426" s="362">
        <f t="shared" ref="AQ426" si="1192">AQ425</f>
        <v>0</v>
      </c>
      <c r="AR426" s="362">
        <f t="shared" ref="AR426" si="1193">AR425</f>
        <v>0</v>
      </c>
      <c r="AS426" s="257"/>
    </row>
    <row r="427" spans="1:45" hidden="1" outlineLevel="1">
      <c r="A427" s="464"/>
      <c r="B427" s="382"/>
      <c r="C427" s="265"/>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363"/>
      <c r="AF427" s="363"/>
      <c r="AG427" s="363"/>
      <c r="AH427" s="363"/>
      <c r="AI427" s="363"/>
      <c r="AJ427" s="363"/>
      <c r="AK427" s="363"/>
      <c r="AL427" s="363"/>
      <c r="AM427" s="363"/>
      <c r="AN427" s="363"/>
      <c r="AO427" s="363"/>
      <c r="AP427" s="363"/>
      <c r="AQ427" s="363"/>
      <c r="AR427" s="363"/>
      <c r="AS427" s="266"/>
    </row>
    <row r="428" spans="1:45" hidden="1" outlineLevel="1">
      <c r="A428" s="464">
        <v>4</v>
      </c>
      <c r="B428" s="273" t="s">
        <v>661</v>
      </c>
      <c r="C428" s="251" t="s">
        <v>25</v>
      </c>
      <c r="D428" s="255"/>
      <c r="E428" s="255"/>
      <c r="F428" s="255"/>
      <c r="G428" s="255"/>
      <c r="H428" s="255"/>
      <c r="I428" s="255"/>
      <c r="J428" s="255"/>
      <c r="K428" s="255"/>
      <c r="L428" s="255"/>
      <c r="M428" s="255"/>
      <c r="N428" s="255"/>
      <c r="O428" s="255"/>
      <c r="P428" s="255"/>
      <c r="Q428" s="251"/>
      <c r="R428" s="255"/>
      <c r="S428" s="255"/>
      <c r="T428" s="255"/>
      <c r="U428" s="255"/>
      <c r="V428" s="255"/>
      <c r="W428" s="255"/>
      <c r="X428" s="255"/>
      <c r="Y428" s="255"/>
      <c r="Z428" s="255"/>
      <c r="AA428" s="255"/>
      <c r="AB428" s="255"/>
      <c r="AC428" s="255"/>
      <c r="AD428" s="255"/>
      <c r="AE428" s="361"/>
      <c r="AF428" s="361"/>
      <c r="AG428" s="361"/>
      <c r="AH428" s="361"/>
      <c r="AI428" s="361"/>
      <c r="AJ428" s="361"/>
      <c r="AK428" s="361"/>
      <c r="AL428" s="361"/>
      <c r="AM428" s="361"/>
      <c r="AN428" s="361"/>
      <c r="AO428" s="361"/>
      <c r="AP428" s="361"/>
      <c r="AQ428" s="361"/>
      <c r="AR428" s="361"/>
      <c r="AS428" s="256">
        <f>SUM(AE428:AR428)</f>
        <v>0</v>
      </c>
    </row>
    <row r="429" spans="1:45" hidden="1" outlineLevel="1">
      <c r="A429" s="464"/>
      <c r="B429" s="382" t="s">
        <v>307</v>
      </c>
      <c r="C429" s="251" t="s">
        <v>163</v>
      </c>
      <c r="D429" s="255"/>
      <c r="E429" s="255"/>
      <c r="F429" s="255"/>
      <c r="G429" s="255"/>
      <c r="H429" s="255"/>
      <c r="I429" s="255"/>
      <c r="J429" s="255"/>
      <c r="K429" s="255"/>
      <c r="L429" s="255"/>
      <c r="M429" s="255"/>
      <c r="N429" s="255"/>
      <c r="O429" s="255"/>
      <c r="P429" s="255"/>
      <c r="Q429" s="414"/>
      <c r="R429" s="255"/>
      <c r="S429" s="255"/>
      <c r="T429" s="255"/>
      <c r="U429" s="255"/>
      <c r="V429" s="255"/>
      <c r="W429" s="255"/>
      <c r="X429" s="255"/>
      <c r="Y429" s="255"/>
      <c r="Z429" s="255"/>
      <c r="AA429" s="255"/>
      <c r="AB429" s="255"/>
      <c r="AC429" s="255"/>
      <c r="AD429" s="255"/>
      <c r="AE429" s="362">
        <f>AE428</f>
        <v>0</v>
      </c>
      <c r="AF429" s="362">
        <f t="shared" ref="AF429" si="1194">AF428</f>
        <v>0</v>
      </c>
      <c r="AG429" s="362">
        <f t="shared" ref="AG429" si="1195">AG428</f>
        <v>0</v>
      </c>
      <c r="AH429" s="362">
        <f t="shared" ref="AH429" si="1196">AH428</f>
        <v>0</v>
      </c>
      <c r="AI429" s="362">
        <f t="shared" ref="AI429" si="1197">AI428</f>
        <v>0</v>
      </c>
      <c r="AJ429" s="362">
        <f t="shared" ref="AJ429" si="1198">AJ428</f>
        <v>0</v>
      </c>
      <c r="AK429" s="362">
        <f t="shared" ref="AK429" si="1199">AK428</f>
        <v>0</v>
      </c>
      <c r="AL429" s="362">
        <f t="shared" ref="AL429" si="1200">AL428</f>
        <v>0</v>
      </c>
      <c r="AM429" s="362">
        <f t="shared" ref="AM429" si="1201">AM428</f>
        <v>0</v>
      </c>
      <c r="AN429" s="362">
        <f t="shared" ref="AN429" si="1202">AN428</f>
        <v>0</v>
      </c>
      <c r="AO429" s="362">
        <f t="shared" ref="AO429" si="1203">AO428</f>
        <v>0</v>
      </c>
      <c r="AP429" s="362">
        <f t="shared" ref="AP429" si="1204">AP428</f>
        <v>0</v>
      </c>
      <c r="AQ429" s="362">
        <f t="shared" ref="AQ429" si="1205">AQ428</f>
        <v>0</v>
      </c>
      <c r="AR429" s="362">
        <f t="shared" ref="AR429" si="1206">AR428</f>
        <v>0</v>
      </c>
      <c r="AS429" s="257"/>
    </row>
    <row r="430" spans="1:45" hidden="1" outlineLevel="1">
      <c r="A430" s="464"/>
      <c r="B430" s="382"/>
      <c r="C430" s="265"/>
      <c r="D430" s="264"/>
      <c r="E430" s="264"/>
      <c r="F430" s="264"/>
      <c r="G430" s="264"/>
      <c r="H430" s="264"/>
      <c r="I430" s="264"/>
      <c r="J430" s="264"/>
      <c r="K430" s="264"/>
      <c r="L430" s="264"/>
      <c r="M430" s="264"/>
      <c r="N430" s="264"/>
      <c r="O430" s="264"/>
      <c r="P430" s="264"/>
      <c r="Q430" s="251"/>
      <c r="R430" s="264"/>
      <c r="S430" s="264"/>
      <c r="T430" s="264"/>
      <c r="U430" s="264"/>
      <c r="V430" s="264"/>
      <c r="W430" s="264"/>
      <c r="X430" s="264"/>
      <c r="Y430" s="264"/>
      <c r="Z430" s="264"/>
      <c r="AA430" s="264"/>
      <c r="AB430" s="264"/>
      <c r="AC430" s="264"/>
      <c r="AD430" s="264"/>
      <c r="AE430" s="363"/>
      <c r="AF430" s="363"/>
      <c r="AG430" s="363"/>
      <c r="AH430" s="363"/>
      <c r="AI430" s="363"/>
      <c r="AJ430" s="363"/>
      <c r="AK430" s="363"/>
      <c r="AL430" s="363"/>
      <c r="AM430" s="363"/>
      <c r="AN430" s="363"/>
      <c r="AO430" s="363"/>
      <c r="AP430" s="363"/>
      <c r="AQ430" s="363"/>
      <c r="AR430" s="363"/>
      <c r="AS430" s="266"/>
    </row>
    <row r="431" spans="1:45" ht="30" hidden="1" outlineLevel="1">
      <c r="A431" s="464">
        <v>5</v>
      </c>
      <c r="B431" s="379" t="s">
        <v>98</v>
      </c>
      <c r="C431" s="251" t="s">
        <v>25</v>
      </c>
      <c r="D431" s="255"/>
      <c r="E431" s="255"/>
      <c r="F431" s="255"/>
      <c r="G431" s="255"/>
      <c r="H431" s="255"/>
      <c r="I431" s="255"/>
      <c r="J431" s="255"/>
      <c r="K431" s="255"/>
      <c r="L431" s="255"/>
      <c r="M431" s="255"/>
      <c r="N431" s="255"/>
      <c r="O431" s="255"/>
      <c r="P431" s="255"/>
      <c r="Q431" s="251"/>
      <c r="R431" s="255"/>
      <c r="S431" s="255"/>
      <c r="T431" s="255"/>
      <c r="U431" s="255"/>
      <c r="V431" s="255"/>
      <c r="W431" s="255"/>
      <c r="X431" s="255"/>
      <c r="Y431" s="255"/>
      <c r="Z431" s="255"/>
      <c r="AA431" s="255"/>
      <c r="AB431" s="255"/>
      <c r="AC431" s="255"/>
      <c r="AD431" s="255"/>
      <c r="AE431" s="361"/>
      <c r="AF431" s="361"/>
      <c r="AG431" s="361"/>
      <c r="AH431" s="361"/>
      <c r="AI431" s="361"/>
      <c r="AJ431" s="361"/>
      <c r="AK431" s="361"/>
      <c r="AL431" s="361"/>
      <c r="AM431" s="361"/>
      <c r="AN431" s="361"/>
      <c r="AO431" s="361"/>
      <c r="AP431" s="361"/>
      <c r="AQ431" s="361"/>
      <c r="AR431" s="361"/>
      <c r="AS431" s="256">
        <f>SUM(AE431:AR431)</f>
        <v>0</v>
      </c>
    </row>
    <row r="432" spans="1:45" hidden="1" outlineLevel="1">
      <c r="A432" s="464"/>
      <c r="B432" s="382" t="s">
        <v>307</v>
      </c>
      <c r="C432" s="251" t="s">
        <v>163</v>
      </c>
      <c r="D432" s="255"/>
      <c r="E432" s="255"/>
      <c r="F432" s="255"/>
      <c r="G432" s="255"/>
      <c r="H432" s="255"/>
      <c r="I432" s="255"/>
      <c r="J432" s="255"/>
      <c r="K432" s="255"/>
      <c r="L432" s="255"/>
      <c r="M432" s="255"/>
      <c r="N432" s="255"/>
      <c r="O432" s="255"/>
      <c r="P432" s="255"/>
      <c r="Q432" s="414"/>
      <c r="R432" s="255"/>
      <c r="S432" s="255"/>
      <c r="T432" s="255"/>
      <c r="U432" s="255"/>
      <c r="V432" s="255"/>
      <c r="W432" s="255"/>
      <c r="X432" s="255"/>
      <c r="Y432" s="255"/>
      <c r="Z432" s="255"/>
      <c r="AA432" s="255"/>
      <c r="AB432" s="255"/>
      <c r="AC432" s="255"/>
      <c r="AD432" s="255"/>
      <c r="AE432" s="362">
        <f>AE431</f>
        <v>0</v>
      </c>
      <c r="AF432" s="362">
        <f t="shared" ref="AF432" si="1207">AF431</f>
        <v>0</v>
      </c>
      <c r="AG432" s="362">
        <f t="shared" ref="AG432" si="1208">AG431</f>
        <v>0</v>
      </c>
      <c r="AH432" s="362">
        <f t="shared" ref="AH432" si="1209">AH431</f>
        <v>0</v>
      </c>
      <c r="AI432" s="362">
        <f t="shared" ref="AI432" si="1210">AI431</f>
        <v>0</v>
      </c>
      <c r="AJ432" s="362">
        <f t="shared" ref="AJ432" si="1211">AJ431</f>
        <v>0</v>
      </c>
      <c r="AK432" s="362">
        <f t="shared" ref="AK432" si="1212">AK431</f>
        <v>0</v>
      </c>
      <c r="AL432" s="362">
        <f t="shared" ref="AL432" si="1213">AL431</f>
        <v>0</v>
      </c>
      <c r="AM432" s="362">
        <f t="shared" ref="AM432" si="1214">AM431</f>
        <v>0</v>
      </c>
      <c r="AN432" s="362">
        <f t="shared" ref="AN432" si="1215">AN431</f>
        <v>0</v>
      </c>
      <c r="AO432" s="362">
        <f t="shared" ref="AO432" si="1216">AO431</f>
        <v>0</v>
      </c>
      <c r="AP432" s="362">
        <f t="shared" ref="AP432" si="1217">AP431</f>
        <v>0</v>
      </c>
      <c r="AQ432" s="362">
        <f t="shared" ref="AQ432" si="1218">AQ431</f>
        <v>0</v>
      </c>
      <c r="AR432" s="362">
        <f t="shared" ref="AR432" si="1219">AR431</f>
        <v>0</v>
      </c>
      <c r="AS432" s="257"/>
    </row>
    <row r="433" spans="1:45" hidden="1" outlineLevel="1">
      <c r="A433" s="464"/>
      <c r="B433" s="382"/>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251"/>
      <c r="AE433" s="373"/>
      <c r="AF433" s="374"/>
      <c r="AG433" s="374"/>
      <c r="AH433" s="374"/>
      <c r="AI433" s="374"/>
      <c r="AJ433" s="374"/>
      <c r="AK433" s="374"/>
      <c r="AL433" s="374"/>
      <c r="AM433" s="374"/>
      <c r="AN433" s="374"/>
      <c r="AO433" s="374"/>
      <c r="AP433" s="374"/>
      <c r="AQ433" s="374"/>
      <c r="AR433" s="374"/>
      <c r="AS433" s="257"/>
    </row>
    <row r="434" spans="1:45" ht="15.75" hidden="1" outlineLevel="1">
      <c r="A434" s="464"/>
      <c r="B434" s="451" t="s">
        <v>495</v>
      </c>
      <c r="C434" s="249"/>
      <c r="D434" s="249"/>
      <c r="E434" s="249"/>
      <c r="F434" s="249"/>
      <c r="G434" s="249"/>
      <c r="H434" s="249"/>
      <c r="I434" s="249"/>
      <c r="J434" s="249"/>
      <c r="K434" s="249"/>
      <c r="L434" s="249"/>
      <c r="M434" s="249"/>
      <c r="N434" s="249"/>
      <c r="O434" s="249"/>
      <c r="P434" s="249"/>
      <c r="Q434" s="250"/>
      <c r="R434" s="249"/>
      <c r="S434" s="249"/>
      <c r="T434" s="249"/>
      <c r="U434" s="249"/>
      <c r="V434" s="249"/>
      <c r="W434" s="249"/>
      <c r="X434" s="249"/>
      <c r="Y434" s="249"/>
      <c r="Z434" s="249"/>
      <c r="AA434" s="249"/>
      <c r="AB434" s="249"/>
      <c r="AC434" s="249"/>
      <c r="AD434" s="249"/>
      <c r="AE434" s="365"/>
      <c r="AF434" s="365"/>
      <c r="AG434" s="365"/>
      <c r="AH434" s="365"/>
      <c r="AI434" s="365"/>
      <c r="AJ434" s="365"/>
      <c r="AK434" s="365"/>
      <c r="AL434" s="365"/>
      <c r="AM434" s="365"/>
      <c r="AN434" s="365"/>
      <c r="AO434" s="365"/>
      <c r="AP434" s="365"/>
      <c r="AQ434" s="365"/>
      <c r="AR434" s="365"/>
      <c r="AS434" s="252"/>
    </row>
    <row r="435" spans="1:45" hidden="1" outlineLevel="1">
      <c r="A435" s="464">
        <v>6</v>
      </c>
      <c r="B435" s="379" t="s">
        <v>99</v>
      </c>
      <c r="C435" s="251" t="s">
        <v>25</v>
      </c>
      <c r="D435" s="255"/>
      <c r="E435" s="255"/>
      <c r="F435" s="255"/>
      <c r="G435" s="255"/>
      <c r="H435" s="255"/>
      <c r="I435" s="255"/>
      <c r="J435" s="255"/>
      <c r="K435" s="255"/>
      <c r="L435" s="255"/>
      <c r="M435" s="255"/>
      <c r="N435" s="255"/>
      <c r="O435" s="255"/>
      <c r="P435" s="255"/>
      <c r="Q435" s="255">
        <v>12</v>
      </c>
      <c r="R435" s="255"/>
      <c r="S435" s="255"/>
      <c r="T435" s="255"/>
      <c r="U435" s="255"/>
      <c r="V435" s="255"/>
      <c r="W435" s="255"/>
      <c r="X435" s="255"/>
      <c r="Y435" s="255"/>
      <c r="Z435" s="255"/>
      <c r="AA435" s="255"/>
      <c r="AB435" s="255"/>
      <c r="AC435" s="255"/>
      <c r="AD435" s="255"/>
      <c r="AE435" s="366"/>
      <c r="AF435" s="361"/>
      <c r="AG435" s="361"/>
      <c r="AH435" s="361"/>
      <c r="AI435" s="361"/>
      <c r="AJ435" s="361"/>
      <c r="AK435" s="361"/>
      <c r="AL435" s="366"/>
      <c r="AM435" s="366"/>
      <c r="AN435" s="366"/>
      <c r="AO435" s="366"/>
      <c r="AP435" s="366"/>
      <c r="AQ435" s="366"/>
      <c r="AR435" s="366"/>
      <c r="AS435" s="256">
        <f>SUM(AE435:AR435)</f>
        <v>0</v>
      </c>
    </row>
    <row r="436" spans="1:45" hidden="1" outlineLevel="1">
      <c r="A436" s="464"/>
      <c r="B436" s="382" t="s">
        <v>307</v>
      </c>
      <c r="C436" s="251" t="s">
        <v>163</v>
      </c>
      <c r="D436" s="255"/>
      <c r="E436" s="255"/>
      <c r="F436" s="255"/>
      <c r="G436" s="255"/>
      <c r="H436" s="255"/>
      <c r="I436" s="255"/>
      <c r="J436" s="255"/>
      <c r="K436" s="255"/>
      <c r="L436" s="255"/>
      <c r="M436" s="255"/>
      <c r="N436" s="255"/>
      <c r="O436" s="255"/>
      <c r="P436" s="255"/>
      <c r="Q436" s="255">
        <f>Q435</f>
        <v>12</v>
      </c>
      <c r="R436" s="255"/>
      <c r="S436" s="255"/>
      <c r="T436" s="255"/>
      <c r="U436" s="255"/>
      <c r="V436" s="255"/>
      <c r="W436" s="255"/>
      <c r="X436" s="255"/>
      <c r="Y436" s="255"/>
      <c r="Z436" s="255"/>
      <c r="AA436" s="255"/>
      <c r="AB436" s="255"/>
      <c r="AC436" s="255"/>
      <c r="AD436" s="255"/>
      <c r="AE436" s="362">
        <f>AE435</f>
        <v>0</v>
      </c>
      <c r="AF436" s="362">
        <f t="shared" ref="AF436" si="1220">AF435</f>
        <v>0</v>
      </c>
      <c r="AG436" s="362">
        <f t="shared" ref="AG436" si="1221">AG435</f>
        <v>0</v>
      </c>
      <c r="AH436" s="362">
        <f t="shared" ref="AH436" si="1222">AH435</f>
        <v>0</v>
      </c>
      <c r="AI436" s="362">
        <f t="shared" ref="AI436" si="1223">AI435</f>
        <v>0</v>
      </c>
      <c r="AJ436" s="362">
        <f t="shared" ref="AJ436" si="1224">AJ435</f>
        <v>0</v>
      </c>
      <c r="AK436" s="362">
        <f t="shared" ref="AK436" si="1225">AK435</f>
        <v>0</v>
      </c>
      <c r="AL436" s="362">
        <f t="shared" ref="AL436" si="1226">AL435</f>
        <v>0</v>
      </c>
      <c r="AM436" s="362">
        <f t="shared" ref="AM436" si="1227">AM435</f>
        <v>0</v>
      </c>
      <c r="AN436" s="362">
        <f t="shared" ref="AN436" si="1228">AN435</f>
        <v>0</v>
      </c>
      <c r="AO436" s="362">
        <f t="shared" ref="AO436" si="1229">AO435</f>
        <v>0</v>
      </c>
      <c r="AP436" s="362">
        <f t="shared" ref="AP436" si="1230">AP435</f>
        <v>0</v>
      </c>
      <c r="AQ436" s="362">
        <f t="shared" ref="AQ436" si="1231">AQ435</f>
        <v>0</v>
      </c>
      <c r="AR436" s="362">
        <f t="shared" ref="AR436" si="1232">AR435</f>
        <v>0</v>
      </c>
      <c r="AS436" s="270"/>
    </row>
    <row r="437" spans="1:45" hidden="1" outlineLevel="1">
      <c r="A437" s="464"/>
      <c r="B437" s="239"/>
      <c r="C437" s="27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251"/>
      <c r="AE437" s="367"/>
      <c r="AF437" s="367"/>
      <c r="AG437" s="367"/>
      <c r="AH437" s="367"/>
      <c r="AI437" s="367"/>
      <c r="AJ437" s="367"/>
      <c r="AK437" s="367"/>
      <c r="AL437" s="367"/>
      <c r="AM437" s="367"/>
      <c r="AN437" s="367"/>
      <c r="AO437" s="367"/>
      <c r="AP437" s="367"/>
      <c r="AQ437" s="367"/>
      <c r="AR437" s="367"/>
      <c r="AS437" s="272"/>
    </row>
    <row r="438" spans="1:45" ht="30" hidden="1" outlineLevel="1">
      <c r="A438" s="464">
        <v>7</v>
      </c>
      <c r="B438" s="379" t="s">
        <v>100</v>
      </c>
      <c r="C438" s="251" t="s">
        <v>25</v>
      </c>
      <c r="D438" s="255"/>
      <c r="E438" s="255"/>
      <c r="F438" s="255"/>
      <c r="G438" s="255"/>
      <c r="H438" s="255"/>
      <c r="I438" s="255"/>
      <c r="J438" s="255"/>
      <c r="K438" s="255"/>
      <c r="L438" s="255"/>
      <c r="M438" s="255"/>
      <c r="N438" s="255"/>
      <c r="O438" s="255"/>
      <c r="P438" s="255"/>
      <c r="Q438" s="255">
        <v>12</v>
      </c>
      <c r="R438" s="255"/>
      <c r="S438" s="255"/>
      <c r="T438" s="255"/>
      <c r="U438" s="255"/>
      <c r="V438" s="255"/>
      <c r="W438" s="255"/>
      <c r="X438" s="255"/>
      <c r="Y438" s="255"/>
      <c r="Z438" s="255"/>
      <c r="AA438" s="255"/>
      <c r="AB438" s="255"/>
      <c r="AC438" s="255"/>
      <c r="AD438" s="255"/>
      <c r="AE438" s="366"/>
      <c r="AF438" s="361"/>
      <c r="AG438" s="361"/>
      <c r="AH438" s="361"/>
      <c r="AI438" s="361"/>
      <c r="AJ438" s="361"/>
      <c r="AK438" s="361"/>
      <c r="AL438" s="366"/>
      <c r="AM438" s="366"/>
      <c r="AN438" s="366"/>
      <c r="AO438" s="366"/>
      <c r="AP438" s="366"/>
      <c r="AQ438" s="366"/>
      <c r="AR438" s="366"/>
      <c r="AS438" s="256">
        <f>SUM(AE438:AR438)</f>
        <v>0</v>
      </c>
    </row>
    <row r="439" spans="1:45" hidden="1" outlineLevel="1">
      <c r="A439" s="464"/>
      <c r="B439" s="382" t="s">
        <v>307</v>
      </c>
      <c r="C439" s="251" t="s">
        <v>163</v>
      </c>
      <c r="D439" s="255"/>
      <c r="E439" s="255"/>
      <c r="F439" s="255"/>
      <c r="G439" s="255"/>
      <c r="H439" s="255"/>
      <c r="I439" s="255"/>
      <c r="J439" s="255"/>
      <c r="K439" s="255"/>
      <c r="L439" s="255"/>
      <c r="M439" s="255"/>
      <c r="N439" s="255"/>
      <c r="O439" s="255"/>
      <c r="P439" s="255"/>
      <c r="Q439" s="255">
        <f>Q438</f>
        <v>12</v>
      </c>
      <c r="R439" s="255"/>
      <c r="S439" s="255"/>
      <c r="T439" s="255"/>
      <c r="U439" s="255"/>
      <c r="V439" s="255"/>
      <c r="W439" s="255"/>
      <c r="X439" s="255"/>
      <c r="Y439" s="255"/>
      <c r="Z439" s="255"/>
      <c r="AA439" s="255"/>
      <c r="AB439" s="255"/>
      <c r="AC439" s="255"/>
      <c r="AD439" s="255"/>
      <c r="AE439" s="362">
        <f>AE438</f>
        <v>0</v>
      </c>
      <c r="AF439" s="362">
        <f t="shared" ref="AF439" si="1233">AF438</f>
        <v>0</v>
      </c>
      <c r="AG439" s="362">
        <f t="shared" ref="AG439" si="1234">AG438</f>
        <v>0</v>
      </c>
      <c r="AH439" s="362">
        <f t="shared" ref="AH439" si="1235">AH438</f>
        <v>0</v>
      </c>
      <c r="AI439" s="362">
        <f t="shared" ref="AI439" si="1236">AI438</f>
        <v>0</v>
      </c>
      <c r="AJ439" s="362">
        <f t="shared" ref="AJ439" si="1237">AJ438</f>
        <v>0</v>
      </c>
      <c r="AK439" s="362">
        <f t="shared" ref="AK439" si="1238">AK438</f>
        <v>0</v>
      </c>
      <c r="AL439" s="362">
        <f t="shared" ref="AL439" si="1239">AL438</f>
        <v>0</v>
      </c>
      <c r="AM439" s="362">
        <f t="shared" ref="AM439" si="1240">AM438</f>
        <v>0</v>
      </c>
      <c r="AN439" s="362">
        <f t="shared" ref="AN439" si="1241">AN438</f>
        <v>0</v>
      </c>
      <c r="AO439" s="362">
        <f t="shared" ref="AO439" si="1242">AO438</f>
        <v>0</v>
      </c>
      <c r="AP439" s="362">
        <f t="shared" ref="AP439" si="1243">AP438</f>
        <v>0</v>
      </c>
      <c r="AQ439" s="362">
        <f t="shared" ref="AQ439" si="1244">AQ438</f>
        <v>0</v>
      </c>
      <c r="AR439" s="362">
        <f t="shared" ref="AR439" si="1245">AR438</f>
        <v>0</v>
      </c>
      <c r="AS439" s="270"/>
    </row>
    <row r="440" spans="1:45" hidden="1" outlineLevel="1">
      <c r="A440" s="464"/>
      <c r="B440" s="379"/>
      <c r="C440" s="27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51"/>
      <c r="AE440" s="367"/>
      <c r="AF440" s="368"/>
      <c r="AG440" s="367"/>
      <c r="AH440" s="367"/>
      <c r="AI440" s="367"/>
      <c r="AJ440" s="367"/>
      <c r="AK440" s="367"/>
      <c r="AL440" s="367"/>
      <c r="AM440" s="367"/>
      <c r="AN440" s="367"/>
      <c r="AO440" s="367"/>
      <c r="AP440" s="367"/>
      <c r="AQ440" s="367"/>
      <c r="AR440" s="367"/>
      <c r="AS440" s="272"/>
    </row>
    <row r="441" spans="1:45" hidden="1" outlineLevel="1">
      <c r="A441" s="464">
        <v>8</v>
      </c>
      <c r="B441" s="379" t="s">
        <v>101</v>
      </c>
      <c r="C441" s="251" t="s">
        <v>25</v>
      </c>
      <c r="D441" s="255"/>
      <c r="E441" s="255"/>
      <c r="F441" s="255"/>
      <c r="G441" s="255"/>
      <c r="H441" s="255"/>
      <c r="I441" s="255"/>
      <c r="J441" s="255"/>
      <c r="K441" s="255"/>
      <c r="L441" s="255"/>
      <c r="M441" s="255"/>
      <c r="N441" s="255"/>
      <c r="O441" s="255"/>
      <c r="P441" s="255"/>
      <c r="Q441" s="255">
        <v>12</v>
      </c>
      <c r="R441" s="255"/>
      <c r="S441" s="255"/>
      <c r="T441" s="255"/>
      <c r="U441" s="255"/>
      <c r="V441" s="255"/>
      <c r="W441" s="255"/>
      <c r="X441" s="255"/>
      <c r="Y441" s="255"/>
      <c r="Z441" s="255"/>
      <c r="AA441" s="255"/>
      <c r="AB441" s="255"/>
      <c r="AC441" s="255"/>
      <c r="AD441" s="255"/>
      <c r="AE441" s="366"/>
      <c r="AF441" s="361"/>
      <c r="AG441" s="361"/>
      <c r="AH441" s="361"/>
      <c r="AI441" s="361"/>
      <c r="AJ441" s="361"/>
      <c r="AK441" s="361"/>
      <c r="AL441" s="366"/>
      <c r="AM441" s="366"/>
      <c r="AN441" s="366"/>
      <c r="AO441" s="366"/>
      <c r="AP441" s="366"/>
      <c r="AQ441" s="366"/>
      <c r="AR441" s="366"/>
      <c r="AS441" s="256">
        <f>SUM(AE441:AR441)</f>
        <v>0</v>
      </c>
    </row>
    <row r="442" spans="1:45" hidden="1" outlineLevel="1">
      <c r="A442" s="464"/>
      <c r="B442" s="382" t="s">
        <v>307</v>
      </c>
      <c r="C442" s="251" t="s">
        <v>163</v>
      </c>
      <c r="D442" s="255"/>
      <c r="E442" s="255"/>
      <c r="F442" s="255"/>
      <c r="G442" s="255"/>
      <c r="H442" s="255"/>
      <c r="I442" s="255"/>
      <c r="J442" s="255"/>
      <c r="K442" s="255"/>
      <c r="L442" s="255"/>
      <c r="M442" s="255"/>
      <c r="N442" s="255"/>
      <c r="O442" s="255"/>
      <c r="P442" s="255"/>
      <c r="Q442" s="255">
        <f>Q441</f>
        <v>12</v>
      </c>
      <c r="R442" s="255"/>
      <c r="S442" s="255"/>
      <c r="T442" s="255"/>
      <c r="U442" s="255"/>
      <c r="V442" s="255"/>
      <c r="W442" s="255"/>
      <c r="X442" s="255"/>
      <c r="Y442" s="255"/>
      <c r="Z442" s="255"/>
      <c r="AA442" s="255"/>
      <c r="AB442" s="255"/>
      <c r="AC442" s="255"/>
      <c r="AD442" s="255"/>
      <c r="AE442" s="362">
        <f>AE441</f>
        <v>0</v>
      </c>
      <c r="AF442" s="362">
        <f t="shared" ref="AF442" si="1246">AF441</f>
        <v>0</v>
      </c>
      <c r="AG442" s="362">
        <f t="shared" ref="AG442" si="1247">AG441</f>
        <v>0</v>
      </c>
      <c r="AH442" s="362">
        <f t="shared" ref="AH442" si="1248">AH441</f>
        <v>0</v>
      </c>
      <c r="AI442" s="362">
        <f t="shared" ref="AI442" si="1249">AI441</f>
        <v>0</v>
      </c>
      <c r="AJ442" s="362">
        <f t="shared" ref="AJ442" si="1250">AJ441</f>
        <v>0</v>
      </c>
      <c r="AK442" s="362">
        <f t="shared" ref="AK442" si="1251">AK441</f>
        <v>0</v>
      </c>
      <c r="AL442" s="362">
        <f t="shared" ref="AL442" si="1252">AL441</f>
        <v>0</v>
      </c>
      <c r="AM442" s="362">
        <f t="shared" ref="AM442" si="1253">AM441</f>
        <v>0</v>
      </c>
      <c r="AN442" s="362">
        <f t="shared" ref="AN442" si="1254">AN441</f>
        <v>0</v>
      </c>
      <c r="AO442" s="362">
        <f t="shared" ref="AO442" si="1255">AO441</f>
        <v>0</v>
      </c>
      <c r="AP442" s="362">
        <f t="shared" ref="AP442" si="1256">AP441</f>
        <v>0</v>
      </c>
      <c r="AQ442" s="362">
        <f t="shared" ref="AQ442" si="1257">AQ441</f>
        <v>0</v>
      </c>
      <c r="AR442" s="362">
        <f t="shared" ref="AR442" si="1258">AR441</f>
        <v>0</v>
      </c>
      <c r="AS442" s="270"/>
    </row>
    <row r="443" spans="1:45" hidden="1" outlineLevel="1">
      <c r="A443" s="464"/>
      <c r="B443" s="379"/>
      <c r="C443" s="271"/>
      <c r="D443" s="275"/>
      <c r="E443" s="275"/>
      <c r="F443" s="275"/>
      <c r="G443" s="275"/>
      <c r="H443" s="275"/>
      <c r="I443" s="275"/>
      <c r="J443" s="275"/>
      <c r="K443" s="275"/>
      <c r="L443" s="275"/>
      <c r="M443" s="275"/>
      <c r="N443" s="275"/>
      <c r="O443" s="275"/>
      <c r="P443" s="275"/>
      <c r="Q443" s="251"/>
      <c r="R443" s="275"/>
      <c r="S443" s="275"/>
      <c r="T443" s="275"/>
      <c r="U443" s="275"/>
      <c r="V443" s="275"/>
      <c r="W443" s="275"/>
      <c r="X443" s="275"/>
      <c r="Y443" s="275"/>
      <c r="Z443" s="275"/>
      <c r="AA443" s="275"/>
      <c r="AB443" s="275"/>
      <c r="AC443" s="275"/>
      <c r="AD443" s="275"/>
      <c r="AE443" s="367"/>
      <c r="AF443" s="368"/>
      <c r="AG443" s="367"/>
      <c r="AH443" s="367"/>
      <c r="AI443" s="367"/>
      <c r="AJ443" s="367"/>
      <c r="AK443" s="367"/>
      <c r="AL443" s="367"/>
      <c r="AM443" s="367"/>
      <c r="AN443" s="367"/>
      <c r="AO443" s="367"/>
      <c r="AP443" s="367"/>
      <c r="AQ443" s="367"/>
      <c r="AR443" s="367"/>
      <c r="AS443" s="272"/>
    </row>
    <row r="444" spans="1:45" hidden="1" outlineLevel="1">
      <c r="A444" s="464">
        <v>9</v>
      </c>
      <c r="B444" s="379" t="s">
        <v>102</v>
      </c>
      <c r="C444" s="251" t="s">
        <v>25</v>
      </c>
      <c r="D444" s="255"/>
      <c r="E444" s="255"/>
      <c r="F444" s="255"/>
      <c r="G444" s="255"/>
      <c r="H444" s="255"/>
      <c r="I444" s="255"/>
      <c r="J444" s="255"/>
      <c r="K444" s="255"/>
      <c r="L444" s="255"/>
      <c r="M444" s="255"/>
      <c r="N444" s="255"/>
      <c r="O444" s="255"/>
      <c r="P444" s="255"/>
      <c r="Q444" s="255">
        <v>12</v>
      </c>
      <c r="R444" s="255"/>
      <c r="S444" s="255"/>
      <c r="T444" s="255"/>
      <c r="U444" s="255"/>
      <c r="V444" s="255"/>
      <c r="W444" s="255"/>
      <c r="X444" s="255"/>
      <c r="Y444" s="255"/>
      <c r="Z444" s="255"/>
      <c r="AA444" s="255"/>
      <c r="AB444" s="255"/>
      <c r="AC444" s="255"/>
      <c r="AD444" s="255"/>
      <c r="AE444" s="366"/>
      <c r="AF444" s="361"/>
      <c r="AG444" s="361"/>
      <c r="AH444" s="361"/>
      <c r="AI444" s="361"/>
      <c r="AJ444" s="361"/>
      <c r="AK444" s="361"/>
      <c r="AL444" s="366"/>
      <c r="AM444" s="366"/>
      <c r="AN444" s="366"/>
      <c r="AO444" s="366"/>
      <c r="AP444" s="366"/>
      <c r="AQ444" s="366"/>
      <c r="AR444" s="366"/>
      <c r="AS444" s="256">
        <f>SUM(AE444:AR444)</f>
        <v>0</v>
      </c>
    </row>
    <row r="445" spans="1:45" hidden="1" outlineLevel="1">
      <c r="A445" s="464"/>
      <c r="B445" s="382" t="s">
        <v>307</v>
      </c>
      <c r="C445" s="251" t="s">
        <v>163</v>
      </c>
      <c r="D445" s="255"/>
      <c r="E445" s="255"/>
      <c r="F445" s="255"/>
      <c r="G445" s="255"/>
      <c r="H445" s="255"/>
      <c r="I445" s="255"/>
      <c r="J445" s="255"/>
      <c r="K445" s="255"/>
      <c r="L445" s="255"/>
      <c r="M445" s="255"/>
      <c r="N445" s="255"/>
      <c r="O445" s="255"/>
      <c r="P445" s="255"/>
      <c r="Q445" s="255">
        <f>Q444</f>
        <v>12</v>
      </c>
      <c r="R445" s="255"/>
      <c r="S445" s="255"/>
      <c r="T445" s="255"/>
      <c r="U445" s="255"/>
      <c r="V445" s="255"/>
      <c r="W445" s="255"/>
      <c r="X445" s="255"/>
      <c r="Y445" s="255"/>
      <c r="Z445" s="255"/>
      <c r="AA445" s="255"/>
      <c r="AB445" s="255"/>
      <c r="AC445" s="255"/>
      <c r="AD445" s="255"/>
      <c r="AE445" s="362">
        <f>AE444</f>
        <v>0</v>
      </c>
      <c r="AF445" s="362">
        <f t="shared" ref="AF445" si="1259">AF444</f>
        <v>0</v>
      </c>
      <c r="AG445" s="362">
        <f t="shared" ref="AG445" si="1260">AG444</f>
        <v>0</v>
      </c>
      <c r="AH445" s="362">
        <f t="shared" ref="AH445" si="1261">AH444</f>
        <v>0</v>
      </c>
      <c r="AI445" s="362">
        <f t="shared" ref="AI445" si="1262">AI444</f>
        <v>0</v>
      </c>
      <c r="AJ445" s="362">
        <f t="shared" ref="AJ445" si="1263">AJ444</f>
        <v>0</v>
      </c>
      <c r="AK445" s="362">
        <f t="shared" ref="AK445" si="1264">AK444</f>
        <v>0</v>
      </c>
      <c r="AL445" s="362">
        <f t="shared" ref="AL445" si="1265">AL444</f>
        <v>0</v>
      </c>
      <c r="AM445" s="362">
        <f t="shared" ref="AM445" si="1266">AM444</f>
        <v>0</v>
      </c>
      <c r="AN445" s="362">
        <f t="shared" ref="AN445" si="1267">AN444</f>
        <v>0</v>
      </c>
      <c r="AO445" s="362">
        <f t="shared" ref="AO445" si="1268">AO444</f>
        <v>0</v>
      </c>
      <c r="AP445" s="362">
        <f t="shared" ref="AP445" si="1269">AP444</f>
        <v>0</v>
      </c>
      <c r="AQ445" s="362">
        <f t="shared" ref="AQ445" si="1270">AQ444</f>
        <v>0</v>
      </c>
      <c r="AR445" s="362">
        <f t="shared" ref="AR445" si="1271">AR444</f>
        <v>0</v>
      </c>
      <c r="AS445" s="270"/>
    </row>
    <row r="446" spans="1:45" hidden="1" outlineLevel="1">
      <c r="A446" s="464"/>
      <c r="B446" s="379"/>
      <c r="C446" s="271"/>
      <c r="D446" s="275"/>
      <c r="E446" s="275"/>
      <c r="F446" s="275"/>
      <c r="G446" s="275"/>
      <c r="H446" s="275"/>
      <c r="I446" s="275"/>
      <c r="J446" s="275"/>
      <c r="K446" s="275"/>
      <c r="L446" s="275"/>
      <c r="M446" s="275"/>
      <c r="N446" s="275"/>
      <c r="O446" s="275"/>
      <c r="P446" s="275"/>
      <c r="Q446" s="251"/>
      <c r="R446" s="275"/>
      <c r="S446" s="275"/>
      <c r="T446" s="275"/>
      <c r="U446" s="275"/>
      <c r="V446" s="275"/>
      <c r="W446" s="275"/>
      <c r="X446" s="275"/>
      <c r="Y446" s="275"/>
      <c r="Z446" s="275"/>
      <c r="AA446" s="275"/>
      <c r="AB446" s="275"/>
      <c r="AC446" s="275"/>
      <c r="AD446" s="275"/>
      <c r="AE446" s="367"/>
      <c r="AF446" s="367"/>
      <c r="AG446" s="367"/>
      <c r="AH446" s="367"/>
      <c r="AI446" s="367"/>
      <c r="AJ446" s="367"/>
      <c r="AK446" s="367"/>
      <c r="AL446" s="367"/>
      <c r="AM446" s="367"/>
      <c r="AN446" s="367"/>
      <c r="AO446" s="367"/>
      <c r="AP446" s="367"/>
      <c r="AQ446" s="367"/>
      <c r="AR446" s="367"/>
      <c r="AS446" s="272"/>
    </row>
    <row r="447" spans="1:45" hidden="1" outlineLevel="1">
      <c r="A447" s="464">
        <v>10</v>
      </c>
      <c r="B447" s="379" t="s">
        <v>103</v>
      </c>
      <c r="C447" s="251" t="s">
        <v>25</v>
      </c>
      <c r="D447" s="255"/>
      <c r="E447" s="255"/>
      <c r="F447" s="255"/>
      <c r="G447" s="255"/>
      <c r="H447" s="255"/>
      <c r="I447" s="255"/>
      <c r="J447" s="255"/>
      <c r="K447" s="255"/>
      <c r="L447" s="255"/>
      <c r="M447" s="255"/>
      <c r="N447" s="255"/>
      <c r="O447" s="255"/>
      <c r="P447" s="255"/>
      <c r="Q447" s="255">
        <v>3</v>
      </c>
      <c r="R447" s="255"/>
      <c r="S447" s="255"/>
      <c r="T447" s="255"/>
      <c r="U447" s="255"/>
      <c r="V447" s="255"/>
      <c r="W447" s="255"/>
      <c r="X447" s="255"/>
      <c r="Y447" s="255"/>
      <c r="Z447" s="255"/>
      <c r="AA447" s="255"/>
      <c r="AB447" s="255"/>
      <c r="AC447" s="255"/>
      <c r="AD447" s="255"/>
      <c r="AE447" s="366"/>
      <c r="AF447" s="361"/>
      <c r="AG447" s="361"/>
      <c r="AH447" s="361"/>
      <c r="AI447" s="361"/>
      <c r="AJ447" s="361"/>
      <c r="AK447" s="361"/>
      <c r="AL447" s="366"/>
      <c r="AM447" s="366"/>
      <c r="AN447" s="366"/>
      <c r="AO447" s="366"/>
      <c r="AP447" s="366"/>
      <c r="AQ447" s="366"/>
      <c r="AR447" s="366"/>
      <c r="AS447" s="256">
        <f>SUM(AE447:AR447)</f>
        <v>0</v>
      </c>
    </row>
    <row r="448" spans="1:45" hidden="1" outlineLevel="1">
      <c r="A448" s="464"/>
      <c r="B448" s="382" t="s">
        <v>307</v>
      </c>
      <c r="C448" s="251" t="s">
        <v>163</v>
      </c>
      <c r="D448" s="255"/>
      <c r="E448" s="255"/>
      <c r="F448" s="255"/>
      <c r="G448" s="255"/>
      <c r="H448" s="255"/>
      <c r="I448" s="255"/>
      <c r="J448" s="255"/>
      <c r="K448" s="255"/>
      <c r="L448" s="255"/>
      <c r="M448" s="255"/>
      <c r="N448" s="255"/>
      <c r="O448" s="255"/>
      <c r="P448" s="255"/>
      <c r="Q448" s="255">
        <f>Q447</f>
        <v>3</v>
      </c>
      <c r="R448" s="255"/>
      <c r="S448" s="255"/>
      <c r="T448" s="255"/>
      <c r="U448" s="255"/>
      <c r="V448" s="255"/>
      <c r="W448" s="255"/>
      <c r="X448" s="255"/>
      <c r="Y448" s="255"/>
      <c r="Z448" s="255"/>
      <c r="AA448" s="255"/>
      <c r="AB448" s="255"/>
      <c r="AC448" s="255"/>
      <c r="AD448" s="255"/>
      <c r="AE448" s="362">
        <f>AE447</f>
        <v>0</v>
      </c>
      <c r="AF448" s="362">
        <f t="shared" ref="AF448" si="1272">AF447</f>
        <v>0</v>
      </c>
      <c r="AG448" s="362">
        <f t="shared" ref="AG448" si="1273">AG447</f>
        <v>0</v>
      </c>
      <c r="AH448" s="362">
        <f t="shared" ref="AH448" si="1274">AH447</f>
        <v>0</v>
      </c>
      <c r="AI448" s="362">
        <f t="shared" ref="AI448" si="1275">AI447</f>
        <v>0</v>
      </c>
      <c r="AJ448" s="362">
        <f t="shared" ref="AJ448" si="1276">AJ447</f>
        <v>0</v>
      </c>
      <c r="AK448" s="362">
        <f t="shared" ref="AK448" si="1277">AK447</f>
        <v>0</v>
      </c>
      <c r="AL448" s="362">
        <f t="shared" ref="AL448" si="1278">AL447</f>
        <v>0</v>
      </c>
      <c r="AM448" s="362">
        <f t="shared" ref="AM448" si="1279">AM447</f>
        <v>0</v>
      </c>
      <c r="AN448" s="362">
        <f t="shared" ref="AN448" si="1280">AN447</f>
        <v>0</v>
      </c>
      <c r="AO448" s="362">
        <f t="shared" ref="AO448" si="1281">AO447</f>
        <v>0</v>
      </c>
      <c r="AP448" s="362">
        <f t="shared" ref="AP448" si="1282">AP447</f>
        <v>0</v>
      </c>
      <c r="AQ448" s="362">
        <f t="shared" ref="AQ448" si="1283">AQ447</f>
        <v>0</v>
      </c>
      <c r="AR448" s="362">
        <f t="shared" ref="AR448" si="1284">AR447</f>
        <v>0</v>
      </c>
      <c r="AS448" s="270"/>
    </row>
    <row r="449" spans="1:46" hidden="1" outlineLevel="1">
      <c r="A449" s="464"/>
      <c r="B449" s="379"/>
      <c r="C449" s="271"/>
      <c r="D449" s="275"/>
      <c r="E449" s="275"/>
      <c r="F449" s="275"/>
      <c r="G449" s="275"/>
      <c r="H449" s="275"/>
      <c r="I449" s="275"/>
      <c r="J449" s="275"/>
      <c r="K449" s="275"/>
      <c r="L449" s="275"/>
      <c r="M449" s="275"/>
      <c r="N449" s="275"/>
      <c r="O449" s="275"/>
      <c r="P449" s="275"/>
      <c r="Q449" s="251"/>
      <c r="R449" s="275"/>
      <c r="S449" s="275"/>
      <c r="T449" s="275"/>
      <c r="U449" s="275"/>
      <c r="V449" s="275"/>
      <c r="W449" s="275"/>
      <c r="X449" s="275"/>
      <c r="Y449" s="275"/>
      <c r="Z449" s="275"/>
      <c r="AA449" s="275"/>
      <c r="AB449" s="275"/>
      <c r="AC449" s="275"/>
      <c r="AD449" s="275"/>
      <c r="AE449" s="367"/>
      <c r="AF449" s="368"/>
      <c r="AG449" s="367"/>
      <c r="AH449" s="367"/>
      <c r="AI449" s="367"/>
      <c r="AJ449" s="367"/>
      <c r="AK449" s="367"/>
      <c r="AL449" s="367"/>
      <c r="AM449" s="367"/>
      <c r="AN449" s="367"/>
      <c r="AO449" s="367"/>
      <c r="AP449" s="367"/>
      <c r="AQ449" s="367"/>
      <c r="AR449" s="367"/>
      <c r="AS449" s="272"/>
    </row>
    <row r="450" spans="1:46" ht="15.75" hidden="1" outlineLevel="1">
      <c r="A450" s="464"/>
      <c r="B450" s="443" t="s">
        <v>10</v>
      </c>
      <c r="C450" s="249"/>
      <c r="D450" s="249"/>
      <c r="E450" s="249"/>
      <c r="F450" s="249"/>
      <c r="G450" s="249"/>
      <c r="H450" s="249"/>
      <c r="I450" s="249"/>
      <c r="J450" s="249"/>
      <c r="K450" s="249"/>
      <c r="L450" s="249"/>
      <c r="M450" s="249"/>
      <c r="N450" s="249"/>
      <c r="O450" s="249"/>
      <c r="P450" s="249"/>
      <c r="Q450" s="250"/>
      <c r="R450" s="249"/>
      <c r="S450" s="249"/>
      <c r="T450" s="249"/>
      <c r="U450" s="249"/>
      <c r="V450" s="249"/>
      <c r="W450" s="249"/>
      <c r="X450" s="249"/>
      <c r="Y450" s="249"/>
      <c r="Z450" s="249"/>
      <c r="AA450" s="249"/>
      <c r="AB450" s="249"/>
      <c r="AC450" s="249"/>
      <c r="AD450" s="249"/>
      <c r="AE450" s="365"/>
      <c r="AF450" s="365"/>
      <c r="AG450" s="365"/>
      <c r="AH450" s="365"/>
      <c r="AI450" s="365"/>
      <c r="AJ450" s="365"/>
      <c r="AK450" s="365"/>
      <c r="AL450" s="365"/>
      <c r="AM450" s="365"/>
      <c r="AN450" s="365"/>
      <c r="AO450" s="365"/>
      <c r="AP450" s="365"/>
      <c r="AQ450" s="365"/>
      <c r="AR450" s="365"/>
      <c r="AS450" s="252"/>
    </row>
    <row r="451" spans="1:46" ht="30" hidden="1" outlineLevel="1">
      <c r="A451" s="464">
        <v>11</v>
      </c>
      <c r="B451" s="379" t="s">
        <v>104</v>
      </c>
      <c r="C451" s="251" t="s">
        <v>25</v>
      </c>
      <c r="D451" s="255"/>
      <c r="E451" s="255"/>
      <c r="F451" s="255"/>
      <c r="G451" s="255"/>
      <c r="H451" s="255"/>
      <c r="I451" s="255"/>
      <c r="J451" s="255"/>
      <c r="K451" s="255"/>
      <c r="L451" s="255"/>
      <c r="M451" s="255"/>
      <c r="N451" s="255"/>
      <c r="O451" s="255"/>
      <c r="P451" s="255"/>
      <c r="Q451" s="255">
        <v>12</v>
      </c>
      <c r="R451" s="255"/>
      <c r="S451" s="255"/>
      <c r="T451" s="255"/>
      <c r="U451" s="255"/>
      <c r="V451" s="255"/>
      <c r="W451" s="255"/>
      <c r="X451" s="255"/>
      <c r="Y451" s="255"/>
      <c r="Z451" s="255"/>
      <c r="AA451" s="255"/>
      <c r="AB451" s="255"/>
      <c r="AC451" s="255"/>
      <c r="AD451" s="255"/>
      <c r="AE451" s="377"/>
      <c r="AF451" s="361"/>
      <c r="AG451" s="361"/>
      <c r="AH451" s="361"/>
      <c r="AI451" s="361"/>
      <c r="AJ451" s="361"/>
      <c r="AK451" s="361"/>
      <c r="AL451" s="366"/>
      <c r="AM451" s="366"/>
      <c r="AN451" s="366"/>
      <c r="AO451" s="366"/>
      <c r="AP451" s="366"/>
      <c r="AQ451" s="366"/>
      <c r="AR451" s="366"/>
      <c r="AS451" s="256">
        <f>SUM(AE451:AR451)</f>
        <v>0</v>
      </c>
    </row>
    <row r="452" spans="1:46" hidden="1" outlineLevel="1">
      <c r="A452" s="464"/>
      <c r="B452" s="382" t="s">
        <v>307</v>
      </c>
      <c r="C452" s="251" t="s">
        <v>163</v>
      </c>
      <c r="D452" s="255"/>
      <c r="E452" s="255"/>
      <c r="F452" s="255"/>
      <c r="G452" s="255"/>
      <c r="H452" s="255"/>
      <c r="I452" s="255"/>
      <c r="J452" s="255"/>
      <c r="K452" s="255"/>
      <c r="L452" s="255"/>
      <c r="M452" s="255"/>
      <c r="N452" s="255"/>
      <c r="O452" s="255"/>
      <c r="P452" s="255"/>
      <c r="Q452" s="255">
        <f>Q451</f>
        <v>12</v>
      </c>
      <c r="R452" s="255"/>
      <c r="S452" s="255"/>
      <c r="T452" s="255"/>
      <c r="U452" s="255"/>
      <c r="V452" s="255"/>
      <c r="W452" s="255"/>
      <c r="X452" s="255"/>
      <c r="Y452" s="255"/>
      <c r="Z452" s="255"/>
      <c r="AA452" s="255"/>
      <c r="AB452" s="255"/>
      <c r="AC452" s="255"/>
      <c r="AD452" s="255"/>
      <c r="AE452" s="362">
        <f>AE451</f>
        <v>0</v>
      </c>
      <c r="AF452" s="362">
        <f t="shared" ref="AF452" si="1285">AF451</f>
        <v>0</v>
      </c>
      <c r="AG452" s="362">
        <f t="shared" ref="AG452" si="1286">AG451</f>
        <v>0</v>
      </c>
      <c r="AH452" s="362">
        <f t="shared" ref="AH452" si="1287">AH451</f>
        <v>0</v>
      </c>
      <c r="AI452" s="362">
        <f t="shared" ref="AI452" si="1288">AI451</f>
        <v>0</v>
      </c>
      <c r="AJ452" s="362">
        <f t="shared" ref="AJ452" si="1289">AJ451</f>
        <v>0</v>
      </c>
      <c r="AK452" s="362">
        <f t="shared" ref="AK452" si="1290">AK451</f>
        <v>0</v>
      </c>
      <c r="AL452" s="362">
        <f t="shared" ref="AL452" si="1291">AL451</f>
        <v>0</v>
      </c>
      <c r="AM452" s="362">
        <f t="shared" ref="AM452" si="1292">AM451</f>
        <v>0</v>
      </c>
      <c r="AN452" s="362">
        <f t="shared" ref="AN452" si="1293">AN451</f>
        <v>0</v>
      </c>
      <c r="AO452" s="362">
        <f t="shared" ref="AO452" si="1294">AO451</f>
        <v>0</v>
      </c>
      <c r="AP452" s="362">
        <f t="shared" ref="AP452" si="1295">AP451</f>
        <v>0</v>
      </c>
      <c r="AQ452" s="362">
        <f t="shared" ref="AQ452" si="1296">AQ451</f>
        <v>0</v>
      </c>
      <c r="AR452" s="362">
        <f t="shared" ref="AR452" si="1297">AR451</f>
        <v>0</v>
      </c>
      <c r="AS452" s="257"/>
    </row>
    <row r="453" spans="1:46" hidden="1" outlineLevel="1">
      <c r="A453" s="464"/>
      <c r="B453" s="460"/>
      <c r="C453" s="265"/>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c r="AA453" s="251"/>
      <c r="AB453" s="251"/>
      <c r="AC453" s="251"/>
      <c r="AD453" s="251"/>
      <c r="AE453" s="363"/>
      <c r="AF453" s="372"/>
      <c r="AG453" s="372"/>
      <c r="AH453" s="372"/>
      <c r="AI453" s="372"/>
      <c r="AJ453" s="372"/>
      <c r="AK453" s="372"/>
      <c r="AL453" s="372"/>
      <c r="AM453" s="372"/>
      <c r="AN453" s="372"/>
      <c r="AO453" s="372"/>
      <c r="AP453" s="372"/>
      <c r="AQ453" s="372"/>
      <c r="AR453" s="372"/>
      <c r="AS453" s="266"/>
    </row>
    <row r="454" spans="1:46" ht="30" hidden="1" outlineLevel="1">
      <c r="A454" s="464">
        <v>12</v>
      </c>
      <c r="B454" s="379" t="s">
        <v>105</v>
      </c>
      <c r="C454" s="251" t="s">
        <v>25</v>
      </c>
      <c r="D454" s="255"/>
      <c r="E454" s="255"/>
      <c r="F454" s="255"/>
      <c r="G454" s="255"/>
      <c r="H454" s="255"/>
      <c r="I454" s="255"/>
      <c r="J454" s="255"/>
      <c r="K454" s="255"/>
      <c r="L454" s="255"/>
      <c r="M454" s="255"/>
      <c r="N454" s="255"/>
      <c r="O454" s="255"/>
      <c r="P454" s="255"/>
      <c r="Q454" s="255">
        <v>12</v>
      </c>
      <c r="R454" s="255"/>
      <c r="S454" s="255"/>
      <c r="T454" s="255"/>
      <c r="U454" s="255"/>
      <c r="V454" s="255"/>
      <c r="W454" s="255"/>
      <c r="X454" s="255"/>
      <c r="Y454" s="255"/>
      <c r="Z454" s="255"/>
      <c r="AA454" s="255"/>
      <c r="AB454" s="255"/>
      <c r="AC454" s="255"/>
      <c r="AD454" s="255"/>
      <c r="AE454" s="361"/>
      <c r="AF454" s="361"/>
      <c r="AG454" s="361"/>
      <c r="AH454" s="361"/>
      <c r="AI454" s="361"/>
      <c r="AJ454" s="361"/>
      <c r="AK454" s="361"/>
      <c r="AL454" s="366"/>
      <c r="AM454" s="366"/>
      <c r="AN454" s="366"/>
      <c r="AO454" s="366"/>
      <c r="AP454" s="366"/>
      <c r="AQ454" s="366"/>
      <c r="AR454" s="366"/>
      <c r="AS454" s="256">
        <f>SUM(AE454:AR454)</f>
        <v>0</v>
      </c>
    </row>
    <row r="455" spans="1:46" hidden="1" outlineLevel="1">
      <c r="A455" s="464"/>
      <c r="B455" s="382" t="s">
        <v>307</v>
      </c>
      <c r="C455" s="251" t="s">
        <v>163</v>
      </c>
      <c r="D455" s="255"/>
      <c r="E455" s="255"/>
      <c r="F455" s="255"/>
      <c r="G455" s="255"/>
      <c r="H455" s="255"/>
      <c r="I455" s="255"/>
      <c r="J455" s="255"/>
      <c r="K455" s="255"/>
      <c r="L455" s="255"/>
      <c r="M455" s="255"/>
      <c r="N455" s="255"/>
      <c r="O455" s="255"/>
      <c r="P455" s="255"/>
      <c r="Q455" s="255">
        <f>Q454</f>
        <v>12</v>
      </c>
      <c r="R455" s="255"/>
      <c r="S455" s="255"/>
      <c r="T455" s="255"/>
      <c r="U455" s="255"/>
      <c r="V455" s="255"/>
      <c r="W455" s="255"/>
      <c r="X455" s="255"/>
      <c r="Y455" s="255"/>
      <c r="Z455" s="255"/>
      <c r="AA455" s="255"/>
      <c r="AB455" s="255"/>
      <c r="AC455" s="255"/>
      <c r="AD455" s="255"/>
      <c r="AE455" s="362">
        <f>AE454</f>
        <v>0</v>
      </c>
      <c r="AF455" s="362">
        <f t="shared" ref="AF455" si="1298">AF454</f>
        <v>0</v>
      </c>
      <c r="AG455" s="362">
        <f t="shared" ref="AG455" si="1299">AG454</f>
        <v>0</v>
      </c>
      <c r="AH455" s="362">
        <f t="shared" ref="AH455" si="1300">AH454</f>
        <v>0</v>
      </c>
      <c r="AI455" s="362">
        <f t="shared" ref="AI455" si="1301">AI454</f>
        <v>0</v>
      </c>
      <c r="AJ455" s="362">
        <f t="shared" ref="AJ455" si="1302">AJ454</f>
        <v>0</v>
      </c>
      <c r="AK455" s="362">
        <f t="shared" ref="AK455" si="1303">AK454</f>
        <v>0</v>
      </c>
      <c r="AL455" s="362">
        <f t="shared" ref="AL455" si="1304">AL454</f>
        <v>0</v>
      </c>
      <c r="AM455" s="362">
        <f t="shared" ref="AM455" si="1305">AM454</f>
        <v>0</v>
      </c>
      <c r="AN455" s="362">
        <f t="shared" ref="AN455" si="1306">AN454</f>
        <v>0</v>
      </c>
      <c r="AO455" s="362">
        <f t="shared" ref="AO455" si="1307">AO454</f>
        <v>0</v>
      </c>
      <c r="AP455" s="362">
        <f t="shared" ref="AP455" si="1308">AP454</f>
        <v>0</v>
      </c>
      <c r="AQ455" s="362">
        <f t="shared" ref="AQ455" si="1309">AQ454</f>
        <v>0</v>
      </c>
      <c r="AR455" s="362">
        <f t="shared" ref="AR455" si="1310">AR454</f>
        <v>0</v>
      </c>
      <c r="AS455" s="257"/>
    </row>
    <row r="456" spans="1:46" hidden="1" outlineLevel="1">
      <c r="A456" s="464"/>
      <c r="B456" s="460"/>
      <c r="C456" s="265"/>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c r="AA456" s="251"/>
      <c r="AB456" s="251"/>
      <c r="AC456" s="251"/>
      <c r="AD456" s="251"/>
      <c r="AE456" s="373"/>
      <c r="AF456" s="373"/>
      <c r="AG456" s="363"/>
      <c r="AH456" s="363"/>
      <c r="AI456" s="363"/>
      <c r="AJ456" s="363"/>
      <c r="AK456" s="363"/>
      <c r="AL456" s="363"/>
      <c r="AM456" s="363"/>
      <c r="AN456" s="363"/>
      <c r="AO456" s="363"/>
      <c r="AP456" s="363"/>
      <c r="AQ456" s="363"/>
      <c r="AR456" s="363"/>
      <c r="AS456" s="266"/>
    </row>
    <row r="457" spans="1:46" ht="30" hidden="1" outlineLevel="1">
      <c r="A457" s="464">
        <v>13</v>
      </c>
      <c r="B457" s="379" t="s">
        <v>106</v>
      </c>
      <c r="C457" s="251" t="s">
        <v>25</v>
      </c>
      <c r="D457" s="255"/>
      <c r="E457" s="255"/>
      <c r="F457" s="255"/>
      <c r="G457" s="255"/>
      <c r="H457" s="255"/>
      <c r="I457" s="255"/>
      <c r="J457" s="255"/>
      <c r="K457" s="255"/>
      <c r="L457" s="255"/>
      <c r="M457" s="255"/>
      <c r="N457" s="255"/>
      <c r="O457" s="255"/>
      <c r="P457" s="255"/>
      <c r="Q457" s="255">
        <v>12</v>
      </c>
      <c r="R457" s="255"/>
      <c r="S457" s="255"/>
      <c r="T457" s="255"/>
      <c r="U457" s="255"/>
      <c r="V457" s="255"/>
      <c r="W457" s="255"/>
      <c r="X457" s="255"/>
      <c r="Y457" s="255"/>
      <c r="Z457" s="255"/>
      <c r="AA457" s="255"/>
      <c r="AB457" s="255"/>
      <c r="AC457" s="255"/>
      <c r="AD457" s="255"/>
      <c r="AE457" s="361"/>
      <c r="AF457" s="361"/>
      <c r="AG457" s="361"/>
      <c r="AH457" s="361"/>
      <c r="AI457" s="361"/>
      <c r="AJ457" s="361"/>
      <c r="AK457" s="361"/>
      <c r="AL457" s="366"/>
      <c r="AM457" s="366"/>
      <c r="AN457" s="366"/>
      <c r="AO457" s="366"/>
      <c r="AP457" s="366"/>
      <c r="AQ457" s="366"/>
      <c r="AR457" s="366"/>
      <c r="AS457" s="256">
        <f>SUM(AE457:AR457)</f>
        <v>0</v>
      </c>
    </row>
    <row r="458" spans="1:46" hidden="1" outlineLevel="1">
      <c r="A458" s="464"/>
      <c r="B458" s="382" t="s">
        <v>307</v>
      </c>
      <c r="C458" s="251" t="s">
        <v>163</v>
      </c>
      <c r="D458" s="255"/>
      <c r="E458" s="255"/>
      <c r="F458" s="255"/>
      <c r="G458" s="255"/>
      <c r="H458" s="255"/>
      <c r="I458" s="255"/>
      <c r="J458" s="255"/>
      <c r="K458" s="255"/>
      <c r="L458" s="255"/>
      <c r="M458" s="255"/>
      <c r="N458" s="255"/>
      <c r="O458" s="255"/>
      <c r="P458" s="255"/>
      <c r="Q458" s="255">
        <f>Q457</f>
        <v>12</v>
      </c>
      <c r="R458" s="255"/>
      <c r="S458" s="255"/>
      <c r="T458" s="255"/>
      <c r="U458" s="255"/>
      <c r="V458" s="255"/>
      <c r="W458" s="255"/>
      <c r="X458" s="255"/>
      <c r="Y458" s="255"/>
      <c r="Z458" s="255"/>
      <c r="AA458" s="255"/>
      <c r="AB458" s="255"/>
      <c r="AC458" s="255"/>
      <c r="AD458" s="255"/>
      <c r="AE458" s="362">
        <f>AE457</f>
        <v>0</v>
      </c>
      <c r="AF458" s="362">
        <f t="shared" ref="AF458" si="1311">AF457</f>
        <v>0</v>
      </c>
      <c r="AG458" s="362">
        <f t="shared" ref="AG458" si="1312">AG457</f>
        <v>0</v>
      </c>
      <c r="AH458" s="362">
        <f t="shared" ref="AH458" si="1313">AH457</f>
        <v>0</v>
      </c>
      <c r="AI458" s="362">
        <f t="shared" ref="AI458" si="1314">AI457</f>
        <v>0</v>
      </c>
      <c r="AJ458" s="362">
        <f t="shared" ref="AJ458" si="1315">AJ457</f>
        <v>0</v>
      </c>
      <c r="AK458" s="362">
        <f t="shared" ref="AK458" si="1316">AK457</f>
        <v>0</v>
      </c>
      <c r="AL458" s="362">
        <f t="shared" ref="AL458" si="1317">AL457</f>
        <v>0</v>
      </c>
      <c r="AM458" s="362">
        <f t="shared" ref="AM458" si="1318">AM457</f>
        <v>0</v>
      </c>
      <c r="AN458" s="362">
        <f t="shared" ref="AN458" si="1319">AN457</f>
        <v>0</v>
      </c>
      <c r="AO458" s="362">
        <f t="shared" ref="AO458" si="1320">AO457</f>
        <v>0</v>
      </c>
      <c r="AP458" s="362">
        <f t="shared" ref="AP458" si="1321">AP457</f>
        <v>0</v>
      </c>
      <c r="AQ458" s="362">
        <f t="shared" ref="AQ458" si="1322">AQ457</f>
        <v>0</v>
      </c>
      <c r="AR458" s="362">
        <f t="shared" ref="AR458" si="1323">AR457</f>
        <v>0</v>
      </c>
      <c r="AS458" s="266"/>
    </row>
    <row r="459" spans="1:46" hidden="1" outlineLevel="1">
      <c r="A459" s="464"/>
      <c r="B459" s="460"/>
      <c r="C459" s="265"/>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251"/>
      <c r="AE459" s="363"/>
      <c r="AF459" s="363"/>
      <c r="AG459" s="363"/>
      <c r="AH459" s="363"/>
      <c r="AI459" s="363"/>
      <c r="AJ459" s="363"/>
      <c r="AK459" s="363"/>
      <c r="AL459" s="363"/>
      <c r="AM459" s="363"/>
      <c r="AN459" s="363"/>
      <c r="AO459" s="363"/>
      <c r="AP459" s="363"/>
      <c r="AQ459" s="363"/>
      <c r="AR459" s="363"/>
      <c r="AS459" s="266"/>
    </row>
    <row r="460" spans="1:46" ht="15.75" hidden="1" outlineLevel="1">
      <c r="A460" s="464"/>
      <c r="B460" s="443" t="s">
        <v>107</v>
      </c>
      <c r="C460" s="249"/>
      <c r="D460" s="250"/>
      <c r="E460" s="250"/>
      <c r="F460" s="250"/>
      <c r="G460" s="250"/>
      <c r="H460" s="250"/>
      <c r="I460" s="250"/>
      <c r="J460" s="250"/>
      <c r="K460" s="250"/>
      <c r="L460" s="250"/>
      <c r="M460" s="250"/>
      <c r="N460" s="250"/>
      <c r="O460" s="250"/>
      <c r="P460" s="250"/>
      <c r="Q460" s="250"/>
      <c r="R460" s="250"/>
      <c r="S460" s="249"/>
      <c r="T460" s="249"/>
      <c r="U460" s="249"/>
      <c r="V460" s="249"/>
      <c r="W460" s="249"/>
      <c r="X460" s="249"/>
      <c r="Y460" s="249"/>
      <c r="Z460" s="249"/>
      <c r="AA460" s="249"/>
      <c r="AB460" s="249"/>
      <c r="AC460" s="249"/>
      <c r="AD460" s="249"/>
      <c r="AE460" s="365"/>
      <c r="AF460" s="365"/>
      <c r="AG460" s="365"/>
      <c r="AH460" s="365"/>
      <c r="AI460" s="365"/>
      <c r="AJ460" s="365"/>
      <c r="AK460" s="365"/>
      <c r="AL460" s="365"/>
      <c r="AM460" s="365"/>
      <c r="AN460" s="365"/>
      <c r="AO460" s="365"/>
      <c r="AP460" s="365"/>
      <c r="AQ460" s="365"/>
      <c r="AR460" s="365"/>
      <c r="AS460" s="252"/>
    </row>
    <row r="461" spans="1:46" hidden="1" outlineLevel="1">
      <c r="A461" s="464">
        <v>14</v>
      </c>
      <c r="B461" s="460" t="s">
        <v>108</v>
      </c>
      <c r="C461" s="251" t="s">
        <v>25</v>
      </c>
      <c r="D461" s="255"/>
      <c r="E461" s="255"/>
      <c r="F461" s="255"/>
      <c r="G461" s="255"/>
      <c r="H461" s="255"/>
      <c r="I461" s="255"/>
      <c r="J461" s="255"/>
      <c r="K461" s="255"/>
      <c r="L461" s="255"/>
      <c r="M461" s="255"/>
      <c r="N461" s="255"/>
      <c r="O461" s="255"/>
      <c r="P461" s="255"/>
      <c r="Q461" s="255">
        <v>12</v>
      </c>
      <c r="R461" s="255"/>
      <c r="S461" s="255"/>
      <c r="T461" s="255"/>
      <c r="U461" s="255"/>
      <c r="V461" s="255"/>
      <c r="W461" s="255"/>
      <c r="X461" s="255"/>
      <c r="Y461" s="255"/>
      <c r="Z461" s="255"/>
      <c r="AA461" s="255"/>
      <c r="AB461" s="255"/>
      <c r="AC461" s="255"/>
      <c r="AD461" s="255"/>
      <c r="AE461" s="361"/>
      <c r="AF461" s="361"/>
      <c r="AG461" s="361"/>
      <c r="AH461" s="361"/>
      <c r="AI461" s="361"/>
      <c r="AJ461" s="361"/>
      <c r="AK461" s="361"/>
      <c r="AL461" s="361"/>
      <c r="AM461" s="361"/>
      <c r="AN461" s="361"/>
      <c r="AO461" s="361"/>
      <c r="AP461" s="361"/>
      <c r="AQ461" s="361"/>
      <c r="AR461" s="361"/>
      <c r="AS461" s="256">
        <f>SUM(AE461:AR461)</f>
        <v>0</v>
      </c>
    </row>
    <row r="462" spans="1:46" hidden="1" outlineLevel="1">
      <c r="A462" s="464"/>
      <c r="B462" s="382" t="s">
        <v>307</v>
      </c>
      <c r="C462" s="251" t="s">
        <v>163</v>
      </c>
      <c r="D462" s="255"/>
      <c r="E462" s="255"/>
      <c r="F462" s="255"/>
      <c r="G462" s="255"/>
      <c r="H462" s="255"/>
      <c r="I462" s="255"/>
      <c r="J462" s="255"/>
      <c r="K462" s="255"/>
      <c r="L462" s="255"/>
      <c r="M462" s="255"/>
      <c r="N462" s="255"/>
      <c r="O462" s="255"/>
      <c r="P462" s="255"/>
      <c r="Q462" s="255">
        <f>Q461</f>
        <v>12</v>
      </c>
      <c r="R462" s="255"/>
      <c r="S462" s="255"/>
      <c r="T462" s="255"/>
      <c r="U462" s="255"/>
      <c r="V462" s="255"/>
      <c r="W462" s="255"/>
      <c r="X462" s="255"/>
      <c r="Y462" s="255"/>
      <c r="Z462" s="255"/>
      <c r="AA462" s="255"/>
      <c r="AB462" s="255"/>
      <c r="AC462" s="255"/>
      <c r="AD462" s="255"/>
      <c r="AE462" s="362">
        <f>AE461</f>
        <v>0</v>
      </c>
      <c r="AF462" s="362">
        <f t="shared" ref="AF462" si="1324">AF461</f>
        <v>0</v>
      </c>
      <c r="AG462" s="362">
        <f t="shared" ref="AG462" si="1325">AG461</f>
        <v>0</v>
      </c>
      <c r="AH462" s="362">
        <f t="shared" ref="AH462" si="1326">AH461</f>
        <v>0</v>
      </c>
      <c r="AI462" s="362">
        <f t="shared" ref="AI462" si="1327">AI461</f>
        <v>0</v>
      </c>
      <c r="AJ462" s="362">
        <f t="shared" ref="AJ462" si="1328">AJ461</f>
        <v>0</v>
      </c>
      <c r="AK462" s="362">
        <f t="shared" ref="AK462" si="1329">AK461</f>
        <v>0</v>
      </c>
      <c r="AL462" s="362">
        <f t="shared" ref="AL462" si="1330">AL461</f>
        <v>0</v>
      </c>
      <c r="AM462" s="362">
        <f t="shared" ref="AM462" si="1331">AM461</f>
        <v>0</v>
      </c>
      <c r="AN462" s="362">
        <f t="shared" ref="AN462" si="1332">AN461</f>
        <v>0</v>
      </c>
      <c r="AO462" s="362">
        <f t="shared" ref="AO462" si="1333">AO461</f>
        <v>0</v>
      </c>
      <c r="AP462" s="362">
        <f t="shared" ref="AP462" si="1334">AP461</f>
        <v>0</v>
      </c>
      <c r="AQ462" s="362">
        <f t="shared" ref="AQ462" si="1335">AQ461</f>
        <v>0</v>
      </c>
      <c r="AR462" s="362">
        <f t="shared" ref="AR462" si="1336">AR461</f>
        <v>0</v>
      </c>
      <c r="AS462" s="257"/>
    </row>
    <row r="463" spans="1:46" hidden="1" outlineLevel="1">
      <c r="A463" s="464"/>
      <c r="B463" s="460"/>
      <c r="C463" s="265"/>
      <c r="D463" s="251"/>
      <c r="E463" s="251"/>
      <c r="F463" s="251"/>
      <c r="G463" s="251"/>
      <c r="H463" s="251"/>
      <c r="I463" s="251"/>
      <c r="J463" s="251"/>
      <c r="K463" s="251"/>
      <c r="L463" s="251"/>
      <c r="M463" s="251"/>
      <c r="N463" s="251"/>
      <c r="O463" s="251"/>
      <c r="P463" s="251"/>
      <c r="Q463" s="414"/>
      <c r="R463" s="251"/>
      <c r="S463" s="251"/>
      <c r="T463" s="251"/>
      <c r="U463" s="251"/>
      <c r="V463" s="251"/>
      <c r="W463" s="251"/>
      <c r="X463" s="251"/>
      <c r="Y463" s="251"/>
      <c r="Z463" s="251"/>
      <c r="AA463" s="251"/>
      <c r="AB463" s="251"/>
      <c r="AC463" s="251"/>
      <c r="AD463" s="251"/>
      <c r="AE463" s="363"/>
      <c r="AF463" s="363"/>
      <c r="AG463" s="363"/>
      <c r="AH463" s="363"/>
      <c r="AI463" s="363"/>
      <c r="AJ463" s="363"/>
      <c r="AK463" s="363"/>
      <c r="AL463" s="363"/>
      <c r="AM463" s="363"/>
      <c r="AN463" s="363"/>
      <c r="AO463" s="363"/>
      <c r="AP463" s="363"/>
      <c r="AQ463" s="363"/>
      <c r="AR463" s="363"/>
      <c r="AS463" s="261"/>
      <c r="AT463" s="544"/>
    </row>
    <row r="464" spans="1:46" s="243" customFormat="1" ht="15.75" hidden="1" outlineLevel="1">
      <c r="A464" s="464"/>
      <c r="B464" s="443" t="s">
        <v>487</v>
      </c>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363"/>
      <c r="AF464" s="363"/>
      <c r="AG464" s="363"/>
      <c r="AH464" s="363"/>
      <c r="AI464" s="363"/>
      <c r="AJ464" s="363"/>
      <c r="AK464" s="367"/>
      <c r="AL464" s="367"/>
      <c r="AM464" s="367"/>
      <c r="AN464" s="367"/>
      <c r="AO464" s="367"/>
      <c r="AP464" s="367"/>
      <c r="AQ464" s="367"/>
      <c r="AR464" s="367"/>
      <c r="AS464" s="453"/>
      <c r="AT464" s="545"/>
    </row>
    <row r="465" spans="1:45" hidden="1" outlineLevel="1">
      <c r="A465" s="464">
        <v>15</v>
      </c>
      <c r="B465" s="382" t="s">
        <v>492</v>
      </c>
      <c r="C465" s="251" t="s">
        <v>25</v>
      </c>
      <c r="D465" s="255"/>
      <c r="E465" s="255"/>
      <c r="F465" s="255"/>
      <c r="G465" s="255"/>
      <c r="H465" s="255"/>
      <c r="I465" s="255"/>
      <c r="J465" s="255"/>
      <c r="K465" s="255"/>
      <c r="L465" s="255"/>
      <c r="M465" s="255"/>
      <c r="N465" s="255"/>
      <c r="O465" s="255"/>
      <c r="P465" s="255"/>
      <c r="Q465" s="255">
        <v>0</v>
      </c>
      <c r="R465" s="255"/>
      <c r="S465" s="255"/>
      <c r="T465" s="255"/>
      <c r="U465" s="255"/>
      <c r="V465" s="255"/>
      <c r="W465" s="255"/>
      <c r="X465" s="255"/>
      <c r="Y465" s="255"/>
      <c r="Z465" s="255"/>
      <c r="AA465" s="255"/>
      <c r="AB465" s="255"/>
      <c r="AC465" s="255"/>
      <c r="AD465" s="255"/>
      <c r="AE465" s="361"/>
      <c r="AF465" s="361"/>
      <c r="AG465" s="361"/>
      <c r="AH465" s="361"/>
      <c r="AI465" s="361"/>
      <c r="AJ465" s="361"/>
      <c r="AK465" s="361"/>
      <c r="AL465" s="361"/>
      <c r="AM465" s="361"/>
      <c r="AN465" s="361"/>
      <c r="AO465" s="361"/>
      <c r="AP465" s="361"/>
      <c r="AQ465" s="361"/>
      <c r="AR465" s="361"/>
      <c r="AS465" s="256">
        <f>SUM(AE465:AR465)</f>
        <v>0</v>
      </c>
    </row>
    <row r="466" spans="1:45" hidden="1" outlineLevel="1">
      <c r="A466" s="464"/>
      <c r="B466" s="382" t="s">
        <v>307</v>
      </c>
      <c r="C466" s="251" t="s">
        <v>163</v>
      </c>
      <c r="D466" s="255"/>
      <c r="E466" s="255"/>
      <c r="F466" s="255"/>
      <c r="G466" s="255"/>
      <c r="H466" s="255"/>
      <c r="I466" s="255"/>
      <c r="J466" s="255"/>
      <c r="K466" s="255"/>
      <c r="L466" s="255"/>
      <c r="M466" s="255"/>
      <c r="N466" s="255"/>
      <c r="O466" s="255"/>
      <c r="P466" s="255"/>
      <c r="Q466" s="255">
        <f>Q465</f>
        <v>0</v>
      </c>
      <c r="R466" s="255"/>
      <c r="S466" s="255"/>
      <c r="T466" s="255"/>
      <c r="U466" s="255"/>
      <c r="V466" s="255"/>
      <c r="W466" s="255"/>
      <c r="X466" s="255"/>
      <c r="Y466" s="255"/>
      <c r="Z466" s="255"/>
      <c r="AA466" s="255"/>
      <c r="AB466" s="255"/>
      <c r="AC466" s="255"/>
      <c r="AD466" s="255"/>
      <c r="AE466" s="362">
        <f>AE465</f>
        <v>0</v>
      </c>
      <c r="AF466" s="362">
        <f t="shared" ref="AF466:AR466" si="1337">AF465</f>
        <v>0</v>
      </c>
      <c r="AG466" s="362">
        <f t="shared" si="1337"/>
        <v>0</v>
      </c>
      <c r="AH466" s="362">
        <f t="shared" si="1337"/>
        <v>0</v>
      </c>
      <c r="AI466" s="362">
        <f t="shared" si="1337"/>
        <v>0</v>
      </c>
      <c r="AJ466" s="362">
        <f t="shared" si="1337"/>
        <v>0</v>
      </c>
      <c r="AK466" s="362">
        <f t="shared" si="1337"/>
        <v>0</v>
      </c>
      <c r="AL466" s="362">
        <f t="shared" si="1337"/>
        <v>0</v>
      </c>
      <c r="AM466" s="362">
        <f t="shared" si="1337"/>
        <v>0</v>
      </c>
      <c r="AN466" s="362">
        <f t="shared" si="1337"/>
        <v>0</v>
      </c>
      <c r="AO466" s="362">
        <f t="shared" si="1337"/>
        <v>0</v>
      </c>
      <c r="AP466" s="362">
        <f t="shared" si="1337"/>
        <v>0</v>
      </c>
      <c r="AQ466" s="362">
        <f t="shared" si="1337"/>
        <v>0</v>
      </c>
      <c r="AR466" s="362">
        <f t="shared" si="1337"/>
        <v>0</v>
      </c>
      <c r="AS466" s="257"/>
    </row>
    <row r="467" spans="1:45" hidden="1" outlineLevel="1">
      <c r="A467" s="464"/>
      <c r="B467" s="460"/>
      <c r="C467" s="265"/>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251"/>
      <c r="AE467" s="363"/>
      <c r="AF467" s="363"/>
      <c r="AG467" s="363"/>
      <c r="AH467" s="363"/>
      <c r="AI467" s="363"/>
      <c r="AJ467" s="363"/>
      <c r="AK467" s="363"/>
      <c r="AL467" s="363"/>
      <c r="AM467" s="363"/>
      <c r="AN467" s="363"/>
      <c r="AO467" s="363"/>
      <c r="AP467" s="363"/>
      <c r="AQ467" s="363"/>
      <c r="AR467" s="363"/>
      <c r="AS467" s="266"/>
    </row>
    <row r="468" spans="1:45" s="243" customFormat="1" hidden="1" outlineLevel="1">
      <c r="A468" s="464">
        <v>16</v>
      </c>
      <c r="B468" s="461" t="s">
        <v>488</v>
      </c>
      <c r="C468" s="251" t="s">
        <v>25</v>
      </c>
      <c r="D468" s="255"/>
      <c r="E468" s="255"/>
      <c r="F468" s="255"/>
      <c r="G468" s="255"/>
      <c r="H468" s="255"/>
      <c r="I468" s="255"/>
      <c r="J468" s="255"/>
      <c r="K468" s="255"/>
      <c r="L468" s="255"/>
      <c r="M468" s="255"/>
      <c r="N468" s="255"/>
      <c r="O468" s="255"/>
      <c r="P468" s="255"/>
      <c r="Q468" s="255">
        <v>0</v>
      </c>
      <c r="R468" s="255"/>
      <c r="S468" s="255"/>
      <c r="T468" s="255"/>
      <c r="U468" s="255"/>
      <c r="V468" s="255"/>
      <c r="W468" s="255"/>
      <c r="X468" s="255"/>
      <c r="Y468" s="255"/>
      <c r="Z468" s="255"/>
      <c r="AA468" s="255"/>
      <c r="AB468" s="255"/>
      <c r="AC468" s="255"/>
      <c r="AD468" s="255"/>
      <c r="AE468" s="361"/>
      <c r="AF468" s="361"/>
      <c r="AG468" s="361"/>
      <c r="AH468" s="361"/>
      <c r="AI468" s="361"/>
      <c r="AJ468" s="361"/>
      <c r="AK468" s="361"/>
      <c r="AL468" s="361"/>
      <c r="AM468" s="361"/>
      <c r="AN468" s="361"/>
      <c r="AO468" s="361"/>
      <c r="AP468" s="361"/>
      <c r="AQ468" s="361"/>
      <c r="AR468" s="361"/>
      <c r="AS468" s="256">
        <f>SUM(AE468:AR468)</f>
        <v>0</v>
      </c>
    </row>
    <row r="469" spans="1:45" s="243" customFormat="1" hidden="1" outlineLevel="1">
      <c r="A469" s="464"/>
      <c r="B469" s="461" t="s">
        <v>307</v>
      </c>
      <c r="C469" s="251" t="s">
        <v>163</v>
      </c>
      <c r="D469" s="255"/>
      <c r="E469" s="255"/>
      <c r="F469" s="255"/>
      <c r="G469" s="255"/>
      <c r="H469" s="255"/>
      <c r="I469" s="255"/>
      <c r="J469" s="255"/>
      <c r="K469" s="255"/>
      <c r="L469" s="255"/>
      <c r="M469" s="255"/>
      <c r="N469" s="255"/>
      <c r="O469" s="255"/>
      <c r="P469" s="255"/>
      <c r="Q469" s="255">
        <f>Q468</f>
        <v>0</v>
      </c>
      <c r="R469" s="255"/>
      <c r="S469" s="255"/>
      <c r="T469" s="255"/>
      <c r="U469" s="255"/>
      <c r="V469" s="255"/>
      <c r="W469" s="255"/>
      <c r="X469" s="255"/>
      <c r="Y469" s="255"/>
      <c r="Z469" s="255"/>
      <c r="AA469" s="255"/>
      <c r="AB469" s="255"/>
      <c r="AC469" s="255"/>
      <c r="AD469" s="255"/>
      <c r="AE469" s="362">
        <f>AE468</f>
        <v>0</v>
      </c>
      <c r="AF469" s="362">
        <f t="shared" ref="AF469:AR469" si="1338">AF468</f>
        <v>0</v>
      </c>
      <c r="AG469" s="362">
        <f t="shared" si="1338"/>
        <v>0</v>
      </c>
      <c r="AH469" s="362">
        <f t="shared" si="1338"/>
        <v>0</v>
      </c>
      <c r="AI469" s="362">
        <f t="shared" si="1338"/>
        <v>0</v>
      </c>
      <c r="AJ469" s="362">
        <f t="shared" si="1338"/>
        <v>0</v>
      </c>
      <c r="AK469" s="362">
        <f t="shared" si="1338"/>
        <v>0</v>
      </c>
      <c r="AL469" s="362">
        <f t="shared" si="1338"/>
        <v>0</v>
      </c>
      <c r="AM469" s="362">
        <f t="shared" si="1338"/>
        <v>0</v>
      </c>
      <c r="AN469" s="362">
        <f t="shared" si="1338"/>
        <v>0</v>
      </c>
      <c r="AO469" s="362">
        <f t="shared" si="1338"/>
        <v>0</v>
      </c>
      <c r="AP469" s="362">
        <f t="shared" si="1338"/>
        <v>0</v>
      </c>
      <c r="AQ469" s="362">
        <f t="shared" si="1338"/>
        <v>0</v>
      </c>
      <c r="AR469" s="362">
        <f t="shared" si="1338"/>
        <v>0</v>
      </c>
      <c r="AS469" s="257"/>
    </row>
    <row r="470" spans="1:45" s="243" customFormat="1" hidden="1" outlineLevel="1">
      <c r="A470" s="464"/>
      <c r="B470" s="46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51"/>
      <c r="AE470" s="363"/>
      <c r="AF470" s="363"/>
      <c r="AG470" s="363"/>
      <c r="AH470" s="363"/>
      <c r="AI470" s="363"/>
      <c r="AJ470" s="363"/>
      <c r="AK470" s="367"/>
      <c r="AL470" s="367"/>
      <c r="AM470" s="367"/>
      <c r="AN470" s="367"/>
      <c r="AO470" s="367"/>
      <c r="AP470" s="367"/>
      <c r="AQ470" s="367"/>
      <c r="AR470" s="367"/>
      <c r="AS470" s="272"/>
    </row>
    <row r="471" spans="1:45" ht="15.75" hidden="1" outlineLevel="1">
      <c r="A471" s="464"/>
      <c r="B471" s="462" t="s">
        <v>493</v>
      </c>
      <c r="C471" s="279"/>
      <c r="D471" s="250"/>
      <c r="E471" s="249"/>
      <c r="F471" s="249"/>
      <c r="G471" s="249"/>
      <c r="H471" s="249"/>
      <c r="I471" s="249"/>
      <c r="J471" s="249"/>
      <c r="K471" s="249"/>
      <c r="L471" s="249"/>
      <c r="M471" s="249"/>
      <c r="N471" s="249"/>
      <c r="O471" s="249"/>
      <c r="P471" s="249"/>
      <c r="Q471" s="250"/>
      <c r="R471" s="249"/>
      <c r="S471" s="249"/>
      <c r="T471" s="249"/>
      <c r="U471" s="249"/>
      <c r="V471" s="249"/>
      <c r="W471" s="249"/>
      <c r="X471" s="249"/>
      <c r="Y471" s="249"/>
      <c r="Z471" s="249"/>
      <c r="AA471" s="249"/>
      <c r="AB471" s="249"/>
      <c r="AC471" s="249"/>
      <c r="AD471" s="249"/>
      <c r="AE471" s="365"/>
      <c r="AF471" s="365"/>
      <c r="AG471" s="365"/>
      <c r="AH471" s="365"/>
      <c r="AI471" s="365"/>
      <c r="AJ471" s="365"/>
      <c r="AK471" s="365"/>
      <c r="AL471" s="365"/>
      <c r="AM471" s="365"/>
      <c r="AN471" s="365"/>
      <c r="AO471" s="365"/>
      <c r="AP471" s="365"/>
      <c r="AQ471" s="365"/>
      <c r="AR471" s="365"/>
      <c r="AS471" s="252"/>
    </row>
    <row r="472" spans="1:45" hidden="1" outlineLevel="1">
      <c r="A472" s="464">
        <v>17</v>
      </c>
      <c r="B472" s="379" t="s">
        <v>112</v>
      </c>
      <c r="C472" s="251" t="s">
        <v>25</v>
      </c>
      <c r="D472" s="255"/>
      <c r="E472" s="255"/>
      <c r="F472" s="255"/>
      <c r="G472" s="255"/>
      <c r="H472" s="255"/>
      <c r="I472" s="255"/>
      <c r="J472" s="255"/>
      <c r="K472" s="255"/>
      <c r="L472" s="255"/>
      <c r="M472" s="255"/>
      <c r="N472" s="255"/>
      <c r="O472" s="255"/>
      <c r="P472" s="255"/>
      <c r="Q472" s="255">
        <v>12</v>
      </c>
      <c r="R472" s="255"/>
      <c r="S472" s="255"/>
      <c r="T472" s="255"/>
      <c r="U472" s="255"/>
      <c r="V472" s="255"/>
      <c r="W472" s="255"/>
      <c r="X472" s="255"/>
      <c r="Y472" s="255"/>
      <c r="Z472" s="255"/>
      <c r="AA472" s="255"/>
      <c r="AB472" s="255"/>
      <c r="AC472" s="255"/>
      <c r="AD472" s="255"/>
      <c r="AE472" s="377"/>
      <c r="AF472" s="361"/>
      <c r="AG472" s="361"/>
      <c r="AH472" s="361"/>
      <c r="AI472" s="361"/>
      <c r="AJ472" s="361"/>
      <c r="AK472" s="361"/>
      <c r="AL472" s="366"/>
      <c r="AM472" s="366"/>
      <c r="AN472" s="366"/>
      <c r="AO472" s="366"/>
      <c r="AP472" s="366"/>
      <c r="AQ472" s="366"/>
      <c r="AR472" s="366"/>
      <c r="AS472" s="256">
        <f>SUM(AE472:AR472)</f>
        <v>0</v>
      </c>
    </row>
    <row r="473" spans="1:45" hidden="1" outlineLevel="1">
      <c r="A473" s="464"/>
      <c r="B473" s="382" t="s">
        <v>307</v>
      </c>
      <c r="C473" s="251" t="s">
        <v>163</v>
      </c>
      <c r="D473" s="255"/>
      <c r="E473" s="255"/>
      <c r="F473" s="255"/>
      <c r="G473" s="255"/>
      <c r="H473" s="255"/>
      <c r="I473" s="255"/>
      <c r="J473" s="255"/>
      <c r="K473" s="255"/>
      <c r="L473" s="255"/>
      <c r="M473" s="255"/>
      <c r="N473" s="255"/>
      <c r="O473" s="255"/>
      <c r="P473" s="255"/>
      <c r="Q473" s="255">
        <f>Q472</f>
        <v>12</v>
      </c>
      <c r="R473" s="255"/>
      <c r="S473" s="255"/>
      <c r="T473" s="255"/>
      <c r="U473" s="255"/>
      <c r="V473" s="255"/>
      <c r="W473" s="255"/>
      <c r="X473" s="255"/>
      <c r="Y473" s="255"/>
      <c r="Z473" s="255"/>
      <c r="AA473" s="255"/>
      <c r="AB473" s="255"/>
      <c r="AC473" s="255"/>
      <c r="AD473" s="255"/>
      <c r="AE473" s="362">
        <f>AE472</f>
        <v>0</v>
      </c>
      <c r="AF473" s="362">
        <f t="shared" ref="AF473:AR473" si="1339">AF472</f>
        <v>0</v>
      </c>
      <c r="AG473" s="362">
        <f t="shared" si="1339"/>
        <v>0</v>
      </c>
      <c r="AH473" s="362">
        <f t="shared" si="1339"/>
        <v>0</v>
      </c>
      <c r="AI473" s="362">
        <f t="shared" si="1339"/>
        <v>0</v>
      </c>
      <c r="AJ473" s="362">
        <f t="shared" si="1339"/>
        <v>0</v>
      </c>
      <c r="AK473" s="362">
        <f t="shared" si="1339"/>
        <v>0</v>
      </c>
      <c r="AL473" s="362">
        <f t="shared" si="1339"/>
        <v>0</v>
      </c>
      <c r="AM473" s="362">
        <f t="shared" si="1339"/>
        <v>0</v>
      </c>
      <c r="AN473" s="362">
        <f t="shared" si="1339"/>
        <v>0</v>
      </c>
      <c r="AO473" s="362">
        <f t="shared" si="1339"/>
        <v>0</v>
      </c>
      <c r="AP473" s="362">
        <f t="shared" si="1339"/>
        <v>0</v>
      </c>
      <c r="AQ473" s="362">
        <f t="shared" si="1339"/>
        <v>0</v>
      </c>
      <c r="AR473" s="362">
        <f t="shared" si="1339"/>
        <v>0</v>
      </c>
      <c r="AS473" s="266"/>
    </row>
    <row r="474" spans="1:45" hidden="1" outlineLevel="1">
      <c r="A474" s="464"/>
      <c r="B474" s="382"/>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251"/>
      <c r="AE474" s="373"/>
      <c r="AF474" s="376"/>
      <c r="AG474" s="376"/>
      <c r="AH474" s="376"/>
      <c r="AI474" s="376"/>
      <c r="AJ474" s="376"/>
      <c r="AK474" s="376"/>
      <c r="AL474" s="376"/>
      <c r="AM474" s="376"/>
      <c r="AN474" s="376"/>
      <c r="AO474" s="376"/>
      <c r="AP474" s="376"/>
      <c r="AQ474" s="376"/>
      <c r="AR474" s="376"/>
      <c r="AS474" s="266"/>
    </row>
    <row r="475" spans="1:45" hidden="1" outlineLevel="1">
      <c r="A475" s="464">
        <v>18</v>
      </c>
      <c r="B475" s="379" t="s">
        <v>109</v>
      </c>
      <c r="C475" s="251" t="s">
        <v>25</v>
      </c>
      <c r="D475" s="255"/>
      <c r="E475" s="255"/>
      <c r="F475" s="255"/>
      <c r="G475" s="255"/>
      <c r="H475" s="255"/>
      <c r="I475" s="255"/>
      <c r="J475" s="255"/>
      <c r="K475" s="255"/>
      <c r="L475" s="255"/>
      <c r="M475" s="255"/>
      <c r="N475" s="255"/>
      <c r="O475" s="255"/>
      <c r="P475" s="255"/>
      <c r="Q475" s="255">
        <v>12</v>
      </c>
      <c r="R475" s="255"/>
      <c r="S475" s="255"/>
      <c r="T475" s="255"/>
      <c r="U475" s="255"/>
      <c r="V475" s="255"/>
      <c r="W475" s="255"/>
      <c r="X475" s="255"/>
      <c r="Y475" s="255"/>
      <c r="Z475" s="255"/>
      <c r="AA475" s="255"/>
      <c r="AB475" s="255"/>
      <c r="AC475" s="255"/>
      <c r="AD475" s="255"/>
      <c r="AE475" s="377"/>
      <c r="AF475" s="361"/>
      <c r="AG475" s="361"/>
      <c r="AH475" s="361"/>
      <c r="AI475" s="361"/>
      <c r="AJ475" s="361"/>
      <c r="AK475" s="361"/>
      <c r="AL475" s="366"/>
      <c r="AM475" s="366"/>
      <c r="AN475" s="366"/>
      <c r="AO475" s="366"/>
      <c r="AP475" s="366"/>
      <c r="AQ475" s="366"/>
      <c r="AR475" s="366"/>
      <c r="AS475" s="256">
        <f>SUM(AE475:AR475)</f>
        <v>0</v>
      </c>
    </row>
    <row r="476" spans="1:45" hidden="1" outlineLevel="1">
      <c r="A476" s="464"/>
      <c r="B476" s="382" t="s">
        <v>307</v>
      </c>
      <c r="C476" s="251" t="s">
        <v>163</v>
      </c>
      <c r="D476" s="255"/>
      <c r="E476" s="255"/>
      <c r="F476" s="255"/>
      <c r="G476" s="255"/>
      <c r="H476" s="255"/>
      <c r="I476" s="255"/>
      <c r="J476" s="255"/>
      <c r="K476" s="255"/>
      <c r="L476" s="255"/>
      <c r="M476" s="255"/>
      <c r="N476" s="255"/>
      <c r="O476" s="255"/>
      <c r="P476" s="255"/>
      <c r="Q476" s="255">
        <f>Q475</f>
        <v>12</v>
      </c>
      <c r="R476" s="255"/>
      <c r="S476" s="255"/>
      <c r="T476" s="255"/>
      <c r="U476" s="255"/>
      <c r="V476" s="255"/>
      <c r="W476" s="255"/>
      <c r="X476" s="255"/>
      <c r="Y476" s="255"/>
      <c r="Z476" s="255"/>
      <c r="AA476" s="255"/>
      <c r="AB476" s="255"/>
      <c r="AC476" s="255"/>
      <c r="AD476" s="255"/>
      <c r="AE476" s="362">
        <f>AE475</f>
        <v>0</v>
      </c>
      <c r="AF476" s="362">
        <f t="shared" ref="AF476:AR476" si="1340">AF475</f>
        <v>0</v>
      </c>
      <c r="AG476" s="362">
        <f t="shared" si="1340"/>
        <v>0</v>
      </c>
      <c r="AH476" s="362">
        <f t="shared" si="1340"/>
        <v>0</v>
      </c>
      <c r="AI476" s="362">
        <f t="shared" si="1340"/>
        <v>0</v>
      </c>
      <c r="AJ476" s="362">
        <f t="shared" si="1340"/>
        <v>0</v>
      </c>
      <c r="AK476" s="362">
        <f t="shared" si="1340"/>
        <v>0</v>
      </c>
      <c r="AL476" s="362">
        <f t="shared" si="1340"/>
        <v>0</v>
      </c>
      <c r="AM476" s="362">
        <f t="shared" si="1340"/>
        <v>0</v>
      </c>
      <c r="AN476" s="362">
        <f t="shared" si="1340"/>
        <v>0</v>
      </c>
      <c r="AO476" s="362">
        <f t="shared" si="1340"/>
        <v>0</v>
      </c>
      <c r="AP476" s="362">
        <f t="shared" si="1340"/>
        <v>0</v>
      </c>
      <c r="AQ476" s="362">
        <f t="shared" si="1340"/>
        <v>0</v>
      </c>
      <c r="AR476" s="362">
        <f t="shared" si="1340"/>
        <v>0</v>
      </c>
      <c r="AS476" s="266"/>
    </row>
    <row r="477" spans="1:45" hidden="1" outlineLevel="1">
      <c r="A477" s="464"/>
      <c r="B477" s="38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374"/>
      <c r="AF477" s="375"/>
      <c r="AG477" s="375"/>
      <c r="AH477" s="375"/>
      <c r="AI477" s="375"/>
      <c r="AJ477" s="375"/>
      <c r="AK477" s="375"/>
      <c r="AL477" s="375"/>
      <c r="AM477" s="375"/>
      <c r="AN477" s="375"/>
      <c r="AO477" s="375"/>
      <c r="AP477" s="375"/>
      <c r="AQ477" s="375"/>
      <c r="AR477" s="375"/>
      <c r="AS477" s="257"/>
    </row>
    <row r="478" spans="1:45" hidden="1" outlineLevel="1">
      <c r="A478" s="464">
        <v>19</v>
      </c>
      <c r="B478" s="379" t="s">
        <v>111</v>
      </c>
      <c r="C478" s="251" t="s">
        <v>25</v>
      </c>
      <c r="D478" s="255"/>
      <c r="E478" s="255"/>
      <c r="F478" s="255"/>
      <c r="G478" s="255"/>
      <c r="H478" s="255"/>
      <c r="I478" s="255"/>
      <c r="J478" s="255"/>
      <c r="K478" s="255"/>
      <c r="L478" s="255"/>
      <c r="M478" s="255"/>
      <c r="N478" s="255"/>
      <c r="O478" s="255"/>
      <c r="P478" s="255"/>
      <c r="Q478" s="255">
        <v>12</v>
      </c>
      <c r="R478" s="255"/>
      <c r="S478" s="255"/>
      <c r="T478" s="255"/>
      <c r="U478" s="255"/>
      <c r="V478" s="255"/>
      <c r="W478" s="255"/>
      <c r="X478" s="255"/>
      <c r="Y478" s="255"/>
      <c r="Z478" s="255"/>
      <c r="AA478" s="255"/>
      <c r="AB478" s="255"/>
      <c r="AC478" s="255"/>
      <c r="AD478" s="255"/>
      <c r="AE478" s="377"/>
      <c r="AF478" s="361"/>
      <c r="AG478" s="361"/>
      <c r="AH478" s="361"/>
      <c r="AI478" s="361"/>
      <c r="AJ478" s="361"/>
      <c r="AK478" s="361"/>
      <c r="AL478" s="366"/>
      <c r="AM478" s="366"/>
      <c r="AN478" s="366"/>
      <c r="AO478" s="366"/>
      <c r="AP478" s="366"/>
      <c r="AQ478" s="366"/>
      <c r="AR478" s="366"/>
      <c r="AS478" s="256">
        <f>SUM(AE478:AR478)</f>
        <v>0</v>
      </c>
    </row>
    <row r="479" spans="1:45" hidden="1" outlineLevel="1">
      <c r="A479" s="464"/>
      <c r="B479" s="382" t="s">
        <v>307</v>
      </c>
      <c r="C479" s="251" t="s">
        <v>163</v>
      </c>
      <c r="D479" s="255"/>
      <c r="E479" s="255"/>
      <c r="F479" s="255"/>
      <c r="G479" s="255"/>
      <c r="H479" s="255"/>
      <c r="I479" s="255"/>
      <c r="J479" s="255"/>
      <c r="K479" s="255"/>
      <c r="L479" s="255"/>
      <c r="M479" s="255"/>
      <c r="N479" s="255"/>
      <c r="O479" s="255"/>
      <c r="P479" s="255"/>
      <c r="Q479" s="255">
        <f>Q478</f>
        <v>12</v>
      </c>
      <c r="R479" s="255"/>
      <c r="S479" s="255"/>
      <c r="T479" s="255"/>
      <c r="U479" s="255"/>
      <c r="V479" s="255"/>
      <c r="W479" s="255"/>
      <c r="X479" s="255"/>
      <c r="Y479" s="255"/>
      <c r="Z479" s="255"/>
      <c r="AA479" s="255"/>
      <c r="AB479" s="255"/>
      <c r="AC479" s="255"/>
      <c r="AD479" s="255"/>
      <c r="AE479" s="362">
        <f>AE478</f>
        <v>0</v>
      </c>
      <c r="AF479" s="362">
        <f t="shared" ref="AF479:AR479" si="1341">AF478</f>
        <v>0</v>
      </c>
      <c r="AG479" s="362">
        <f t="shared" si="1341"/>
        <v>0</v>
      </c>
      <c r="AH479" s="362">
        <f t="shared" si="1341"/>
        <v>0</v>
      </c>
      <c r="AI479" s="362">
        <f t="shared" si="1341"/>
        <v>0</v>
      </c>
      <c r="AJ479" s="362">
        <f t="shared" si="1341"/>
        <v>0</v>
      </c>
      <c r="AK479" s="362">
        <f t="shared" si="1341"/>
        <v>0</v>
      </c>
      <c r="AL479" s="362">
        <f t="shared" si="1341"/>
        <v>0</v>
      </c>
      <c r="AM479" s="362">
        <f t="shared" si="1341"/>
        <v>0</v>
      </c>
      <c r="AN479" s="362">
        <f t="shared" si="1341"/>
        <v>0</v>
      </c>
      <c r="AO479" s="362">
        <f t="shared" si="1341"/>
        <v>0</v>
      </c>
      <c r="AP479" s="362">
        <f t="shared" si="1341"/>
        <v>0</v>
      </c>
      <c r="AQ479" s="362">
        <f t="shared" si="1341"/>
        <v>0</v>
      </c>
      <c r="AR479" s="362">
        <f t="shared" si="1341"/>
        <v>0</v>
      </c>
      <c r="AS479" s="257"/>
    </row>
    <row r="480" spans="1:45" hidden="1" outlineLevel="1">
      <c r="A480" s="464"/>
      <c r="B480" s="38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c r="AC480" s="251"/>
      <c r="AD480" s="251"/>
      <c r="AE480" s="363"/>
      <c r="AF480" s="363"/>
      <c r="AG480" s="363"/>
      <c r="AH480" s="363"/>
      <c r="AI480" s="363"/>
      <c r="AJ480" s="363"/>
      <c r="AK480" s="363"/>
      <c r="AL480" s="363"/>
      <c r="AM480" s="363"/>
      <c r="AN480" s="363"/>
      <c r="AO480" s="363"/>
      <c r="AP480" s="363"/>
      <c r="AQ480" s="363"/>
      <c r="AR480" s="363"/>
      <c r="AS480" s="266"/>
    </row>
    <row r="481" spans="1:45" hidden="1" outlineLevel="1">
      <c r="A481" s="464">
        <v>20</v>
      </c>
      <c r="B481" s="379" t="s">
        <v>110</v>
      </c>
      <c r="C481" s="251" t="s">
        <v>25</v>
      </c>
      <c r="D481" s="255"/>
      <c r="E481" s="255"/>
      <c r="F481" s="255"/>
      <c r="G481" s="255"/>
      <c r="H481" s="255"/>
      <c r="I481" s="255"/>
      <c r="J481" s="255"/>
      <c r="K481" s="255"/>
      <c r="L481" s="255"/>
      <c r="M481" s="255"/>
      <c r="N481" s="255"/>
      <c r="O481" s="255"/>
      <c r="P481" s="255"/>
      <c r="Q481" s="255">
        <v>12</v>
      </c>
      <c r="R481" s="255"/>
      <c r="S481" s="255"/>
      <c r="T481" s="255"/>
      <c r="U481" s="255"/>
      <c r="V481" s="255"/>
      <c r="W481" s="255"/>
      <c r="X481" s="255"/>
      <c r="Y481" s="255"/>
      <c r="Z481" s="255"/>
      <c r="AA481" s="255"/>
      <c r="AB481" s="255"/>
      <c r="AC481" s="255"/>
      <c r="AD481" s="255"/>
      <c r="AE481" s="377"/>
      <c r="AF481" s="361"/>
      <c r="AG481" s="361"/>
      <c r="AH481" s="361"/>
      <c r="AI481" s="361"/>
      <c r="AJ481" s="361"/>
      <c r="AK481" s="361"/>
      <c r="AL481" s="366"/>
      <c r="AM481" s="366"/>
      <c r="AN481" s="366"/>
      <c r="AO481" s="366"/>
      <c r="AP481" s="366"/>
      <c r="AQ481" s="366"/>
      <c r="AR481" s="366"/>
      <c r="AS481" s="256">
        <f>SUM(AE481:AR481)</f>
        <v>0</v>
      </c>
    </row>
    <row r="482" spans="1:45" hidden="1" outlineLevel="1">
      <c r="A482" s="464"/>
      <c r="B482" s="382" t="s">
        <v>307</v>
      </c>
      <c r="C482" s="251" t="s">
        <v>163</v>
      </c>
      <c r="D482" s="255"/>
      <c r="E482" s="255"/>
      <c r="F482" s="255"/>
      <c r="G482" s="255"/>
      <c r="H482" s="255"/>
      <c r="I482" s="255"/>
      <c r="J482" s="255"/>
      <c r="K482" s="255"/>
      <c r="L482" s="255"/>
      <c r="M482" s="255"/>
      <c r="N482" s="255"/>
      <c r="O482" s="255"/>
      <c r="P482" s="255"/>
      <c r="Q482" s="255">
        <f>Q481</f>
        <v>12</v>
      </c>
      <c r="R482" s="255"/>
      <c r="S482" s="255"/>
      <c r="T482" s="255"/>
      <c r="U482" s="255"/>
      <c r="V482" s="255"/>
      <c r="W482" s="255"/>
      <c r="X482" s="255"/>
      <c r="Y482" s="255"/>
      <c r="Z482" s="255"/>
      <c r="AA482" s="255"/>
      <c r="AB482" s="255"/>
      <c r="AC482" s="255"/>
      <c r="AD482" s="255"/>
      <c r="AE482" s="362">
        <f t="shared" ref="AE482:AR482" si="1342">AE481</f>
        <v>0</v>
      </c>
      <c r="AF482" s="362">
        <f t="shared" si="1342"/>
        <v>0</v>
      </c>
      <c r="AG482" s="362">
        <f t="shared" si="1342"/>
        <v>0</v>
      </c>
      <c r="AH482" s="362">
        <f t="shared" si="1342"/>
        <v>0</v>
      </c>
      <c r="AI482" s="362">
        <f t="shared" si="1342"/>
        <v>0</v>
      </c>
      <c r="AJ482" s="362">
        <f t="shared" si="1342"/>
        <v>0</v>
      </c>
      <c r="AK482" s="362">
        <f t="shared" si="1342"/>
        <v>0</v>
      </c>
      <c r="AL482" s="362">
        <f t="shared" si="1342"/>
        <v>0</v>
      </c>
      <c r="AM482" s="362">
        <f t="shared" si="1342"/>
        <v>0</v>
      </c>
      <c r="AN482" s="362">
        <f t="shared" si="1342"/>
        <v>0</v>
      </c>
      <c r="AO482" s="362">
        <f t="shared" si="1342"/>
        <v>0</v>
      </c>
      <c r="AP482" s="362">
        <f t="shared" si="1342"/>
        <v>0</v>
      </c>
      <c r="AQ482" s="362">
        <f t="shared" si="1342"/>
        <v>0</v>
      </c>
      <c r="AR482" s="362">
        <f t="shared" si="1342"/>
        <v>0</v>
      </c>
      <c r="AS482" s="266"/>
    </row>
    <row r="483" spans="1:45" ht="15.75" hidden="1" outlineLevel="1">
      <c r="A483" s="464"/>
      <c r="B483" s="463"/>
      <c r="C483" s="260"/>
      <c r="D483" s="251"/>
      <c r="E483" s="251"/>
      <c r="F483" s="251"/>
      <c r="G483" s="251"/>
      <c r="H483" s="251"/>
      <c r="I483" s="251"/>
      <c r="J483" s="251"/>
      <c r="K483" s="251"/>
      <c r="L483" s="251"/>
      <c r="M483" s="251"/>
      <c r="N483" s="251"/>
      <c r="O483" s="251"/>
      <c r="P483" s="251"/>
      <c r="Q483" s="260"/>
      <c r="R483" s="251"/>
      <c r="S483" s="251"/>
      <c r="T483" s="251"/>
      <c r="U483" s="251"/>
      <c r="V483" s="251"/>
      <c r="W483" s="251"/>
      <c r="X483" s="251"/>
      <c r="Y483" s="251"/>
      <c r="Z483" s="251"/>
      <c r="AA483" s="251"/>
      <c r="AB483" s="251"/>
      <c r="AC483" s="251"/>
      <c r="AD483" s="251"/>
      <c r="AE483" s="363"/>
      <c r="AF483" s="363"/>
      <c r="AG483" s="363"/>
      <c r="AH483" s="363"/>
      <c r="AI483" s="363"/>
      <c r="AJ483" s="363"/>
      <c r="AK483" s="363"/>
      <c r="AL483" s="363"/>
      <c r="AM483" s="363"/>
      <c r="AN483" s="363"/>
      <c r="AO483" s="363"/>
      <c r="AP483" s="363"/>
      <c r="AQ483" s="363"/>
      <c r="AR483" s="363"/>
      <c r="AS483" s="266"/>
    </row>
    <row r="484" spans="1:45" ht="15.75" hidden="1" outlineLevel="1">
      <c r="A484" s="464"/>
      <c r="B484" s="458" t="s">
        <v>500</v>
      </c>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373"/>
      <c r="AF484" s="376"/>
      <c r="AG484" s="376"/>
      <c r="AH484" s="376"/>
      <c r="AI484" s="376"/>
      <c r="AJ484" s="376"/>
      <c r="AK484" s="376"/>
      <c r="AL484" s="376"/>
      <c r="AM484" s="376"/>
      <c r="AN484" s="376"/>
      <c r="AO484" s="376"/>
      <c r="AP484" s="376"/>
      <c r="AQ484" s="376"/>
      <c r="AR484" s="376"/>
      <c r="AS484" s="266"/>
    </row>
    <row r="485" spans="1:45" ht="15.75" hidden="1" outlineLevel="1">
      <c r="A485" s="464"/>
      <c r="B485" s="443" t="s">
        <v>496</v>
      </c>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373"/>
      <c r="AF485" s="376"/>
      <c r="AG485" s="376"/>
      <c r="AH485" s="376"/>
      <c r="AI485" s="376"/>
      <c r="AJ485" s="376"/>
      <c r="AK485" s="376"/>
      <c r="AL485" s="376"/>
      <c r="AM485" s="376"/>
      <c r="AN485" s="376"/>
      <c r="AO485" s="376"/>
      <c r="AP485" s="376"/>
      <c r="AQ485" s="376"/>
      <c r="AR485" s="376"/>
      <c r="AS485" s="266"/>
    </row>
    <row r="486" spans="1:45" hidden="1" outlineLevel="1">
      <c r="A486" s="464">
        <v>21</v>
      </c>
      <c r="B486" s="379" t="s">
        <v>113</v>
      </c>
      <c r="C486" s="251" t="s">
        <v>25</v>
      </c>
      <c r="D486" s="255"/>
      <c r="E486" s="255"/>
      <c r="F486" s="255"/>
      <c r="G486" s="255"/>
      <c r="H486" s="255"/>
      <c r="I486" s="255"/>
      <c r="J486" s="255"/>
      <c r="K486" s="255"/>
      <c r="L486" s="255"/>
      <c r="M486" s="255"/>
      <c r="N486" s="255"/>
      <c r="O486" s="255"/>
      <c r="P486" s="255"/>
      <c r="Q486" s="251"/>
      <c r="R486" s="255"/>
      <c r="S486" s="255"/>
      <c r="T486" s="255"/>
      <c r="U486" s="255"/>
      <c r="V486" s="255"/>
      <c r="W486" s="255"/>
      <c r="X486" s="255"/>
      <c r="Y486" s="255"/>
      <c r="Z486" s="255"/>
      <c r="AA486" s="255"/>
      <c r="AB486" s="255"/>
      <c r="AC486" s="255"/>
      <c r="AD486" s="255"/>
      <c r="AE486" s="361"/>
      <c r="AF486" s="361"/>
      <c r="AG486" s="361"/>
      <c r="AH486" s="361"/>
      <c r="AI486" s="361"/>
      <c r="AJ486" s="361"/>
      <c r="AK486" s="361"/>
      <c r="AL486" s="361"/>
      <c r="AM486" s="361"/>
      <c r="AN486" s="361"/>
      <c r="AO486" s="361"/>
      <c r="AP486" s="361"/>
      <c r="AQ486" s="361"/>
      <c r="AR486" s="361"/>
      <c r="AS486" s="256">
        <f>SUM(AE486:AR486)</f>
        <v>0</v>
      </c>
    </row>
    <row r="487" spans="1:45" hidden="1" outlineLevel="1">
      <c r="A487" s="464"/>
      <c r="B487" s="382" t="s">
        <v>307</v>
      </c>
      <c r="C487" s="251" t="s">
        <v>163</v>
      </c>
      <c r="D487" s="255"/>
      <c r="E487" s="255"/>
      <c r="F487" s="255"/>
      <c r="G487" s="255"/>
      <c r="H487" s="255"/>
      <c r="I487" s="255"/>
      <c r="J487" s="255"/>
      <c r="K487" s="255"/>
      <c r="L487" s="255"/>
      <c r="M487" s="255"/>
      <c r="N487" s="255"/>
      <c r="O487" s="255"/>
      <c r="P487" s="255"/>
      <c r="Q487" s="251"/>
      <c r="R487" s="255"/>
      <c r="S487" s="255"/>
      <c r="T487" s="255"/>
      <c r="U487" s="255"/>
      <c r="V487" s="255"/>
      <c r="W487" s="255"/>
      <c r="X487" s="255"/>
      <c r="Y487" s="255"/>
      <c r="Z487" s="255"/>
      <c r="AA487" s="255"/>
      <c r="AB487" s="255"/>
      <c r="AC487" s="255"/>
      <c r="AD487" s="255"/>
      <c r="AE487" s="362">
        <f>AE486</f>
        <v>0</v>
      </c>
      <c r="AF487" s="362">
        <f t="shared" ref="AF487" si="1343">AF486</f>
        <v>0</v>
      </c>
      <c r="AG487" s="362">
        <f t="shared" ref="AG487" si="1344">AG486</f>
        <v>0</v>
      </c>
      <c r="AH487" s="362">
        <f t="shared" ref="AH487" si="1345">AH486</f>
        <v>0</v>
      </c>
      <c r="AI487" s="362">
        <f t="shared" ref="AI487" si="1346">AI486</f>
        <v>0</v>
      </c>
      <c r="AJ487" s="362">
        <f t="shared" ref="AJ487" si="1347">AJ486</f>
        <v>0</v>
      </c>
      <c r="AK487" s="362">
        <f t="shared" ref="AK487" si="1348">AK486</f>
        <v>0</v>
      </c>
      <c r="AL487" s="362">
        <f t="shared" ref="AL487" si="1349">AL486</f>
        <v>0</v>
      </c>
      <c r="AM487" s="362">
        <f t="shared" ref="AM487" si="1350">AM486</f>
        <v>0</v>
      </c>
      <c r="AN487" s="362">
        <f t="shared" ref="AN487" si="1351">AN486</f>
        <v>0</v>
      </c>
      <c r="AO487" s="362">
        <f t="shared" ref="AO487" si="1352">AO486</f>
        <v>0</v>
      </c>
      <c r="AP487" s="362">
        <f t="shared" ref="AP487" si="1353">AP486</f>
        <v>0</v>
      </c>
      <c r="AQ487" s="362">
        <f t="shared" ref="AQ487" si="1354">AQ486</f>
        <v>0</v>
      </c>
      <c r="AR487" s="362">
        <f t="shared" ref="AR487" si="1355">AR486</f>
        <v>0</v>
      </c>
      <c r="AS487" s="266"/>
    </row>
    <row r="488" spans="1:45" hidden="1" outlineLevel="1">
      <c r="A488" s="464"/>
      <c r="B488" s="382"/>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373"/>
      <c r="AF488" s="376"/>
      <c r="AG488" s="376"/>
      <c r="AH488" s="376"/>
      <c r="AI488" s="376"/>
      <c r="AJ488" s="376"/>
      <c r="AK488" s="376"/>
      <c r="AL488" s="376"/>
      <c r="AM488" s="376"/>
      <c r="AN488" s="376"/>
      <c r="AO488" s="376"/>
      <c r="AP488" s="376"/>
      <c r="AQ488" s="376"/>
      <c r="AR488" s="376"/>
      <c r="AS488" s="266"/>
    </row>
    <row r="489" spans="1:45" hidden="1" outlineLevel="1">
      <c r="A489" s="464">
        <v>22</v>
      </c>
      <c r="B489" s="379" t="s">
        <v>114</v>
      </c>
      <c r="C489" s="251" t="s">
        <v>25</v>
      </c>
      <c r="D489" s="255"/>
      <c r="E489" s="255"/>
      <c r="F489" s="255"/>
      <c r="G489" s="255"/>
      <c r="H489" s="255"/>
      <c r="I489" s="255"/>
      <c r="J489" s="255"/>
      <c r="K489" s="255"/>
      <c r="L489" s="255"/>
      <c r="M489" s="255"/>
      <c r="N489" s="255"/>
      <c r="O489" s="255"/>
      <c r="P489" s="255"/>
      <c r="Q489" s="251"/>
      <c r="R489" s="255"/>
      <c r="S489" s="255"/>
      <c r="T489" s="255"/>
      <c r="U489" s="255"/>
      <c r="V489" s="255"/>
      <c r="W489" s="255"/>
      <c r="X489" s="255"/>
      <c r="Y489" s="255"/>
      <c r="Z489" s="255"/>
      <c r="AA489" s="255"/>
      <c r="AB489" s="255"/>
      <c r="AC489" s="255"/>
      <c r="AD489" s="255"/>
      <c r="AE489" s="361"/>
      <c r="AF489" s="361"/>
      <c r="AG489" s="361"/>
      <c r="AH489" s="361"/>
      <c r="AI489" s="361"/>
      <c r="AJ489" s="361"/>
      <c r="AK489" s="361"/>
      <c r="AL489" s="361"/>
      <c r="AM489" s="361"/>
      <c r="AN489" s="361"/>
      <c r="AO489" s="361"/>
      <c r="AP489" s="361"/>
      <c r="AQ489" s="361"/>
      <c r="AR489" s="361"/>
      <c r="AS489" s="256">
        <f>SUM(AE489:AR489)</f>
        <v>0</v>
      </c>
    </row>
    <row r="490" spans="1:45" hidden="1" outlineLevel="1">
      <c r="A490" s="464"/>
      <c r="B490" s="382" t="s">
        <v>307</v>
      </c>
      <c r="C490" s="251" t="s">
        <v>163</v>
      </c>
      <c r="D490" s="255"/>
      <c r="E490" s="255"/>
      <c r="F490" s="255"/>
      <c r="G490" s="255"/>
      <c r="H490" s="255"/>
      <c r="I490" s="255"/>
      <c r="J490" s="255"/>
      <c r="K490" s="255"/>
      <c r="L490" s="255"/>
      <c r="M490" s="255"/>
      <c r="N490" s="255"/>
      <c r="O490" s="255"/>
      <c r="P490" s="255"/>
      <c r="Q490" s="251"/>
      <c r="R490" s="255"/>
      <c r="S490" s="255"/>
      <c r="T490" s="255"/>
      <c r="U490" s="255"/>
      <c r="V490" s="255"/>
      <c r="W490" s="255"/>
      <c r="X490" s="255"/>
      <c r="Y490" s="255"/>
      <c r="Z490" s="255"/>
      <c r="AA490" s="255"/>
      <c r="AB490" s="255"/>
      <c r="AC490" s="255"/>
      <c r="AD490" s="255"/>
      <c r="AE490" s="362">
        <f>AE489</f>
        <v>0</v>
      </c>
      <c r="AF490" s="362">
        <f t="shared" ref="AF490" si="1356">AF489</f>
        <v>0</v>
      </c>
      <c r="AG490" s="362">
        <f t="shared" ref="AG490" si="1357">AG489</f>
        <v>0</v>
      </c>
      <c r="AH490" s="362">
        <f t="shared" ref="AH490" si="1358">AH489</f>
        <v>0</v>
      </c>
      <c r="AI490" s="362">
        <f t="shared" ref="AI490" si="1359">AI489</f>
        <v>0</v>
      </c>
      <c r="AJ490" s="362">
        <f t="shared" ref="AJ490" si="1360">AJ489</f>
        <v>0</v>
      </c>
      <c r="AK490" s="362">
        <f t="shared" ref="AK490" si="1361">AK489</f>
        <v>0</v>
      </c>
      <c r="AL490" s="362">
        <f t="shared" ref="AL490" si="1362">AL489</f>
        <v>0</v>
      </c>
      <c r="AM490" s="362">
        <f t="shared" ref="AM490" si="1363">AM489</f>
        <v>0</v>
      </c>
      <c r="AN490" s="362">
        <f t="shared" ref="AN490" si="1364">AN489</f>
        <v>0</v>
      </c>
      <c r="AO490" s="362">
        <f t="shared" ref="AO490" si="1365">AO489</f>
        <v>0</v>
      </c>
      <c r="AP490" s="362">
        <f t="shared" ref="AP490" si="1366">AP489</f>
        <v>0</v>
      </c>
      <c r="AQ490" s="362">
        <f t="shared" ref="AQ490" si="1367">AQ489</f>
        <v>0</v>
      </c>
      <c r="AR490" s="362">
        <f t="shared" ref="AR490" si="1368">AR489</f>
        <v>0</v>
      </c>
      <c r="AS490" s="266"/>
    </row>
    <row r="491" spans="1:45" hidden="1" outlineLevel="1">
      <c r="A491" s="464"/>
      <c r="B491" s="382"/>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373"/>
      <c r="AF491" s="376"/>
      <c r="AG491" s="376"/>
      <c r="AH491" s="376"/>
      <c r="AI491" s="376"/>
      <c r="AJ491" s="376"/>
      <c r="AK491" s="376"/>
      <c r="AL491" s="376"/>
      <c r="AM491" s="376"/>
      <c r="AN491" s="376"/>
      <c r="AO491" s="376"/>
      <c r="AP491" s="376"/>
      <c r="AQ491" s="376"/>
      <c r="AR491" s="376"/>
      <c r="AS491" s="266"/>
    </row>
    <row r="492" spans="1:45" hidden="1" outlineLevel="1">
      <c r="A492" s="464">
        <v>23</v>
      </c>
      <c r="B492" s="379" t="s">
        <v>115</v>
      </c>
      <c r="C492" s="251" t="s">
        <v>25</v>
      </c>
      <c r="D492" s="255"/>
      <c r="E492" s="255"/>
      <c r="F492" s="255"/>
      <c r="G492" s="255"/>
      <c r="H492" s="255"/>
      <c r="I492" s="255"/>
      <c r="J492" s="255"/>
      <c r="K492" s="255"/>
      <c r="L492" s="255"/>
      <c r="M492" s="255"/>
      <c r="N492" s="255"/>
      <c r="O492" s="255"/>
      <c r="P492" s="255"/>
      <c r="Q492" s="251"/>
      <c r="R492" s="255"/>
      <c r="S492" s="255"/>
      <c r="T492" s="255"/>
      <c r="U492" s="255"/>
      <c r="V492" s="255"/>
      <c r="W492" s="255"/>
      <c r="X492" s="255"/>
      <c r="Y492" s="255"/>
      <c r="Z492" s="255"/>
      <c r="AA492" s="255"/>
      <c r="AB492" s="255"/>
      <c r="AC492" s="255"/>
      <c r="AD492" s="255"/>
      <c r="AE492" s="361"/>
      <c r="AF492" s="361"/>
      <c r="AG492" s="361"/>
      <c r="AH492" s="361"/>
      <c r="AI492" s="361"/>
      <c r="AJ492" s="361"/>
      <c r="AK492" s="361"/>
      <c r="AL492" s="361"/>
      <c r="AM492" s="361"/>
      <c r="AN492" s="361"/>
      <c r="AO492" s="361"/>
      <c r="AP492" s="361"/>
      <c r="AQ492" s="361"/>
      <c r="AR492" s="361"/>
      <c r="AS492" s="256">
        <f>SUM(AE492:AR492)</f>
        <v>0</v>
      </c>
    </row>
    <row r="493" spans="1:45" hidden="1" outlineLevel="1">
      <c r="A493" s="464"/>
      <c r="B493" s="382" t="s">
        <v>307</v>
      </c>
      <c r="C493" s="251" t="s">
        <v>163</v>
      </c>
      <c r="D493" s="255"/>
      <c r="E493" s="255"/>
      <c r="F493" s="255"/>
      <c r="G493" s="255"/>
      <c r="H493" s="255"/>
      <c r="I493" s="255"/>
      <c r="J493" s="255"/>
      <c r="K493" s="255"/>
      <c r="L493" s="255"/>
      <c r="M493" s="255"/>
      <c r="N493" s="255"/>
      <c r="O493" s="255"/>
      <c r="P493" s="255"/>
      <c r="Q493" s="251"/>
      <c r="R493" s="255"/>
      <c r="S493" s="255"/>
      <c r="T493" s="255"/>
      <c r="U493" s="255"/>
      <c r="V493" s="255"/>
      <c r="W493" s="255"/>
      <c r="X493" s="255"/>
      <c r="Y493" s="255"/>
      <c r="Z493" s="255"/>
      <c r="AA493" s="255"/>
      <c r="AB493" s="255"/>
      <c r="AC493" s="255"/>
      <c r="AD493" s="255"/>
      <c r="AE493" s="362">
        <f>AE492</f>
        <v>0</v>
      </c>
      <c r="AF493" s="362">
        <f t="shared" ref="AF493" si="1369">AF492</f>
        <v>0</v>
      </c>
      <c r="AG493" s="362">
        <f t="shared" ref="AG493" si="1370">AG492</f>
        <v>0</v>
      </c>
      <c r="AH493" s="362">
        <f t="shared" ref="AH493" si="1371">AH492</f>
        <v>0</v>
      </c>
      <c r="AI493" s="362">
        <f t="shared" ref="AI493" si="1372">AI492</f>
        <v>0</v>
      </c>
      <c r="AJ493" s="362">
        <f t="shared" ref="AJ493" si="1373">AJ492</f>
        <v>0</v>
      </c>
      <c r="AK493" s="362">
        <f t="shared" ref="AK493" si="1374">AK492</f>
        <v>0</v>
      </c>
      <c r="AL493" s="362">
        <f t="shared" ref="AL493" si="1375">AL492</f>
        <v>0</v>
      </c>
      <c r="AM493" s="362">
        <f t="shared" ref="AM493" si="1376">AM492</f>
        <v>0</v>
      </c>
      <c r="AN493" s="362">
        <f t="shared" ref="AN493" si="1377">AN492</f>
        <v>0</v>
      </c>
      <c r="AO493" s="362">
        <f t="shared" ref="AO493" si="1378">AO492</f>
        <v>0</v>
      </c>
      <c r="AP493" s="362">
        <f t="shared" ref="AP493" si="1379">AP492</f>
        <v>0</v>
      </c>
      <c r="AQ493" s="362">
        <f t="shared" ref="AQ493" si="1380">AQ492</f>
        <v>0</v>
      </c>
      <c r="AR493" s="362">
        <f t="shared" ref="AR493" si="1381">AR492</f>
        <v>0</v>
      </c>
      <c r="AS493" s="266"/>
    </row>
    <row r="494" spans="1:45" hidden="1" outlineLevel="1">
      <c r="A494" s="464"/>
      <c r="B494" s="38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373"/>
      <c r="AF494" s="376"/>
      <c r="AG494" s="376"/>
      <c r="AH494" s="376"/>
      <c r="AI494" s="376"/>
      <c r="AJ494" s="376"/>
      <c r="AK494" s="376"/>
      <c r="AL494" s="376"/>
      <c r="AM494" s="376"/>
      <c r="AN494" s="376"/>
      <c r="AO494" s="376"/>
      <c r="AP494" s="376"/>
      <c r="AQ494" s="376"/>
      <c r="AR494" s="376"/>
      <c r="AS494" s="266"/>
    </row>
    <row r="495" spans="1:45" hidden="1" outlineLevel="1">
      <c r="A495" s="464">
        <v>24</v>
      </c>
      <c r="B495" s="379" t="s">
        <v>116</v>
      </c>
      <c r="C495" s="251" t="s">
        <v>25</v>
      </c>
      <c r="D495" s="255"/>
      <c r="E495" s="255"/>
      <c r="F495" s="255"/>
      <c r="G495" s="255"/>
      <c r="H495" s="255"/>
      <c r="I495" s="255"/>
      <c r="J495" s="255"/>
      <c r="K495" s="255"/>
      <c r="L495" s="255"/>
      <c r="M495" s="255"/>
      <c r="N495" s="255"/>
      <c r="O495" s="255"/>
      <c r="P495" s="255"/>
      <c r="Q495" s="251"/>
      <c r="R495" s="255"/>
      <c r="S495" s="255"/>
      <c r="T495" s="255"/>
      <c r="U495" s="255"/>
      <c r="V495" s="255"/>
      <c r="W495" s="255"/>
      <c r="X495" s="255"/>
      <c r="Y495" s="255"/>
      <c r="Z495" s="255"/>
      <c r="AA495" s="255"/>
      <c r="AB495" s="255"/>
      <c r="AC495" s="255"/>
      <c r="AD495" s="255"/>
      <c r="AE495" s="361"/>
      <c r="AF495" s="361"/>
      <c r="AG495" s="361"/>
      <c r="AH495" s="361"/>
      <c r="AI495" s="361"/>
      <c r="AJ495" s="361"/>
      <c r="AK495" s="361"/>
      <c r="AL495" s="361"/>
      <c r="AM495" s="361"/>
      <c r="AN495" s="361"/>
      <c r="AO495" s="361"/>
      <c r="AP495" s="361"/>
      <c r="AQ495" s="361"/>
      <c r="AR495" s="361"/>
      <c r="AS495" s="256">
        <f>SUM(AE495:AR495)</f>
        <v>0</v>
      </c>
    </row>
    <row r="496" spans="1:45" hidden="1" outlineLevel="1">
      <c r="A496" s="464"/>
      <c r="B496" s="382" t="s">
        <v>307</v>
      </c>
      <c r="C496" s="251" t="s">
        <v>163</v>
      </c>
      <c r="D496" s="255"/>
      <c r="E496" s="255"/>
      <c r="F496" s="255"/>
      <c r="G496" s="255"/>
      <c r="H496" s="255"/>
      <c r="I496" s="255"/>
      <c r="J496" s="255"/>
      <c r="K496" s="255"/>
      <c r="L496" s="255"/>
      <c r="M496" s="255"/>
      <c r="N496" s="255"/>
      <c r="O496" s="255"/>
      <c r="P496" s="255"/>
      <c r="Q496" s="251"/>
      <c r="R496" s="255"/>
      <c r="S496" s="255"/>
      <c r="T496" s="255"/>
      <c r="U496" s="255"/>
      <c r="V496" s="255"/>
      <c r="W496" s="255"/>
      <c r="X496" s="255"/>
      <c r="Y496" s="255"/>
      <c r="Z496" s="255"/>
      <c r="AA496" s="255"/>
      <c r="AB496" s="255"/>
      <c r="AC496" s="255"/>
      <c r="AD496" s="255"/>
      <c r="AE496" s="362">
        <f>AE495</f>
        <v>0</v>
      </c>
      <c r="AF496" s="362">
        <f t="shared" ref="AF496" si="1382">AF495</f>
        <v>0</v>
      </c>
      <c r="AG496" s="362">
        <f t="shared" ref="AG496" si="1383">AG495</f>
        <v>0</v>
      </c>
      <c r="AH496" s="362">
        <f t="shared" ref="AH496" si="1384">AH495</f>
        <v>0</v>
      </c>
      <c r="AI496" s="362">
        <f t="shared" ref="AI496" si="1385">AI495</f>
        <v>0</v>
      </c>
      <c r="AJ496" s="362">
        <f t="shared" ref="AJ496" si="1386">AJ495</f>
        <v>0</v>
      </c>
      <c r="AK496" s="362">
        <f t="shared" ref="AK496" si="1387">AK495</f>
        <v>0</v>
      </c>
      <c r="AL496" s="362">
        <f t="shared" ref="AL496" si="1388">AL495</f>
        <v>0</v>
      </c>
      <c r="AM496" s="362">
        <f t="shared" ref="AM496" si="1389">AM495</f>
        <v>0</v>
      </c>
      <c r="AN496" s="362">
        <f t="shared" ref="AN496" si="1390">AN495</f>
        <v>0</v>
      </c>
      <c r="AO496" s="362">
        <f t="shared" ref="AO496" si="1391">AO495</f>
        <v>0</v>
      </c>
      <c r="AP496" s="362">
        <f t="shared" ref="AP496" si="1392">AP495</f>
        <v>0</v>
      </c>
      <c r="AQ496" s="362">
        <f t="shared" ref="AQ496" si="1393">AQ495</f>
        <v>0</v>
      </c>
      <c r="AR496" s="362">
        <f t="shared" ref="AR496" si="1394">AR495</f>
        <v>0</v>
      </c>
      <c r="AS496" s="266"/>
    </row>
    <row r="497" spans="1:45" hidden="1" outlineLevel="1">
      <c r="A497" s="464"/>
      <c r="B497" s="382"/>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363"/>
      <c r="AF497" s="376"/>
      <c r="AG497" s="376"/>
      <c r="AH497" s="376"/>
      <c r="AI497" s="376"/>
      <c r="AJ497" s="376"/>
      <c r="AK497" s="376"/>
      <c r="AL497" s="376"/>
      <c r="AM497" s="376"/>
      <c r="AN497" s="376"/>
      <c r="AO497" s="376"/>
      <c r="AP497" s="376"/>
      <c r="AQ497" s="376"/>
      <c r="AR497" s="376"/>
      <c r="AS497" s="266"/>
    </row>
    <row r="498" spans="1:45" ht="15.75" hidden="1" outlineLevel="1">
      <c r="A498" s="464"/>
      <c r="B498" s="443" t="s">
        <v>497</v>
      </c>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c r="AA498" s="251"/>
      <c r="AB498" s="251"/>
      <c r="AC498" s="251"/>
      <c r="AD498" s="251"/>
      <c r="AE498" s="363"/>
      <c r="AF498" s="376"/>
      <c r="AG498" s="376"/>
      <c r="AH498" s="376"/>
      <c r="AI498" s="376"/>
      <c r="AJ498" s="376"/>
      <c r="AK498" s="376"/>
      <c r="AL498" s="376"/>
      <c r="AM498" s="376"/>
      <c r="AN498" s="376"/>
      <c r="AO498" s="376"/>
      <c r="AP498" s="376"/>
      <c r="AQ498" s="376"/>
      <c r="AR498" s="376"/>
      <c r="AS498" s="266"/>
    </row>
    <row r="499" spans="1:45" hidden="1" outlineLevel="1">
      <c r="A499" s="464">
        <v>25</v>
      </c>
      <c r="B499" s="379" t="s">
        <v>117</v>
      </c>
      <c r="C499" s="251" t="s">
        <v>25</v>
      </c>
      <c r="D499" s="255"/>
      <c r="E499" s="255"/>
      <c r="F499" s="255"/>
      <c r="G499" s="255"/>
      <c r="H499" s="255"/>
      <c r="I499" s="255"/>
      <c r="J499" s="255"/>
      <c r="K499" s="255"/>
      <c r="L499" s="255"/>
      <c r="M499" s="255"/>
      <c r="N499" s="255"/>
      <c r="O499" s="255"/>
      <c r="P499" s="255"/>
      <c r="Q499" s="255">
        <v>12</v>
      </c>
      <c r="R499" s="255"/>
      <c r="S499" s="255"/>
      <c r="T499" s="255"/>
      <c r="U499" s="255"/>
      <c r="V499" s="255"/>
      <c r="W499" s="255"/>
      <c r="X499" s="255"/>
      <c r="Y499" s="255"/>
      <c r="Z499" s="255"/>
      <c r="AA499" s="255"/>
      <c r="AB499" s="255"/>
      <c r="AC499" s="255"/>
      <c r="AD499" s="255"/>
      <c r="AE499" s="377"/>
      <c r="AF499" s="361"/>
      <c r="AG499" s="361"/>
      <c r="AH499" s="361"/>
      <c r="AI499" s="361"/>
      <c r="AJ499" s="361"/>
      <c r="AK499" s="361"/>
      <c r="AL499" s="366"/>
      <c r="AM499" s="366"/>
      <c r="AN499" s="366"/>
      <c r="AO499" s="366"/>
      <c r="AP499" s="366"/>
      <c r="AQ499" s="366"/>
      <c r="AR499" s="366"/>
      <c r="AS499" s="256">
        <f>SUM(AE499:AR499)</f>
        <v>0</v>
      </c>
    </row>
    <row r="500" spans="1:45" hidden="1" outlineLevel="1">
      <c r="A500" s="464"/>
      <c r="B500" s="382" t="s">
        <v>307</v>
      </c>
      <c r="C500" s="251" t="s">
        <v>163</v>
      </c>
      <c r="D500" s="255"/>
      <c r="E500" s="255"/>
      <c r="F500" s="255"/>
      <c r="G500" s="255"/>
      <c r="H500" s="255"/>
      <c r="I500" s="255"/>
      <c r="J500" s="255"/>
      <c r="K500" s="255"/>
      <c r="L500" s="255"/>
      <c r="M500" s="255"/>
      <c r="N500" s="255"/>
      <c r="O500" s="255"/>
      <c r="P500" s="255"/>
      <c r="Q500" s="255">
        <f>Q499</f>
        <v>12</v>
      </c>
      <c r="R500" s="255"/>
      <c r="S500" s="255"/>
      <c r="T500" s="255"/>
      <c r="U500" s="255"/>
      <c r="V500" s="255"/>
      <c r="W500" s="255"/>
      <c r="X500" s="255"/>
      <c r="Y500" s="255"/>
      <c r="Z500" s="255"/>
      <c r="AA500" s="255"/>
      <c r="AB500" s="255"/>
      <c r="AC500" s="255"/>
      <c r="AD500" s="255"/>
      <c r="AE500" s="362">
        <f>AE499</f>
        <v>0</v>
      </c>
      <c r="AF500" s="362">
        <f t="shared" ref="AF500" si="1395">AF499</f>
        <v>0</v>
      </c>
      <c r="AG500" s="362">
        <f t="shared" ref="AG500" si="1396">AG499</f>
        <v>0</v>
      </c>
      <c r="AH500" s="362">
        <f t="shared" ref="AH500" si="1397">AH499</f>
        <v>0</v>
      </c>
      <c r="AI500" s="362">
        <f t="shared" ref="AI500" si="1398">AI499</f>
        <v>0</v>
      </c>
      <c r="AJ500" s="362">
        <f t="shared" ref="AJ500" si="1399">AJ499</f>
        <v>0</v>
      </c>
      <c r="AK500" s="362">
        <f t="shared" ref="AK500" si="1400">AK499</f>
        <v>0</v>
      </c>
      <c r="AL500" s="362">
        <f t="shared" ref="AL500" si="1401">AL499</f>
        <v>0</v>
      </c>
      <c r="AM500" s="362">
        <f t="shared" ref="AM500" si="1402">AM499</f>
        <v>0</v>
      </c>
      <c r="AN500" s="362">
        <f t="shared" ref="AN500" si="1403">AN499</f>
        <v>0</v>
      </c>
      <c r="AO500" s="362">
        <f t="shared" ref="AO500" si="1404">AO499</f>
        <v>0</v>
      </c>
      <c r="AP500" s="362">
        <f t="shared" ref="AP500" si="1405">AP499</f>
        <v>0</v>
      </c>
      <c r="AQ500" s="362">
        <f t="shared" ref="AQ500" si="1406">AQ499</f>
        <v>0</v>
      </c>
      <c r="AR500" s="362">
        <f t="shared" ref="AR500" si="1407">AR499</f>
        <v>0</v>
      </c>
      <c r="AS500" s="266"/>
    </row>
    <row r="501" spans="1:45" hidden="1" outlineLevel="1">
      <c r="A501" s="464"/>
      <c r="B501" s="382"/>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363"/>
      <c r="AF501" s="376"/>
      <c r="AG501" s="376"/>
      <c r="AH501" s="376"/>
      <c r="AI501" s="376"/>
      <c r="AJ501" s="376"/>
      <c r="AK501" s="376"/>
      <c r="AL501" s="376"/>
      <c r="AM501" s="376"/>
      <c r="AN501" s="376"/>
      <c r="AO501" s="376"/>
      <c r="AP501" s="376"/>
      <c r="AQ501" s="376"/>
      <c r="AR501" s="376"/>
      <c r="AS501" s="266"/>
    </row>
    <row r="502" spans="1:45" hidden="1" outlineLevel="1">
      <c r="A502" s="464">
        <v>26</v>
      </c>
      <c r="B502" s="379" t="s">
        <v>118</v>
      </c>
      <c r="C502" s="251" t="s">
        <v>25</v>
      </c>
      <c r="D502" s="255"/>
      <c r="E502" s="255"/>
      <c r="F502" s="255"/>
      <c r="G502" s="255"/>
      <c r="H502" s="255"/>
      <c r="I502" s="255"/>
      <c r="J502" s="255"/>
      <c r="K502" s="255"/>
      <c r="L502" s="255"/>
      <c r="M502" s="255"/>
      <c r="N502" s="255"/>
      <c r="O502" s="255"/>
      <c r="P502" s="255"/>
      <c r="Q502" s="255">
        <v>12</v>
      </c>
      <c r="R502" s="255"/>
      <c r="S502" s="255"/>
      <c r="T502" s="255"/>
      <c r="U502" s="255"/>
      <c r="V502" s="255"/>
      <c r="W502" s="255"/>
      <c r="X502" s="255"/>
      <c r="Y502" s="255"/>
      <c r="Z502" s="255"/>
      <c r="AA502" s="255"/>
      <c r="AB502" s="255"/>
      <c r="AC502" s="255"/>
      <c r="AD502" s="255"/>
      <c r="AE502" s="377"/>
      <c r="AF502" s="361"/>
      <c r="AG502" s="361"/>
      <c r="AH502" s="361"/>
      <c r="AI502" s="361"/>
      <c r="AJ502" s="361"/>
      <c r="AK502" s="361"/>
      <c r="AL502" s="366"/>
      <c r="AM502" s="366"/>
      <c r="AN502" s="366"/>
      <c r="AO502" s="366"/>
      <c r="AP502" s="366"/>
      <c r="AQ502" s="366"/>
      <c r="AR502" s="366"/>
      <c r="AS502" s="256">
        <f>SUM(AE502:AR502)</f>
        <v>0</v>
      </c>
    </row>
    <row r="503" spans="1:45" hidden="1" outlineLevel="1">
      <c r="A503" s="464"/>
      <c r="B503" s="382" t="s">
        <v>307</v>
      </c>
      <c r="C503" s="251" t="s">
        <v>163</v>
      </c>
      <c r="D503" s="255"/>
      <c r="E503" s="255"/>
      <c r="F503" s="255"/>
      <c r="G503" s="255"/>
      <c r="H503" s="255"/>
      <c r="I503" s="255"/>
      <c r="J503" s="255"/>
      <c r="K503" s="255"/>
      <c r="L503" s="255"/>
      <c r="M503" s="255"/>
      <c r="N503" s="255"/>
      <c r="O503" s="255"/>
      <c r="P503" s="255"/>
      <c r="Q503" s="255">
        <f>Q502</f>
        <v>12</v>
      </c>
      <c r="R503" s="255"/>
      <c r="S503" s="255"/>
      <c r="T503" s="255"/>
      <c r="U503" s="255"/>
      <c r="V503" s="255"/>
      <c r="W503" s="255"/>
      <c r="X503" s="255"/>
      <c r="Y503" s="255"/>
      <c r="Z503" s="255"/>
      <c r="AA503" s="255"/>
      <c r="AB503" s="255"/>
      <c r="AC503" s="255"/>
      <c r="AD503" s="255"/>
      <c r="AE503" s="362">
        <f>AE502</f>
        <v>0</v>
      </c>
      <c r="AF503" s="362">
        <f t="shared" ref="AF503" si="1408">AF502</f>
        <v>0</v>
      </c>
      <c r="AG503" s="362">
        <f t="shared" ref="AG503" si="1409">AG502</f>
        <v>0</v>
      </c>
      <c r="AH503" s="362">
        <f t="shared" ref="AH503" si="1410">AH502</f>
        <v>0</v>
      </c>
      <c r="AI503" s="362">
        <f t="shared" ref="AI503" si="1411">AI502</f>
        <v>0</v>
      </c>
      <c r="AJ503" s="362">
        <f t="shared" ref="AJ503" si="1412">AJ502</f>
        <v>0</v>
      </c>
      <c r="AK503" s="362">
        <f t="shared" ref="AK503" si="1413">AK502</f>
        <v>0</v>
      </c>
      <c r="AL503" s="362">
        <f t="shared" ref="AL503" si="1414">AL502</f>
        <v>0</v>
      </c>
      <c r="AM503" s="362">
        <f t="shared" ref="AM503" si="1415">AM502</f>
        <v>0</v>
      </c>
      <c r="AN503" s="362">
        <f t="shared" ref="AN503" si="1416">AN502</f>
        <v>0</v>
      </c>
      <c r="AO503" s="362">
        <f t="shared" ref="AO503" si="1417">AO502</f>
        <v>0</v>
      </c>
      <c r="AP503" s="362">
        <f t="shared" ref="AP503" si="1418">AP502</f>
        <v>0</v>
      </c>
      <c r="AQ503" s="362">
        <f t="shared" ref="AQ503" si="1419">AQ502</f>
        <v>0</v>
      </c>
      <c r="AR503" s="362">
        <f t="shared" ref="AR503" si="1420">AR502</f>
        <v>0</v>
      </c>
      <c r="AS503" s="266"/>
    </row>
    <row r="504" spans="1:45" hidden="1" outlineLevel="1">
      <c r="A504" s="464"/>
      <c r="B504" s="382"/>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363"/>
      <c r="AF504" s="376"/>
      <c r="AG504" s="376"/>
      <c r="AH504" s="376"/>
      <c r="AI504" s="376"/>
      <c r="AJ504" s="376"/>
      <c r="AK504" s="376"/>
      <c r="AL504" s="376"/>
      <c r="AM504" s="376"/>
      <c r="AN504" s="376"/>
      <c r="AO504" s="376"/>
      <c r="AP504" s="376"/>
      <c r="AQ504" s="376"/>
      <c r="AR504" s="376"/>
      <c r="AS504" s="266"/>
    </row>
    <row r="505" spans="1:45" hidden="1" outlineLevel="1">
      <c r="A505" s="464">
        <v>27</v>
      </c>
      <c r="B505" s="379" t="s">
        <v>119</v>
      </c>
      <c r="C505" s="251" t="s">
        <v>25</v>
      </c>
      <c r="D505" s="255"/>
      <c r="E505" s="255"/>
      <c r="F505" s="255"/>
      <c r="G505" s="255"/>
      <c r="H505" s="255"/>
      <c r="I505" s="255"/>
      <c r="J505" s="255"/>
      <c r="K505" s="255"/>
      <c r="L505" s="255"/>
      <c r="M505" s="255"/>
      <c r="N505" s="255"/>
      <c r="O505" s="255"/>
      <c r="P505" s="255"/>
      <c r="Q505" s="255">
        <v>12</v>
      </c>
      <c r="R505" s="255"/>
      <c r="S505" s="255"/>
      <c r="T505" s="255"/>
      <c r="U505" s="255"/>
      <c r="V505" s="255"/>
      <c r="W505" s="255"/>
      <c r="X505" s="255"/>
      <c r="Y505" s="255"/>
      <c r="Z505" s="255"/>
      <c r="AA505" s="255"/>
      <c r="AB505" s="255"/>
      <c r="AC505" s="255"/>
      <c r="AD505" s="255"/>
      <c r="AE505" s="377"/>
      <c r="AF505" s="361"/>
      <c r="AG505" s="361"/>
      <c r="AH505" s="361"/>
      <c r="AI505" s="361"/>
      <c r="AJ505" s="361"/>
      <c r="AK505" s="361"/>
      <c r="AL505" s="366"/>
      <c r="AM505" s="366"/>
      <c r="AN505" s="366"/>
      <c r="AO505" s="366"/>
      <c r="AP505" s="366"/>
      <c r="AQ505" s="366"/>
      <c r="AR505" s="366"/>
      <c r="AS505" s="256">
        <f>SUM(AE505:AR505)</f>
        <v>0</v>
      </c>
    </row>
    <row r="506" spans="1:45" hidden="1" outlineLevel="1">
      <c r="A506" s="464"/>
      <c r="B506" s="382" t="s">
        <v>307</v>
      </c>
      <c r="C506" s="251" t="s">
        <v>163</v>
      </c>
      <c r="D506" s="255"/>
      <c r="E506" s="255"/>
      <c r="F506" s="255"/>
      <c r="G506" s="255"/>
      <c r="H506" s="255"/>
      <c r="I506" s="255"/>
      <c r="J506" s="255"/>
      <c r="K506" s="255"/>
      <c r="L506" s="255"/>
      <c r="M506" s="255"/>
      <c r="N506" s="255"/>
      <c r="O506" s="255"/>
      <c r="P506" s="255"/>
      <c r="Q506" s="255">
        <f>Q505</f>
        <v>12</v>
      </c>
      <c r="R506" s="255"/>
      <c r="S506" s="255"/>
      <c r="T506" s="255"/>
      <c r="U506" s="255"/>
      <c r="V506" s="255"/>
      <c r="W506" s="255"/>
      <c r="X506" s="255"/>
      <c r="Y506" s="255"/>
      <c r="Z506" s="255"/>
      <c r="AA506" s="255"/>
      <c r="AB506" s="255"/>
      <c r="AC506" s="255"/>
      <c r="AD506" s="255"/>
      <c r="AE506" s="362">
        <f>AE505</f>
        <v>0</v>
      </c>
      <c r="AF506" s="362">
        <f t="shared" ref="AF506" si="1421">AF505</f>
        <v>0</v>
      </c>
      <c r="AG506" s="362">
        <f t="shared" ref="AG506" si="1422">AG505</f>
        <v>0</v>
      </c>
      <c r="AH506" s="362">
        <f t="shared" ref="AH506" si="1423">AH505</f>
        <v>0</v>
      </c>
      <c r="AI506" s="362">
        <f t="shared" ref="AI506" si="1424">AI505</f>
        <v>0</v>
      </c>
      <c r="AJ506" s="362">
        <f t="shared" ref="AJ506" si="1425">AJ505</f>
        <v>0</v>
      </c>
      <c r="AK506" s="362">
        <f t="shared" ref="AK506" si="1426">AK505</f>
        <v>0</v>
      </c>
      <c r="AL506" s="362">
        <f t="shared" ref="AL506" si="1427">AL505</f>
        <v>0</v>
      </c>
      <c r="AM506" s="362">
        <f t="shared" ref="AM506" si="1428">AM505</f>
        <v>0</v>
      </c>
      <c r="AN506" s="362">
        <f t="shared" ref="AN506" si="1429">AN505</f>
        <v>0</v>
      </c>
      <c r="AO506" s="362">
        <f t="shared" ref="AO506" si="1430">AO505</f>
        <v>0</v>
      </c>
      <c r="AP506" s="362">
        <f t="shared" ref="AP506" si="1431">AP505</f>
        <v>0</v>
      </c>
      <c r="AQ506" s="362">
        <f t="shared" ref="AQ506" si="1432">AQ505</f>
        <v>0</v>
      </c>
      <c r="AR506" s="362">
        <f t="shared" ref="AR506" si="1433">AR505</f>
        <v>0</v>
      </c>
      <c r="AS506" s="266"/>
    </row>
    <row r="507" spans="1:45" hidden="1" outlineLevel="1">
      <c r="A507" s="464"/>
      <c r="B507" s="382"/>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363"/>
      <c r="AF507" s="376"/>
      <c r="AG507" s="376"/>
      <c r="AH507" s="376"/>
      <c r="AI507" s="376"/>
      <c r="AJ507" s="376"/>
      <c r="AK507" s="376"/>
      <c r="AL507" s="376"/>
      <c r="AM507" s="376"/>
      <c r="AN507" s="376"/>
      <c r="AO507" s="376"/>
      <c r="AP507" s="376"/>
      <c r="AQ507" s="376"/>
      <c r="AR507" s="376"/>
      <c r="AS507" s="266"/>
    </row>
    <row r="508" spans="1:45" ht="30" hidden="1" outlineLevel="1">
      <c r="A508" s="464">
        <v>28</v>
      </c>
      <c r="B508" s="379" t="s">
        <v>120</v>
      </c>
      <c r="C508" s="251" t="s">
        <v>25</v>
      </c>
      <c r="D508" s="255"/>
      <c r="E508" s="255"/>
      <c r="F508" s="255"/>
      <c r="G508" s="255"/>
      <c r="H508" s="255"/>
      <c r="I508" s="255"/>
      <c r="J508" s="255"/>
      <c r="K508" s="255"/>
      <c r="L508" s="255"/>
      <c r="M508" s="255"/>
      <c r="N508" s="255"/>
      <c r="O508" s="255"/>
      <c r="P508" s="255"/>
      <c r="Q508" s="255">
        <v>12</v>
      </c>
      <c r="R508" s="255"/>
      <c r="S508" s="255"/>
      <c r="T508" s="255"/>
      <c r="U508" s="255"/>
      <c r="V508" s="255"/>
      <c r="W508" s="255"/>
      <c r="X508" s="255"/>
      <c r="Y508" s="255"/>
      <c r="Z508" s="255"/>
      <c r="AA508" s="255"/>
      <c r="AB508" s="255"/>
      <c r="AC508" s="255"/>
      <c r="AD508" s="255"/>
      <c r="AE508" s="377"/>
      <c r="AF508" s="361"/>
      <c r="AG508" s="361"/>
      <c r="AH508" s="361"/>
      <c r="AI508" s="361"/>
      <c r="AJ508" s="361"/>
      <c r="AK508" s="361"/>
      <c r="AL508" s="366"/>
      <c r="AM508" s="366"/>
      <c r="AN508" s="366"/>
      <c r="AO508" s="366"/>
      <c r="AP508" s="366"/>
      <c r="AQ508" s="366"/>
      <c r="AR508" s="366"/>
      <c r="AS508" s="256">
        <f>SUM(AE508:AR508)</f>
        <v>0</v>
      </c>
    </row>
    <row r="509" spans="1:45" hidden="1" outlineLevel="1">
      <c r="A509" s="464"/>
      <c r="B509" s="382" t="s">
        <v>307</v>
      </c>
      <c r="C509" s="251" t="s">
        <v>163</v>
      </c>
      <c r="D509" s="255"/>
      <c r="E509" s="255"/>
      <c r="F509" s="255"/>
      <c r="G509" s="255"/>
      <c r="H509" s="255"/>
      <c r="I509" s="255"/>
      <c r="J509" s="255"/>
      <c r="K509" s="255"/>
      <c r="L509" s="255"/>
      <c r="M509" s="255"/>
      <c r="N509" s="255"/>
      <c r="O509" s="255"/>
      <c r="P509" s="255"/>
      <c r="Q509" s="255">
        <f>Q508</f>
        <v>12</v>
      </c>
      <c r="R509" s="255"/>
      <c r="S509" s="255"/>
      <c r="T509" s="255"/>
      <c r="U509" s="255"/>
      <c r="V509" s="255"/>
      <c r="W509" s="255"/>
      <c r="X509" s="255"/>
      <c r="Y509" s="255"/>
      <c r="Z509" s="255"/>
      <c r="AA509" s="255"/>
      <c r="AB509" s="255"/>
      <c r="AC509" s="255"/>
      <c r="AD509" s="255"/>
      <c r="AE509" s="362">
        <f>AE508</f>
        <v>0</v>
      </c>
      <c r="AF509" s="362">
        <f t="shared" ref="AF509" si="1434">AF508</f>
        <v>0</v>
      </c>
      <c r="AG509" s="362">
        <f t="shared" ref="AG509" si="1435">AG508</f>
        <v>0</v>
      </c>
      <c r="AH509" s="362">
        <f t="shared" ref="AH509" si="1436">AH508</f>
        <v>0</v>
      </c>
      <c r="AI509" s="362">
        <f t="shared" ref="AI509" si="1437">AI508</f>
        <v>0</v>
      </c>
      <c r="AJ509" s="362">
        <f t="shared" ref="AJ509" si="1438">AJ508</f>
        <v>0</v>
      </c>
      <c r="AK509" s="362">
        <f t="shared" ref="AK509" si="1439">AK508</f>
        <v>0</v>
      </c>
      <c r="AL509" s="362">
        <f t="shared" ref="AL509" si="1440">AL508</f>
        <v>0</v>
      </c>
      <c r="AM509" s="362">
        <f t="shared" ref="AM509" si="1441">AM508</f>
        <v>0</v>
      </c>
      <c r="AN509" s="362">
        <f t="shared" ref="AN509" si="1442">AN508</f>
        <v>0</v>
      </c>
      <c r="AO509" s="362">
        <f t="shared" ref="AO509" si="1443">AO508</f>
        <v>0</v>
      </c>
      <c r="AP509" s="362">
        <f t="shared" ref="AP509" si="1444">AP508</f>
        <v>0</v>
      </c>
      <c r="AQ509" s="362">
        <f t="shared" ref="AQ509" si="1445">AQ508</f>
        <v>0</v>
      </c>
      <c r="AR509" s="362">
        <f t="shared" ref="AR509" si="1446">AR508</f>
        <v>0</v>
      </c>
      <c r="AS509" s="266"/>
    </row>
    <row r="510" spans="1:45" hidden="1" outlineLevel="1">
      <c r="A510" s="464"/>
      <c r="B510" s="382"/>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363"/>
      <c r="AF510" s="376"/>
      <c r="AG510" s="376"/>
      <c r="AH510" s="376"/>
      <c r="AI510" s="376"/>
      <c r="AJ510" s="376"/>
      <c r="AK510" s="376"/>
      <c r="AL510" s="376"/>
      <c r="AM510" s="376"/>
      <c r="AN510" s="376"/>
      <c r="AO510" s="376"/>
      <c r="AP510" s="376"/>
      <c r="AQ510" s="376"/>
      <c r="AR510" s="376"/>
      <c r="AS510" s="266"/>
    </row>
    <row r="511" spans="1:45" ht="30" hidden="1" outlineLevel="1">
      <c r="A511" s="464">
        <v>29</v>
      </c>
      <c r="B511" s="379" t="s">
        <v>121</v>
      </c>
      <c r="C511" s="251" t="s">
        <v>25</v>
      </c>
      <c r="D511" s="255"/>
      <c r="E511" s="255"/>
      <c r="F511" s="255"/>
      <c r="G511" s="255"/>
      <c r="H511" s="255"/>
      <c r="I511" s="255"/>
      <c r="J511" s="255"/>
      <c r="K511" s="255"/>
      <c r="L511" s="255"/>
      <c r="M511" s="255"/>
      <c r="N511" s="255"/>
      <c r="O511" s="255"/>
      <c r="P511" s="255"/>
      <c r="Q511" s="255">
        <v>3</v>
      </c>
      <c r="R511" s="255"/>
      <c r="S511" s="255"/>
      <c r="T511" s="255"/>
      <c r="U511" s="255"/>
      <c r="V511" s="255"/>
      <c r="W511" s="255"/>
      <c r="X511" s="255"/>
      <c r="Y511" s="255"/>
      <c r="Z511" s="255"/>
      <c r="AA511" s="255"/>
      <c r="AB511" s="255"/>
      <c r="AC511" s="255"/>
      <c r="AD511" s="255"/>
      <c r="AE511" s="377"/>
      <c r="AF511" s="361"/>
      <c r="AG511" s="361"/>
      <c r="AH511" s="361"/>
      <c r="AI511" s="361"/>
      <c r="AJ511" s="361"/>
      <c r="AK511" s="361"/>
      <c r="AL511" s="366"/>
      <c r="AM511" s="366"/>
      <c r="AN511" s="366"/>
      <c r="AO511" s="366"/>
      <c r="AP511" s="366"/>
      <c r="AQ511" s="366"/>
      <c r="AR511" s="366"/>
      <c r="AS511" s="256">
        <f>SUM(AE511:AR511)</f>
        <v>0</v>
      </c>
    </row>
    <row r="512" spans="1:45" hidden="1" outlineLevel="1">
      <c r="A512" s="464"/>
      <c r="B512" s="382" t="s">
        <v>307</v>
      </c>
      <c r="C512" s="251" t="s">
        <v>163</v>
      </c>
      <c r="D512" s="255"/>
      <c r="E512" s="255"/>
      <c r="F512" s="255"/>
      <c r="G512" s="255"/>
      <c r="H512" s="255"/>
      <c r="I512" s="255"/>
      <c r="J512" s="255"/>
      <c r="K512" s="255"/>
      <c r="L512" s="255"/>
      <c r="M512" s="255"/>
      <c r="N512" s="255"/>
      <c r="O512" s="255"/>
      <c r="P512" s="255"/>
      <c r="Q512" s="255">
        <f>Q511</f>
        <v>3</v>
      </c>
      <c r="R512" s="255"/>
      <c r="S512" s="255"/>
      <c r="T512" s="255"/>
      <c r="U512" s="255"/>
      <c r="V512" s="255"/>
      <c r="W512" s="255"/>
      <c r="X512" s="255"/>
      <c r="Y512" s="255"/>
      <c r="Z512" s="255"/>
      <c r="AA512" s="255"/>
      <c r="AB512" s="255"/>
      <c r="AC512" s="255"/>
      <c r="AD512" s="255"/>
      <c r="AE512" s="362">
        <f>AE511</f>
        <v>0</v>
      </c>
      <c r="AF512" s="362">
        <f t="shared" ref="AF512" si="1447">AF511</f>
        <v>0</v>
      </c>
      <c r="AG512" s="362">
        <f t="shared" ref="AG512" si="1448">AG511</f>
        <v>0</v>
      </c>
      <c r="AH512" s="362">
        <f t="shared" ref="AH512" si="1449">AH511</f>
        <v>0</v>
      </c>
      <c r="AI512" s="362">
        <f t="shared" ref="AI512" si="1450">AI511</f>
        <v>0</v>
      </c>
      <c r="AJ512" s="362">
        <f t="shared" ref="AJ512" si="1451">AJ511</f>
        <v>0</v>
      </c>
      <c r="AK512" s="362">
        <f t="shared" ref="AK512" si="1452">AK511</f>
        <v>0</v>
      </c>
      <c r="AL512" s="362">
        <f t="shared" ref="AL512" si="1453">AL511</f>
        <v>0</v>
      </c>
      <c r="AM512" s="362">
        <f t="shared" ref="AM512" si="1454">AM511</f>
        <v>0</v>
      </c>
      <c r="AN512" s="362">
        <f t="shared" ref="AN512" si="1455">AN511</f>
        <v>0</v>
      </c>
      <c r="AO512" s="362">
        <f t="shared" ref="AO512" si="1456">AO511</f>
        <v>0</v>
      </c>
      <c r="AP512" s="362">
        <f t="shared" ref="AP512" si="1457">AP511</f>
        <v>0</v>
      </c>
      <c r="AQ512" s="362">
        <f t="shared" ref="AQ512" si="1458">AQ511</f>
        <v>0</v>
      </c>
      <c r="AR512" s="362">
        <f t="shared" ref="AR512" si="1459">AR511</f>
        <v>0</v>
      </c>
      <c r="AS512" s="266"/>
    </row>
    <row r="513" spans="1:45" hidden="1" outlineLevel="1">
      <c r="A513" s="464"/>
      <c r="B513" s="382"/>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c r="AA513" s="251"/>
      <c r="AB513" s="251"/>
      <c r="AC513" s="251"/>
      <c r="AD513" s="251"/>
      <c r="AE513" s="363"/>
      <c r="AF513" s="376"/>
      <c r="AG513" s="376"/>
      <c r="AH513" s="376"/>
      <c r="AI513" s="376"/>
      <c r="AJ513" s="376"/>
      <c r="AK513" s="376"/>
      <c r="AL513" s="376"/>
      <c r="AM513" s="376"/>
      <c r="AN513" s="376"/>
      <c r="AO513" s="376"/>
      <c r="AP513" s="376"/>
      <c r="AQ513" s="376"/>
      <c r="AR513" s="376"/>
      <c r="AS513" s="266"/>
    </row>
    <row r="514" spans="1:45" ht="30" hidden="1" outlineLevel="1">
      <c r="A514" s="464">
        <v>30</v>
      </c>
      <c r="B514" s="379" t="s">
        <v>122</v>
      </c>
      <c r="C514" s="251" t="s">
        <v>25</v>
      </c>
      <c r="D514" s="255"/>
      <c r="E514" s="255"/>
      <c r="F514" s="255"/>
      <c r="G514" s="255"/>
      <c r="H514" s="255"/>
      <c r="I514" s="255"/>
      <c r="J514" s="255"/>
      <c r="K514" s="255"/>
      <c r="L514" s="255"/>
      <c r="M514" s="255"/>
      <c r="N514" s="255"/>
      <c r="O514" s="255"/>
      <c r="P514" s="255"/>
      <c r="Q514" s="255">
        <v>12</v>
      </c>
      <c r="R514" s="255"/>
      <c r="S514" s="255"/>
      <c r="T514" s="255"/>
      <c r="U514" s="255"/>
      <c r="V514" s="255"/>
      <c r="W514" s="255"/>
      <c r="X514" s="255"/>
      <c r="Y514" s="255"/>
      <c r="Z514" s="255"/>
      <c r="AA514" s="255"/>
      <c r="AB514" s="255"/>
      <c r="AC514" s="255"/>
      <c r="AD514" s="255"/>
      <c r="AE514" s="377"/>
      <c r="AF514" s="361"/>
      <c r="AG514" s="361"/>
      <c r="AH514" s="361"/>
      <c r="AI514" s="361"/>
      <c r="AJ514" s="361"/>
      <c r="AK514" s="361"/>
      <c r="AL514" s="366"/>
      <c r="AM514" s="366"/>
      <c r="AN514" s="366"/>
      <c r="AO514" s="366"/>
      <c r="AP514" s="366"/>
      <c r="AQ514" s="366"/>
      <c r="AR514" s="366"/>
      <c r="AS514" s="256">
        <f>SUM(AE514:AR514)</f>
        <v>0</v>
      </c>
    </row>
    <row r="515" spans="1:45" hidden="1" outlineLevel="1">
      <c r="A515" s="464"/>
      <c r="B515" s="382" t="s">
        <v>307</v>
      </c>
      <c r="C515" s="251" t="s">
        <v>163</v>
      </c>
      <c r="D515" s="255"/>
      <c r="E515" s="255"/>
      <c r="F515" s="255"/>
      <c r="G515" s="255"/>
      <c r="H515" s="255"/>
      <c r="I515" s="255"/>
      <c r="J515" s="255"/>
      <c r="K515" s="255"/>
      <c r="L515" s="255"/>
      <c r="M515" s="255"/>
      <c r="N515" s="255"/>
      <c r="O515" s="255"/>
      <c r="P515" s="255"/>
      <c r="Q515" s="255">
        <f>Q514</f>
        <v>12</v>
      </c>
      <c r="R515" s="255"/>
      <c r="S515" s="255"/>
      <c r="T515" s="255"/>
      <c r="U515" s="255"/>
      <c r="V515" s="255"/>
      <c r="W515" s="255"/>
      <c r="X515" s="255"/>
      <c r="Y515" s="255"/>
      <c r="Z515" s="255"/>
      <c r="AA515" s="255"/>
      <c r="AB515" s="255"/>
      <c r="AC515" s="255"/>
      <c r="AD515" s="255"/>
      <c r="AE515" s="362">
        <f>AE514</f>
        <v>0</v>
      </c>
      <c r="AF515" s="362">
        <f t="shared" ref="AF515" si="1460">AF514</f>
        <v>0</v>
      </c>
      <c r="AG515" s="362">
        <f t="shared" ref="AG515" si="1461">AG514</f>
        <v>0</v>
      </c>
      <c r="AH515" s="362">
        <f t="shared" ref="AH515" si="1462">AH514</f>
        <v>0</v>
      </c>
      <c r="AI515" s="362">
        <f t="shared" ref="AI515" si="1463">AI514</f>
        <v>0</v>
      </c>
      <c r="AJ515" s="362">
        <f t="shared" ref="AJ515" si="1464">AJ514</f>
        <v>0</v>
      </c>
      <c r="AK515" s="362">
        <f t="shared" ref="AK515" si="1465">AK514</f>
        <v>0</v>
      </c>
      <c r="AL515" s="362">
        <f t="shared" ref="AL515" si="1466">AL514</f>
        <v>0</v>
      </c>
      <c r="AM515" s="362">
        <f t="shared" ref="AM515" si="1467">AM514</f>
        <v>0</v>
      </c>
      <c r="AN515" s="362">
        <f t="shared" ref="AN515" si="1468">AN514</f>
        <v>0</v>
      </c>
      <c r="AO515" s="362">
        <f t="shared" ref="AO515" si="1469">AO514</f>
        <v>0</v>
      </c>
      <c r="AP515" s="362">
        <f t="shared" ref="AP515" si="1470">AP514</f>
        <v>0</v>
      </c>
      <c r="AQ515" s="362">
        <f t="shared" ref="AQ515" si="1471">AQ514</f>
        <v>0</v>
      </c>
      <c r="AR515" s="362">
        <f t="shared" ref="AR515" si="1472">AR514</f>
        <v>0</v>
      </c>
      <c r="AS515" s="266"/>
    </row>
    <row r="516" spans="1:45" hidden="1" outlineLevel="1">
      <c r="A516" s="464"/>
      <c r="B516" s="382"/>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251"/>
      <c r="AE516" s="363"/>
      <c r="AF516" s="376"/>
      <c r="AG516" s="376"/>
      <c r="AH516" s="376"/>
      <c r="AI516" s="376"/>
      <c r="AJ516" s="376"/>
      <c r="AK516" s="376"/>
      <c r="AL516" s="376"/>
      <c r="AM516" s="376"/>
      <c r="AN516" s="376"/>
      <c r="AO516" s="376"/>
      <c r="AP516" s="376"/>
      <c r="AQ516" s="376"/>
      <c r="AR516" s="376"/>
      <c r="AS516" s="266"/>
    </row>
    <row r="517" spans="1:45" hidden="1" outlineLevel="1">
      <c r="A517" s="464">
        <v>31</v>
      </c>
      <c r="B517" s="379" t="s">
        <v>123</v>
      </c>
      <c r="C517" s="251" t="s">
        <v>25</v>
      </c>
      <c r="D517" s="255"/>
      <c r="E517" s="255"/>
      <c r="F517" s="255"/>
      <c r="G517" s="255"/>
      <c r="H517" s="255"/>
      <c r="I517" s="255"/>
      <c r="J517" s="255"/>
      <c r="K517" s="255"/>
      <c r="L517" s="255"/>
      <c r="M517" s="255"/>
      <c r="N517" s="255"/>
      <c r="O517" s="255"/>
      <c r="P517" s="255"/>
      <c r="Q517" s="255">
        <v>12</v>
      </c>
      <c r="R517" s="255"/>
      <c r="S517" s="255"/>
      <c r="T517" s="255"/>
      <c r="U517" s="255"/>
      <c r="V517" s="255"/>
      <c r="W517" s="255"/>
      <c r="X517" s="255"/>
      <c r="Y517" s="255"/>
      <c r="Z517" s="255"/>
      <c r="AA517" s="255"/>
      <c r="AB517" s="255"/>
      <c r="AC517" s="255"/>
      <c r="AD517" s="255"/>
      <c r="AE517" s="377"/>
      <c r="AF517" s="361"/>
      <c r="AG517" s="361"/>
      <c r="AH517" s="361"/>
      <c r="AI517" s="361"/>
      <c r="AJ517" s="361"/>
      <c r="AK517" s="361"/>
      <c r="AL517" s="366"/>
      <c r="AM517" s="366"/>
      <c r="AN517" s="366"/>
      <c r="AO517" s="366"/>
      <c r="AP517" s="366"/>
      <c r="AQ517" s="366"/>
      <c r="AR517" s="366"/>
      <c r="AS517" s="256">
        <f>SUM(AE517:AR517)</f>
        <v>0</v>
      </c>
    </row>
    <row r="518" spans="1:45" hidden="1" outlineLevel="1">
      <c r="A518" s="464"/>
      <c r="B518" s="382" t="s">
        <v>307</v>
      </c>
      <c r="C518" s="251" t="s">
        <v>163</v>
      </c>
      <c r="D518" s="255"/>
      <c r="E518" s="255"/>
      <c r="F518" s="255"/>
      <c r="G518" s="255"/>
      <c r="H518" s="255"/>
      <c r="I518" s="255"/>
      <c r="J518" s="255"/>
      <c r="K518" s="255"/>
      <c r="L518" s="255"/>
      <c r="M518" s="255"/>
      <c r="N518" s="255"/>
      <c r="O518" s="255"/>
      <c r="P518" s="255"/>
      <c r="Q518" s="255">
        <f>Q517</f>
        <v>12</v>
      </c>
      <c r="R518" s="255"/>
      <c r="S518" s="255"/>
      <c r="T518" s="255"/>
      <c r="U518" s="255"/>
      <c r="V518" s="255"/>
      <c r="W518" s="255"/>
      <c r="X518" s="255"/>
      <c r="Y518" s="255"/>
      <c r="Z518" s="255"/>
      <c r="AA518" s="255"/>
      <c r="AB518" s="255"/>
      <c r="AC518" s="255"/>
      <c r="AD518" s="255"/>
      <c r="AE518" s="362">
        <f>AE517</f>
        <v>0</v>
      </c>
      <c r="AF518" s="362">
        <f t="shared" ref="AF518" si="1473">AF517</f>
        <v>0</v>
      </c>
      <c r="AG518" s="362">
        <f t="shared" ref="AG518" si="1474">AG517</f>
        <v>0</v>
      </c>
      <c r="AH518" s="362">
        <f t="shared" ref="AH518" si="1475">AH517</f>
        <v>0</v>
      </c>
      <c r="AI518" s="362">
        <f t="shared" ref="AI518" si="1476">AI517</f>
        <v>0</v>
      </c>
      <c r="AJ518" s="362">
        <f t="shared" ref="AJ518" si="1477">AJ517</f>
        <v>0</v>
      </c>
      <c r="AK518" s="362">
        <f t="shared" ref="AK518" si="1478">AK517</f>
        <v>0</v>
      </c>
      <c r="AL518" s="362">
        <f t="shared" ref="AL518" si="1479">AL517</f>
        <v>0</v>
      </c>
      <c r="AM518" s="362">
        <f t="shared" ref="AM518" si="1480">AM517</f>
        <v>0</v>
      </c>
      <c r="AN518" s="362">
        <f t="shared" ref="AN518" si="1481">AN517</f>
        <v>0</v>
      </c>
      <c r="AO518" s="362">
        <f t="shared" ref="AO518" si="1482">AO517</f>
        <v>0</v>
      </c>
      <c r="AP518" s="362">
        <f t="shared" ref="AP518" si="1483">AP517</f>
        <v>0</v>
      </c>
      <c r="AQ518" s="362">
        <f t="shared" ref="AQ518" si="1484">AQ517</f>
        <v>0</v>
      </c>
      <c r="AR518" s="362">
        <f t="shared" ref="AR518" si="1485">AR517</f>
        <v>0</v>
      </c>
      <c r="AS518" s="266"/>
    </row>
    <row r="519" spans="1:45" hidden="1" outlineLevel="1">
      <c r="A519" s="464"/>
      <c r="B519" s="379"/>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251"/>
      <c r="AE519" s="363"/>
      <c r="AF519" s="376"/>
      <c r="AG519" s="376"/>
      <c r="AH519" s="376"/>
      <c r="AI519" s="376"/>
      <c r="AJ519" s="376"/>
      <c r="AK519" s="376"/>
      <c r="AL519" s="376"/>
      <c r="AM519" s="376"/>
      <c r="AN519" s="376"/>
      <c r="AO519" s="376"/>
      <c r="AP519" s="376"/>
      <c r="AQ519" s="376"/>
      <c r="AR519" s="376"/>
      <c r="AS519" s="266"/>
    </row>
    <row r="520" spans="1:45" hidden="1" outlineLevel="1">
      <c r="A520" s="464">
        <v>32</v>
      </c>
      <c r="B520" s="379" t="s">
        <v>124</v>
      </c>
      <c r="C520" s="251" t="s">
        <v>25</v>
      </c>
      <c r="D520" s="255"/>
      <c r="E520" s="255"/>
      <c r="F520" s="255"/>
      <c r="G520" s="255"/>
      <c r="H520" s="255"/>
      <c r="I520" s="255"/>
      <c r="J520" s="255"/>
      <c r="K520" s="255"/>
      <c r="L520" s="255"/>
      <c r="M520" s="255"/>
      <c r="N520" s="255"/>
      <c r="O520" s="255"/>
      <c r="P520" s="255"/>
      <c r="Q520" s="255">
        <v>12</v>
      </c>
      <c r="R520" s="255"/>
      <c r="S520" s="255"/>
      <c r="T520" s="255"/>
      <c r="U520" s="255"/>
      <c r="V520" s="255"/>
      <c r="W520" s="255"/>
      <c r="X520" s="255"/>
      <c r="Y520" s="255"/>
      <c r="Z520" s="255"/>
      <c r="AA520" s="255"/>
      <c r="AB520" s="255"/>
      <c r="AC520" s="255"/>
      <c r="AD520" s="255"/>
      <c r="AE520" s="377"/>
      <c r="AF520" s="361"/>
      <c r="AG520" s="361"/>
      <c r="AH520" s="361"/>
      <c r="AI520" s="361"/>
      <c r="AJ520" s="361"/>
      <c r="AK520" s="361"/>
      <c r="AL520" s="366"/>
      <c r="AM520" s="366"/>
      <c r="AN520" s="366"/>
      <c r="AO520" s="366"/>
      <c r="AP520" s="366"/>
      <c r="AQ520" s="366"/>
      <c r="AR520" s="366"/>
      <c r="AS520" s="256">
        <f>SUM(AE520:AR520)</f>
        <v>0</v>
      </c>
    </row>
    <row r="521" spans="1:45" hidden="1" outlineLevel="1">
      <c r="A521" s="464"/>
      <c r="B521" s="382" t="s">
        <v>307</v>
      </c>
      <c r="C521" s="251" t="s">
        <v>163</v>
      </c>
      <c r="D521" s="255"/>
      <c r="E521" s="255"/>
      <c r="F521" s="255"/>
      <c r="G521" s="255"/>
      <c r="H521" s="255"/>
      <c r="I521" s="255"/>
      <c r="J521" s="255"/>
      <c r="K521" s="255"/>
      <c r="L521" s="255"/>
      <c r="M521" s="255"/>
      <c r="N521" s="255"/>
      <c r="O521" s="255"/>
      <c r="P521" s="255"/>
      <c r="Q521" s="255">
        <f>Q520</f>
        <v>12</v>
      </c>
      <c r="R521" s="255"/>
      <c r="S521" s="255"/>
      <c r="T521" s="255"/>
      <c r="U521" s="255"/>
      <c r="V521" s="255"/>
      <c r="W521" s="255"/>
      <c r="X521" s="255"/>
      <c r="Y521" s="255"/>
      <c r="Z521" s="255"/>
      <c r="AA521" s="255"/>
      <c r="AB521" s="255"/>
      <c r="AC521" s="255"/>
      <c r="AD521" s="255"/>
      <c r="AE521" s="362">
        <f>AE520</f>
        <v>0</v>
      </c>
      <c r="AF521" s="362">
        <f t="shared" ref="AF521" si="1486">AF520</f>
        <v>0</v>
      </c>
      <c r="AG521" s="362">
        <f t="shared" ref="AG521" si="1487">AG520</f>
        <v>0</v>
      </c>
      <c r="AH521" s="362">
        <f t="shared" ref="AH521" si="1488">AH520</f>
        <v>0</v>
      </c>
      <c r="AI521" s="362">
        <f t="shared" ref="AI521" si="1489">AI520</f>
        <v>0</v>
      </c>
      <c r="AJ521" s="362">
        <f t="shared" ref="AJ521" si="1490">AJ520</f>
        <v>0</v>
      </c>
      <c r="AK521" s="362">
        <f t="shared" ref="AK521" si="1491">AK520</f>
        <v>0</v>
      </c>
      <c r="AL521" s="362">
        <f t="shared" ref="AL521" si="1492">AL520</f>
        <v>0</v>
      </c>
      <c r="AM521" s="362">
        <f t="shared" ref="AM521" si="1493">AM520</f>
        <v>0</v>
      </c>
      <c r="AN521" s="362">
        <f t="shared" ref="AN521" si="1494">AN520</f>
        <v>0</v>
      </c>
      <c r="AO521" s="362">
        <f t="shared" ref="AO521" si="1495">AO520</f>
        <v>0</v>
      </c>
      <c r="AP521" s="362">
        <f t="shared" ref="AP521" si="1496">AP520</f>
        <v>0</v>
      </c>
      <c r="AQ521" s="362">
        <f t="shared" ref="AQ521" si="1497">AQ520</f>
        <v>0</v>
      </c>
      <c r="AR521" s="362">
        <f t="shared" ref="AR521" si="1498">AR520</f>
        <v>0</v>
      </c>
      <c r="AS521" s="266"/>
    </row>
    <row r="522" spans="1:45" hidden="1" outlineLevel="1">
      <c r="A522" s="464"/>
      <c r="B522" s="379"/>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363"/>
      <c r="AF522" s="376"/>
      <c r="AG522" s="376"/>
      <c r="AH522" s="376"/>
      <c r="AI522" s="376"/>
      <c r="AJ522" s="376"/>
      <c r="AK522" s="376"/>
      <c r="AL522" s="376"/>
      <c r="AM522" s="376"/>
      <c r="AN522" s="376"/>
      <c r="AO522" s="376"/>
      <c r="AP522" s="376"/>
      <c r="AQ522" s="376"/>
      <c r="AR522" s="376"/>
      <c r="AS522" s="266"/>
    </row>
    <row r="523" spans="1:45" ht="15.75" hidden="1" outlineLevel="1">
      <c r="A523" s="464"/>
      <c r="B523" s="443" t="s">
        <v>498</v>
      </c>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363"/>
      <c r="AF523" s="376"/>
      <c r="AG523" s="376"/>
      <c r="AH523" s="376"/>
      <c r="AI523" s="376"/>
      <c r="AJ523" s="376"/>
      <c r="AK523" s="376"/>
      <c r="AL523" s="376"/>
      <c r="AM523" s="376"/>
      <c r="AN523" s="376"/>
      <c r="AO523" s="376"/>
      <c r="AP523" s="376"/>
      <c r="AQ523" s="376"/>
      <c r="AR523" s="376"/>
      <c r="AS523" s="266"/>
    </row>
    <row r="524" spans="1:45" hidden="1" outlineLevel="1">
      <c r="A524" s="464">
        <v>33</v>
      </c>
      <c r="B524" s="379" t="s">
        <v>125</v>
      </c>
      <c r="C524" s="251" t="s">
        <v>25</v>
      </c>
      <c r="D524" s="255"/>
      <c r="E524" s="255"/>
      <c r="F524" s="255"/>
      <c r="G524" s="255"/>
      <c r="H524" s="255"/>
      <c r="I524" s="255"/>
      <c r="J524" s="255"/>
      <c r="K524" s="255"/>
      <c r="L524" s="255"/>
      <c r="M524" s="255"/>
      <c r="N524" s="255"/>
      <c r="O524" s="255"/>
      <c r="P524" s="255"/>
      <c r="Q524" s="255">
        <v>0</v>
      </c>
      <c r="R524" s="255"/>
      <c r="S524" s="255"/>
      <c r="T524" s="255"/>
      <c r="U524" s="255"/>
      <c r="V524" s="255"/>
      <c r="W524" s="255"/>
      <c r="X524" s="255"/>
      <c r="Y524" s="255"/>
      <c r="Z524" s="255"/>
      <c r="AA524" s="255"/>
      <c r="AB524" s="255"/>
      <c r="AC524" s="255"/>
      <c r="AD524" s="255"/>
      <c r="AE524" s="377"/>
      <c r="AF524" s="361"/>
      <c r="AG524" s="361"/>
      <c r="AH524" s="361"/>
      <c r="AI524" s="361"/>
      <c r="AJ524" s="361"/>
      <c r="AK524" s="361"/>
      <c r="AL524" s="366"/>
      <c r="AM524" s="366"/>
      <c r="AN524" s="366"/>
      <c r="AO524" s="366"/>
      <c r="AP524" s="366"/>
      <c r="AQ524" s="366"/>
      <c r="AR524" s="366"/>
      <c r="AS524" s="256">
        <f>SUM(AE524:AR524)</f>
        <v>0</v>
      </c>
    </row>
    <row r="525" spans="1:45" hidden="1" outlineLevel="1">
      <c r="A525" s="464"/>
      <c r="B525" s="382" t="s">
        <v>307</v>
      </c>
      <c r="C525" s="251" t="s">
        <v>163</v>
      </c>
      <c r="D525" s="255"/>
      <c r="E525" s="255"/>
      <c r="F525" s="255"/>
      <c r="G525" s="255"/>
      <c r="H525" s="255"/>
      <c r="I525" s="255"/>
      <c r="J525" s="255"/>
      <c r="K525" s="255"/>
      <c r="L525" s="255"/>
      <c r="M525" s="255"/>
      <c r="N525" s="255"/>
      <c r="O525" s="255"/>
      <c r="P525" s="255"/>
      <c r="Q525" s="255">
        <f>Q524</f>
        <v>0</v>
      </c>
      <c r="R525" s="255"/>
      <c r="S525" s="255"/>
      <c r="T525" s="255"/>
      <c r="U525" s="255"/>
      <c r="V525" s="255"/>
      <c r="W525" s="255"/>
      <c r="X525" s="255"/>
      <c r="Y525" s="255"/>
      <c r="Z525" s="255"/>
      <c r="AA525" s="255"/>
      <c r="AB525" s="255"/>
      <c r="AC525" s="255"/>
      <c r="AD525" s="255"/>
      <c r="AE525" s="362">
        <f>AE524</f>
        <v>0</v>
      </c>
      <c r="AF525" s="362">
        <f t="shared" ref="AF525" si="1499">AF524</f>
        <v>0</v>
      </c>
      <c r="AG525" s="362">
        <f t="shared" ref="AG525" si="1500">AG524</f>
        <v>0</v>
      </c>
      <c r="AH525" s="362">
        <f t="shared" ref="AH525" si="1501">AH524</f>
        <v>0</v>
      </c>
      <c r="AI525" s="362">
        <f t="shared" ref="AI525" si="1502">AI524</f>
        <v>0</v>
      </c>
      <c r="AJ525" s="362">
        <f t="shared" ref="AJ525" si="1503">AJ524</f>
        <v>0</v>
      </c>
      <c r="AK525" s="362">
        <f t="shared" ref="AK525" si="1504">AK524</f>
        <v>0</v>
      </c>
      <c r="AL525" s="362">
        <f t="shared" ref="AL525" si="1505">AL524</f>
        <v>0</v>
      </c>
      <c r="AM525" s="362">
        <f t="shared" ref="AM525" si="1506">AM524</f>
        <v>0</v>
      </c>
      <c r="AN525" s="362">
        <f t="shared" ref="AN525" si="1507">AN524</f>
        <v>0</v>
      </c>
      <c r="AO525" s="362">
        <f t="shared" ref="AO525" si="1508">AO524</f>
        <v>0</v>
      </c>
      <c r="AP525" s="362">
        <f t="shared" ref="AP525" si="1509">AP524</f>
        <v>0</v>
      </c>
      <c r="AQ525" s="362">
        <f t="shared" ref="AQ525" si="1510">AQ524</f>
        <v>0</v>
      </c>
      <c r="AR525" s="362">
        <f t="shared" ref="AR525" si="1511">AR524</f>
        <v>0</v>
      </c>
      <c r="AS525" s="266"/>
    </row>
    <row r="526" spans="1:45" hidden="1" outlineLevel="1">
      <c r="A526" s="464"/>
      <c r="B526" s="379"/>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363"/>
      <c r="AF526" s="376"/>
      <c r="AG526" s="376"/>
      <c r="AH526" s="376"/>
      <c r="AI526" s="376"/>
      <c r="AJ526" s="376"/>
      <c r="AK526" s="376"/>
      <c r="AL526" s="376"/>
      <c r="AM526" s="376"/>
      <c r="AN526" s="376"/>
      <c r="AO526" s="376"/>
      <c r="AP526" s="376"/>
      <c r="AQ526" s="376"/>
      <c r="AR526" s="376"/>
      <c r="AS526" s="266"/>
    </row>
    <row r="527" spans="1:45" hidden="1" outlineLevel="1">
      <c r="A527" s="464">
        <v>34</v>
      </c>
      <c r="B527" s="379" t="s">
        <v>126</v>
      </c>
      <c r="C527" s="251" t="s">
        <v>25</v>
      </c>
      <c r="D527" s="255"/>
      <c r="E527" s="255"/>
      <c r="F527" s="255"/>
      <c r="G527" s="255"/>
      <c r="H527" s="255"/>
      <c r="I527" s="255"/>
      <c r="J527" s="255"/>
      <c r="K527" s="255"/>
      <c r="L527" s="255"/>
      <c r="M527" s="255"/>
      <c r="N527" s="255"/>
      <c r="O527" s="255"/>
      <c r="P527" s="255"/>
      <c r="Q527" s="255">
        <v>0</v>
      </c>
      <c r="R527" s="255"/>
      <c r="S527" s="255"/>
      <c r="T527" s="255"/>
      <c r="U527" s="255"/>
      <c r="V527" s="255"/>
      <c r="W527" s="255"/>
      <c r="X527" s="255"/>
      <c r="Y527" s="255"/>
      <c r="Z527" s="255"/>
      <c r="AA527" s="255"/>
      <c r="AB527" s="255"/>
      <c r="AC527" s="255"/>
      <c r="AD527" s="255"/>
      <c r="AE527" s="377"/>
      <c r="AF527" s="361"/>
      <c r="AG527" s="361"/>
      <c r="AH527" s="361"/>
      <c r="AI527" s="361"/>
      <c r="AJ527" s="361"/>
      <c r="AK527" s="361"/>
      <c r="AL527" s="366"/>
      <c r="AM527" s="366"/>
      <c r="AN527" s="366"/>
      <c r="AO527" s="366"/>
      <c r="AP527" s="366"/>
      <c r="AQ527" s="366"/>
      <c r="AR527" s="366"/>
      <c r="AS527" s="256">
        <f>SUM(AE527:AR527)</f>
        <v>0</v>
      </c>
    </row>
    <row r="528" spans="1:45" hidden="1" outlineLevel="1">
      <c r="A528" s="464"/>
      <c r="B528" s="382" t="s">
        <v>307</v>
      </c>
      <c r="C528" s="251" t="s">
        <v>163</v>
      </c>
      <c r="D528" s="255"/>
      <c r="E528" s="255"/>
      <c r="F528" s="255"/>
      <c r="G528" s="255"/>
      <c r="H528" s="255"/>
      <c r="I528" s="255"/>
      <c r="J528" s="255"/>
      <c r="K528" s="255"/>
      <c r="L528" s="255"/>
      <c r="M528" s="255"/>
      <c r="N528" s="255"/>
      <c r="O528" s="255"/>
      <c r="P528" s="255"/>
      <c r="Q528" s="255">
        <f>Q527</f>
        <v>0</v>
      </c>
      <c r="R528" s="255"/>
      <c r="S528" s="255"/>
      <c r="T528" s="255"/>
      <c r="U528" s="255"/>
      <c r="V528" s="255"/>
      <c r="W528" s="255"/>
      <c r="X528" s="255"/>
      <c r="Y528" s="255"/>
      <c r="Z528" s="255"/>
      <c r="AA528" s="255"/>
      <c r="AB528" s="255"/>
      <c r="AC528" s="255"/>
      <c r="AD528" s="255"/>
      <c r="AE528" s="362">
        <f>AE527</f>
        <v>0</v>
      </c>
      <c r="AF528" s="362">
        <f t="shared" ref="AF528" si="1512">AF527</f>
        <v>0</v>
      </c>
      <c r="AG528" s="362">
        <f t="shared" ref="AG528" si="1513">AG527</f>
        <v>0</v>
      </c>
      <c r="AH528" s="362">
        <f t="shared" ref="AH528" si="1514">AH527</f>
        <v>0</v>
      </c>
      <c r="AI528" s="362">
        <f t="shared" ref="AI528" si="1515">AI527</f>
        <v>0</v>
      </c>
      <c r="AJ528" s="362">
        <f t="shared" ref="AJ528" si="1516">AJ527</f>
        <v>0</v>
      </c>
      <c r="AK528" s="362">
        <f t="shared" ref="AK528" si="1517">AK527</f>
        <v>0</v>
      </c>
      <c r="AL528" s="362">
        <f t="shared" ref="AL528" si="1518">AL527</f>
        <v>0</v>
      </c>
      <c r="AM528" s="362">
        <f t="shared" ref="AM528" si="1519">AM527</f>
        <v>0</v>
      </c>
      <c r="AN528" s="362">
        <f t="shared" ref="AN528" si="1520">AN527</f>
        <v>0</v>
      </c>
      <c r="AO528" s="362">
        <f t="shared" ref="AO528" si="1521">AO527</f>
        <v>0</v>
      </c>
      <c r="AP528" s="362">
        <f t="shared" ref="AP528" si="1522">AP527</f>
        <v>0</v>
      </c>
      <c r="AQ528" s="362">
        <f t="shared" ref="AQ528" si="1523">AQ527</f>
        <v>0</v>
      </c>
      <c r="AR528" s="362">
        <f t="shared" ref="AR528" si="1524">AR527</f>
        <v>0</v>
      </c>
      <c r="AS528" s="266"/>
    </row>
    <row r="529" spans="1:45" hidden="1" outlineLevel="1">
      <c r="A529" s="464"/>
      <c r="B529" s="379"/>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251"/>
      <c r="AE529" s="363"/>
      <c r="AF529" s="376"/>
      <c r="AG529" s="376"/>
      <c r="AH529" s="376"/>
      <c r="AI529" s="376"/>
      <c r="AJ529" s="376"/>
      <c r="AK529" s="376"/>
      <c r="AL529" s="376"/>
      <c r="AM529" s="376"/>
      <c r="AN529" s="376"/>
      <c r="AO529" s="376"/>
      <c r="AP529" s="376"/>
      <c r="AQ529" s="376"/>
      <c r="AR529" s="376"/>
      <c r="AS529" s="266"/>
    </row>
    <row r="530" spans="1:45" hidden="1" outlineLevel="1">
      <c r="A530" s="464">
        <v>35</v>
      </c>
      <c r="B530" s="379" t="s">
        <v>127</v>
      </c>
      <c r="C530" s="251" t="s">
        <v>25</v>
      </c>
      <c r="D530" s="255"/>
      <c r="E530" s="255"/>
      <c r="F530" s="255"/>
      <c r="G530" s="255"/>
      <c r="H530" s="255"/>
      <c r="I530" s="255"/>
      <c r="J530" s="255"/>
      <c r="K530" s="255"/>
      <c r="L530" s="255"/>
      <c r="M530" s="255"/>
      <c r="N530" s="255"/>
      <c r="O530" s="255"/>
      <c r="P530" s="255"/>
      <c r="Q530" s="255">
        <v>0</v>
      </c>
      <c r="R530" s="255"/>
      <c r="S530" s="255"/>
      <c r="T530" s="255"/>
      <c r="U530" s="255"/>
      <c r="V530" s="255"/>
      <c r="W530" s="255"/>
      <c r="X530" s="255"/>
      <c r="Y530" s="255"/>
      <c r="Z530" s="255"/>
      <c r="AA530" s="255"/>
      <c r="AB530" s="255"/>
      <c r="AC530" s="255"/>
      <c r="AD530" s="255"/>
      <c r="AE530" s="377"/>
      <c r="AF530" s="361"/>
      <c r="AG530" s="361"/>
      <c r="AH530" s="361"/>
      <c r="AI530" s="361"/>
      <c r="AJ530" s="361"/>
      <c r="AK530" s="361"/>
      <c r="AL530" s="366"/>
      <c r="AM530" s="366"/>
      <c r="AN530" s="366"/>
      <c r="AO530" s="366"/>
      <c r="AP530" s="366"/>
      <c r="AQ530" s="366"/>
      <c r="AR530" s="366"/>
      <c r="AS530" s="256">
        <f>SUM(AE530:AR530)</f>
        <v>0</v>
      </c>
    </row>
    <row r="531" spans="1:45" hidden="1" outlineLevel="1">
      <c r="A531" s="464"/>
      <c r="B531" s="382" t="s">
        <v>307</v>
      </c>
      <c r="C531" s="251" t="s">
        <v>163</v>
      </c>
      <c r="D531" s="255"/>
      <c r="E531" s="255"/>
      <c r="F531" s="255"/>
      <c r="G531" s="255"/>
      <c r="H531" s="255"/>
      <c r="I531" s="255"/>
      <c r="J531" s="255"/>
      <c r="K531" s="255"/>
      <c r="L531" s="255"/>
      <c r="M531" s="255"/>
      <c r="N531" s="255"/>
      <c r="O531" s="255"/>
      <c r="P531" s="255"/>
      <c r="Q531" s="255">
        <f>Q530</f>
        <v>0</v>
      </c>
      <c r="R531" s="255"/>
      <c r="S531" s="255"/>
      <c r="T531" s="255"/>
      <c r="U531" s="255"/>
      <c r="V531" s="255"/>
      <c r="W531" s="255"/>
      <c r="X531" s="255"/>
      <c r="Y531" s="255"/>
      <c r="Z531" s="255"/>
      <c r="AA531" s="255"/>
      <c r="AB531" s="255"/>
      <c r="AC531" s="255"/>
      <c r="AD531" s="255"/>
      <c r="AE531" s="362">
        <f>AE530</f>
        <v>0</v>
      </c>
      <c r="AF531" s="362">
        <f t="shared" ref="AF531" si="1525">AF530</f>
        <v>0</v>
      </c>
      <c r="AG531" s="362">
        <f t="shared" ref="AG531" si="1526">AG530</f>
        <v>0</v>
      </c>
      <c r="AH531" s="362">
        <f t="shared" ref="AH531" si="1527">AH530</f>
        <v>0</v>
      </c>
      <c r="AI531" s="362">
        <f t="shared" ref="AI531" si="1528">AI530</f>
        <v>0</v>
      </c>
      <c r="AJ531" s="362">
        <f t="shared" ref="AJ531" si="1529">AJ530</f>
        <v>0</v>
      </c>
      <c r="AK531" s="362">
        <f t="shared" ref="AK531" si="1530">AK530</f>
        <v>0</v>
      </c>
      <c r="AL531" s="362">
        <f t="shared" ref="AL531" si="1531">AL530</f>
        <v>0</v>
      </c>
      <c r="AM531" s="362">
        <f t="shared" ref="AM531" si="1532">AM530</f>
        <v>0</v>
      </c>
      <c r="AN531" s="362">
        <f t="shared" ref="AN531" si="1533">AN530</f>
        <v>0</v>
      </c>
      <c r="AO531" s="362">
        <f t="shared" ref="AO531" si="1534">AO530</f>
        <v>0</v>
      </c>
      <c r="AP531" s="362">
        <f t="shared" ref="AP531" si="1535">AP530</f>
        <v>0</v>
      </c>
      <c r="AQ531" s="362">
        <f t="shared" ref="AQ531" si="1536">AQ530</f>
        <v>0</v>
      </c>
      <c r="AR531" s="362">
        <f t="shared" ref="AR531" si="1537">AR530</f>
        <v>0</v>
      </c>
      <c r="AS531" s="266"/>
    </row>
    <row r="532" spans="1:45" hidden="1" outlineLevel="1">
      <c r="A532" s="464"/>
      <c r="B532" s="382"/>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251"/>
      <c r="AE532" s="363"/>
      <c r="AF532" s="376"/>
      <c r="AG532" s="376"/>
      <c r="AH532" s="376"/>
      <c r="AI532" s="376"/>
      <c r="AJ532" s="376"/>
      <c r="AK532" s="376"/>
      <c r="AL532" s="376"/>
      <c r="AM532" s="376"/>
      <c r="AN532" s="376"/>
      <c r="AO532" s="376"/>
      <c r="AP532" s="376"/>
      <c r="AQ532" s="376"/>
      <c r="AR532" s="376"/>
      <c r="AS532" s="266"/>
    </row>
    <row r="533" spans="1:45" ht="15.75" hidden="1" outlineLevel="1">
      <c r="A533" s="464"/>
      <c r="B533" s="443" t="s">
        <v>499</v>
      </c>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363"/>
      <c r="AF533" s="376"/>
      <c r="AG533" s="376"/>
      <c r="AH533" s="376"/>
      <c r="AI533" s="376"/>
      <c r="AJ533" s="376"/>
      <c r="AK533" s="376"/>
      <c r="AL533" s="376"/>
      <c r="AM533" s="376"/>
      <c r="AN533" s="376"/>
      <c r="AO533" s="376"/>
      <c r="AP533" s="376"/>
      <c r="AQ533" s="376"/>
      <c r="AR533" s="376"/>
      <c r="AS533" s="266"/>
    </row>
    <row r="534" spans="1:45" ht="45" hidden="1" outlineLevel="1">
      <c r="A534" s="464">
        <v>36</v>
      </c>
      <c r="B534" s="379" t="s">
        <v>128</v>
      </c>
      <c r="C534" s="251" t="s">
        <v>25</v>
      </c>
      <c r="D534" s="255"/>
      <c r="E534" s="255"/>
      <c r="F534" s="255"/>
      <c r="G534" s="255"/>
      <c r="H534" s="255"/>
      <c r="I534" s="255"/>
      <c r="J534" s="255"/>
      <c r="K534" s="255"/>
      <c r="L534" s="255"/>
      <c r="M534" s="255"/>
      <c r="N534" s="255"/>
      <c r="O534" s="255"/>
      <c r="P534" s="255"/>
      <c r="Q534" s="255">
        <v>12</v>
      </c>
      <c r="R534" s="255"/>
      <c r="S534" s="255"/>
      <c r="T534" s="255"/>
      <c r="U534" s="255"/>
      <c r="V534" s="255"/>
      <c r="W534" s="255"/>
      <c r="X534" s="255"/>
      <c r="Y534" s="255"/>
      <c r="Z534" s="255"/>
      <c r="AA534" s="255"/>
      <c r="AB534" s="255"/>
      <c r="AC534" s="255"/>
      <c r="AD534" s="255"/>
      <c r="AE534" s="377"/>
      <c r="AF534" s="361"/>
      <c r="AG534" s="361"/>
      <c r="AH534" s="361"/>
      <c r="AI534" s="361"/>
      <c r="AJ534" s="361"/>
      <c r="AK534" s="361"/>
      <c r="AL534" s="366"/>
      <c r="AM534" s="366"/>
      <c r="AN534" s="366"/>
      <c r="AO534" s="366"/>
      <c r="AP534" s="366"/>
      <c r="AQ534" s="366"/>
      <c r="AR534" s="366"/>
      <c r="AS534" s="256">
        <f>SUM(AE534:AR534)</f>
        <v>0</v>
      </c>
    </row>
    <row r="535" spans="1:45" hidden="1" outlineLevel="1">
      <c r="A535" s="464"/>
      <c r="B535" s="382" t="s">
        <v>307</v>
      </c>
      <c r="C535" s="251" t="s">
        <v>163</v>
      </c>
      <c r="D535" s="255"/>
      <c r="E535" s="255"/>
      <c r="F535" s="255"/>
      <c r="G535" s="255"/>
      <c r="H535" s="255"/>
      <c r="I535" s="255"/>
      <c r="J535" s="255"/>
      <c r="K535" s="255"/>
      <c r="L535" s="255"/>
      <c r="M535" s="255"/>
      <c r="N535" s="255"/>
      <c r="O535" s="255"/>
      <c r="P535" s="255"/>
      <c r="Q535" s="255">
        <f>Q534</f>
        <v>12</v>
      </c>
      <c r="R535" s="255"/>
      <c r="S535" s="255"/>
      <c r="T535" s="255"/>
      <c r="U535" s="255"/>
      <c r="V535" s="255"/>
      <c r="W535" s="255"/>
      <c r="X535" s="255"/>
      <c r="Y535" s="255"/>
      <c r="Z535" s="255"/>
      <c r="AA535" s="255"/>
      <c r="AB535" s="255"/>
      <c r="AC535" s="255"/>
      <c r="AD535" s="255"/>
      <c r="AE535" s="362">
        <f>AE534</f>
        <v>0</v>
      </c>
      <c r="AF535" s="362">
        <f t="shared" ref="AF535" si="1538">AF534</f>
        <v>0</v>
      </c>
      <c r="AG535" s="362">
        <f t="shared" ref="AG535" si="1539">AG534</f>
        <v>0</v>
      </c>
      <c r="AH535" s="362">
        <f t="shared" ref="AH535" si="1540">AH534</f>
        <v>0</v>
      </c>
      <c r="AI535" s="362">
        <f t="shared" ref="AI535" si="1541">AI534</f>
        <v>0</v>
      </c>
      <c r="AJ535" s="362">
        <f t="shared" ref="AJ535" si="1542">AJ534</f>
        <v>0</v>
      </c>
      <c r="AK535" s="362">
        <f t="shared" ref="AK535" si="1543">AK534</f>
        <v>0</v>
      </c>
      <c r="AL535" s="362">
        <f t="shared" ref="AL535" si="1544">AL534</f>
        <v>0</v>
      </c>
      <c r="AM535" s="362">
        <f t="shared" ref="AM535" si="1545">AM534</f>
        <v>0</v>
      </c>
      <c r="AN535" s="362">
        <f t="shared" ref="AN535" si="1546">AN534</f>
        <v>0</v>
      </c>
      <c r="AO535" s="362">
        <f t="shared" ref="AO535" si="1547">AO534</f>
        <v>0</v>
      </c>
      <c r="AP535" s="362">
        <f t="shared" ref="AP535" si="1548">AP534</f>
        <v>0</v>
      </c>
      <c r="AQ535" s="362">
        <f t="shared" ref="AQ535" si="1549">AQ534</f>
        <v>0</v>
      </c>
      <c r="AR535" s="362">
        <f t="shared" ref="AR535" si="1550">AR534</f>
        <v>0</v>
      </c>
      <c r="AS535" s="266"/>
    </row>
    <row r="536" spans="1:45" hidden="1" outlineLevel="1">
      <c r="A536" s="464"/>
      <c r="B536" s="379"/>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c r="AA536" s="251"/>
      <c r="AB536" s="251"/>
      <c r="AC536" s="251"/>
      <c r="AD536" s="251"/>
      <c r="AE536" s="363"/>
      <c r="AF536" s="376"/>
      <c r="AG536" s="376"/>
      <c r="AH536" s="376"/>
      <c r="AI536" s="376"/>
      <c r="AJ536" s="376"/>
      <c r="AK536" s="376"/>
      <c r="AL536" s="376"/>
      <c r="AM536" s="376"/>
      <c r="AN536" s="376"/>
      <c r="AO536" s="376"/>
      <c r="AP536" s="376"/>
      <c r="AQ536" s="376"/>
      <c r="AR536" s="376"/>
      <c r="AS536" s="266"/>
    </row>
    <row r="537" spans="1:45" hidden="1" outlineLevel="1">
      <c r="A537" s="464">
        <v>37</v>
      </c>
      <c r="B537" s="379" t="s">
        <v>129</v>
      </c>
      <c r="C537" s="251" t="s">
        <v>25</v>
      </c>
      <c r="D537" s="255"/>
      <c r="E537" s="255"/>
      <c r="F537" s="255"/>
      <c r="G537" s="255"/>
      <c r="H537" s="255"/>
      <c r="I537" s="255"/>
      <c r="J537" s="255"/>
      <c r="K537" s="255"/>
      <c r="L537" s="255"/>
      <c r="M537" s="255"/>
      <c r="N537" s="255"/>
      <c r="O537" s="255"/>
      <c r="P537" s="255"/>
      <c r="Q537" s="255">
        <v>12</v>
      </c>
      <c r="R537" s="255"/>
      <c r="S537" s="255"/>
      <c r="T537" s="255"/>
      <c r="U537" s="255"/>
      <c r="V537" s="255"/>
      <c r="W537" s="255"/>
      <c r="X537" s="255"/>
      <c r="Y537" s="255"/>
      <c r="Z537" s="255"/>
      <c r="AA537" s="255"/>
      <c r="AB537" s="255"/>
      <c r="AC537" s="255"/>
      <c r="AD537" s="255"/>
      <c r="AE537" s="377"/>
      <c r="AF537" s="361"/>
      <c r="AG537" s="361"/>
      <c r="AH537" s="361"/>
      <c r="AI537" s="361"/>
      <c r="AJ537" s="361"/>
      <c r="AK537" s="361"/>
      <c r="AL537" s="366"/>
      <c r="AM537" s="366"/>
      <c r="AN537" s="366"/>
      <c r="AO537" s="366"/>
      <c r="AP537" s="366"/>
      <c r="AQ537" s="366"/>
      <c r="AR537" s="366"/>
      <c r="AS537" s="256">
        <f>SUM(AE537:AR537)</f>
        <v>0</v>
      </c>
    </row>
    <row r="538" spans="1:45" hidden="1" outlineLevel="1">
      <c r="A538" s="464"/>
      <c r="B538" s="382" t="s">
        <v>307</v>
      </c>
      <c r="C538" s="251" t="s">
        <v>163</v>
      </c>
      <c r="D538" s="255"/>
      <c r="E538" s="255"/>
      <c r="F538" s="255"/>
      <c r="G538" s="255"/>
      <c r="H538" s="255"/>
      <c r="I538" s="255"/>
      <c r="J538" s="255"/>
      <c r="K538" s="255"/>
      <c r="L538" s="255"/>
      <c r="M538" s="255"/>
      <c r="N538" s="255"/>
      <c r="O538" s="255"/>
      <c r="P538" s="255"/>
      <c r="Q538" s="255">
        <f>Q537</f>
        <v>12</v>
      </c>
      <c r="R538" s="255"/>
      <c r="S538" s="255"/>
      <c r="T538" s="255"/>
      <c r="U538" s="255"/>
      <c r="V538" s="255"/>
      <c r="W538" s="255"/>
      <c r="X538" s="255"/>
      <c r="Y538" s="255"/>
      <c r="Z538" s="255"/>
      <c r="AA538" s="255"/>
      <c r="AB538" s="255"/>
      <c r="AC538" s="255"/>
      <c r="AD538" s="255"/>
      <c r="AE538" s="362">
        <f>AE537</f>
        <v>0</v>
      </c>
      <c r="AF538" s="362">
        <f t="shared" ref="AF538" si="1551">AF537</f>
        <v>0</v>
      </c>
      <c r="AG538" s="362">
        <f t="shared" ref="AG538" si="1552">AG537</f>
        <v>0</v>
      </c>
      <c r="AH538" s="362">
        <f t="shared" ref="AH538" si="1553">AH537</f>
        <v>0</v>
      </c>
      <c r="AI538" s="362">
        <f t="shared" ref="AI538" si="1554">AI537</f>
        <v>0</v>
      </c>
      <c r="AJ538" s="362">
        <f t="shared" ref="AJ538" si="1555">AJ537</f>
        <v>0</v>
      </c>
      <c r="AK538" s="362">
        <f t="shared" ref="AK538" si="1556">AK537</f>
        <v>0</v>
      </c>
      <c r="AL538" s="362">
        <f t="shared" ref="AL538" si="1557">AL537</f>
        <v>0</v>
      </c>
      <c r="AM538" s="362">
        <f t="shared" ref="AM538" si="1558">AM537</f>
        <v>0</v>
      </c>
      <c r="AN538" s="362">
        <f t="shared" ref="AN538" si="1559">AN537</f>
        <v>0</v>
      </c>
      <c r="AO538" s="362">
        <f t="shared" ref="AO538" si="1560">AO537</f>
        <v>0</v>
      </c>
      <c r="AP538" s="362">
        <f t="shared" ref="AP538" si="1561">AP537</f>
        <v>0</v>
      </c>
      <c r="AQ538" s="362">
        <f t="shared" ref="AQ538" si="1562">AQ537</f>
        <v>0</v>
      </c>
      <c r="AR538" s="362">
        <f t="shared" ref="AR538" si="1563">AR537</f>
        <v>0</v>
      </c>
      <c r="AS538" s="266"/>
    </row>
    <row r="539" spans="1:45" hidden="1" outlineLevel="1">
      <c r="A539" s="464"/>
      <c r="B539" s="379"/>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363"/>
      <c r="AF539" s="376"/>
      <c r="AG539" s="376"/>
      <c r="AH539" s="376"/>
      <c r="AI539" s="376"/>
      <c r="AJ539" s="376"/>
      <c r="AK539" s="376"/>
      <c r="AL539" s="376"/>
      <c r="AM539" s="376"/>
      <c r="AN539" s="376"/>
      <c r="AO539" s="376"/>
      <c r="AP539" s="376"/>
      <c r="AQ539" s="376"/>
      <c r="AR539" s="376"/>
      <c r="AS539" s="266"/>
    </row>
    <row r="540" spans="1:45" hidden="1" outlineLevel="1">
      <c r="A540" s="464">
        <v>38</v>
      </c>
      <c r="B540" s="379" t="s">
        <v>130</v>
      </c>
      <c r="C540" s="251" t="s">
        <v>25</v>
      </c>
      <c r="D540" s="255"/>
      <c r="E540" s="255"/>
      <c r="F540" s="255"/>
      <c r="G540" s="255"/>
      <c r="H540" s="255"/>
      <c r="I540" s="255"/>
      <c r="J540" s="255"/>
      <c r="K540" s="255"/>
      <c r="L540" s="255"/>
      <c r="M540" s="255"/>
      <c r="N540" s="255"/>
      <c r="O540" s="255"/>
      <c r="P540" s="255"/>
      <c r="Q540" s="255">
        <v>12</v>
      </c>
      <c r="R540" s="255"/>
      <c r="S540" s="255"/>
      <c r="T540" s="255"/>
      <c r="U540" s="255"/>
      <c r="V540" s="255"/>
      <c r="W540" s="255"/>
      <c r="X540" s="255"/>
      <c r="Y540" s="255"/>
      <c r="Z540" s="255"/>
      <c r="AA540" s="255"/>
      <c r="AB540" s="255"/>
      <c r="AC540" s="255"/>
      <c r="AD540" s="255"/>
      <c r="AE540" s="377"/>
      <c r="AF540" s="361"/>
      <c r="AG540" s="361"/>
      <c r="AH540" s="361"/>
      <c r="AI540" s="361"/>
      <c r="AJ540" s="361"/>
      <c r="AK540" s="361"/>
      <c r="AL540" s="366"/>
      <c r="AM540" s="366"/>
      <c r="AN540" s="366"/>
      <c r="AO540" s="366"/>
      <c r="AP540" s="366"/>
      <c r="AQ540" s="366"/>
      <c r="AR540" s="366"/>
      <c r="AS540" s="256">
        <f>SUM(AE540:AR540)</f>
        <v>0</v>
      </c>
    </row>
    <row r="541" spans="1:45" hidden="1" outlineLevel="1">
      <c r="A541" s="464"/>
      <c r="B541" s="382" t="s">
        <v>307</v>
      </c>
      <c r="C541" s="251" t="s">
        <v>163</v>
      </c>
      <c r="D541" s="255"/>
      <c r="E541" s="255"/>
      <c r="F541" s="255"/>
      <c r="G541" s="255"/>
      <c r="H541" s="255"/>
      <c r="I541" s="255"/>
      <c r="J541" s="255"/>
      <c r="K541" s="255"/>
      <c r="L541" s="255"/>
      <c r="M541" s="255"/>
      <c r="N541" s="255"/>
      <c r="O541" s="255"/>
      <c r="P541" s="255"/>
      <c r="Q541" s="255">
        <f>Q540</f>
        <v>12</v>
      </c>
      <c r="R541" s="255"/>
      <c r="S541" s="255"/>
      <c r="T541" s="255"/>
      <c r="U541" s="255"/>
      <c r="V541" s="255"/>
      <c r="W541" s="255"/>
      <c r="X541" s="255"/>
      <c r="Y541" s="255"/>
      <c r="Z541" s="255"/>
      <c r="AA541" s="255"/>
      <c r="AB541" s="255"/>
      <c r="AC541" s="255"/>
      <c r="AD541" s="255"/>
      <c r="AE541" s="362">
        <f>AE540</f>
        <v>0</v>
      </c>
      <c r="AF541" s="362">
        <f t="shared" ref="AF541" si="1564">AF540</f>
        <v>0</v>
      </c>
      <c r="AG541" s="362">
        <f t="shared" ref="AG541" si="1565">AG540</f>
        <v>0</v>
      </c>
      <c r="AH541" s="362">
        <f t="shared" ref="AH541" si="1566">AH540</f>
        <v>0</v>
      </c>
      <c r="AI541" s="362">
        <f t="shared" ref="AI541" si="1567">AI540</f>
        <v>0</v>
      </c>
      <c r="AJ541" s="362">
        <f t="shared" ref="AJ541" si="1568">AJ540</f>
        <v>0</v>
      </c>
      <c r="AK541" s="362">
        <f t="shared" ref="AK541" si="1569">AK540</f>
        <v>0</v>
      </c>
      <c r="AL541" s="362">
        <f t="shared" ref="AL541" si="1570">AL540</f>
        <v>0</v>
      </c>
      <c r="AM541" s="362">
        <f t="shared" ref="AM541" si="1571">AM540</f>
        <v>0</v>
      </c>
      <c r="AN541" s="362">
        <f t="shared" ref="AN541" si="1572">AN540</f>
        <v>0</v>
      </c>
      <c r="AO541" s="362">
        <f t="shared" ref="AO541" si="1573">AO540</f>
        <v>0</v>
      </c>
      <c r="AP541" s="362">
        <f t="shared" ref="AP541" si="1574">AP540</f>
        <v>0</v>
      </c>
      <c r="AQ541" s="362">
        <f t="shared" ref="AQ541" si="1575">AQ540</f>
        <v>0</v>
      </c>
      <c r="AR541" s="362">
        <f t="shared" ref="AR541" si="1576">AR540</f>
        <v>0</v>
      </c>
      <c r="AS541" s="266"/>
    </row>
    <row r="542" spans="1:45" hidden="1" outlineLevel="1">
      <c r="A542" s="464"/>
      <c r="B542" s="379"/>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363"/>
      <c r="AF542" s="376"/>
      <c r="AG542" s="376"/>
      <c r="AH542" s="376"/>
      <c r="AI542" s="376"/>
      <c r="AJ542" s="376"/>
      <c r="AK542" s="376"/>
      <c r="AL542" s="376"/>
      <c r="AM542" s="376"/>
      <c r="AN542" s="376"/>
      <c r="AO542" s="376"/>
      <c r="AP542" s="376"/>
      <c r="AQ542" s="376"/>
      <c r="AR542" s="376"/>
      <c r="AS542" s="266"/>
    </row>
    <row r="543" spans="1:45" ht="30" hidden="1" outlineLevel="1">
      <c r="A543" s="464">
        <v>39</v>
      </c>
      <c r="B543" s="379" t="s">
        <v>131</v>
      </c>
      <c r="C543" s="251" t="s">
        <v>25</v>
      </c>
      <c r="D543" s="255"/>
      <c r="E543" s="255"/>
      <c r="F543" s="255"/>
      <c r="G543" s="255"/>
      <c r="H543" s="255"/>
      <c r="I543" s="255"/>
      <c r="J543" s="255"/>
      <c r="K543" s="255"/>
      <c r="L543" s="255"/>
      <c r="M543" s="255"/>
      <c r="N543" s="255"/>
      <c r="O543" s="255"/>
      <c r="P543" s="255"/>
      <c r="Q543" s="255">
        <v>12</v>
      </c>
      <c r="R543" s="255"/>
      <c r="S543" s="255"/>
      <c r="T543" s="255"/>
      <c r="U543" s="255"/>
      <c r="V543" s="255"/>
      <c r="W543" s="255"/>
      <c r="X543" s="255"/>
      <c r="Y543" s="255"/>
      <c r="Z543" s="255"/>
      <c r="AA543" s="255"/>
      <c r="AB543" s="255"/>
      <c r="AC543" s="255"/>
      <c r="AD543" s="255"/>
      <c r="AE543" s="377"/>
      <c r="AF543" s="361"/>
      <c r="AG543" s="361"/>
      <c r="AH543" s="361"/>
      <c r="AI543" s="361"/>
      <c r="AJ543" s="361"/>
      <c r="AK543" s="361"/>
      <c r="AL543" s="366"/>
      <c r="AM543" s="366"/>
      <c r="AN543" s="366"/>
      <c r="AO543" s="366"/>
      <c r="AP543" s="366"/>
      <c r="AQ543" s="366"/>
      <c r="AR543" s="366"/>
      <c r="AS543" s="256">
        <f>SUM(AE543:AR543)</f>
        <v>0</v>
      </c>
    </row>
    <row r="544" spans="1:45" hidden="1" outlineLevel="1">
      <c r="A544" s="464"/>
      <c r="B544" s="382" t="s">
        <v>307</v>
      </c>
      <c r="C544" s="251" t="s">
        <v>163</v>
      </c>
      <c r="D544" s="255"/>
      <c r="E544" s="255"/>
      <c r="F544" s="255"/>
      <c r="G544" s="255"/>
      <c r="H544" s="255"/>
      <c r="I544" s="255"/>
      <c r="J544" s="255"/>
      <c r="K544" s="255"/>
      <c r="L544" s="255"/>
      <c r="M544" s="255"/>
      <c r="N544" s="255"/>
      <c r="O544" s="255"/>
      <c r="P544" s="255"/>
      <c r="Q544" s="255">
        <f>Q543</f>
        <v>12</v>
      </c>
      <c r="R544" s="255"/>
      <c r="S544" s="255"/>
      <c r="T544" s="255"/>
      <c r="U544" s="255"/>
      <c r="V544" s="255"/>
      <c r="W544" s="255"/>
      <c r="X544" s="255"/>
      <c r="Y544" s="255"/>
      <c r="Z544" s="255"/>
      <c r="AA544" s="255"/>
      <c r="AB544" s="255"/>
      <c r="AC544" s="255"/>
      <c r="AD544" s="255"/>
      <c r="AE544" s="362">
        <f>AE543</f>
        <v>0</v>
      </c>
      <c r="AF544" s="362">
        <f t="shared" ref="AF544" si="1577">AF543</f>
        <v>0</v>
      </c>
      <c r="AG544" s="362">
        <f t="shared" ref="AG544" si="1578">AG543</f>
        <v>0</v>
      </c>
      <c r="AH544" s="362">
        <f t="shared" ref="AH544" si="1579">AH543</f>
        <v>0</v>
      </c>
      <c r="AI544" s="362">
        <f t="shared" ref="AI544" si="1580">AI543</f>
        <v>0</v>
      </c>
      <c r="AJ544" s="362">
        <f t="shared" ref="AJ544" si="1581">AJ543</f>
        <v>0</v>
      </c>
      <c r="AK544" s="362">
        <f t="shared" ref="AK544" si="1582">AK543</f>
        <v>0</v>
      </c>
      <c r="AL544" s="362">
        <f t="shared" ref="AL544" si="1583">AL543</f>
        <v>0</v>
      </c>
      <c r="AM544" s="362">
        <f t="shared" ref="AM544" si="1584">AM543</f>
        <v>0</v>
      </c>
      <c r="AN544" s="362">
        <f t="shared" ref="AN544" si="1585">AN543</f>
        <v>0</v>
      </c>
      <c r="AO544" s="362">
        <f t="shared" ref="AO544" si="1586">AO543</f>
        <v>0</v>
      </c>
      <c r="AP544" s="362">
        <f t="shared" ref="AP544" si="1587">AP543</f>
        <v>0</v>
      </c>
      <c r="AQ544" s="362">
        <f t="shared" ref="AQ544" si="1588">AQ543</f>
        <v>0</v>
      </c>
      <c r="AR544" s="362">
        <f t="shared" ref="AR544" si="1589">AR543</f>
        <v>0</v>
      </c>
      <c r="AS544" s="266"/>
    </row>
    <row r="545" spans="1:45" hidden="1" outlineLevel="1">
      <c r="A545" s="464"/>
      <c r="B545" s="379"/>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c r="AA545" s="251"/>
      <c r="AB545" s="251"/>
      <c r="AC545" s="251"/>
      <c r="AD545" s="251"/>
      <c r="AE545" s="363"/>
      <c r="AF545" s="376"/>
      <c r="AG545" s="376"/>
      <c r="AH545" s="376"/>
      <c r="AI545" s="376"/>
      <c r="AJ545" s="376"/>
      <c r="AK545" s="376"/>
      <c r="AL545" s="376"/>
      <c r="AM545" s="376"/>
      <c r="AN545" s="376"/>
      <c r="AO545" s="376"/>
      <c r="AP545" s="376"/>
      <c r="AQ545" s="376"/>
      <c r="AR545" s="376"/>
      <c r="AS545" s="266"/>
    </row>
    <row r="546" spans="1:45" ht="30" hidden="1" outlineLevel="1">
      <c r="A546" s="464">
        <v>40</v>
      </c>
      <c r="B546" s="379" t="s">
        <v>132</v>
      </c>
      <c r="C546" s="251" t="s">
        <v>25</v>
      </c>
      <c r="D546" s="255"/>
      <c r="E546" s="255"/>
      <c r="F546" s="255"/>
      <c r="G546" s="255"/>
      <c r="H546" s="255"/>
      <c r="I546" s="255"/>
      <c r="J546" s="255"/>
      <c r="K546" s="255"/>
      <c r="L546" s="255"/>
      <c r="M546" s="255"/>
      <c r="N546" s="255"/>
      <c r="O546" s="255"/>
      <c r="P546" s="255"/>
      <c r="Q546" s="255">
        <v>12</v>
      </c>
      <c r="R546" s="255"/>
      <c r="S546" s="255"/>
      <c r="T546" s="255"/>
      <c r="U546" s="255"/>
      <c r="V546" s="255"/>
      <c r="W546" s="255"/>
      <c r="X546" s="255"/>
      <c r="Y546" s="255"/>
      <c r="Z546" s="255"/>
      <c r="AA546" s="255"/>
      <c r="AB546" s="255"/>
      <c r="AC546" s="255"/>
      <c r="AD546" s="255"/>
      <c r="AE546" s="377"/>
      <c r="AF546" s="361"/>
      <c r="AG546" s="361"/>
      <c r="AH546" s="361"/>
      <c r="AI546" s="361"/>
      <c r="AJ546" s="361"/>
      <c r="AK546" s="361"/>
      <c r="AL546" s="366"/>
      <c r="AM546" s="366"/>
      <c r="AN546" s="366"/>
      <c r="AO546" s="366"/>
      <c r="AP546" s="366"/>
      <c r="AQ546" s="366"/>
      <c r="AR546" s="366"/>
      <c r="AS546" s="256">
        <f>SUM(AE546:AR546)</f>
        <v>0</v>
      </c>
    </row>
    <row r="547" spans="1:45" hidden="1" outlineLevel="1">
      <c r="A547" s="464"/>
      <c r="B547" s="382" t="s">
        <v>307</v>
      </c>
      <c r="C547" s="251" t="s">
        <v>163</v>
      </c>
      <c r="D547" s="255"/>
      <c r="E547" s="255"/>
      <c r="F547" s="255"/>
      <c r="G547" s="255"/>
      <c r="H547" s="255"/>
      <c r="I547" s="255"/>
      <c r="J547" s="255"/>
      <c r="K547" s="255"/>
      <c r="L547" s="255"/>
      <c r="M547" s="255"/>
      <c r="N547" s="255"/>
      <c r="O547" s="255"/>
      <c r="P547" s="255"/>
      <c r="Q547" s="255">
        <f>Q546</f>
        <v>12</v>
      </c>
      <c r="R547" s="255"/>
      <c r="S547" s="255"/>
      <c r="T547" s="255"/>
      <c r="U547" s="255"/>
      <c r="V547" s="255"/>
      <c r="W547" s="255"/>
      <c r="X547" s="255"/>
      <c r="Y547" s="255"/>
      <c r="Z547" s="255"/>
      <c r="AA547" s="255"/>
      <c r="AB547" s="255"/>
      <c r="AC547" s="255"/>
      <c r="AD547" s="255"/>
      <c r="AE547" s="362">
        <f>AE546</f>
        <v>0</v>
      </c>
      <c r="AF547" s="362">
        <f t="shared" ref="AF547" si="1590">AF546</f>
        <v>0</v>
      </c>
      <c r="AG547" s="362">
        <f t="shared" ref="AG547" si="1591">AG546</f>
        <v>0</v>
      </c>
      <c r="AH547" s="362">
        <f t="shared" ref="AH547" si="1592">AH546</f>
        <v>0</v>
      </c>
      <c r="AI547" s="362">
        <f t="shared" ref="AI547" si="1593">AI546</f>
        <v>0</v>
      </c>
      <c r="AJ547" s="362">
        <f t="shared" ref="AJ547" si="1594">AJ546</f>
        <v>0</v>
      </c>
      <c r="AK547" s="362">
        <f t="shared" ref="AK547" si="1595">AK546</f>
        <v>0</v>
      </c>
      <c r="AL547" s="362">
        <f t="shared" ref="AL547" si="1596">AL546</f>
        <v>0</v>
      </c>
      <c r="AM547" s="362">
        <f t="shared" ref="AM547" si="1597">AM546</f>
        <v>0</v>
      </c>
      <c r="AN547" s="362">
        <f t="shared" ref="AN547" si="1598">AN546</f>
        <v>0</v>
      </c>
      <c r="AO547" s="362">
        <f t="shared" ref="AO547" si="1599">AO546</f>
        <v>0</v>
      </c>
      <c r="AP547" s="362">
        <f t="shared" ref="AP547" si="1600">AP546</f>
        <v>0</v>
      </c>
      <c r="AQ547" s="362">
        <f t="shared" ref="AQ547" si="1601">AQ546</f>
        <v>0</v>
      </c>
      <c r="AR547" s="362">
        <f t="shared" ref="AR547" si="1602">AR546</f>
        <v>0</v>
      </c>
      <c r="AS547" s="266"/>
    </row>
    <row r="548" spans="1:45" hidden="1" outlineLevel="1">
      <c r="A548" s="464"/>
      <c r="B548" s="379"/>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c r="AA548" s="251"/>
      <c r="AB548" s="251"/>
      <c r="AC548" s="251"/>
      <c r="AD548" s="251"/>
      <c r="AE548" s="363"/>
      <c r="AF548" s="376"/>
      <c r="AG548" s="376"/>
      <c r="AH548" s="376"/>
      <c r="AI548" s="376"/>
      <c r="AJ548" s="376"/>
      <c r="AK548" s="376"/>
      <c r="AL548" s="376"/>
      <c r="AM548" s="376"/>
      <c r="AN548" s="376"/>
      <c r="AO548" s="376"/>
      <c r="AP548" s="376"/>
      <c r="AQ548" s="376"/>
      <c r="AR548" s="376"/>
      <c r="AS548" s="266"/>
    </row>
    <row r="549" spans="1:45" ht="30" hidden="1" outlineLevel="1">
      <c r="A549" s="464">
        <v>41</v>
      </c>
      <c r="B549" s="379" t="s">
        <v>133</v>
      </c>
      <c r="C549" s="251" t="s">
        <v>25</v>
      </c>
      <c r="D549" s="255"/>
      <c r="E549" s="255"/>
      <c r="F549" s="255"/>
      <c r="G549" s="255"/>
      <c r="H549" s="255"/>
      <c r="I549" s="255"/>
      <c r="J549" s="255"/>
      <c r="K549" s="255"/>
      <c r="L549" s="255"/>
      <c r="M549" s="255"/>
      <c r="N549" s="255"/>
      <c r="O549" s="255"/>
      <c r="P549" s="255"/>
      <c r="Q549" s="255">
        <v>12</v>
      </c>
      <c r="R549" s="255"/>
      <c r="S549" s="255"/>
      <c r="T549" s="255"/>
      <c r="U549" s="255"/>
      <c r="V549" s="255"/>
      <c r="W549" s="255"/>
      <c r="X549" s="255"/>
      <c r="Y549" s="255"/>
      <c r="Z549" s="255"/>
      <c r="AA549" s="255"/>
      <c r="AB549" s="255"/>
      <c r="AC549" s="255"/>
      <c r="AD549" s="255"/>
      <c r="AE549" s="377"/>
      <c r="AF549" s="361"/>
      <c r="AG549" s="361"/>
      <c r="AH549" s="361"/>
      <c r="AI549" s="361"/>
      <c r="AJ549" s="361"/>
      <c r="AK549" s="361"/>
      <c r="AL549" s="366"/>
      <c r="AM549" s="366"/>
      <c r="AN549" s="366"/>
      <c r="AO549" s="366"/>
      <c r="AP549" s="366"/>
      <c r="AQ549" s="366"/>
      <c r="AR549" s="366"/>
      <c r="AS549" s="256">
        <f>SUM(AE549:AR549)</f>
        <v>0</v>
      </c>
    </row>
    <row r="550" spans="1:45" hidden="1" outlineLevel="1">
      <c r="A550" s="464"/>
      <c r="B550" s="382" t="s">
        <v>307</v>
      </c>
      <c r="C550" s="251" t="s">
        <v>163</v>
      </c>
      <c r="D550" s="255"/>
      <c r="E550" s="255"/>
      <c r="F550" s="255"/>
      <c r="G550" s="255"/>
      <c r="H550" s="255"/>
      <c r="I550" s="255"/>
      <c r="J550" s="255"/>
      <c r="K550" s="255"/>
      <c r="L550" s="255"/>
      <c r="M550" s="255"/>
      <c r="N550" s="255"/>
      <c r="O550" s="255"/>
      <c r="P550" s="255"/>
      <c r="Q550" s="255">
        <f>Q549</f>
        <v>12</v>
      </c>
      <c r="R550" s="255"/>
      <c r="S550" s="255"/>
      <c r="T550" s="255"/>
      <c r="U550" s="255"/>
      <c r="V550" s="255"/>
      <c r="W550" s="255"/>
      <c r="X550" s="255"/>
      <c r="Y550" s="255"/>
      <c r="Z550" s="255"/>
      <c r="AA550" s="255"/>
      <c r="AB550" s="255"/>
      <c r="AC550" s="255"/>
      <c r="AD550" s="255"/>
      <c r="AE550" s="362">
        <f>AE549</f>
        <v>0</v>
      </c>
      <c r="AF550" s="362">
        <f t="shared" ref="AF550" si="1603">AF549</f>
        <v>0</v>
      </c>
      <c r="AG550" s="362">
        <f t="shared" ref="AG550" si="1604">AG549</f>
        <v>0</v>
      </c>
      <c r="AH550" s="362">
        <f t="shared" ref="AH550" si="1605">AH549</f>
        <v>0</v>
      </c>
      <c r="AI550" s="362">
        <f t="shared" ref="AI550" si="1606">AI549</f>
        <v>0</v>
      </c>
      <c r="AJ550" s="362">
        <f t="shared" ref="AJ550" si="1607">AJ549</f>
        <v>0</v>
      </c>
      <c r="AK550" s="362">
        <f t="shared" ref="AK550" si="1608">AK549</f>
        <v>0</v>
      </c>
      <c r="AL550" s="362">
        <f t="shared" ref="AL550" si="1609">AL549</f>
        <v>0</v>
      </c>
      <c r="AM550" s="362">
        <f t="shared" ref="AM550" si="1610">AM549</f>
        <v>0</v>
      </c>
      <c r="AN550" s="362">
        <f t="shared" ref="AN550" si="1611">AN549</f>
        <v>0</v>
      </c>
      <c r="AO550" s="362">
        <f t="shared" ref="AO550" si="1612">AO549</f>
        <v>0</v>
      </c>
      <c r="AP550" s="362">
        <f t="shared" ref="AP550" si="1613">AP549</f>
        <v>0</v>
      </c>
      <c r="AQ550" s="362">
        <f t="shared" ref="AQ550" si="1614">AQ549</f>
        <v>0</v>
      </c>
      <c r="AR550" s="362">
        <f t="shared" ref="AR550" si="1615">AR549</f>
        <v>0</v>
      </c>
      <c r="AS550" s="266"/>
    </row>
    <row r="551" spans="1:45" hidden="1" outlineLevel="1">
      <c r="A551" s="464"/>
      <c r="B551" s="379"/>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251"/>
      <c r="AE551" s="363"/>
      <c r="AF551" s="376"/>
      <c r="AG551" s="376"/>
      <c r="AH551" s="376"/>
      <c r="AI551" s="376"/>
      <c r="AJ551" s="376"/>
      <c r="AK551" s="376"/>
      <c r="AL551" s="376"/>
      <c r="AM551" s="376"/>
      <c r="AN551" s="376"/>
      <c r="AO551" s="376"/>
      <c r="AP551" s="376"/>
      <c r="AQ551" s="376"/>
      <c r="AR551" s="376"/>
      <c r="AS551" s="266"/>
    </row>
    <row r="552" spans="1:45" ht="30" hidden="1" outlineLevel="1">
      <c r="A552" s="464">
        <v>42</v>
      </c>
      <c r="B552" s="379" t="s">
        <v>134</v>
      </c>
      <c r="C552" s="251" t="s">
        <v>25</v>
      </c>
      <c r="D552" s="255"/>
      <c r="E552" s="255"/>
      <c r="F552" s="255"/>
      <c r="G552" s="255"/>
      <c r="H552" s="255"/>
      <c r="I552" s="255"/>
      <c r="J552" s="255"/>
      <c r="K552" s="255"/>
      <c r="L552" s="255"/>
      <c r="M552" s="255"/>
      <c r="N552" s="255"/>
      <c r="O552" s="255"/>
      <c r="P552" s="255"/>
      <c r="Q552" s="251"/>
      <c r="R552" s="255"/>
      <c r="S552" s="255"/>
      <c r="T552" s="255"/>
      <c r="U552" s="255"/>
      <c r="V552" s="255"/>
      <c r="W552" s="255"/>
      <c r="X552" s="255"/>
      <c r="Y552" s="255"/>
      <c r="Z552" s="255"/>
      <c r="AA552" s="255"/>
      <c r="AB552" s="255"/>
      <c r="AC552" s="255"/>
      <c r="AD552" s="255"/>
      <c r="AE552" s="377"/>
      <c r="AF552" s="361"/>
      <c r="AG552" s="361"/>
      <c r="AH552" s="361"/>
      <c r="AI552" s="361"/>
      <c r="AJ552" s="361"/>
      <c r="AK552" s="361"/>
      <c r="AL552" s="366"/>
      <c r="AM552" s="366"/>
      <c r="AN552" s="366"/>
      <c r="AO552" s="366"/>
      <c r="AP552" s="366"/>
      <c r="AQ552" s="366"/>
      <c r="AR552" s="366"/>
      <c r="AS552" s="256">
        <f>SUM(AE552:AR552)</f>
        <v>0</v>
      </c>
    </row>
    <row r="553" spans="1:45" hidden="1" outlineLevel="1">
      <c r="A553" s="464"/>
      <c r="B553" s="382" t="s">
        <v>307</v>
      </c>
      <c r="C553" s="251" t="s">
        <v>163</v>
      </c>
      <c r="D553" s="255"/>
      <c r="E553" s="255"/>
      <c r="F553" s="255"/>
      <c r="G553" s="255"/>
      <c r="H553" s="255"/>
      <c r="I553" s="255"/>
      <c r="J553" s="255"/>
      <c r="K553" s="255"/>
      <c r="L553" s="255"/>
      <c r="M553" s="255"/>
      <c r="N553" s="255"/>
      <c r="O553" s="255"/>
      <c r="P553" s="255"/>
      <c r="Q553" s="414"/>
      <c r="R553" s="255"/>
      <c r="S553" s="255"/>
      <c r="T553" s="255"/>
      <c r="U553" s="255"/>
      <c r="V553" s="255"/>
      <c r="W553" s="255"/>
      <c r="X553" s="255"/>
      <c r="Y553" s="255"/>
      <c r="Z553" s="255"/>
      <c r="AA553" s="255"/>
      <c r="AB553" s="255"/>
      <c r="AC553" s="255"/>
      <c r="AD553" s="255"/>
      <c r="AE553" s="362">
        <f>AE552</f>
        <v>0</v>
      </c>
      <c r="AF553" s="362">
        <f t="shared" ref="AF553" si="1616">AF552</f>
        <v>0</v>
      </c>
      <c r="AG553" s="362">
        <f t="shared" ref="AG553" si="1617">AG552</f>
        <v>0</v>
      </c>
      <c r="AH553" s="362">
        <f t="shared" ref="AH553" si="1618">AH552</f>
        <v>0</v>
      </c>
      <c r="AI553" s="362">
        <f t="shared" ref="AI553" si="1619">AI552</f>
        <v>0</v>
      </c>
      <c r="AJ553" s="362">
        <f t="shared" ref="AJ553" si="1620">AJ552</f>
        <v>0</v>
      </c>
      <c r="AK553" s="362">
        <f t="shared" ref="AK553" si="1621">AK552</f>
        <v>0</v>
      </c>
      <c r="AL553" s="362">
        <f t="shared" ref="AL553" si="1622">AL552</f>
        <v>0</v>
      </c>
      <c r="AM553" s="362">
        <f t="shared" ref="AM553" si="1623">AM552</f>
        <v>0</v>
      </c>
      <c r="AN553" s="362">
        <f t="shared" ref="AN553" si="1624">AN552</f>
        <v>0</v>
      </c>
      <c r="AO553" s="362">
        <f t="shared" ref="AO553" si="1625">AO552</f>
        <v>0</v>
      </c>
      <c r="AP553" s="362">
        <f t="shared" ref="AP553" si="1626">AP552</f>
        <v>0</v>
      </c>
      <c r="AQ553" s="362">
        <f t="shared" ref="AQ553" si="1627">AQ552</f>
        <v>0</v>
      </c>
      <c r="AR553" s="362">
        <f t="shared" ref="AR553" si="1628">AR552</f>
        <v>0</v>
      </c>
      <c r="AS553" s="266"/>
    </row>
    <row r="554" spans="1:45" hidden="1" outlineLevel="1">
      <c r="A554" s="464"/>
      <c r="B554" s="379"/>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251"/>
      <c r="AE554" s="363"/>
      <c r="AF554" s="376"/>
      <c r="AG554" s="376"/>
      <c r="AH554" s="376"/>
      <c r="AI554" s="376"/>
      <c r="AJ554" s="376"/>
      <c r="AK554" s="376"/>
      <c r="AL554" s="376"/>
      <c r="AM554" s="376"/>
      <c r="AN554" s="376"/>
      <c r="AO554" s="376"/>
      <c r="AP554" s="376"/>
      <c r="AQ554" s="376"/>
      <c r="AR554" s="376"/>
      <c r="AS554" s="266"/>
    </row>
    <row r="555" spans="1:45" hidden="1" outlineLevel="1">
      <c r="A555" s="464">
        <v>43</v>
      </c>
      <c r="B555" s="379" t="s">
        <v>135</v>
      </c>
      <c r="C555" s="251" t="s">
        <v>25</v>
      </c>
      <c r="D555" s="255"/>
      <c r="E555" s="255"/>
      <c r="F555" s="255"/>
      <c r="G555" s="255"/>
      <c r="H555" s="255"/>
      <c r="I555" s="255"/>
      <c r="J555" s="255"/>
      <c r="K555" s="255"/>
      <c r="L555" s="255"/>
      <c r="M555" s="255"/>
      <c r="N555" s="255"/>
      <c r="O555" s="255"/>
      <c r="P555" s="255"/>
      <c r="Q555" s="255">
        <v>12</v>
      </c>
      <c r="R555" s="255"/>
      <c r="S555" s="255"/>
      <c r="T555" s="255"/>
      <c r="U555" s="255"/>
      <c r="V555" s="255"/>
      <c r="W555" s="255"/>
      <c r="X555" s="255"/>
      <c r="Y555" s="255"/>
      <c r="Z555" s="255"/>
      <c r="AA555" s="255"/>
      <c r="AB555" s="255"/>
      <c r="AC555" s="255"/>
      <c r="AD555" s="255"/>
      <c r="AE555" s="377"/>
      <c r="AF555" s="361"/>
      <c r="AG555" s="361"/>
      <c r="AH555" s="361"/>
      <c r="AI555" s="361"/>
      <c r="AJ555" s="361"/>
      <c r="AK555" s="361"/>
      <c r="AL555" s="366"/>
      <c r="AM555" s="366"/>
      <c r="AN555" s="366"/>
      <c r="AO555" s="366"/>
      <c r="AP555" s="366"/>
      <c r="AQ555" s="366"/>
      <c r="AR555" s="366"/>
      <c r="AS555" s="256">
        <f>SUM(AE555:AR555)</f>
        <v>0</v>
      </c>
    </row>
    <row r="556" spans="1:45" hidden="1" outlineLevel="1">
      <c r="A556" s="464"/>
      <c r="B556" s="382" t="s">
        <v>307</v>
      </c>
      <c r="C556" s="251" t="s">
        <v>163</v>
      </c>
      <c r="D556" s="255"/>
      <c r="E556" s="255"/>
      <c r="F556" s="255"/>
      <c r="G556" s="255"/>
      <c r="H556" s="255"/>
      <c r="I556" s="255"/>
      <c r="J556" s="255"/>
      <c r="K556" s="255"/>
      <c r="L556" s="255"/>
      <c r="M556" s="255"/>
      <c r="N556" s="255"/>
      <c r="O556" s="255"/>
      <c r="P556" s="255"/>
      <c r="Q556" s="255">
        <f>Q555</f>
        <v>12</v>
      </c>
      <c r="R556" s="255"/>
      <c r="S556" s="255"/>
      <c r="T556" s="255"/>
      <c r="U556" s="255"/>
      <c r="V556" s="255"/>
      <c r="W556" s="255"/>
      <c r="X556" s="255"/>
      <c r="Y556" s="255"/>
      <c r="Z556" s="255"/>
      <c r="AA556" s="255"/>
      <c r="AB556" s="255"/>
      <c r="AC556" s="255"/>
      <c r="AD556" s="255"/>
      <c r="AE556" s="362">
        <f>AE555</f>
        <v>0</v>
      </c>
      <c r="AF556" s="362">
        <f t="shared" ref="AF556" si="1629">AF555</f>
        <v>0</v>
      </c>
      <c r="AG556" s="362">
        <f t="shared" ref="AG556" si="1630">AG555</f>
        <v>0</v>
      </c>
      <c r="AH556" s="362">
        <f t="shared" ref="AH556" si="1631">AH555</f>
        <v>0</v>
      </c>
      <c r="AI556" s="362">
        <f t="shared" ref="AI556" si="1632">AI555</f>
        <v>0</v>
      </c>
      <c r="AJ556" s="362">
        <f t="shared" ref="AJ556" si="1633">AJ555</f>
        <v>0</v>
      </c>
      <c r="AK556" s="362">
        <f t="shared" ref="AK556" si="1634">AK555</f>
        <v>0</v>
      </c>
      <c r="AL556" s="362">
        <f t="shared" ref="AL556" si="1635">AL555</f>
        <v>0</v>
      </c>
      <c r="AM556" s="362">
        <f t="shared" ref="AM556" si="1636">AM555</f>
        <v>0</v>
      </c>
      <c r="AN556" s="362">
        <f t="shared" ref="AN556" si="1637">AN555</f>
        <v>0</v>
      </c>
      <c r="AO556" s="362">
        <f t="shared" ref="AO556" si="1638">AO555</f>
        <v>0</v>
      </c>
      <c r="AP556" s="362">
        <f t="shared" ref="AP556" si="1639">AP555</f>
        <v>0</v>
      </c>
      <c r="AQ556" s="362">
        <f t="shared" ref="AQ556" si="1640">AQ555</f>
        <v>0</v>
      </c>
      <c r="AR556" s="362">
        <f t="shared" ref="AR556" si="1641">AR555</f>
        <v>0</v>
      </c>
      <c r="AS556" s="266"/>
    </row>
    <row r="557" spans="1:45" hidden="1" outlineLevel="1">
      <c r="A557" s="464"/>
      <c r="B557" s="379"/>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c r="AC557" s="251"/>
      <c r="AD557" s="251"/>
      <c r="AE557" s="363"/>
      <c r="AF557" s="376"/>
      <c r="AG557" s="376"/>
      <c r="AH557" s="376"/>
      <c r="AI557" s="376"/>
      <c r="AJ557" s="376"/>
      <c r="AK557" s="376"/>
      <c r="AL557" s="376"/>
      <c r="AM557" s="376"/>
      <c r="AN557" s="376"/>
      <c r="AO557" s="376"/>
      <c r="AP557" s="376"/>
      <c r="AQ557" s="376"/>
      <c r="AR557" s="376"/>
      <c r="AS557" s="266"/>
    </row>
    <row r="558" spans="1:45" ht="30" hidden="1" outlineLevel="1">
      <c r="A558" s="464">
        <v>44</v>
      </c>
      <c r="B558" s="379" t="s">
        <v>136</v>
      </c>
      <c r="C558" s="251" t="s">
        <v>25</v>
      </c>
      <c r="D558" s="255"/>
      <c r="E558" s="255"/>
      <c r="F558" s="255"/>
      <c r="G558" s="255"/>
      <c r="H558" s="255"/>
      <c r="I558" s="255"/>
      <c r="J558" s="255"/>
      <c r="K558" s="255"/>
      <c r="L558" s="255"/>
      <c r="M558" s="255"/>
      <c r="N558" s="255"/>
      <c r="O558" s="255"/>
      <c r="P558" s="255"/>
      <c r="Q558" s="255">
        <v>12</v>
      </c>
      <c r="R558" s="255"/>
      <c r="S558" s="255"/>
      <c r="T558" s="255"/>
      <c r="U558" s="255"/>
      <c r="V558" s="255"/>
      <c r="W558" s="255"/>
      <c r="X558" s="255"/>
      <c r="Y558" s="255"/>
      <c r="Z558" s="255"/>
      <c r="AA558" s="255"/>
      <c r="AB558" s="255"/>
      <c r="AC558" s="255"/>
      <c r="AD558" s="255"/>
      <c r="AE558" s="377"/>
      <c r="AF558" s="361"/>
      <c r="AG558" s="361"/>
      <c r="AH558" s="361"/>
      <c r="AI558" s="361"/>
      <c r="AJ558" s="361"/>
      <c r="AK558" s="361"/>
      <c r="AL558" s="366"/>
      <c r="AM558" s="366"/>
      <c r="AN558" s="366"/>
      <c r="AO558" s="366"/>
      <c r="AP558" s="366"/>
      <c r="AQ558" s="366"/>
      <c r="AR558" s="366"/>
      <c r="AS558" s="256">
        <f>SUM(AE558:AR558)</f>
        <v>0</v>
      </c>
    </row>
    <row r="559" spans="1:45" hidden="1" outlineLevel="1">
      <c r="A559" s="464"/>
      <c r="B559" s="382" t="s">
        <v>307</v>
      </c>
      <c r="C559" s="251" t="s">
        <v>163</v>
      </c>
      <c r="D559" s="255"/>
      <c r="E559" s="255"/>
      <c r="F559" s="255"/>
      <c r="G559" s="255"/>
      <c r="H559" s="255"/>
      <c r="I559" s="255"/>
      <c r="J559" s="255"/>
      <c r="K559" s="255"/>
      <c r="L559" s="255"/>
      <c r="M559" s="255"/>
      <c r="N559" s="255"/>
      <c r="O559" s="255"/>
      <c r="P559" s="255"/>
      <c r="Q559" s="255">
        <f>Q558</f>
        <v>12</v>
      </c>
      <c r="R559" s="255"/>
      <c r="S559" s="255"/>
      <c r="T559" s="255"/>
      <c r="U559" s="255"/>
      <c r="V559" s="255"/>
      <c r="W559" s="255"/>
      <c r="X559" s="255"/>
      <c r="Y559" s="255"/>
      <c r="Z559" s="255"/>
      <c r="AA559" s="255"/>
      <c r="AB559" s="255"/>
      <c r="AC559" s="255"/>
      <c r="AD559" s="255"/>
      <c r="AE559" s="362">
        <f>AE558</f>
        <v>0</v>
      </c>
      <c r="AF559" s="362">
        <f t="shared" ref="AF559" si="1642">AF558</f>
        <v>0</v>
      </c>
      <c r="AG559" s="362">
        <f t="shared" ref="AG559" si="1643">AG558</f>
        <v>0</v>
      </c>
      <c r="AH559" s="362">
        <f t="shared" ref="AH559" si="1644">AH558</f>
        <v>0</v>
      </c>
      <c r="AI559" s="362">
        <f t="shared" ref="AI559" si="1645">AI558</f>
        <v>0</v>
      </c>
      <c r="AJ559" s="362">
        <f t="shared" ref="AJ559" si="1646">AJ558</f>
        <v>0</v>
      </c>
      <c r="AK559" s="362">
        <f t="shared" ref="AK559" si="1647">AK558</f>
        <v>0</v>
      </c>
      <c r="AL559" s="362">
        <f t="shared" ref="AL559" si="1648">AL558</f>
        <v>0</v>
      </c>
      <c r="AM559" s="362">
        <f t="shared" ref="AM559" si="1649">AM558</f>
        <v>0</v>
      </c>
      <c r="AN559" s="362">
        <f t="shared" ref="AN559" si="1650">AN558</f>
        <v>0</v>
      </c>
      <c r="AO559" s="362">
        <f t="shared" ref="AO559" si="1651">AO558</f>
        <v>0</v>
      </c>
      <c r="AP559" s="362">
        <f t="shared" ref="AP559" si="1652">AP558</f>
        <v>0</v>
      </c>
      <c r="AQ559" s="362">
        <f t="shared" ref="AQ559" si="1653">AQ558</f>
        <v>0</v>
      </c>
      <c r="AR559" s="362">
        <f t="shared" ref="AR559" si="1654">AR558</f>
        <v>0</v>
      </c>
      <c r="AS559" s="266"/>
    </row>
    <row r="560" spans="1:45" hidden="1" outlineLevel="1">
      <c r="A560" s="464"/>
      <c r="B560" s="379"/>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1"/>
      <c r="AD560" s="251"/>
      <c r="AE560" s="363"/>
      <c r="AF560" s="376"/>
      <c r="AG560" s="376"/>
      <c r="AH560" s="376"/>
      <c r="AI560" s="376"/>
      <c r="AJ560" s="376"/>
      <c r="AK560" s="376"/>
      <c r="AL560" s="376"/>
      <c r="AM560" s="376"/>
      <c r="AN560" s="376"/>
      <c r="AO560" s="376"/>
      <c r="AP560" s="376"/>
      <c r="AQ560" s="376"/>
      <c r="AR560" s="376"/>
      <c r="AS560" s="266"/>
    </row>
    <row r="561" spans="1:45" ht="30" hidden="1" outlineLevel="1">
      <c r="A561" s="464">
        <v>45</v>
      </c>
      <c r="B561" s="379" t="s">
        <v>137</v>
      </c>
      <c r="C561" s="251" t="s">
        <v>25</v>
      </c>
      <c r="D561" s="255"/>
      <c r="E561" s="255"/>
      <c r="F561" s="255"/>
      <c r="G561" s="255"/>
      <c r="H561" s="255"/>
      <c r="I561" s="255"/>
      <c r="J561" s="255"/>
      <c r="K561" s="255"/>
      <c r="L561" s="255"/>
      <c r="M561" s="255"/>
      <c r="N561" s="255"/>
      <c r="O561" s="255"/>
      <c r="P561" s="255"/>
      <c r="Q561" s="255">
        <v>12</v>
      </c>
      <c r="R561" s="255"/>
      <c r="S561" s="255"/>
      <c r="T561" s="255"/>
      <c r="U561" s="255"/>
      <c r="V561" s="255"/>
      <c r="W561" s="255"/>
      <c r="X561" s="255"/>
      <c r="Y561" s="255"/>
      <c r="Z561" s="255"/>
      <c r="AA561" s="255"/>
      <c r="AB561" s="255"/>
      <c r="AC561" s="255"/>
      <c r="AD561" s="255"/>
      <c r="AE561" s="377"/>
      <c r="AF561" s="361"/>
      <c r="AG561" s="361"/>
      <c r="AH561" s="361"/>
      <c r="AI561" s="361"/>
      <c r="AJ561" s="361"/>
      <c r="AK561" s="361"/>
      <c r="AL561" s="366"/>
      <c r="AM561" s="366"/>
      <c r="AN561" s="366"/>
      <c r="AO561" s="366"/>
      <c r="AP561" s="366"/>
      <c r="AQ561" s="366"/>
      <c r="AR561" s="366"/>
      <c r="AS561" s="256">
        <f>SUM(AE561:AR561)</f>
        <v>0</v>
      </c>
    </row>
    <row r="562" spans="1:45" hidden="1" outlineLevel="1">
      <c r="A562" s="464"/>
      <c r="B562" s="382" t="s">
        <v>307</v>
      </c>
      <c r="C562" s="251" t="s">
        <v>163</v>
      </c>
      <c r="D562" s="255"/>
      <c r="E562" s="255"/>
      <c r="F562" s="255"/>
      <c r="G562" s="255"/>
      <c r="H562" s="255"/>
      <c r="I562" s="255"/>
      <c r="J562" s="255"/>
      <c r="K562" s="255"/>
      <c r="L562" s="255"/>
      <c r="M562" s="255"/>
      <c r="N562" s="255"/>
      <c r="O562" s="255"/>
      <c r="P562" s="255"/>
      <c r="Q562" s="255">
        <f>Q561</f>
        <v>12</v>
      </c>
      <c r="R562" s="255"/>
      <c r="S562" s="255"/>
      <c r="T562" s="255"/>
      <c r="U562" s="255"/>
      <c r="V562" s="255"/>
      <c r="W562" s="255"/>
      <c r="X562" s="255"/>
      <c r="Y562" s="255"/>
      <c r="Z562" s="255"/>
      <c r="AA562" s="255"/>
      <c r="AB562" s="255"/>
      <c r="AC562" s="255"/>
      <c r="AD562" s="255"/>
      <c r="AE562" s="362">
        <f>AE561</f>
        <v>0</v>
      </c>
      <c r="AF562" s="362">
        <f t="shared" ref="AF562" si="1655">AF561</f>
        <v>0</v>
      </c>
      <c r="AG562" s="362">
        <f t="shared" ref="AG562" si="1656">AG561</f>
        <v>0</v>
      </c>
      <c r="AH562" s="362">
        <f t="shared" ref="AH562" si="1657">AH561</f>
        <v>0</v>
      </c>
      <c r="AI562" s="362">
        <f t="shared" ref="AI562" si="1658">AI561</f>
        <v>0</v>
      </c>
      <c r="AJ562" s="362">
        <f t="shared" ref="AJ562" si="1659">AJ561</f>
        <v>0</v>
      </c>
      <c r="AK562" s="362">
        <f t="shared" ref="AK562" si="1660">AK561</f>
        <v>0</v>
      </c>
      <c r="AL562" s="362">
        <f t="shared" ref="AL562" si="1661">AL561</f>
        <v>0</v>
      </c>
      <c r="AM562" s="362">
        <f t="shared" ref="AM562" si="1662">AM561</f>
        <v>0</v>
      </c>
      <c r="AN562" s="362">
        <f t="shared" ref="AN562" si="1663">AN561</f>
        <v>0</v>
      </c>
      <c r="AO562" s="362">
        <f t="shared" ref="AO562" si="1664">AO561</f>
        <v>0</v>
      </c>
      <c r="AP562" s="362">
        <f t="shared" ref="AP562" si="1665">AP561</f>
        <v>0</v>
      </c>
      <c r="AQ562" s="362">
        <f t="shared" ref="AQ562" si="1666">AQ561</f>
        <v>0</v>
      </c>
      <c r="AR562" s="362">
        <f t="shared" ref="AR562" si="1667">AR561</f>
        <v>0</v>
      </c>
      <c r="AS562" s="266"/>
    </row>
    <row r="563" spans="1:45" hidden="1" outlineLevel="1">
      <c r="A563" s="464"/>
      <c r="B563" s="379"/>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1"/>
      <c r="AD563" s="251"/>
      <c r="AE563" s="363"/>
      <c r="AF563" s="376"/>
      <c r="AG563" s="376"/>
      <c r="AH563" s="376"/>
      <c r="AI563" s="376"/>
      <c r="AJ563" s="376"/>
      <c r="AK563" s="376"/>
      <c r="AL563" s="376"/>
      <c r="AM563" s="376"/>
      <c r="AN563" s="376"/>
      <c r="AO563" s="376"/>
      <c r="AP563" s="376"/>
      <c r="AQ563" s="376"/>
      <c r="AR563" s="376"/>
      <c r="AS563" s="266"/>
    </row>
    <row r="564" spans="1:45" ht="30" hidden="1" outlineLevel="1">
      <c r="A564" s="464">
        <v>46</v>
      </c>
      <c r="B564" s="379" t="s">
        <v>138</v>
      </c>
      <c r="C564" s="251" t="s">
        <v>25</v>
      </c>
      <c r="D564" s="255"/>
      <c r="E564" s="255"/>
      <c r="F564" s="255"/>
      <c r="G564" s="255"/>
      <c r="H564" s="255"/>
      <c r="I564" s="255"/>
      <c r="J564" s="255"/>
      <c r="K564" s="255"/>
      <c r="L564" s="255"/>
      <c r="M564" s="255"/>
      <c r="N564" s="255"/>
      <c r="O564" s="255"/>
      <c r="P564" s="255"/>
      <c r="Q564" s="255">
        <v>12</v>
      </c>
      <c r="R564" s="255"/>
      <c r="S564" s="255"/>
      <c r="T564" s="255"/>
      <c r="U564" s="255"/>
      <c r="V564" s="255"/>
      <c r="W564" s="255"/>
      <c r="X564" s="255"/>
      <c r="Y564" s="255"/>
      <c r="Z564" s="255"/>
      <c r="AA564" s="255"/>
      <c r="AB564" s="255"/>
      <c r="AC564" s="255"/>
      <c r="AD564" s="255"/>
      <c r="AE564" s="377"/>
      <c r="AF564" s="361"/>
      <c r="AG564" s="361"/>
      <c r="AH564" s="361"/>
      <c r="AI564" s="361"/>
      <c r="AJ564" s="361"/>
      <c r="AK564" s="361"/>
      <c r="AL564" s="366"/>
      <c r="AM564" s="366"/>
      <c r="AN564" s="366"/>
      <c r="AO564" s="366"/>
      <c r="AP564" s="366"/>
      <c r="AQ564" s="366"/>
      <c r="AR564" s="366"/>
      <c r="AS564" s="256">
        <f>SUM(AE564:AR564)</f>
        <v>0</v>
      </c>
    </row>
    <row r="565" spans="1:45" hidden="1" outlineLevel="1">
      <c r="A565" s="464"/>
      <c r="B565" s="382" t="s">
        <v>307</v>
      </c>
      <c r="C565" s="251" t="s">
        <v>163</v>
      </c>
      <c r="D565" s="255"/>
      <c r="E565" s="255"/>
      <c r="F565" s="255"/>
      <c r="G565" s="255"/>
      <c r="H565" s="255"/>
      <c r="I565" s="255"/>
      <c r="J565" s="255"/>
      <c r="K565" s="255"/>
      <c r="L565" s="255"/>
      <c r="M565" s="255"/>
      <c r="N565" s="255"/>
      <c r="O565" s="255"/>
      <c r="P565" s="255"/>
      <c r="Q565" s="255">
        <f>Q564</f>
        <v>12</v>
      </c>
      <c r="R565" s="255"/>
      <c r="S565" s="255"/>
      <c r="T565" s="255"/>
      <c r="U565" s="255"/>
      <c r="V565" s="255"/>
      <c r="W565" s="255"/>
      <c r="X565" s="255"/>
      <c r="Y565" s="255"/>
      <c r="Z565" s="255"/>
      <c r="AA565" s="255"/>
      <c r="AB565" s="255"/>
      <c r="AC565" s="255"/>
      <c r="AD565" s="255"/>
      <c r="AE565" s="362">
        <f>AE564</f>
        <v>0</v>
      </c>
      <c r="AF565" s="362">
        <f t="shared" ref="AF565" si="1668">AF564</f>
        <v>0</v>
      </c>
      <c r="AG565" s="362">
        <f t="shared" ref="AG565" si="1669">AG564</f>
        <v>0</v>
      </c>
      <c r="AH565" s="362">
        <f t="shared" ref="AH565" si="1670">AH564</f>
        <v>0</v>
      </c>
      <c r="AI565" s="362">
        <f t="shared" ref="AI565" si="1671">AI564</f>
        <v>0</v>
      </c>
      <c r="AJ565" s="362">
        <f t="shared" ref="AJ565" si="1672">AJ564</f>
        <v>0</v>
      </c>
      <c r="AK565" s="362">
        <f t="shared" ref="AK565" si="1673">AK564</f>
        <v>0</v>
      </c>
      <c r="AL565" s="362">
        <f t="shared" ref="AL565" si="1674">AL564</f>
        <v>0</v>
      </c>
      <c r="AM565" s="362">
        <f t="shared" ref="AM565" si="1675">AM564</f>
        <v>0</v>
      </c>
      <c r="AN565" s="362">
        <f t="shared" ref="AN565" si="1676">AN564</f>
        <v>0</v>
      </c>
      <c r="AO565" s="362">
        <f t="shared" ref="AO565" si="1677">AO564</f>
        <v>0</v>
      </c>
      <c r="AP565" s="362">
        <f t="shared" ref="AP565" si="1678">AP564</f>
        <v>0</v>
      </c>
      <c r="AQ565" s="362">
        <f t="shared" ref="AQ565" si="1679">AQ564</f>
        <v>0</v>
      </c>
      <c r="AR565" s="362">
        <f t="shared" ref="AR565" si="1680">AR564</f>
        <v>0</v>
      </c>
      <c r="AS565" s="266"/>
    </row>
    <row r="566" spans="1:45" hidden="1" outlineLevel="1">
      <c r="A566" s="464"/>
      <c r="B566" s="379"/>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251"/>
      <c r="AE566" s="363"/>
      <c r="AF566" s="376"/>
      <c r="AG566" s="376"/>
      <c r="AH566" s="376"/>
      <c r="AI566" s="376"/>
      <c r="AJ566" s="376"/>
      <c r="AK566" s="376"/>
      <c r="AL566" s="376"/>
      <c r="AM566" s="376"/>
      <c r="AN566" s="376"/>
      <c r="AO566" s="376"/>
      <c r="AP566" s="376"/>
      <c r="AQ566" s="376"/>
      <c r="AR566" s="376"/>
      <c r="AS566" s="266"/>
    </row>
    <row r="567" spans="1:45" ht="30" hidden="1" outlineLevel="1">
      <c r="A567" s="464">
        <v>47</v>
      </c>
      <c r="B567" s="379" t="s">
        <v>139</v>
      </c>
      <c r="C567" s="251" t="s">
        <v>25</v>
      </c>
      <c r="D567" s="255"/>
      <c r="E567" s="255"/>
      <c r="F567" s="255"/>
      <c r="G567" s="255"/>
      <c r="H567" s="255"/>
      <c r="I567" s="255"/>
      <c r="J567" s="255"/>
      <c r="K567" s="255"/>
      <c r="L567" s="255"/>
      <c r="M567" s="255"/>
      <c r="N567" s="255"/>
      <c r="O567" s="255"/>
      <c r="P567" s="255"/>
      <c r="Q567" s="255">
        <v>12</v>
      </c>
      <c r="R567" s="255"/>
      <c r="S567" s="255"/>
      <c r="T567" s="255"/>
      <c r="U567" s="255"/>
      <c r="V567" s="255"/>
      <c r="W567" s="255"/>
      <c r="X567" s="255"/>
      <c r="Y567" s="255"/>
      <c r="Z567" s="255"/>
      <c r="AA567" s="255"/>
      <c r="AB567" s="255"/>
      <c r="AC567" s="255"/>
      <c r="AD567" s="255"/>
      <c r="AE567" s="377"/>
      <c r="AF567" s="361"/>
      <c r="AG567" s="361"/>
      <c r="AH567" s="361"/>
      <c r="AI567" s="361"/>
      <c r="AJ567" s="361"/>
      <c r="AK567" s="361"/>
      <c r="AL567" s="366"/>
      <c r="AM567" s="366"/>
      <c r="AN567" s="366"/>
      <c r="AO567" s="366"/>
      <c r="AP567" s="366"/>
      <c r="AQ567" s="366"/>
      <c r="AR567" s="366"/>
      <c r="AS567" s="256">
        <f>SUM(AE567:AR567)</f>
        <v>0</v>
      </c>
    </row>
    <row r="568" spans="1:45" hidden="1" outlineLevel="1">
      <c r="A568" s="464"/>
      <c r="B568" s="382" t="s">
        <v>307</v>
      </c>
      <c r="C568" s="251" t="s">
        <v>163</v>
      </c>
      <c r="D568" s="255"/>
      <c r="E568" s="255"/>
      <c r="F568" s="255"/>
      <c r="G568" s="255"/>
      <c r="H568" s="255"/>
      <c r="I568" s="255"/>
      <c r="J568" s="255"/>
      <c r="K568" s="255"/>
      <c r="L568" s="255"/>
      <c r="M568" s="255"/>
      <c r="N568" s="255"/>
      <c r="O568" s="255"/>
      <c r="P568" s="255"/>
      <c r="Q568" s="255">
        <f>Q567</f>
        <v>12</v>
      </c>
      <c r="R568" s="255"/>
      <c r="S568" s="255"/>
      <c r="T568" s="255"/>
      <c r="U568" s="255"/>
      <c r="V568" s="255"/>
      <c r="W568" s="255"/>
      <c r="X568" s="255"/>
      <c r="Y568" s="255"/>
      <c r="Z568" s="255"/>
      <c r="AA568" s="255"/>
      <c r="AB568" s="255"/>
      <c r="AC568" s="255"/>
      <c r="AD568" s="255"/>
      <c r="AE568" s="362">
        <f>AE567</f>
        <v>0</v>
      </c>
      <c r="AF568" s="362">
        <f t="shared" ref="AF568" si="1681">AF567</f>
        <v>0</v>
      </c>
      <c r="AG568" s="362">
        <f t="shared" ref="AG568" si="1682">AG567</f>
        <v>0</v>
      </c>
      <c r="AH568" s="362">
        <f t="shared" ref="AH568" si="1683">AH567</f>
        <v>0</v>
      </c>
      <c r="AI568" s="362">
        <f t="shared" ref="AI568" si="1684">AI567</f>
        <v>0</v>
      </c>
      <c r="AJ568" s="362">
        <f t="shared" ref="AJ568" si="1685">AJ567</f>
        <v>0</v>
      </c>
      <c r="AK568" s="362">
        <f t="shared" ref="AK568" si="1686">AK567</f>
        <v>0</v>
      </c>
      <c r="AL568" s="362">
        <f t="shared" ref="AL568" si="1687">AL567</f>
        <v>0</v>
      </c>
      <c r="AM568" s="362">
        <f t="shared" ref="AM568" si="1688">AM567</f>
        <v>0</v>
      </c>
      <c r="AN568" s="362">
        <f t="shared" ref="AN568" si="1689">AN567</f>
        <v>0</v>
      </c>
      <c r="AO568" s="362">
        <f t="shared" ref="AO568" si="1690">AO567</f>
        <v>0</v>
      </c>
      <c r="AP568" s="362">
        <f t="shared" ref="AP568" si="1691">AP567</f>
        <v>0</v>
      </c>
      <c r="AQ568" s="362">
        <f t="shared" ref="AQ568" si="1692">AQ567</f>
        <v>0</v>
      </c>
      <c r="AR568" s="362">
        <f t="shared" ref="AR568" si="1693">AR567</f>
        <v>0</v>
      </c>
      <c r="AS568" s="266"/>
    </row>
    <row r="569" spans="1:45" hidden="1" outlineLevel="1">
      <c r="A569" s="464"/>
      <c r="B569" s="379"/>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251"/>
      <c r="AE569" s="363"/>
      <c r="AF569" s="376"/>
      <c r="AG569" s="376"/>
      <c r="AH569" s="376"/>
      <c r="AI569" s="376"/>
      <c r="AJ569" s="376"/>
      <c r="AK569" s="376"/>
      <c r="AL569" s="376"/>
      <c r="AM569" s="376"/>
      <c r="AN569" s="376"/>
      <c r="AO569" s="376"/>
      <c r="AP569" s="376"/>
      <c r="AQ569" s="376"/>
      <c r="AR569" s="376"/>
      <c r="AS569" s="266"/>
    </row>
    <row r="570" spans="1:45" ht="30" hidden="1" outlineLevel="1">
      <c r="A570" s="464">
        <v>48</v>
      </c>
      <c r="B570" s="379" t="s">
        <v>140</v>
      </c>
      <c r="C570" s="251" t="s">
        <v>25</v>
      </c>
      <c r="D570" s="255"/>
      <c r="E570" s="255"/>
      <c r="F570" s="255"/>
      <c r="G570" s="255"/>
      <c r="H570" s="255"/>
      <c r="I570" s="255"/>
      <c r="J570" s="255"/>
      <c r="K570" s="255"/>
      <c r="L570" s="255"/>
      <c r="M570" s="255"/>
      <c r="N570" s="255"/>
      <c r="O570" s="255"/>
      <c r="P570" s="255"/>
      <c r="Q570" s="255">
        <v>12</v>
      </c>
      <c r="R570" s="255"/>
      <c r="S570" s="255"/>
      <c r="T570" s="255"/>
      <c r="U570" s="255"/>
      <c r="V570" s="255"/>
      <c r="W570" s="255"/>
      <c r="X570" s="255"/>
      <c r="Y570" s="255"/>
      <c r="Z570" s="255"/>
      <c r="AA570" s="255"/>
      <c r="AB570" s="255"/>
      <c r="AC570" s="255"/>
      <c r="AD570" s="255"/>
      <c r="AE570" s="377"/>
      <c r="AF570" s="361"/>
      <c r="AG570" s="361"/>
      <c r="AH570" s="361"/>
      <c r="AI570" s="361"/>
      <c r="AJ570" s="361"/>
      <c r="AK570" s="361"/>
      <c r="AL570" s="366"/>
      <c r="AM570" s="366"/>
      <c r="AN570" s="366"/>
      <c r="AO570" s="366"/>
      <c r="AP570" s="366"/>
      <c r="AQ570" s="366"/>
      <c r="AR570" s="366"/>
      <c r="AS570" s="256">
        <f>SUM(AE570:AR570)</f>
        <v>0</v>
      </c>
    </row>
    <row r="571" spans="1:45" hidden="1" outlineLevel="1">
      <c r="A571" s="464"/>
      <c r="B571" s="382" t="s">
        <v>307</v>
      </c>
      <c r="C571" s="251" t="s">
        <v>163</v>
      </c>
      <c r="D571" s="255"/>
      <c r="E571" s="255"/>
      <c r="F571" s="255"/>
      <c r="G571" s="255"/>
      <c r="H571" s="255"/>
      <c r="I571" s="255"/>
      <c r="J571" s="255"/>
      <c r="K571" s="255"/>
      <c r="L571" s="255"/>
      <c r="M571" s="255"/>
      <c r="N571" s="255"/>
      <c r="O571" s="255"/>
      <c r="P571" s="255"/>
      <c r="Q571" s="255">
        <f>Q570</f>
        <v>12</v>
      </c>
      <c r="R571" s="255"/>
      <c r="S571" s="255"/>
      <c r="T571" s="255"/>
      <c r="U571" s="255"/>
      <c r="V571" s="255"/>
      <c r="W571" s="255"/>
      <c r="X571" s="255"/>
      <c r="Y571" s="255"/>
      <c r="Z571" s="255"/>
      <c r="AA571" s="255"/>
      <c r="AB571" s="255"/>
      <c r="AC571" s="255"/>
      <c r="AD571" s="255"/>
      <c r="AE571" s="362">
        <f>AE570</f>
        <v>0</v>
      </c>
      <c r="AF571" s="362">
        <f t="shared" ref="AF571" si="1694">AF570</f>
        <v>0</v>
      </c>
      <c r="AG571" s="362">
        <f t="shared" ref="AG571" si="1695">AG570</f>
        <v>0</v>
      </c>
      <c r="AH571" s="362">
        <f t="shared" ref="AH571" si="1696">AH570</f>
        <v>0</v>
      </c>
      <c r="AI571" s="362">
        <f t="shared" ref="AI571" si="1697">AI570</f>
        <v>0</v>
      </c>
      <c r="AJ571" s="362">
        <f t="shared" ref="AJ571" si="1698">AJ570</f>
        <v>0</v>
      </c>
      <c r="AK571" s="362">
        <f t="shared" ref="AK571" si="1699">AK570</f>
        <v>0</v>
      </c>
      <c r="AL571" s="362">
        <f t="shared" ref="AL571" si="1700">AL570</f>
        <v>0</v>
      </c>
      <c r="AM571" s="362">
        <f t="shared" ref="AM571" si="1701">AM570</f>
        <v>0</v>
      </c>
      <c r="AN571" s="362">
        <f t="shared" ref="AN571" si="1702">AN570</f>
        <v>0</v>
      </c>
      <c r="AO571" s="362">
        <f t="shared" ref="AO571" si="1703">AO570</f>
        <v>0</v>
      </c>
      <c r="AP571" s="362">
        <f t="shared" ref="AP571" si="1704">AP570</f>
        <v>0</v>
      </c>
      <c r="AQ571" s="362">
        <f t="shared" ref="AQ571" si="1705">AQ570</f>
        <v>0</v>
      </c>
      <c r="AR571" s="362">
        <f t="shared" ref="AR571" si="1706">AR570</f>
        <v>0</v>
      </c>
      <c r="AS571" s="266"/>
    </row>
    <row r="572" spans="1:45" hidden="1" outlineLevel="1">
      <c r="A572" s="464"/>
      <c r="B572" s="379"/>
      <c r="C572" s="251"/>
      <c r="D572" s="251"/>
      <c r="E572" s="251"/>
      <c r="F572" s="251"/>
      <c r="G572" s="251"/>
      <c r="H572" s="251"/>
      <c r="I572" s="251"/>
      <c r="J572" s="251"/>
      <c r="K572" s="251"/>
      <c r="L572" s="251"/>
      <c r="M572" s="251"/>
      <c r="N572" s="251"/>
      <c r="O572" s="251"/>
      <c r="P572" s="251"/>
      <c r="Q572" s="251"/>
      <c r="R572" s="251"/>
      <c r="S572" s="251"/>
      <c r="T572" s="251"/>
      <c r="U572" s="251"/>
      <c r="V572" s="251"/>
      <c r="W572" s="251"/>
      <c r="X572" s="251"/>
      <c r="Y572" s="251"/>
      <c r="Z572" s="251"/>
      <c r="AA572" s="251"/>
      <c r="AB572" s="251"/>
      <c r="AC572" s="251"/>
      <c r="AD572" s="251"/>
      <c r="AE572" s="363"/>
      <c r="AF572" s="376"/>
      <c r="AG572" s="376"/>
      <c r="AH572" s="376"/>
      <c r="AI572" s="376"/>
      <c r="AJ572" s="376"/>
      <c r="AK572" s="376"/>
      <c r="AL572" s="376"/>
      <c r="AM572" s="376"/>
      <c r="AN572" s="376"/>
      <c r="AO572" s="376"/>
      <c r="AP572" s="376"/>
      <c r="AQ572" s="376"/>
      <c r="AR572" s="376"/>
      <c r="AS572" s="266"/>
    </row>
    <row r="573" spans="1:45" ht="30" hidden="1" outlineLevel="1">
      <c r="A573" s="464">
        <v>49</v>
      </c>
      <c r="B573" s="379" t="s">
        <v>141</v>
      </c>
      <c r="C573" s="251" t="s">
        <v>25</v>
      </c>
      <c r="D573" s="255"/>
      <c r="E573" s="255"/>
      <c r="F573" s="255"/>
      <c r="G573" s="255"/>
      <c r="H573" s="255"/>
      <c r="I573" s="255"/>
      <c r="J573" s="255"/>
      <c r="K573" s="255"/>
      <c r="L573" s="255"/>
      <c r="M573" s="255"/>
      <c r="N573" s="255"/>
      <c r="O573" s="255"/>
      <c r="P573" s="255"/>
      <c r="Q573" s="255">
        <v>12</v>
      </c>
      <c r="R573" s="255"/>
      <c r="S573" s="255"/>
      <c r="T573" s="255"/>
      <c r="U573" s="255"/>
      <c r="V573" s="255"/>
      <c r="W573" s="255"/>
      <c r="X573" s="255"/>
      <c r="Y573" s="255"/>
      <c r="Z573" s="255"/>
      <c r="AA573" s="255"/>
      <c r="AB573" s="255"/>
      <c r="AC573" s="255"/>
      <c r="AD573" s="255"/>
      <c r="AE573" s="377"/>
      <c r="AF573" s="361"/>
      <c r="AG573" s="361"/>
      <c r="AH573" s="361"/>
      <c r="AI573" s="361"/>
      <c r="AJ573" s="361"/>
      <c r="AK573" s="361"/>
      <c r="AL573" s="366"/>
      <c r="AM573" s="366"/>
      <c r="AN573" s="366"/>
      <c r="AO573" s="366"/>
      <c r="AP573" s="366"/>
      <c r="AQ573" s="366"/>
      <c r="AR573" s="366"/>
      <c r="AS573" s="256">
        <f>SUM(AE573:AR573)</f>
        <v>0</v>
      </c>
    </row>
    <row r="574" spans="1:45" hidden="1" outlineLevel="1">
      <c r="A574" s="464"/>
      <c r="B574" s="382" t="s">
        <v>307</v>
      </c>
      <c r="C574" s="251" t="s">
        <v>163</v>
      </c>
      <c r="D574" s="255"/>
      <c r="E574" s="255"/>
      <c r="F574" s="255"/>
      <c r="G574" s="255"/>
      <c r="H574" s="255"/>
      <c r="I574" s="255"/>
      <c r="J574" s="255"/>
      <c r="K574" s="255"/>
      <c r="L574" s="255"/>
      <c r="M574" s="255"/>
      <c r="N574" s="255"/>
      <c r="O574" s="255"/>
      <c r="P574" s="255"/>
      <c r="Q574" s="255">
        <f>Q573</f>
        <v>12</v>
      </c>
      <c r="R574" s="255"/>
      <c r="S574" s="255"/>
      <c r="T574" s="255"/>
      <c r="U574" s="255"/>
      <c r="V574" s="255"/>
      <c r="W574" s="255"/>
      <c r="X574" s="255"/>
      <c r="Y574" s="255"/>
      <c r="Z574" s="255"/>
      <c r="AA574" s="255"/>
      <c r="AB574" s="255"/>
      <c r="AC574" s="255"/>
      <c r="AD574" s="255"/>
      <c r="AE574" s="362">
        <f>AE573</f>
        <v>0</v>
      </c>
      <c r="AF574" s="362">
        <f t="shared" ref="AF574" si="1707">AF573</f>
        <v>0</v>
      </c>
      <c r="AG574" s="362">
        <f t="shared" ref="AG574" si="1708">AG573</f>
        <v>0</v>
      </c>
      <c r="AH574" s="362">
        <f t="shared" ref="AH574" si="1709">AH573</f>
        <v>0</v>
      </c>
      <c r="AI574" s="362">
        <f t="shared" ref="AI574" si="1710">AI573</f>
        <v>0</v>
      </c>
      <c r="AJ574" s="362">
        <f t="shared" ref="AJ574" si="1711">AJ573</f>
        <v>0</v>
      </c>
      <c r="AK574" s="362">
        <f t="shared" ref="AK574" si="1712">AK573</f>
        <v>0</v>
      </c>
      <c r="AL574" s="362">
        <f t="shared" ref="AL574" si="1713">AL573</f>
        <v>0</v>
      </c>
      <c r="AM574" s="362">
        <f t="shared" ref="AM574" si="1714">AM573</f>
        <v>0</v>
      </c>
      <c r="AN574" s="362">
        <f t="shared" ref="AN574" si="1715">AN573</f>
        <v>0</v>
      </c>
      <c r="AO574" s="362">
        <f t="shared" ref="AO574" si="1716">AO573</f>
        <v>0</v>
      </c>
      <c r="AP574" s="362">
        <f t="shared" ref="AP574" si="1717">AP573</f>
        <v>0</v>
      </c>
      <c r="AQ574" s="362">
        <f t="shared" ref="AQ574" si="1718">AQ573</f>
        <v>0</v>
      </c>
      <c r="AR574" s="362">
        <f t="shared" ref="AR574" si="1719">AR573</f>
        <v>0</v>
      </c>
      <c r="AS574" s="266"/>
    </row>
    <row r="575" spans="1:45" hidden="1" outlineLevel="1">
      <c r="A575" s="464"/>
      <c r="B575" s="382"/>
      <c r="C575" s="265"/>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251"/>
      <c r="AE575" s="261"/>
      <c r="AF575" s="261"/>
      <c r="AG575" s="261"/>
      <c r="AH575" s="261"/>
      <c r="AI575" s="261"/>
      <c r="AJ575" s="261"/>
      <c r="AK575" s="261"/>
      <c r="AL575" s="261"/>
      <c r="AM575" s="261"/>
      <c r="AN575" s="261"/>
      <c r="AO575" s="261"/>
      <c r="AP575" s="261"/>
      <c r="AQ575" s="261"/>
      <c r="AR575" s="261"/>
      <c r="AS575" s="266"/>
    </row>
    <row r="576" spans="1:45" ht="15.75" hidden="1" collapsed="1">
      <c r="B576" s="286" t="s">
        <v>291</v>
      </c>
      <c r="C576" s="288"/>
      <c r="D576" s="288">
        <f>SUM(D419:D574)</f>
        <v>0</v>
      </c>
      <c r="E576" s="288"/>
      <c r="F576" s="288"/>
      <c r="G576" s="288"/>
      <c r="H576" s="288"/>
      <c r="I576" s="288"/>
      <c r="J576" s="288"/>
      <c r="K576" s="288"/>
      <c r="L576" s="288"/>
      <c r="M576" s="288"/>
      <c r="N576" s="288"/>
      <c r="O576" s="288"/>
      <c r="P576" s="288"/>
      <c r="Q576" s="288"/>
      <c r="R576" s="288">
        <f>SUM(R419:R574)</f>
        <v>0</v>
      </c>
      <c r="S576" s="288"/>
      <c r="T576" s="288"/>
      <c r="U576" s="288"/>
      <c r="V576" s="288"/>
      <c r="W576" s="288"/>
      <c r="X576" s="288"/>
      <c r="Y576" s="288"/>
      <c r="Z576" s="288"/>
      <c r="AA576" s="288"/>
      <c r="AB576" s="288"/>
      <c r="AC576" s="288"/>
      <c r="AD576" s="288"/>
      <c r="AE576" s="288">
        <f>IF(AE417="kWh",SUMPRODUCT(D419:D574,AE419:AE574))</f>
        <v>0</v>
      </c>
      <c r="AF576" s="288">
        <f>IF(AF417="kWh",SUMPRODUCT(D419:D574,AF419:AF574))</f>
        <v>0</v>
      </c>
      <c r="AG576" s="288">
        <f>IF(AG417="kw",SUMPRODUCT(Q419:Q574,R419:R574,AG419:AG574),SUMPRODUCT(D419:D574,AG419:AG574))</f>
        <v>0</v>
      </c>
      <c r="AH576" s="288">
        <f>IF(AH417="kw",SUMPRODUCT(Q419:Q574,R419:R574,AH419:AH574),SUMPRODUCT(D419:D574,AH419:AH574))</f>
        <v>0</v>
      </c>
      <c r="AI576" s="288">
        <f>IF(AI417="kw",SUMPRODUCT(Q419:Q574,R419:R574,AI419:AI574),SUMPRODUCT(D419:D574,AI419:AI574))</f>
        <v>0</v>
      </c>
      <c r="AJ576" s="288">
        <f>IF(AJ417="kw",SUMPRODUCT(Q419:Q574,R419:R574,AJ419:AJ574),SUMPRODUCT(D419:D574,AJ419:AJ574))</f>
        <v>0</v>
      </c>
      <c r="AK576" s="288">
        <f>IF(AK417="kw",SUMPRODUCT(Q419:Q574,R419:R574,AK419:AK574),SUMPRODUCT(D419:D574,AK419:AK574))</f>
        <v>0</v>
      </c>
      <c r="AL576" s="288">
        <f>IF(AL417="kw",SUMPRODUCT(Q419:Q574,R419:R574,AL419:AL574),SUMPRODUCT(D419:D574,AL419:AL574))</f>
        <v>0</v>
      </c>
      <c r="AM576" s="288">
        <f>IF(AM417="kw",SUMPRODUCT(Q419:Q574,R419:R574,AM419:AM574),SUMPRODUCT(D419:D574,AM419:AM574))</f>
        <v>0</v>
      </c>
      <c r="AN576" s="288">
        <f>IF(AN417="kw",SUMPRODUCT(Q419:Q574,R419:R574,AN419:AN574),SUMPRODUCT(D419:D574,AN419:AN574))</f>
        <v>0</v>
      </c>
      <c r="AO576" s="288">
        <f>IF(AO417="kw",SUMPRODUCT(Q419:Q574,R419:R574,AO419:AO574),SUMPRODUCT(D419:D574,AO419:AO574))</f>
        <v>0</v>
      </c>
      <c r="AP576" s="288">
        <f>IF(AP417="kw",SUMPRODUCT(Q419:Q574,R419:R574,AP419:AP574),SUMPRODUCT(D419:D574,AP419:AP574))</f>
        <v>0</v>
      </c>
      <c r="AQ576" s="288">
        <f>IF(AQ417="kw",SUMPRODUCT(Q419:Q574,R419:R574,AQ419:AQ574),SUMPRODUCT(D419:D574,AQ419:AQ574))</f>
        <v>0</v>
      </c>
      <c r="AR576" s="288">
        <f>IF(AR417="kw",SUMPRODUCT(Q419:Q574,R419:R574,AR419:AR574),SUMPRODUCT(D419:D574,AR419:AR574))</f>
        <v>0</v>
      </c>
      <c r="AS576" s="289"/>
    </row>
    <row r="577" spans="2:45" ht="15.75" hidden="1">
      <c r="B577" s="343" t="s">
        <v>292</v>
      </c>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f>HLOOKUP(AE416,'2. LRAMVA Threshold'!$B$43:$Q$61,9,FALSE)</f>
        <v>0</v>
      </c>
      <c r="AF577" s="344">
        <f>HLOOKUP(AF416,'2. LRAMVA Threshold'!$B$43:$Q$54,9,FALSE)</f>
        <v>0</v>
      </c>
      <c r="AG577" s="344">
        <f>HLOOKUP(AG226,'2. LRAMVA Threshold'!$B$43:$Q$54,9,FALSE)</f>
        <v>0</v>
      </c>
      <c r="AH577" s="344">
        <f>HLOOKUP(AH226,'2. LRAMVA Threshold'!$B$43:$Q$54,9,FALSE)</f>
        <v>0</v>
      </c>
      <c r="AI577" s="344">
        <f>HLOOKUP(AI226,'2. LRAMVA Threshold'!$B$43:$Q$54,9,FALSE)</f>
        <v>0</v>
      </c>
      <c r="AJ577" s="344">
        <f>HLOOKUP(AJ226,'2. LRAMVA Threshold'!$B$43:$Q$54,9,FALSE)</f>
        <v>0</v>
      </c>
      <c r="AK577" s="344">
        <f>HLOOKUP(AK226,'2. LRAMVA Threshold'!$B$43:$Q$54,9,FALSE)</f>
        <v>0</v>
      </c>
      <c r="AL577" s="344">
        <f>HLOOKUP(AL226,'2. LRAMVA Threshold'!$B$43:$Q$54,9,FALSE)</f>
        <v>0</v>
      </c>
      <c r="AM577" s="344">
        <f>HLOOKUP(AM226,'2. LRAMVA Threshold'!$B$43:$Q$54,9,FALSE)</f>
        <v>0</v>
      </c>
      <c r="AN577" s="344">
        <f>HLOOKUP(AN226,'2. LRAMVA Threshold'!$B$43:$Q$54,9,FALSE)</f>
        <v>0</v>
      </c>
      <c r="AO577" s="344">
        <f>HLOOKUP(AO226,'2. LRAMVA Threshold'!$B$43:$Q$54,9,FALSE)</f>
        <v>0</v>
      </c>
      <c r="AP577" s="344">
        <f>HLOOKUP(AP226,'2. LRAMVA Threshold'!$B$43:$Q$54,9,FALSE)</f>
        <v>0</v>
      </c>
      <c r="AQ577" s="344">
        <f>HLOOKUP(AQ226,'2. LRAMVA Threshold'!$B$43:$Q$54,9,FALSE)</f>
        <v>0</v>
      </c>
      <c r="AR577" s="344">
        <f>HLOOKUP(AR226,'2. LRAMVA Threshold'!$B$43:$Q$54,9,FALSE)</f>
        <v>0</v>
      </c>
      <c r="AS577" s="345"/>
    </row>
    <row r="578" spans="2:45" hidden="1">
      <c r="B578" s="346"/>
      <c r="C578" s="383"/>
      <c r="D578" s="384"/>
      <c r="E578" s="384"/>
      <c r="F578" s="384"/>
      <c r="G578" s="384"/>
      <c r="H578" s="384"/>
      <c r="I578" s="384"/>
      <c r="J578" s="384"/>
      <c r="K578" s="384"/>
      <c r="L578" s="384"/>
      <c r="M578" s="384"/>
      <c r="N578" s="348"/>
      <c r="O578" s="348"/>
      <c r="P578" s="348"/>
      <c r="Q578" s="384"/>
      <c r="R578" s="385"/>
      <c r="S578" s="384"/>
      <c r="T578" s="384"/>
      <c r="U578" s="384"/>
      <c r="V578" s="386"/>
      <c r="W578" s="386"/>
      <c r="X578" s="386"/>
      <c r="Y578" s="386"/>
      <c r="Z578" s="384"/>
      <c r="AA578" s="384"/>
      <c r="AB578" s="348"/>
      <c r="AC578" s="348"/>
      <c r="AD578" s="348"/>
      <c r="AE578" s="387"/>
      <c r="AF578" s="387"/>
      <c r="AG578" s="387"/>
      <c r="AH578" s="387"/>
      <c r="AI578" s="387"/>
      <c r="AJ578" s="387"/>
      <c r="AK578" s="387"/>
      <c r="AL578" s="351"/>
      <c r="AM578" s="351"/>
      <c r="AN578" s="351"/>
      <c r="AO578" s="351"/>
      <c r="AP578" s="351"/>
      <c r="AQ578" s="351"/>
      <c r="AR578" s="351"/>
      <c r="AS578" s="352"/>
    </row>
    <row r="579" spans="2:45" hidden="1">
      <c r="B579" s="283" t="s">
        <v>293</v>
      </c>
      <c r="C579" s="296"/>
      <c r="D579" s="296"/>
      <c r="E579" s="329"/>
      <c r="F579" s="329"/>
      <c r="G579" s="329"/>
      <c r="H579" s="329"/>
      <c r="I579" s="329"/>
      <c r="J579" s="329"/>
      <c r="K579" s="329"/>
      <c r="L579" s="329"/>
      <c r="M579" s="329"/>
      <c r="N579" s="329"/>
      <c r="O579" s="329"/>
      <c r="P579" s="329"/>
      <c r="Q579" s="329"/>
      <c r="R579" s="251"/>
      <c r="S579" s="298"/>
      <c r="T579" s="298"/>
      <c r="U579" s="298"/>
      <c r="V579" s="297"/>
      <c r="W579" s="297"/>
      <c r="X579" s="297"/>
      <c r="Y579" s="297"/>
      <c r="Z579" s="298"/>
      <c r="AA579" s="298"/>
      <c r="AB579" s="298"/>
      <c r="AC579" s="298"/>
      <c r="AD579" s="298"/>
      <c r="AE579" s="732">
        <f>HLOOKUP(AE$36,'3.  Distribution Rates'!$C$165:$P$178,9,FALSE)</f>
        <v>0</v>
      </c>
      <c r="AF579" s="732">
        <f>HLOOKUP(AF$36,'3.  Distribution Rates'!$C$165:$P$178,9,FALSE)</f>
        <v>0</v>
      </c>
      <c r="AG579" s="299">
        <f>HLOOKUP(AG$36,'3.  Distribution Rates'!$C$165:$P$178,9,FALSE)</f>
        <v>0</v>
      </c>
      <c r="AH579" s="299">
        <f>HLOOKUP(AH$36,'3.  Distribution Rates'!$C$165:$P$178,9,FALSE)</f>
        <v>0</v>
      </c>
      <c r="AI579" s="299">
        <f>HLOOKUP(AI$36,'3.  Distribution Rates'!$C$165:$P$178,9,FALSE)</f>
        <v>0</v>
      </c>
      <c r="AJ579" s="299">
        <f>HLOOKUP(AJ$36,'3.  Distribution Rates'!$C$165:$P$178,9,FALSE)</f>
        <v>0</v>
      </c>
      <c r="AK579" s="299">
        <f>HLOOKUP(AK$36,'3.  Distribution Rates'!$C$165:$P$178,9,FALSE)</f>
        <v>0</v>
      </c>
      <c r="AL579" s="299">
        <f>HLOOKUP(AL$36,'3.  Distribution Rates'!$C$165:$P$178,9,FALSE)</f>
        <v>0</v>
      </c>
      <c r="AM579" s="299">
        <f>HLOOKUP(AM$36,'3.  Distribution Rates'!$C$165:$P$178,9,FALSE)</f>
        <v>0</v>
      </c>
      <c r="AN579" s="299">
        <f>HLOOKUP(AN$36,'3.  Distribution Rates'!$C$165:$P$178,9,FALSE)</f>
        <v>0</v>
      </c>
      <c r="AO579" s="299">
        <f>HLOOKUP(AO$36,'3.  Distribution Rates'!$C$165:$P$178,9,FALSE)</f>
        <v>0</v>
      </c>
      <c r="AP579" s="299">
        <f>HLOOKUP(AP$36,'3.  Distribution Rates'!$C$165:$P$178,9,FALSE)</f>
        <v>0</v>
      </c>
      <c r="AQ579" s="299">
        <f>HLOOKUP(AQ$36,'3.  Distribution Rates'!$C$165:$P$178,9,FALSE)</f>
        <v>0</v>
      </c>
      <c r="AR579" s="299">
        <f>HLOOKUP(AR$36,'3.  Distribution Rates'!$C$165:$P$178,9,FALSE)</f>
        <v>0</v>
      </c>
      <c r="AS579" s="392"/>
    </row>
    <row r="580" spans="2:45" hidden="1">
      <c r="B580" s="283" t="s">
        <v>294</v>
      </c>
      <c r="C580" s="301"/>
      <c r="D580" s="243"/>
      <c r="E580" s="240"/>
      <c r="F580" s="240"/>
      <c r="G580" s="240"/>
      <c r="H580" s="240"/>
      <c r="I580" s="240"/>
      <c r="J580" s="240"/>
      <c r="K580" s="240"/>
      <c r="L580" s="240"/>
      <c r="M580" s="240"/>
      <c r="N580" s="240"/>
      <c r="O580" s="240"/>
      <c r="P580" s="240"/>
      <c r="Q580" s="240"/>
      <c r="R580" s="251"/>
      <c r="S580" s="240"/>
      <c r="T580" s="240"/>
      <c r="U580" s="240"/>
      <c r="V580" s="243"/>
      <c r="W580" s="243"/>
      <c r="X580" s="243"/>
      <c r="Y580" s="243"/>
      <c r="Z580" s="240"/>
      <c r="AA580" s="240"/>
      <c r="AB580" s="240"/>
      <c r="AC580" s="240"/>
      <c r="AD580" s="240"/>
      <c r="AE580" s="331">
        <f>'4.  2011-2014 LRAM'!AM140*AE579</f>
        <v>0</v>
      </c>
      <c r="AF580" s="331">
        <f>'4.  2011-2014 LRAM'!AN140*AF579</f>
        <v>0</v>
      </c>
      <c r="AG580" s="331">
        <f>'4.  2011-2014 LRAM'!AO140*AG579</f>
        <v>0</v>
      </c>
      <c r="AH580" s="331">
        <f>'4.  2011-2014 LRAM'!AP140*AH579</f>
        <v>0</v>
      </c>
      <c r="AI580" s="331">
        <f>'4.  2011-2014 LRAM'!AQ140*AI579</f>
        <v>0</v>
      </c>
      <c r="AJ580" s="331">
        <f>'4.  2011-2014 LRAM'!AR140*AJ579</f>
        <v>0</v>
      </c>
      <c r="AK580" s="331">
        <f>'4.  2011-2014 LRAM'!AS140*AK579</f>
        <v>0</v>
      </c>
      <c r="AL580" s="331">
        <f>'4.  2011-2014 LRAM'!AT140*AL579</f>
        <v>0</v>
      </c>
      <c r="AM580" s="331">
        <f>'4.  2011-2014 LRAM'!AU140*AM579</f>
        <v>0</v>
      </c>
      <c r="AN580" s="331">
        <f>'4.  2011-2014 LRAM'!AV140*AN579</f>
        <v>0</v>
      </c>
      <c r="AO580" s="331">
        <f>'4.  2011-2014 LRAM'!AW140*AO579</f>
        <v>0</v>
      </c>
      <c r="AP580" s="331">
        <f>'4.  2011-2014 LRAM'!AX140*AP579</f>
        <v>0</v>
      </c>
      <c r="AQ580" s="331">
        <f>'4.  2011-2014 LRAM'!AY140*AQ579</f>
        <v>0</v>
      </c>
      <c r="AR580" s="331">
        <f>'4.  2011-2014 LRAM'!AZ140*AR579</f>
        <v>0</v>
      </c>
      <c r="AS580" s="543">
        <f t="shared" ref="AS580:AS585" si="1720">SUM(AE580:AR580)</f>
        <v>0</v>
      </c>
    </row>
    <row r="581" spans="2:45" hidden="1">
      <c r="B581" s="283" t="s">
        <v>295</v>
      </c>
      <c r="C581" s="301"/>
      <c r="D581" s="243"/>
      <c r="E581" s="240"/>
      <c r="F581" s="240"/>
      <c r="G581" s="240"/>
      <c r="H581" s="240"/>
      <c r="I581" s="240"/>
      <c r="J581" s="240"/>
      <c r="K581" s="240"/>
      <c r="L581" s="240"/>
      <c r="M581" s="240"/>
      <c r="N581" s="240"/>
      <c r="O581" s="240"/>
      <c r="P581" s="240"/>
      <c r="Q581" s="240"/>
      <c r="R581" s="251"/>
      <c r="S581" s="240"/>
      <c r="T581" s="240"/>
      <c r="U581" s="240"/>
      <c r="V581" s="243"/>
      <c r="W581" s="243"/>
      <c r="X581" s="243"/>
      <c r="Y581" s="243"/>
      <c r="Z581" s="240"/>
      <c r="AA581" s="240"/>
      <c r="AB581" s="240"/>
      <c r="AC581" s="240"/>
      <c r="AD581" s="240"/>
      <c r="AE581" s="331">
        <f>'4.  2011-2014 LRAM'!AM279*AE579</f>
        <v>0</v>
      </c>
      <c r="AF581" s="331">
        <f>'4.  2011-2014 LRAM'!AN279*AF579</f>
        <v>0</v>
      </c>
      <c r="AG581" s="331">
        <f>'4.  2011-2014 LRAM'!AO279*AG579</f>
        <v>0</v>
      </c>
      <c r="AH581" s="331">
        <f>'4.  2011-2014 LRAM'!AP279*AH579</f>
        <v>0</v>
      </c>
      <c r="AI581" s="331">
        <f>'4.  2011-2014 LRAM'!AQ279*AI579</f>
        <v>0</v>
      </c>
      <c r="AJ581" s="331">
        <f>'4.  2011-2014 LRAM'!AR279*AJ579</f>
        <v>0</v>
      </c>
      <c r="AK581" s="331">
        <f>'4.  2011-2014 LRAM'!AS279*AK579</f>
        <v>0</v>
      </c>
      <c r="AL581" s="331">
        <f>'4.  2011-2014 LRAM'!AT279*AL579</f>
        <v>0</v>
      </c>
      <c r="AM581" s="331">
        <f>'4.  2011-2014 LRAM'!AU279*AM579</f>
        <v>0</v>
      </c>
      <c r="AN581" s="331">
        <f>'4.  2011-2014 LRAM'!AV279*AN579</f>
        <v>0</v>
      </c>
      <c r="AO581" s="331">
        <f>'4.  2011-2014 LRAM'!AW279*AO579</f>
        <v>0</v>
      </c>
      <c r="AP581" s="331">
        <f>'4.  2011-2014 LRAM'!AX279*AP579</f>
        <v>0</v>
      </c>
      <c r="AQ581" s="331">
        <f>'4.  2011-2014 LRAM'!AY279*AQ579</f>
        <v>0</v>
      </c>
      <c r="AR581" s="331">
        <f>'4.  2011-2014 LRAM'!AZ279*AR579</f>
        <v>0</v>
      </c>
      <c r="AS581" s="543">
        <f t="shared" si="1720"/>
        <v>0</v>
      </c>
    </row>
    <row r="582" spans="2:45" hidden="1">
      <c r="B582" s="283" t="s">
        <v>296</v>
      </c>
      <c r="C582" s="301"/>
      <c r="D582" s="243"/>
      <c r="E582" s="240"/>
      <c r="F582" s="240"/>
      <c r="G582" s="240"/>
      <c r="H582" s="240"/>
      <c r="I582" s="240"/>
      <c r="J582" s="240"/>
      <c r="K582" s="240"/>
      <c r="L582" s="240"/>
      <c r="M582" s="240"/>
      <c r="N582" s="240"/>
      <c r="O582" s="240"/>
      <c r="P582" s="240"/>
      <c r="Q582" s="240"/>
      <c r="R582" s="251"/>
      <c r="S582" s="240"/>
      <c r="T582" s="240"/>
      <c r="U582" s="240"/>
      <c r="V582" s="243"/>
      <c r="W582" s="243"/>
      <c r="X582" s="243"/>
      <c r="Y582" s="243"/>
      <c r="Z582" s="240"/>
      <c r="AA582" s="240"/>
      <c r="AB582" s="240"/>
      <c r="AC582" s="240"/>
      <c r="AD582" s="240"/>
      <c r="AE582" s="331">
        <f>'4.  2011-2014 LRAM'!AM415*AE579</f>
        <v>0</v>
      </c>
      <c r="AF582" s="331">
        <f>'4.  2011-2014 LRAM'!AN415*AF579</f>
        <v>0</v>
      </c>
      <c r="AG582" s="331">
        <f>'4.  2011-2014 LRAM'!AO415*AG579</f>
        <v>0</v>
      </c>
      <c r="AH582" s="331">
        <f>'4.  2011-2014 LRAM'!AP415*AH579</f>
        <v>0</v>
      </c>
      <c r="AI582" s="331">
        <f>'4.  2011-2014 LRAM'!AQ415*AI579</f>
        <v>0</v>
      </c>
      <c r="AJ582" s="331">
        <f>'4.  2011-2014 LRAM'!AR415*AJ579</f>
        <v>0</v>
      </c>
      <c r="AK582" s="331">
        <f>'4.  2011-2014 LRAM'!AS415*AK579</f>
        <v>0</v>
      </c>
      <c r="AL582" s="331">
        <f>'4.  2011-2014 LRAM'!AT415*AL579</f>
        <v>0</v>
      </c>
      <c r="AM582" s="331">
        <f>'4.  2011-2014 LRAM'!AU415*AM579</f>
        <v>0</v>
      </c>
      <c r="AN582" s="331">
        <f>'4.  2011-2014 LRAM'!AV415*AN579</f>
        <v>0</v>
      </c>
      <c r="AO582" s="331">
        <f>'4.  2011-2014 LRAM'!AW415*AO579</f>
        <v>0</v>
      </c>
      <c r="AP582" s="331">
        <f>'4.  2011-2014 LRAM'!AX415*AP579</f>
        <v>0</v>
      </c>
      <c r="AQ582" s="331">
        <f>'4.  2011-2014 LRAM'!AY415*AQ579</f>
        <v>0</v>
      </c>
      <c r="AR582" s="331">
        <f>'4.  2011-2014 LRAM'!AZ415*AR579</f>
        <v>0</v>
      </c>
      <c r="AS582" s="543">
        <f t="shared" si="1720"/>
        <v>0</v>
      </c>
    </row>
    <row r="583" spans="2:45" hidden="1">
      <c r="B583" s="283" t="s">
        <v>297</v>
      </c>
      <c r="C583" s="301"/>
      <c r="D583" s="243"/>
      <c r="E583" s="240"/>
      <c r="F583" s="240"/>
      <c r="G583" s="240"/>
      <c r="H583" s="240"/>
      <c r="I583" s="240"/>
      <c r="J583" s="240"/>
      <c r="K583" s="240"/>
      <c r="L583" s="240"/>
      <c r="M583" s="240"/>
      <c r="N583" s="240"/>
      <c r="O583" s="240"/>
      <c r="P583" s="240"/>
      <c r="Q583" s="240"/>
      <c r="R583" s="251"/>
      <c r="S583" s="240"/>
      <c r="T583" s="240"/>
      <c r="U583" s="240"/>
      <c r="V583" s="243"/>
      <c r="W583" s="243"/>
      <c r="X583" s="243"/>
      <c r="Y583" s="243"/>
      <c r="Z583" s="240"/>
      <c r="AA583" s="240"/>
      <c r="AB583" s="240"/>
      <c r="AC583" s="240"/>
      <c r="AD583" s="240"/>
      <c r="AE583" s="331">
        <f>'4.  2011-2014 LRAM'!AM552*AE579</f>
        <v>0</v>
      </c>
      <c r="AF583" s="331">
        <f>'4.  2011-2014 LRAM'!AN552*AF579</f>
        <v>0</v>
      </c>
      <c r="AG583" s="331">
        <f>'4.  2011-2014 LRAM'!AO552*AG579</f>
        <v>0</v>
      </c>
      <c r="AH583" s="331">
        <f>'4.  2011-2014 LRAM'!AP552*AH579</f>
        <v>0</v>
      </c>
      <c r="AI583" s="331">
        <f>'4.  2011-2014 LRAM'!AQ552*AI579</f>
        <v>0</v>
      </c>
      <c r="AJ583" s="331">
        <f>'4.  2011-2014 LRAM'!AR552*AJ579</f>
        <v>0</v>
      </c>
      <c r="AK583" s="331">
        <f>'4.  2011-2014 LRAM'!AS552*AK579</f>
        <v>0</v>
      </c>
      <c r="AL583" s="331">
        <f>'4.  2011-2014 LRAM'!AT552*AL579</f>
        <v>0</v>
      </c>
      <c r="AM583" s="331">
        <f>'4.  2011-2014 LRAM'!AU552*AM579</f>
        <v>0</v>
      </c>
      <c r="AN583" s="331">
        <f>'4.  2011-2014 LRAM'!AV552*AN579</f>
        <v>0</v>
      </c>
      <c r="AO583" s="331">
        <f>'4.  2011-2014 LRAM'!AW552*AO579</f>
        <v>0</v>
      </c>
      <c r="AP583" s="331">
        <f>'4.  2011-2014 LRAM'!AX552*AP579</f>
        <v>0</v>
      </c>
      <c r="AQ583" s="331">
        <f>'4.  2011-2014 LRAM'!AY552*AQ579</f>
        <v>0</v>
      </c>
      <c r="AR583" s="331">
        <f>'4.  2011-2014 LRAM'!AZ552*AR579</f>
        <v>0</v>
      </c>
      <c r="AS583" s="543">
        <f t="shared" si="1720"/>
        <v>0</v>
      </c>
    </row>
    <row r="584" spans="2:45" hidden="1">
      <c r="B584" s="283" t="s">
        <v>298</v>
      </c>
      <c r="C584" s="301"/>
      <c r="D584" s="243"/>
      <c r="E584" s="240"/>
      <c r="F584" s="240"/>
      <c r="G584" s="240"/>
      <c r="H584" s="240"/>
      <c r="I584" s="240"/>
      <c r="J584" s="240"/>
      <c r="K584" s="240"/>
      <c r="L584" s="240"/>
      <c r="M584" s="240"/>
      <c r="N584" s="240"/>
      <c r="O584" s="240"/>
      <c r="P584" s="240"/>
      <c r="Q584" s="240"/>
      <c r="R584" s="251"/>
      <c r="S584" s="240"/>
      <c r="T584" s="240"/>
      <c r="U584" s="240"/>
      <c r="V584" s="243"/>
      <c r="W584" s="243"/>
      <c r="X584" s="243"/>
      <c r="Y584" s="243"/>
      <c r="Z584" s="240"/>
      <c r="AA584" s="240"/>
      <c r="AB584" s="240"/>
      <c r="AC584" s="240"/>
      <c r="AD584" s="240"/>
      <c r="AE584" s="331">
        <f>AE210*AE579</f>
        <v>0</v>
      </c>
      <c r="AF584" s="331">
        <f t="shared" ref="AF584:AR584" si="1721">AF210*AF579</f>
        <v>0</v>
      </c>
      <c r="AG584" s="331">
        <f t="shared" si="1721"/>
        <v>0</v>
      </c>
      <c r="AH584" s="331">
        <f t="shared" si="1721"/>
        <v>0</v>
      </c>
      <c r="AI584" s="331">
        <f t="shared" si="1721"/>
        <v>0</v>
      </c>
      <c r="AJ584" s="331">
        <f t="shared" si="1721"/>
        <v>0</v>
      </c>
      <c r="AK584" s="331">
        <f t="shared" si="1721"/>
        <v>0</v>
      </c>
      <c r="AL584" s="331">
        <f t="shared" si="1721"/>
        <v>0</v>
      </c>
      <c r="AM584" s="331">
        <f t="shared" si="1721"/>
        <v>0</v>
      </c>
      <c r="AN584" s="331">
        <f t="shared" si="1721"/>
        <v>0</v>
      </c>
      <c r="AO584" s="331">
        <f t="shared" si="1721"/>
        <v>0</v>
      </c>
      <c r="AP584" s="331">
        <f t="shared" si="1721"/>
        <v>0</v>
      </c>
      <c r="AQ584" s="331">
        <f t="shared" si="1721"/>
        <v>0</v>
      </c>
      <c r="AR584" s="331">
        <f t="shared" si="1721"/>
        <v>0</v>
      </c>
      <c r="AS584" s="543">
        <f t="shared" si="1720"/>
        <v>0</v>
      </c>
    </row>
    <row r="585" spans="2:45" hidden="1">
      <c r="B585" s="283" t="s">
        <v>299</v>
      </c>
      <c r="C585" s="301"/>
      <c r="D585" s="243"/>
      <c r="E585" s="240"/>
      <c r="F585" s="240"/>
      <c r="G585" s="240"/>
      <c r="H585" s="240"/>
      <c r="I585" s="240"/>
      <c r="J585" s="240"/>
      <c r="K585" s="240"/>
      <c r="L585" s="240"/>
      <c r="M585" s="240"/>
      <c r="N585" s="240"/>
      <c r="O585" s="240"/>
      <c r="P585" s="240"/>
      <c r="Q585" s="240"/>
      <c r="R585" s="251"/>
      <c r="S585" s="240"/>
      <c r="T585" s="240"/>
      <c r="U585" s="240"/>
      <c r="V585" s="243"/>
      <c r="W585" s="243"/>
      <c r="X585" s="243"/>
      <c r="Y585" s="243"/>
      <c r="Z585" s="240"/>
      <c r="AA585" s="240"/>
      <c r="AB585" s="240"/>
      <c r="AC585" s="240"/>
      <c r="AD585" s="240"/>
      <c r="AE585" s="331">
        <f>AE400*AE579</f>
        <v>0</v>
      </c>
      <c r="AF585" s="331">
        <f t="shared" ref="AF585:AR585" si="1722">AF400*AF579</f>
        <v>0</v>
      </c>
      <c r="AG585" s="331">
        <f t="shared" si="1722"/>
        <v>0</v>
      </c>
      <c r="AH585" s="331">
        <f t="shared" si="1722"/>
        <v>0</v>
      </c>
      <c r="AI585" s="331">
        <f t="shared" si="1722"/>
        <v>0</v>
      </c>
      <c r="AJ585" s="331">
        <f t="shared" si="1722"/>
        <v>0</v>
      </c>
      <c r="AK585" s="331">
        <f t="shared" si="1722"/>
        <v>0</v>
      </c>
      <c r="AL585" s="331">
        <f t="shared" si="1722"/>
        <v>0</v>
      </c>
      <c r="AM585" s="331">
        <f t="shared" si="1722"/>
        <v>0</v>
      </c>
      <c r="AN585" s="331">
        <f t="shared" si="1722"/>
        <v>0</v>
      </c>
      <c r="AO585" s="331">
        <f t="shared" si="1722"/>
        <v>0</v>
      </c>
      <c r="AP585" s="331">
        <f t="shared" si="1722"/>
        <v>0</v>
      </c>
      <c r="AQ585" s="331">
        <f t="shared" si="1722"/>
        <v>0</v>
      </c>
      <c r="AR585" s="331">
        <f t="shared" si="1722"/>
        <v>0</v>
      </c>
      <c r="AS585" s="543">
        <f t="shared" si="1720"/>
        <v>0</v>
      </c>
    </row>
    <row r="586" spans="2:45" hidden="1">
      <c r="B586" s="283" t="s">
        <v>300</v>
      </c>
      <c r="C586" s="301"/>
      <c r="D586" s="243"/>
      <c r="E586" s="240"/>
      <c r="F586" s="240"/>
      <c r="G586" s="240"/>
      <c r="H586" s="240"/>
      <c r="I586" s="240"/>
      <c r="J586" s="240"/>
      <c r="K586" s="240"/>
      <c r="L586" s="240"/>
      <c r="M586" s="240"/>
      <c r="N586" s="240"/>
      <c r="O586" s="240"/>
      <c r="P586" s="240"/>
      <c r="Q586" s="240"/>
      <c r="R586" s="251"/>
      <c r="S586" s="240"/>
      <c r="T586" s="240"/>
      <c r="U586" s="240"/>
      <c r="V586" s="243"/>
      <c r="W586" s="243"/>
      <c r="X586" s="243"/>
      <c r="Y586" s="243"/>
      <c r="Z586" s="240"/>
      <c r="AA586" s="240"/>
      <c r="AB586" s="240"/>
      <c r="AC586" s="240"/>
      <c r="AD586" s="240"/>
      <c r="AE586" s="331">
        <f>AE576*AE579</f>
        <v>0</v>
      </c>
      <c r="AF586" s="331">
        <f t="shared" ref="AF586:AR586" si="1723">AF576*AF579</f>
        <v>0</v>
      </c>
      <c r="AG586" s="331">
        <f t="shared" si="1723"/>
        <v>0</v>
      </c>
      <c r="AH586" s="331">
        <f t="shared" si="1723"/>
        <v>0</v>
      </c>
      <c r="AI586" s="331">
        <f t="shared" si="1723"/>
        <v>0</v>
      </c>
      <c r="AJ586" s="331">
        <f t="shared" si="1723"/>
        <v>0</v>
      </c>
      <c r="AK586" s="331">
        <f t="shared" si="1723"/>
        <v>0</v>
      </c>
      <c r="AL586" s="331">
        <f t="shared" si="1723"/>
        <v>0</v>
      </c>
      <c r="AM586" s="331">
        <f t="shared" si="1723"/>
        <v>0</v>
      </c>
      <c r="AN586" s="331">
        <f t="shared" si="1723"/>
        <v>0</v>
      </c>
      <c r="AO586" s="331">
        <f t="shared" si="1723"/>
        <v>0</v>
      </c>
      <c r="AP586" s="331">
        <f t="shared" si="1723"/>
        <v>0</v>
      </c>
      <c r="AQ586" s="331">
        <f t="shared" si="1723"/>
        <v>0</v>
      </c>
      <c r="AR586" s="331">
        <f t="shared" si="1723"/>
        <v>0</v>
      </c>
      <c r="AS586" s="543">
        <f>SUM(AE586:AR586)</f>
        <v>0</v>
      </c>
    </row>
    <row r="587" spans="2:45" ht="15.75" hidden="1">
      <c r="B587" s="305" t="s">
        <v>301</v>
      </c>
      <c r="C587" s="301"/>
      <c r="D587" s="263"/>
      <c r="E587" s="293"/>
      <c r="F587" s="293"/>
      <c r="G587" s="293"/>
      <c r="H587" s="293"/>
      <c r="I587" s="293"/>
      <c r="J587" s="293"/>
      <c r="K587" s="293"/>
      <c r="L587" s="293"/>
      <c r="M587" s="293"/>
      <c r="N587" s="293"/>
      <c r="O587" s="293"/>
      <c r="P587" s="293"/>
      <c r="Q587" s="293"/>
      <c r="R587" s="260"/>
      <c r="S587" s="293"/>
      <c r="T587" s="293"/>
      <c r="U587" s="293"/>
      <c r="V587" s="263"/>
      <c r="W587" s="263"/>
      <c r="X587" s="263"/>
      <c r="Y587" s="263"/>
      <c r="Z587" s="293"/>
      <c r="AA587" s="293"/>
      <c r="AB587" s="293"/>
      <c r="AC587" s="293"/>
      <c r="AD587" s="293"/>
      <c r="AE587" s="302">
        <f>SUM(AE580:AE586)</f>
        <v>0</v>
      </c>
      <c r="AF587" s="302">
        <f>SUM(AF580:AF586)</f>
        <v>0</v>
      </c>
      <c r="AG587" s="302">
        <f t="shared" ref="AG587:AK587" si="1724">SUM(AG580:AG586)</f>
        <v>0</v>
      </c>
      <c r="AH587" s="302">
        <f t="shared" si="1724"/>
        <v>0</v>
      </c>
      <c r="AI587" s="302">
        <f t="shared" si="1724"/>
        <v>0</v>
      </c>
      <c r="AJ587" s="302">
        <f>SUM(AJ580:AJ586)</f>
        <v>0</v>
      </c>
      <c r="AK587" s="302">
        <f t="shared" si="1724"/>
        <v>0</v>
      </c>
      <c r="AL587" s="302">
        <f>SUM(AL580:AL586)</f>
        <v>0</v>
      </c>
      <c r="AM587" s="302">
        <f>SUM(AM580:AM586)</f>
        <v>0</v>
      </c>
      <c r="AN587" s="302">
        <f t="shared" ref="AN587:AR587" si="1725">SUM(AN580:AN586)</f>
        <v>0</v>
      </c>
      <c r="AO587" s="302">
        <f t="shared" si="1725"/>
        <v>0</v>
      </c>
      <c r="AP587" s="302">
        <f>SUM(AP580:AP586)</f>
        <v>0</v>
      </c>
      <c r="AQ587" s="302">
        <f t="shared" si="1725"/>
        <v>0</v>
      </c>
      <c r="AR587" s="302">
        <f t="shared" si="1725"/>
        <v>0</v>
      </c>
      <c r="AS587" s="359">
        <f>SUM(AS580:AS586)</f>
        <v>0</v>
      </c>
    </row>
    <row r="588" spans="2:45" ht="15.75" hidden="1">
      <c r="B588" s="305" t="s">
        <v>302</v>
      </c>
      <c r="C588" s="301"/>
      <c r="D588" s="306"/>
      <c r="E588" s="293"/>
      <c r="F588" s="293"/>
      <c r="G588" s="293"/>
      <c r="H588" s="293"/>
      <c r="I588" s="293"/>
      <c r="J588" s="293"/>
      <c r="K588" s="293"/>
      <c r="L588" s="293"/>
      <c r="M588" s="293"/>
      <c r="N588" s="293"/>
      <c r="O588" s="293"/>
      <c r="P588" s="293"/>
      <c r="Q588" s="293"/>
      <c r="R588" s="260"/>
      <c r="S588" s="293"/>
      <c r="T588" s="293"/>
      <c r="U588" s="293"/>
      <c r="V588" s="263"/>
      <c r="W588" s="263"/>
      <c r="X588" s="263"/>
      <c r="Y588" s="263"/>
      <c r="Z588" s="293"/>
      <c r="AA588" s="293"/>
      <c r="AB588" s="293"/>
      <c r="AC588" s="293"/>
      <c r="AD588" s="293"/>
      <c r="AE588" s="303">
        <f>AE577*AE579</f>
        <v>0</v>
      </c>
      <c r="AF588" s="303">
        <f t="shared" ref="AF588:AK588" si="1726">AF577*AF579</f>
        <v>0</v>
      </c>
      <c r="AG588" s="303">
        <f t="shared" si="1726"/>
        <v>0</v>
      </c>
      <c r="AH588" s="303">
        <f t="shared" si="1726"/>
        <v>0</v>
      </c>
      <c r="AI588" s="303">
        <f t="shared" si="1726"/>
        <v>0</v>
      </c>
      <c r="AJ588" s="303">
        <f>AJ577*AJ579</f>
        <v>0</v>
      </c>
      <c r="AK588" s="303">
        <f t="shared" si="1726"/>
        <v>0</v>
      </c>
      <c r="AL588" s="303">
        <f>AL577*AL579</f>
        <v>0</v>
      </c>
      <c r="AM588" s="303">
        <f t="shared" ref="AM588:AR588" si="1727">AM577*AM579</f>
        <v>0</v>
      </c>
      <c r="AN588" s="303">
        <f t="shared" si="1727"/>
        <v>0</v>
      </c>
      <c r="AO588" s="303">
        <f t="shared" si="1727"/>
        <v>0</v>
      </c>
      <c r="AP588" s="303">
        <f>AP577*AP579</f>
        <v>0</v>
      </c>
      <c r="AQ588" s="303">
        <f>AQ577*AQ579</f>
        <v>0</v>
      </c>
      <c r="AR588" s="303">
        <f t="shared" si="1727"/>
        <v>0</v>
      </c>
      <c r="AS588" s="359">
        <f>SUM(AE588:AR588)</f>
        <v>0</v>
      </c>
    </row>
    <row r="589" spans="2:45" ht="15.75" hidden="1">
      <c r="B589" s="305" t="s">
        <v>303</v>
      </c>
      <c r="C589" s="301"/>
      <c r="D589" s="306"/>
      <c r="E589" s="293"/>
      <c r="F589" s="293"/>
      <c r="G589" s="293"/>
      <c r="H589" s="293"/>
      <c r="I589" s="293"/>
      <c r="J589" s="293"/>
      <c r="K589" s="293"/>
      <c r="L589" s="293"/>
      <c r="M589" s="293"/>
      <c r="N589" s="293"/>
      <c r="O589" s="293"/>
      <c r="P589" s="293"/>
      <c r="Q589" s="293"/>
      <c r="R589" s="260"/>
      <c r="S589" s="293"/>
      <c r="T589" s="293"/>
      <c r="U589" s="293"/>
      <c r="V589" s="306"/>
      <c r="W589" s="306"/>
      <c r="X589" s="306"/>
      <c r="Y589" s="306"/>
      <c r="Z589" s="293"/>
      <c r="AA589" s="293"/>
      <c r="AB589" s="293"/>
      <c r="AC589" s="293"/>
      <c r="AD589" s="293"/>
      <c r="AE589" s="307"/>
      <c r="AF589" s="307"/>
      <c r="AG589" s="307"/>
      <c r="AH589" s="307"/>
      <c r="AI589" s="307"/>
      <c r="AJ589" s="307"/>
      <c r="AK589" s="307"/>
      <c r="AL589" s="307"/>
      <c r="AM589" s="307"/>
      <c r="AN589" s="307"/>
      <c r="AO589" s="307"/>
      <c r="AP589" s="307"/>
      <c r="AQ589" s="307"/>
      <c r="AR589" s="307"/>
      <c r="AS589" s="359">
        <f>AS587-AS588</f>
        <v>0</v>
      </c>
    </row>
    <row r="590" spans="2:45" hidden="1">
      <c r="B590" s="283"/>
      <c r="C590" s="306"/>
      <c r="D590" s="306"/>
      <c r="E590" s="293"/>
      <c r="F590" s="293"/>
      <c r="G590" s="293"/>
      <c r="H590" s="293"/>
      <c r="I590" s="293"/>
      <c r="J590" s="293"/>
      <c r="K590" s="293"/>
      <c r="L590" s="293"/>
      <c r="M590" s="293"/>
      <c r="N590" s="293"/>
      <c r="O590" s="293"/>
      <c r="P590" s="293"/>
      <c r="Q590" s="293"/>
      <c r="R590" s="260"/>
      <c r="S590" s="293"/>
      <c r="T590" s="293"/>
      <c r="U590" s="293"/>
      <c r="V590" s="306"/>
      <c r="W590" s="301"/>
      <c r="X590" s="306"/>
      <c r="Y590" s="306"/>
      <c r="Z590" s="293"/>
      <c r="AA590" s="293"/>
      <c r="AB590" s="293"/>
      <c r="AC590" s="293"/>
      <c r="AD590" s="293"/>
      <c r="AE590" s="308"/>
      <c r="AF590" s="308"/>
      <c r="AG590" s="308"/>
      <c r="AH590" s="308"/>
      <c r="AI590" s="308"/>
      <c r="AJ590" s="308"/>
      <c r="AK590" s="308"/>
      <c r="AL590" s="308"/>
      <c r="AM590" s="308"/>
      <c r="AN590" s="308"/>
      <c r="AO590" s="308"/>
      <c r="AP590" s="308"/>
      <c r="AQ590" s="308"/>
      <c r="AR590" s="308"/>
      <c r="AS590" s="304"/>
    </row>
    <row r="591" spans="2:45" hidden="1">
      <c r="B591" s="390" t="s">
        <v>304</v>
      </c>
      <c r="C591" s="264"/>
      <c r="D591" s="240"/>
      <c r="E591" s="240"/>
      <c r="F591" s="240"/>
      <c r="G591" s="240"/>
      <c r="H591" s="240"/>
      <c r="I591" s="240"/>
      <c r="J591" s="240"/>
      <c r="K591" s="240"/>
      <c r="L591" s="240"/>
      <c r="M591" s="240"/>
      <c r="N591" s="240"/>
      <c r="O591" s="240"/>
      <c r="P591" s="240"/>
      <c r="Q591" s="240"/>
      <c r="R591" s="312"/>
      <c r="S591" s="240"/>
      <c r="T591" s="240"/>
      <c r="U591" s="240"/>
      <c r="V591" s="264"/>
      <c r="W591" s="243"/>
      <c r="X591" s="243"/>
      <c r="Y591" s="240"/>
      <c r="Z591" s="240"/>
      <c r="AA591" s="243"/>
      <c r="AB591" s="243"/>
      <c r="AC591" s="243"/>
      <c r="AD591" s="243"/>
      <c r="AE591" s="251">
        <f>SUMPRODUCT($E$419:$E$574,AE419:AE574)</f>
        <v>0</v>
      </c>
      <c r="AF591" s="251">
        <f>SUMPRODUCT($E$419:$E$574,AF419:AF574)</f>
        <v>0</v>
      </c>
      <c r="AG591" s="251">
        <f>IF(AG417="kw",SUMPRODUCT($Q$419:$Q$574,$S$419:$S$574,AG419:AG574),SUMPRODUCT($E$419:$E$574,AG419:AG574))</f>
        <v>0</v>
      </c>
      <c r="AH591" s="251">
        <f t="shared" ref="AH591:AR591" si="1728">IF(AH417="kw",SUMPRODUCT($Q$419:$Q$574,$S$419:$S$574,AH419:AH574),SUMPRODUCT($E$419:$E$574,AH419:AH574))</f>
        <v>0</v>
      </c>
      <c r="AI591" s="251">
        <f t="shared" si="1728"/>
        <v>0</v>
      </c>
      <c r="AJ591" s="251">
        <f t="shared" si="1728"/>
        <v>0</v>
      </c>
      <c r="AK591" s="251">
        <f t="shared" si="1728"/>
        <v>0</v>
      </c>
      <c r="AL591" s="251">
        <f t="shared" si="1728"/>
        <v>0</v>
      </c>
      <c r="AM591" s="251">
        <f t="shared" si="1728"/>
        <v>0</v>
      </c>
      <c r="AN591" s="251">
        <f t="shared" si="1728"/>
        <v>0</v>
      </c>
      <c r="AO591" s="251">
        <f t="shared" si="1728"/>
        <v>0</v>
      </c>
      <c r="AP591" s="251">
        <f t="shared" si="1728"/>
        <v>0</v>
      </c>
      <c r="AQ591" s="251">
        <f t="shared" si="1728"/>
        <v>0</v>
      </c>
      <c r="AR591" s="251">
        <f t="shared" si="1728"/>
        <v>0</v>
      </c>
      <c r="AS591" s="295"/>
    </row>
    <row r="592" spans="2:45" hidden="1">
      <c r="B592" s="390" t="s">
        <v>305</v>
      </c>
      <c r="C592" s="264"/>
      <c r="D592" s="240"/>
      <c r="E592" s="240"/>
      <c r="F592" s="240"/>
      <c r="G592" s="240"/>
      <c r="H592" s="240"/>
      <c r="I592" s="240"/>
      <c r="J592" s="240"/>
      <c r="K592" s="240"/>
      <c r="L592" s="240"/>
      <c r="M592" s="240"/>
      <c r="N592" s="240"/>
      <c r="O592" s="240"/>
      <c r="P592" s="240"/>
      <c r="Q592" s="240"/>
      <c r="R592" s="312"/>
      <c r="S592" s="240"/>
      <c r="T592" s="240"/>
      <c r="U592" s="240"/>
      <c r="V592" s="264"/>
      <c r="W592" s="243"/>
      <c r="X592" s="243"/>
      <c r="Y592" s="240"/>
      <c r="Z592" s="240"/>
      <c r="AA592" s="243"/>
      <c r="AB592" s="243"/>
      <c r="AC592" s="243"/>
      <c r="AD592" s="243"/>
      <c r="AE592" s="251">
        <f>SUMPRODUCT($F$419:$F$574,AE419:AE574)</f>
        <v>0</v>
      </c>
      <c r="AF592" s="251">
        <f>SUMPRODUCT($F$419:$F$574,AF419:AF574)</f>
        <v>0</v>
      </c>
      <c r="AG592" s="251">
        <f>IF(AG417="kw",SUMPRODUCT($Q$419:$Q$574,$T$419:$T$574,AG419:AG574),SUMPRODUCT($F$419:$F$574,AG419:AG574))</f>
        <v>0</v>
      </c>
      <c r="AH592" s="251">
        <f t="shared" ref="AH592:AR592" si="1729">IF(AH417="kw",SUMPRODUCT($Q$419:$Q$574,$T$419:$T$574,AH419:AH574),SUMPRODUCT($F$419:$F$574,AH419:AH574))</f>
        <v>0</v>
      </c>
      <c r="AI592" s="251">
        <f t="shared" si="1729"/>
        <v>0</v>
      </c>
      <c r="AJ592" s="251">
        <f t="shared" si="1729"/>
        <v>0</v>
      </c>
      <c r="AK592" s="251">
        <f t="shared" si="1729"/>
        <v>0</v>
      </c>
      <c r="AL592" s="251">
        <f t="shared" si="1729"/>
        <v>0</v>
      </c>
      <c r="AM592" s="251">
        <f t="shared" si="1729"/>
        <v>0</v>
      </c>
      <c r="AN592" s="251">
        <f t="shared" si="1729"/>
        <v>0</v>
      </c>
      <c r="AO592" s="251">
        <f t="shared" si="1729"/>
        <v>0</v>
      </c>
      <c r="AP592" s="251">
        <f t="shared" si="1729"/>
        <v>0</v>
      </c>
      <c r="AQ592" s="251">
        <f t="shared" si="1729"/>
        <v>0</v>
      </c>
      <c r="AR592" s="251">
        <f t="shared" si="1729"/>
        <v>0</v>
      </c>
      <c r="AS592" s="295"/>
    </row>
    <row r="593" spans="1:45" hidden="1">
      <c r="B593" s="390" t="s">
        <v>306</v>
      </c>
      <c r="C593" s="264"/>
      <c r="D593" s="240"/>
      <c r="E593" s="240"/>
      <c r="F593" s="240"/>
      <c r="G593" s="240"/>
      <c r="H593" s="240"/>
      <c r="I593" s="240"/>
      <c r="J593" s="240"/>
      <c r="K593" s="240"/>
      <c r="L593" s="240"/>
      <c r="M593" s="240"/>
      <c r="N593" s="240"/>
      <c r="O593" s="240"/>
      <c r="P593" s="240"/>
      <c r="Q593" s="240"/>
      <c r="R593" s="312"/>
      <c r="S593" s="240"/>
      <c r="T593" s="240"/>
      <c r="U593" s="240"/>
      <c r="V593" s="264"/>
      <c r="W593" s="243"/>
      <c r="X593" s="243"/>
      <c r="Y593" s="240"/>
      <c r="Z593" s="240"/>
      <c r="AA593" s="243"/>
      <c r="AB593" s="243"/>
      <c r="AC593" s="243"/>
      <c r="AD593" s="243"/>
      <c r="AE593" s="251">
        <f>SUMPRODUCT($G$419:$G$574,AE419:AE574)</f>
        <v>0</v>
      </c>
      <c r="AF593" s="251">
        <f>SUMPRODUCT($G$419:$G$574,AF419:AF574)</f>
        <v>0</v>
      </c>
      <c r="AG593" s="251">
        <f>IF(AG417="kw",SUMPRODUCT($Q$419:$Q$574,$U$419:$U$574,AG419:AG574),SUMPRODUCT($G$419:$G$574,AG419:AG574))</f>
        <v>0</v>
      </c>
      <c r="AH593" s="251">
        <f t="shared" ref="AH593:AR593" si="1730">IF(AH417="kw",SUMPRODUCT($Q$419:$Q$574,$U$419:$U$574,AH419:AH574),SUMPRODUCT($G$419:$G$574,AH419:AH574))</f>
        <v>0</v>
      </c>
      <c r="AI593" s="251">
        <f t="shared" si="1730"/>
        <v>0</v>
      </c>
      <c r="AJ593" s="251">
        <f t="shared" si="1730"/>
        <v>0</v>
      </c>
      <c r="AK593" s="251">
        <f t="shared" si="1730"/>
        <v>0</v>
      </c>
      <c r="AL593" s="251">
        <f t="shared" si="1730"/>
        <v>0</v>
      </c>
      <c r="AM593" s="251">
        <f t="shared" si="1730"/>
        <v>0</v>
      </c>
      <c r="AN593" s="251">
        <f t="shared" si="1730"/>
        <v>0</v>
      </c>
      <c r="AO593" s="251">
        <f t="shared" si="1730"/>
        <v>0</v>
      </c>
      <c r="AP593" s="251">
        <f t="shared" si="1730"/>
        <v>0</v>
      </c>
      <c r="AQ593" s="251">
        <f t="shared" si="1730"/>
        <v>0</v>
      </c>
      <c r="AR593" s="251">
        <f t="shared" si="1730"/>
        <v>0</v>
      </c>
      <c r="AS593" s="295"/>
    </row>
    <row r="594" spans="1:45" hidden="1">
      <c r="B594" s="390" t="s">
        <v>844</v>
      </c>
      <c r="C594" s="264"/>
      <c r="D594" s="240"/>
      <c r="E594" s="240"/>
      <c r="F594" s="240"/>
      <c r="G594" s="240"/>
      <c r="H594" s="240"/>
      <c r="I594" s="240"/>
      <c r="J594" s="240"/>
      <c r="K594" s="240"/>
      <c r="L594" s="240"/>
      <c r="M594" s="240"/>
      <c r="N594" s="240"/>
      <c r="O594" s="240"/>
      <c r="P594" s="240"/>
      <c r="Q594" s="240"/>
      <c r="R594" s="312"/>
      <c r="S594" s="240"/>
      <c r="T594" s="240"/>
      <c r="U594" s="240"/>
      <c r="V594" s="264"/>
      <c r="W594" s="243"/>
      <c r="X594" s="243"/>
      <c r="Y594" s="240"/>
      <c r="Z594" s="240"/>
      <c r="AA594" s="243"/>
      <c r="AB594" s="243"/>
      <c r="AC594" s="243"/>
      <c r="AD594" s="243"/>
      <c r="AE594" s="251">
        <f>SUMPRODUCT($H$419:$H$574,AE419:AE574)</f>
        <v>0</v>
      </c>
      <c r="AF594" s="251">
        <f>SUMPRODUCT($H$419:$H$574,AF419:AF574)</f>
        <v>0</v>
      </c>
      <c r="AG594" s="251">
        <f>IF(AG417="kw",SUMPRODUCT($Q$419:$Q$574,$V$419:$V$574,AG419:AG574),SUMPRODUCT($H$419:$H$574,AG419:AG574))</f>
        <v>0</v>
      </c>
      <c r="AH594" s="251">
        <f t="shared" ref="AH594:AR594" si="1731">IF(AH417="kw",SUMPRODUCT($Q$419:$Q$574,$V$419:$V$574,AH419:AH574),SUMPRODUCT($H$419:$H$574,AH419:AH574))</f>
        <v>0</v>
      </c>
      <c r="AI594" s="251">
        <f t="shared" si="1731"/>
        <v>0</v>
      </c>
      <c r="AJ594" s="251">
        <f t="shared" si="1731"/>
        <v>0</v>
      </c>
      <c r="AK594" s="251">
        <f t="shared" si="1731"/>
        <v>0</v>
      </c>
      <c r="AL594" s="251">
        <f t="shared" si="1731"/>
        <v>0</v>
      </c>
      <c r="AM594" s="251">
        <f t="shared" si="1731"/>
        <v>0</v>
      </c>
      <c r="AN594" s="251">
        <f t="shared" si="1731"/>
        <v>0</v>
      </c>
      <c r="AO594" s="251">
        <f t="shared" si="1731"/>
        <v>0</v>
      </c>
      <c r="AP594" s="251">
        <f t="shared" si="1731"/>
        <v>0</v>
      </c>
      <c r="AQ594" s="251">
        <f t="shared" si="1731"/>
        <v>0</v>
      </c>
      <c r="AR594" s="251">
        <f t="shared" si="1731"/>
        <v>0</v>
      </c>
      <c r="AS594" s="295"/>
    </row>
    <row r="595" spans="1:45" hidden="1">
      <c r="B595" s="390" t="s">
        <v>859</v>
      </c>
      <c r="C595" s="264"/>
      <c r="D595" s="240"/>
      <c r="E595" s="240"/>
      <c r="F595" s="240"/>
      <c r="G595" s="240"/>
      <c r="H595" s="240"/>
      <c r="I595" s="240"/>
      <c r="J595" s="240"/>
      <c r="K595" s="240"/>
      <c r="L595" s="240"/>
      <c r="M595" s="240"/>
      <c r="N595" s="240"/>
      <c r="O595" s="240"/>
      <c r="P595" s="240"/>
      <c r="Q595" s="240"/>
      <c r="R595" s="312"/>
      <c r="S595" s="240"/>
      <c r="T595" s="240"/>
      <c r="U595" s="240"/>
      <c r="V595" s="264"/>
      <c r="W595" s="243"/>
      <c r="X595" s="243"/>
      <c r="Y595" s="240"/>
      <c r="Z595" s="240"/>
      <c r="AA595" s="243"/>
      <c r="AB595" s="243"/>
      <c r="AC595" s="243"/>
      <c r="AD595" s="243"/>
      <c r="AE595" s="251">
        <f>SUMPRODUCT($I$419:$I$574,AE419:AE574)</f>
        <v>0</v>
      </c>
      <c r="AF595" s="251">
        <f>SUMPRODUCT($I$419:$I$574,AF419:AF574)</f>
        <v>0</v>
      </c>
      <c r="AG595" s="251">
        <f>IF(AG417="kw",SUMPRODUCT($Q$419:$Q$574,$W$419:$W$574,AG419:AG574),SUMPRODUCT($I$419:$I$574,AG419:AG574))</f>
        <v>0</v>
      </c>
      <c r="AH595" s="251">
        <f t="shared" ref="AH595:AR595" si="1732">IF(AH417="kw",SUMPRODUCT($Q$419:$Q$574,$W$419:$W$574,AH419:AH574),SUMPRODUCT($I$419:$I$574,AH419:AH574))</f>
        <v>0</v>
      </c>
      <c r="AI595" s="251">
        <f t="shared" si="1732"/>
        <v>0</v>
      </c>
      <c r="AJ595" s="251">
        <f t="shared" si="1732"/>
        <v>0</v>
      </c>
      <c r="AK595" s="251">
        <f t="shared" si="1732"/>
        <v>0</v>
      </c>
      <c r="AL595" s="251">
        <f t="shared" si="1732"/>
        <v>0</v>
      </c>
      <c r="AM595" s="251">
        <f t="shared" si="1732"/>
        <v>0</v>
      </c>
      <c r="AN595" s="251">
        <f t="shared" si="1732"/>
        <v>0</v>
      </c>
      <c r="AO595" s="251">
        <f t="shared" si="1732"/>
        <v>0</v>
      </c>
      <c r="AP595" s="251">
        <f t="shared" si="1732"/>
        <v>0</v>
      </c>
      <c r="AQ595" s="251">
        <f t="shared" si="1732"/>
        <v>0</v>
      </c>
      <c r="AR595" s="251">
        <f t="shared" si="1732"/>
        <v>0</v>
      </c>
      <c r="AS595" s="295"/>
    </row>
    <row r="596" spans="1:45" hidden="1">
      <c r="B596" s="390" t="s">
        <v>860</v>
      </c>
      <c r="C596" s="264"/>
      <c r="D596" s="240"/>
      <c r="E596" s="240"/>
      <c r="F596" s="240"/>
      <c r="G596" s="240"/>
      <c r="H596" s="240"/>
      <c r="I596" s="240"/>
      <c r="J596" s="240"/>
      <c r="K596" s="240"/>
      <c r="L596" s="240"/>
      <c r="M596" s="240"/>
      <c r="N596" s="240"/>
      <c r="O596" s="240"/>
      <c r="P596" s="240"/>
      <c r="Q596" s="240"/>
      <c r="R596" s="312"/>
      <c r="S596" s="240"/>
      <c r="T596" s="240"/>
      <c r="U596" s="240"/>
      <c r="V596" s="264"/>
      <c r="W596" s="243"/>
      <c r="X596" s="243"/>
      <c r="Y596" s="240"/>
      <c r="Z596" s="240"/>
      <c r="AA596" s="243"/>
      <c r="AB596" s="243"/>
      <c r="AC596" s="243"/>
      <c r="AD596" s="243"/>
      <c r="AE596" s="251">
        <f>SUMPRODUCT($J$419:$J$574,AE419:AE574)</f>
        <v>0</v>
      </c>
      <c r="AF596" s="251">
        <f>SUMPRODUCT($J$419:$J$574,AF419:AF574)</f>
        <v>0</v>
      </c>
      <c r="AG596" s="251">
        <f>IF(AG417="kw",SUMPRODUCT($Q$419:$Q$574,$X$419:$X$574,AG419:AG574),SUMPRODUCT($J$419:$J$574,AG419:AG574))</f>
        <v>0</v>
      </c>
      <c r="AH596" s="251">
        <f t="shared" ref="AH596:AR596" si="1733">IF(AH417="kw",SUMPRODUCT($Q$419:$Q$574,$X$419:$X$574,AH419:AH574),SUMPRODUCT($J$419:$J$574,AH419:AH574))</f>
        <v>0</v>
      </c>
      <c r="AI596" s="251">
        <f t="shared" si="1733"/>
        <v>0</v>
      </c>
      <c r="AJ596" s="251">
        <f t="shared" si="1733"/>
        <v>0</v>
      </c>
      <c r="AK596" s="251">
        <f t="shared" si="1733"/>
        <v>0</v>
      </c>
      <c r="AL596" s="251">
        <f t="shared" si="1733"/>
        <v>0</v>
      </c>
      <c r="AM596" s="251">
        <f t="shared" si="1733"/>
        <v>0</v>
      </c>
      <c r="AN596" s="251">
        <f t="shared" si="1733"/>
        <v>0</v>
      </c>
      <c r="AO596" s="251">
        <f t="shared" si="1733"/>
        <v>0</v>
      </c>
      <c r="AP596" s="251">
        <f t="shared" si="1733"/>
        <v>0</v>
      </c>
      <c r="AQ596" s="251">
        <f t="shared" si="1733"/>
        <v>0</v>
      </c>
      <c r="AR596" s="251">
        <f t="shared" si="1733"/>
        <v>0</v>
      </c>
      <c r="AS596" s="295"/>
    </row>
    <row r="597" spans="1:45" hidden="1">
      <c r="B597" s="390" t="s">
        <v>861</v>
      </c>
      <c r="C597" s="264"/>
      <c r="D597" s="240"/>
      <c r="E597" s="240"/>
      <c r="F597" s="240"/>
      <c r="G597" s="240"/>
      <c r="H597" s="240"/>
      <c r="I597" s="240"/>
      <c r="J597" s="240"/>
      <c r="K597" s="240"/>
      <c r="L597" s="240"/>
      <c r="M597" s="240"/>
      <c r="N597" s="240"/>
      <c r="O597" s="240"/>
      <c r="P597" s="240"/>
      <c r="Q597" s="240"/>
      <c r="R597" s="312"/>
      <c r="S597" s="240"/>
      <c r="T597" s="240"/>
      <c r="U597" s="240"/>
      <c r="V597" s="264"/>
      <c r="W597" s="243"/>
      <c r="X597" s="243"/>
      <c r="Y597" s="240"/>
      <c r="Z597" s="240"/>
      <c r="AA597" s="243"/>
      <c r="AB597" s="243"/>
      <c r="AC597" s="243"/>
      <c r="AD597" s="243"/>
      <c r="AE597" s="251">
        <f>SUMPRODUCT($K$419:$K$574,AE419:AE574)</f>
        <v>0</v>
      </c>
      <c r="AF597" s="251">
        <f>SUMPRODUCT($K$419:$K$574,AF419:AF574)</f>
        <v>0</v>
      </c>
      <c r="AG597" s="251">
        <f>IF(AG417="kw",SUMPRODUCT($Q$419:$Q$574,$Y$419:$Y$574,AG419:AG574),SUMPRODUCT($K$419:$K$574,AG419:AG574))</f>
        <v>0</v>
      </c>
      <c r="AH597" s="251">
        <f t="shared" ref="AH597:AR597" si="1734">IF(AH417="kw",SUMPRODUCT($Q$419:$Q$574,$Y$419:$Y$574,AH419:AH574),SUMPRODUCT($K$419:$K$574,AH419:AH574))</f>
        <v>0</v>
      </c>
      <c r="AI597" s="251">
        <f t="shared" si="1734"/>
        <v>0</v>
      </c>
      <c r="AJ597" s="251">
        <f t="shared" si="1734"/>
        <v>0</v>
      </c>
      <c r="AK597" s="251">
        <f t="shared" si="1734"/>
        <v>0</v>
      </c>
      <c r="AL597" s="251">
        <f t="shared" si="1734"/>
        <v>0</v>
      </c>
      <c r="AM597" s="251">
        <f t="shared" si="1734"/>
        <v>0</v>
      </c>
      <c r="AN597" s="251">
        <f t="shared" si="1734"/>
        <v>0</v>
      </c>
      <c r="AO597" s="251">
        <f t="shared" si="1734"/>
        <v>0</v>
      </c>
      <c r="AP597" s="251">
        <f t="shared" si="1734"/>
        <v>0</v>
      </c>
      <c r="AQ597" s="251">
        <f t="shared" si="1734"/>
        <v>0</v>
      </c>
      <c r="AR597" s="251">
        <f t="shared" si="1734"/>
        <v>0</v>
      </c>
      <c r="AS597" s="295"/>
    </row>
    <row r="598" spans="1:45" hidden="1">
      <c r="B598" s="390" t="s">
        <v>862</v>
      </c>
      <c r="C598" s="264"/>
      <c r="D598" s="240"/>
      <c r="E598" s="240"/>
      <c r="F598" s="240"/>
      <c r="G598" s="240"/>
      <c r="H598" s="240"/>
      <c r="I598" s="240"/>
      <c r="J598" s="240"/>
      <c r="K598" s="240"/>
      <c r="L598" s="240"/>
      <c r="M598" s="240"/>
      <c r="N598" s="240"/>
      <c r="O598" s="240"/>
      <c r="P598" s="240"/>
      <c r="Q598" s="240"/>
      <c r="R598" s="312"/>
      <c r="S598" s="240"/>
      <c r="T598" s="240"/>
      <c r="U598" s="240"/>
      <c r="V598" s="264"/>
      <c r="W598" s="243"/>
      <c r="X598" s="243"/>
      <c r="Y598" s="240"/>
      <c r="Z598" s="240"/>
      <c r="AA598" s="243"/>
      <c r="AB598" s="243"/>
      <c r="AC598" s="243"/>
      <c r="AD598" s="243"/>
      <c r="AE598" s="251">
        <f>SUMPRODUCT($L$419:$L$574,AE419:AE574)</f>
        <v>0</v>
      </c>
      <c r="AF598" s="251">
        <f>SUMPRODUCT($L$419:$L$574,AF419:AF574)</f>
        <v>0</v>
      </c>
      <c r="AG598" s="251">
        <f>IF(AG417="kw",SUMPRODUCT($Q$419:$Q$574,$Z$419:$Z$574,AG419:AG574),SUMPRODUCT($L$419:$L$574,AG419:AG574))</f>
        <v>0</v>
      </c>
      <c r="AH598" s="251">
        <f t="shared" ref="AH598:AR598" si="1735">IF(AH417="kw",SUMPRODUCT($Q$419:$Q$574,$Z$419:$Z$574,AH419:AH574),SUMPRODUCT($L$419:$L$574,AH419:AH574))</f>
        <v>0</v>
      </c>
      <c r="AI598" s="251">
        <f t="shared" si="1735"/>
        <v>0</v>
      </c>
      <c r="AJ598" s="251">
        <f t="shared" si="1735"/>
        <v>0</v>
      </c>
      <c r="AK598" s="251">
        <f t="shared" si="1735"/>
        <v>0</v>
      </c>
      <c r="AL598" s="251">
        <f t="shared" si="1735"/>
        <v>0</v>
      </c>
      <c r="AM598" s="251">
        <f t="shared" si="1735"/>
        <v>0</v>
      </c>
      <c r="AN598" s="251">
        <f t="shared" si="1735"/>
        <v>0</v>
      </c>
      <c r="AO598" s="251">
        <f t="shared" si="1735"/>
        <v>0</v>
      </c>
      <c r="AP598" s="251">
        <f t="shared" si="1735"/>
        <v>0</v>
      </c>
      <c r="AQ598" s="251">
        <f t="shared" si="1735"/>
        <v>0</v>
      </c>
      <c r="AR598" s="251">
        <f t="shared" si="1735"/>
        <v>0</v>
      </c>
      <c r="AS598" s="295"/>
    </row>
    <row r="599" spans="1:45" hidden="1">
      <c r="B599" s="390" t="s">
        <v>863</v>
      </c>
      <c r="C599" s="264"/>
      <c r="D599" s="240"/>
      <c r="E599" s="240"/>
      <c r="F599" s="240"/>
      <c r="G599" s="240"/>
      <c r="H599" s="240"/>
      <c r="I599" s="240"/>
      <c r="J599" s="240"/>
      <c r="K599" s="240"/>
      <c r="L599" s="240"/>
      <c r="M599" s="240"/>
      <c r="N599" s="240"/>
      <c r="O599" s="240"/>
      <c r="P599" s="240"/>
      <c r="Q599" s="240"/>
      <c r="R599" s="312"/>
      <c r="S599" s="240"/>
      <c r="T599" s="240"/>
      <c r="U599" s="240"/>
      <c r="V599" s="264"/>
      <c r="W599" s="243"/>
      <c r="X599" s="243"/>
      <c r="Y599" s="240"/>
      <c r="Z599" s="240"/>
      <c r="AA599" s="243"/>
      <c r="AB599" s="243"/>
      <c r="AC599" s="243"/>
      <c r="AD599" s="243"/>
      <c r="AE599" s="251">
        <f>SUMPRODUCT($M$419:$M$574,AE419:AE574)</f>
        <v>0</v>
      </c>
      <c r="AF599" s="251">
        <f>SUMPRODUCT($M$419:$M$574,AF419:AF574)</f>
        <v>0</v>
      </c>
      <c r="AG599" s="251">
        <f t="shared" ref="AG599:AR599" si="1736">IF(AG417="kw",SUMPRODUCT($Q$419:$Q$574,$AA$419:$AA$574,AG419:AG574),SUMPRODUCT($M$419:$M$574,AG419:AG574))</f>
        <v>0</v>
      </c>
      <c r="AH599" s="251">
        <f t="shared" si="1736"/>
        <v>0</v>
      </c>
      <c r="AI599" s="251">
        <f t="shared" si="1736"/>
        <v>0</v>
      </c>
      <c r="AJ599" s="251">
        <f t="shared" si="1736"/>
        <v>0</v>
      </c>
      <c r="AK599" s="251">
        <f t="shared" si="1736"/>
        <v>0</v>
      </c>
      <c r="AL599" s="251">
        <f t="shared" si="1736"/>
        <v>0</v>
      </c>
      <c r="AM599" s="251">
        <f t="shared" si="1736"/>
        <v>0</v>
      </c>
      <c r="AN599" s="251">
        <f t="shared" si="1736"/>
        <v>0</v>
      </c>
      <c r="AO599" s="251">
        <f t="shared" si="1736"/>
        <v>0</v>
      </c>
      <c r="AP599" s="251">
        <f t="shared" si="1736"/>
        <v>0</v>
      </c>
      <c r="AQ599" s="251">
        <f t="shared" si="1736"/>
        <v>0</v>
      </c>
      <c r="AR599" s="251">
        <f t="shared" si="1736"/>
        <v>0</v>
      </c>
      <c r="AS599" s="295"/>
    </row>
    <row r="600" spans="1:45" hidden="1">
      <c r="B600" s="391" t="s">
        <v>864</v>
      </c>
      <c r="C600" s="319"/>
      <c r="D600" s="337"/>
      <c r="E600" s="337"/>
      <c r="F600" s="337"/>
      <c r="G600" s="337"/>
      <c r="H600" s="337"/>
      <c r="I600" s="337"/>
      <c r="J600" s="337"/>
      <c r="K600" s="337"/>
      <c r="L600" s="337"/>
      <c r="M600" s="337"/>
      <c r="N600" s="337"/>
      <c r="O600" s="337"/>
      <c r="P600" s="337"/>
      <c r="Q600" s="337"/>
      <c r="R600" s="336"/>
      <c r="S600" s="337"/>
      <c r="T600" s="337"/>
      <c r="U600" s="337"/>
      <c r="V600" s="319"/>
      <c r="W600" s="338"/>
      <c r="X600" s="338"/>
      <c r="Y600" s="337"/>
      <c r="Z600" s="337"/>
      <c r="AA600" s="338"/>
      <c r="AB600" s="338"/>
      <c r="AC600" s="338"/>
      <c r="AD600" s="338"/>
      <c r="AE600" s="285">
        <f>SUMPRODUCT($N$419:$N$574,AE419:AE574)</f>
        <v>0</v>
      </c>
      <c r="AF600" s="285">
        <f>SUMPRODUCT($N$419:$N$574,AF419:AF574)</f>
        <v>0</v>
      </c>
      <c r="AG600" s="733">
        <f>IF(AG417="kw",SUMPRODUCT($Q$419:$Q$574,$AB$419:$AB$574,AG419:AG574),SUMPRODUCT($N$419:$N$574,AG419:AG574))</f>
        <v>0</v>
      </c>
      <c r="AH600" s="733">
        <f t="shared" ref="AH600:AR600" si="1737">IF(AH417="kw",SUMPRODUCT($Q$419:$Q$574,$AB$419:$AB$574,AH419:AH574),SUMPRODUCT($N$419:$N$574,AH419:AH574))</f>
        <v>0</v>
      </c>
      <c r="AI600" s="733">
        <f t="shared" si="1737"/>
        <v>0</v>
      </c>
      <c r="AJ600" s="733">
        <f t="shared" si="1737"/>
        <v>0</v>
      </c>
      <c r="AK600" s="733">
        <f t="shared" si="1737"/>
        <v>0</v>
      </c>
      <c r="AL600" s="733">
        <f t="shared" si="1737"/>
        <v>0</v>
      </c>
      <c r="AM600" s="733">
        <f t="shared" si="1737"/>
        <v>0</v>
      </c>
      <c r="AN600" s="733">
        <f t="shared" si="1737"/>
        <v>0</v>
      </c>
      <c r="AO600" s="733">
        <f t="shared" si="1737"/>
        <v>0</v>
      </c>
      <c r="AP600" s="733">
        <f t="shared" si="1737"/>
        <v>0</v>
      </c>
      <c r="AQ600" s="733">
        <f t="shared" si="1737"/>
        <v>0</v>
      </c>
      <c r="AR600" s="733">
        <f t="shared" si="1737"/>
        <v>0</v>
      </c>
      <c r="AS600" s="339"/>
    </row>
    <row r="601" spans="1:45" ht="22.5" hidden="1" customHeight="1">
      <c r="B601" s="322" t="s">
        <v>586</v>
      </c>
      <c r="C601" s="340"/>
      <c r="D601" s="341"/>
      <c r="E601" s="341"/>
      <c r="F601" s="341"/>
      <c r="G601" s="341"/>
      <c r="H601" s="341"/>
      <c r="I601" s="341"/>
      <c r="J601" s="341"/>
      <c r="K601" s="341"/>
      <c r="L601" s="341"/>
      <c r="M601" s="341"/>
      <c r="N601" s="341"/>
      <c r="O601" s="341"/>
      <c r="P601" s="341"/>
      <c r="Q601" s="341"/>
      <c r="R601" s="341"/>
      <c r="S601" s="341"/>
      <c r="T601" s="341"/>
      <c r="U601" s="341"/>
      <c r="V601" s="325"/>
      <c r="W601" s="326"/>
      <c r="X601" s="341"/>
      <c r="Y601" s="341"/>
      <c r="Z601" s="341"/>
      <c r="AA601" s="341"/>
      <c r="AB601" s="341"/>
      <c r="AC601" s="341"/>
      <c r="AD601" s="341"/>
      <c r="AE601" s="342"/>
      <c r="AF601" s="342"/>
      <c r="AG601" s="342"/>
      <c r="AH601" s="342"/>
      <c r="AI601" s="342"/>
      <c r="AJ601" s="342"/>
      <c r="AK601" s="342"/>
      <c r="AL601" s="342"/>
      <c r="AM601" s="342"/>
      <c r="AN601" s="342"/>
      <c r="AO601" s="342"/>
      <c r="AP601" s="342"/>
      <c r="AQ601" s="342"/>
      <c r="AR601" s="342"/>
      <c r="AS601" s="342"/>
    </row>
    <row r="602" spans="1:45" hidden="1"/>
    <row r="603" spans="1:45" hidden="1"/>
    <row r="604" spans="1:45" ht="15.75">
      <c r="B604" s="241" t="s">
        <v>308</v>
      </c>
      <c r="C604" s="242"/>
      <c r="D604" s="511" t="s">
        <v>523</v>
      </c>
      <c r="E604" s="217"/>
      <c r="F604" s="511"/>
      <c r="G604" s="217"/>
      <c r="H604" s="217"/>
      <c r="I604" s="217"/>
      <c r="J604" s="217"/>
      <c r="K604" s="217"/>
      <c r="L604" s="217"/>
      <c r="M604" s="217"/>
      <c r="N604" s="217"/>
      <c r="O604" s="217"/>
      <c r="P604" s="217"/>
      <c r="Q604" s="217"/>
      <c r="R604" s="242"/>
      <c r="S604" s="217"/>
      <c r="T604" s="217"/>
      <c r="U604" s="217"/>
      <c r="V604" s="217"/>
      <c r="W604" s="217"/>
      <c r="X604" s="217"/>
      <c r="Y604" s="217"/>
      <c r="Z604" s="217"/>
      <c r="AA604" s="217"/>
      <c r="AB604" s="217"/>
      <c r="AC604" s="217"/>
      <c r="AD604" s="217"/>
      <c r="AE604" s="231"/>
      <c r="AF604" s="229"/>
      <c r="AG604" s="229"/>
      <c r="AH604" s="229"/>
      <c r="AI604" s="229"/>
      <c r="AJ604" s="229"/>
      <c r="AK604" s="229"/>
      <c r="AL604" s="229"/>
      <c r="AM604" s="229"/>
      <c r="AN604" s="229"/>
      <c r="AO604" s="229"/>
      <c r="AP604" s="229"/>
      <c r="AQ604" s="229"/>
      <c r="AR604" s="229"/>
    </row>
    <row r="605" spans="1:45" ht="33.75" customHeight="1">
      <c r="B605" s="930" t="s">
        <v>211</v>
      </c>
      <c r="C605" s="932" t="s">
        <v>33</v>
      </c>
      <c r="D605" s="244" t="s">
        <v>421</v>
      </c>
      <c r="E605" s="666" t="s">
        <v>209</v>
      </c>
      <c r="F605" s="667"/>
      <c r="G605" s="667"/>
      <c r="H605" s="667"/>
      <c r="I605" s="667"/>
      <c r="J605" s="667"/>
      <c r="K605" s="667"/>
      <c r="L605" s="667"/>
      <c r="M605" s="668"/>
      <c r="N605" s="658"/>
      <c r="O605" s="658"/>
      <c r="P605" s="658"/>
      <c r="Q605" s="939" t="s">
        <v>213</v>
      </c>
      <c r="R605" s="244" t="s">
        <v>422</v>
      </c>
      <c r="S605" s="936" t="s">
        <v>212</v>
      </c>
      <c r="T605" s="937"/>
      <c r="U605" s="937"/>
      <c r="V605" s="937"/>
      <c r="W605" s="937"/>
      <c r="X605" s="937"/>
      <c r="Y605" s="937"/>
      <c r="Z605" s="937"/>
      <c r="AA605" s="937"/>
      <c r="AB605" s="937"/>
      <c r="AC605" s="937"/>
      <c r="AD605" s="944"/>
      <c r="AE605" s="936" t="s">
        <v>242</v>
      </c>
      <c r="AF605" s="937"/>
      <c r="AG605" s="937"/>
      <c r="AH605" s="937"/>
      <c r="AI605" s="937"/>
      <c r="AJ605" s="937"/>
      <c r="AK605" s="937"/>
      <c r="AL605" s="937"/>
      <c r="AM605" s="937"/>
      <c r="AN605" s="937"/>
      <c r="AO605" s="937"/>
      <c r="AP605" s="937"/>
      <c r="AQ605" s="937"/>
      <c r="AR605" s="937"/>
      <c r="AS605" s="938"/>
    </row>
    <row r="606" spans="1:45" ht="68.25" customHeight="1">
      <c r="B606" s="931"/>
      <c r="C606" s="933"/>
      <c r="D606" s="245">
        <v>2018</v>
      </c>
      <c r="E606" s="245">
        <v>2019</v>
      </c>
      <c r="F606" s="245">
        <v>2020</v>
      </c>
      <c r="G606" s="245">
        <v>2021</v>
      </c>
      <c r="H606" s="245">
        <v>2022</v>
      </c>
      <c r="I606" s="245">
        <v>2023</v>
      </c>
      <c r="J606" s="245">
        <v>2024</v>
      </c>
      <c r="K606" s="245">
        <v>2025</v>
      </c>
      <c r="L606" s="245">
        <v>2026</v>
      </c>
      <c r="M606" s="245">
        <v>2027</v>
      </c>
      <c r="N606" s="245">
        <v>2028</v>
      </c>
      <c r="O606" s="245">
        <v>2029</v>
      </c>
      <c r="P606" s="245">
        <v>2030</v>
      </c>
      <c r="Q606" s="940"/>
      <c r="R606" s="245">
        <v>2018</v>
      </c>
      <c r="S606" s="245">
        <v>2019</v>
      </c>
      <c r="T606" s="245">
        <v>2020</v>
      </c>
      <c r="U606" s="245">
        <v>2021</v>
      </c>
      <c r="V606" s="245">
        <v>2022</v>
      </c>
      <c r="W606" s="245">
        <v>2023</v>
      </c>
      <c r="X606" s="245">
        <v>2024</v>
      </c>
      <c r="Y606" s="245">
        <v>2025</v>
      </c>
      <c r="Z606" s="245">
        <v>2026</v>
      </c>
      <c r="AA606" s="245">
        <v>2027</v>
      </c>
      <c r="AB606" s="245">
        <v>2028</v>
      </c>
      <c r="AC606" s="245">
        <v>2029</v>
      </c>
      <c r="AD606" s="245">
        <v>2030</v>
      </c>
      <c r="AE606" s="245" t="str">
        <f>'1.  LRAMVA Summary'!$D$53</f>
        <v>Residential</v>
      </c>
      <c r="AF606" s="245" t="str">
        <f>'1.  LRAMVA Summary'!$E$53</f>
        <v>Competitive Sector Multi-Unit Residential Service</v>
      </c>
      <c r="AG606" s="245" t="str">
        <f>'1.  LRAMVA Summary'!$F$53</f>
        <v>GS &lt;50kW</v>
      </c>
      <c r="AH606" s="245" t="str">
        <f>'1.  LRAMVA Summary'!$G$53</f>
        <v>GS 50-999kW</v>
      </c>
      <c r="AI606" s="245" t="str">
        <f>'1.  LRAMVA Summary'!$H$53</f>
        <v>GS 1000-4999kW</v>
      </c>
      <c r="AJ606" s="245" t="str">
        <f>'1.  LRAMVA Summary'!$I$53</f>
        <v>Large Use</v>
      </c>
      <c r="AK606" s="245" t="str">
        <f>'1.  LRAMVA Summary'!$J$53</f>
        <v/>
      </c>
      <c r="AL606" s="245" t="str">
        <f>'1.  LRAMVA Summary'!$K$53</f>
        <v/>
      </c>
      <c r="AM606" s="245" t="str">
        <f>'1.  LRAMVA Summary'!$L$53</f>
        <v/>
      </c>
      <c r="AN606" s="245" t="str">
        <f>'1.  LRAMVA Summary'!$M$53</f>
        <v/>
      </c>
      <c r="AO606" s="245" t="str">
        <f>'1.  LRAMVA Summary'!$N$53</f>
        <v/>
      </c>
      <c r="AP606" s="245" t="str">
        <f>'1.  LRAMVA Summary'!$O$53</f>
        <v/>
      </c>
      <c r="AQ606" s="245" t="str">
        <f>'1.  LRAMVA Summary'!$P$53</f>
        <v/>
      </c>
      <c r="AR606" s="245" t="str">
        <f>'1.  LRAMVA Summary'!$Q$53</f>
        <v/>
      </c>
      <c r="AS606" s="247" t="str">
        <f>'1.  LRAMVA Summary'!$R$53</f>
        <v>Total</v>
      </c>
    </row>
    <row r="607" spans="1:45" ht="15.75" customHeight="1">
      <c r="A607" s="464"/>
      <c r="B607" s="454"/>
      <c r="C607" s="249"/>
      <c r="D607" s="249"/>
      <c r="E607" s="249"/>
      <c r="F607" s="249"/>
      <c r="G607" s="249"/>
      <c r="H607" s="249"/>
      <c r="I607" s="249"/>
      <c r="J607" s="249"/>
      <c r="K607" s="249"/>
      <c r="L607" s="249"/>
      <c r="M607" s="249"/>
      <c r="N607" s="249"/>
      <c r="O607" s="249"/>
      <c r="P607" s="249"/>
      <c r="Q607" s="250"/>
      <c r="R607" s="249"/>
      <c r="S607" s="249"/>
      <c r="T607" s="249"/>
      <c r="U607" s="249"/>
      <c r="V607" s="249"/>
      <c r="W607" s="249"/>
      <c r="X607" s="249"/>
      <c r="Y607" s="249"/>
      <c r="Z607" s="249"/>
      <c r="AA607" s="249"/>
      <c r="AB607" s="249"/>
      <c r="AC607" s="249"/>
      <c r="AD607" s="249"/>
      <c r="AE607" s="251" t="str">
        <f>'1.  LRAMVA Summary'!$D$54</f>
        <v>kWh</v>
      </c>
      <c r="AF607" s="251" t="str">
        <f>'1.  LRAMVA Summary'!$E$54</f>
        <v>kWh</v>
      </c>
      <c r="AG607" s="251" t="str">
        <f>'1.  LRAMVA Summary'!$F$54</f>
        <v>kWh</v>
      </c>
      <c r="AH607" s="251" t="str">
        <f>'1.  LRAMVA Summary'!$G$54</f>
        <v>kW</v>
      </c>
      <c r="AI607" s="251" t="str">
        <f>'1.  LRAMVA Summary'!$H$54</f>
        <v>kW</v>
      </c>
      <c r="AJ607" s="251" t="str">
        <f>'1.  LRAMVA Summary'!$I$54</f>
        <v>kW</v>
      </c>
      <c r="AK607" s="251">
        <f>'1.  LRAMVA Summary'!$J$54</f>
        <v>0</v>
      </c>
      <c r="AL607" s="251">
        <f>'1.  LRAMVA Summary'!$K$54</f>
        <v>0</v>
      </c>
      <c r="AM607" s="251">
        <f>'1.  LRAMVA Summary'!$L$54</f>
        <v>0</v>
      </c>
      <c r="AN607" s="251">
        <f>'1.  LRAMVA Summary'!$M$54</f>
        <v>0</v>
      </c>
      <c r="AO607" s="251">
        <f>'1.  LRAMVA Summary'!$N$54</f>
        <v>0</v>
      </c>
      <c r="AP607" s="251">
        <f>'1.  LRAMVA Summary'!$O$54</f>
        <v>0</v>
      </c>
      <c r="AQ607" s="251">
        <f>'1.  LRAMVA Summary'!$P$54</f>
        <v>0</v>
      </c>
      <c r="AR607" s="251">
        <f>'1.  LRAMVA Summary'!$Q$54</f>
        <v>0</v>
      </c>
      <c r="AS607" s="252"/>
    </row>
    <row r="608" spans="1:45" ht="15.75" hidden="1" outlineLevel="1">
      <c r="A608" s="464"/>
      <c r="B608" s="443" t="s">
        <v>494</v>
      </c>
      <c r="C608" s="249"/>
      <c r="D608" s="249"/>
      <c r="E608" s="249"/>
      <c r="F608" s="249"/>
      <c r="G608" s="249"/>
      <c r="H608" s="249"/>
      <c r="I608" s="249"/>
      <c r="J608" s="249"/>
      <c r="K608" s="249"/>
      <c r="L608" s="249"/>
      <c r="M608" s="249"/>
      <c r="N608" s="249"/>
      <c r="O608" s="249"/>
      <c r="P608" s="249"/>
      <c r="Q608" s="250"/>
      <c r="R608" s="249"/>
      <c r="S608" s="249"/>
      <c r="T608" s="249"/>
      <c r="U608" s="249"/>
      <c r="V608" s="249"/>
      <c r="W608" s="249"/>
      <c r="X608" s="249"/>
      <c r="Y608" s="249"/>
      <c r="Z608" s="249"/>
      <c r="AA608" s="249"/>
      <c r="AB608" s="249"/>
      <c r="AC608" s="249"/>
      <c r="AD608" s="249"/>
      <c r="AE608" s="251"/>
      <c r="AF608" s="251"/>
      <c r="AG608" s="251"/>
      <c r="AH608" s="251"/>
      <c r="AI608" s="251"/>
      <c r="AJ608" s="251"/>
      <c r="AK608" s="251"/>
      <c r="AL608" s="251"/>
      <c r="AM608" s="251"/>
      <c r="AN608" s="251"/>
      <c r="AO608" s="251"/>
      <c r="AP608" s="251"/>
      <c r="AQ608" s="251"/>
      <c r="AR608" s="251"/>
      <c r="AS608" s="252"/>
    </row>
    <row r="609" spans="1:45" hidden="1" outlineLevel="1">
      <c r="A609" s="464">
        <v>1</v>
      </c>
      <c r="B609" s="379" t="s">
        <v>95</v>
      </c>
      <c r="C609" s="251" t="s">
        <v>25</v>
      </c>
      <c r="D609" s="255"/>
      <c r="E609" s="255"/>
      <c r="F609" s="255"/>
      <c r="G609" s="255"/>
      <c r="H609" s="255"/>
      <c r="I609" s="255"/>
      <c r="J609" s="255"/>
      <c r="K609" s="255"/>
      <c r="L609" s="255"/>
      <c r="M609" s="255"/>
      <c r="N609" s="255"/>
      <c r="O609" s="255"/>
      <c r="P609" s="255"/>
      <c r="Q609" s="251"/>
      <c r="R609" s="255"/>
      <c r="S609" s="255"/>
      <c r="T609" s="255"/>
      <c r="U609" s="255"/>
      <c r="V609" s="255"/>
      <c r="W609" s="255"/>
      <c r="X609" s="255"/>
      <c r="Y609" s="255"/>
      <c r="Z609" s="255"/>
      <c r="AA609" s="255"/>
      <c r="AB609" s="255"/>
      <c r="AC609" s="255"/>
      <c r="AD609" s="255"/>
      <c r="AE609" s="361"/>
      <c r="AF609" s="361"/>
      <c r="AG609" s="361"/>
      <c r="AH609" s="361"/>
      <c r="AI609" s="361"/>
      <c r="AJ609" s="361"/>
      <c r="AK609" s="361"/>
      <c r="AL609" s="361"/>
      <c r="AM609" s="361"/>
      <c r="AN609" s="361"/>
      <c r="AO609" s="361"/>
      <c r="AP609" s="361"/>
      <c r="AQ609" s="361"/>
      <c r="AR609" s="361"/>
      <c r="AS609" s="256">
        <f>SUM(AE609:AR609)</f>
        <v>0</v>
      </c>
    </row>
    <row r="610" spans="1:45" hidden="1" outlineLevel="1">
      <c r="A610" s="464"/>
      <c r="B610" s="254" t="s">
        <v>309</v>
      </c>
      <c r="C610" s="251" t="s">
        <v>163</v>
      </c>
      <c r="D610" s="255"/>
      <c r="E610" s="255"/>
      <c r="F610" s="255"/>
      <c r="G610" s="255"/>
      <c r="H610" s="255"/>
      <c r="I610" s="255"/>
      <c r="J610" s="255"/>
      <c r="K610" s="255"/>
      <c r="L610" s="255"/>
      <c r="M610" s="255"/>
      <c r="N610" s="255"/>
      <c r="O610" s="255"/>
      <c r="P610" s="255"/>
      <c r="Q610" s="414"/>
      <c r="R610" s="255"/>
      <c r="S610" s="255"/>
      <c r="T610" s="255"/>
      <c r="U610" s="255"/>
      <c r="V610" s="255"/>
      <c r="W610" s="255"/>
      <c r="X610" s="255"/>
      <c r="Y610" s="255"/>
      <c r="Z610" s="255"/>
      <c r="AA610" s="255"/>
      <c r="AB610" s="255"/>
      <c r="AC610" s="255"/>
      <c r="AD610" s="255"/>
      <c r="AE610" s="362">
        <f>AE609</f>
        <v>0</v>
      </c>
      <c r="AF610" s="362">
        <f t="shared" ref="AF610" si="1738">AF609</f>
        <v>0</v>
      </c>
      <c r="AG610" s="362">
        <f t="shared" ref="AG610" si="1739">AG609</f>
        <v>0</v>
      </c>
      <c r="AH610" s="362">
        <f t="shared" ref="AH610" si="1740">AH609</f>
        <v>0</v>
      </c>
      <c r="AI610" s="362">
        <f t="shared" ref="AI610" si="1741">AI609</f>
        <v>0</v>
      </c>
      <c r="AJ610" s="362">
        <f t="shared" ref="AJ610" si="1742">AJ609</f>
        <v>0</v>
      </c>
      <c r="AK610" s="362">
        <f t="shared" ref="AK610" si="1743">AK609</f>
        <v>0</v>
      </c>
      <c r="AL610" s="362">
        <f t="shared" ref="AL610" si="1744">AL609</f>
        <v>0</v>
      </c>
      <c r="AM610" s="362">
        <f t="shared" ref="AM610" si="1745">AM609</f>
        <v>0</v>
      </c>
      <c r="AN610" s="362">
        <f t="shared" ref="AN610" si="1746">AN609</f>
        <v>0</v>
      </c>
      <c r="AO610" s="362">
        <f t="shared" ref="AO610" si="1747">AO609</f>
        <v>0</v>
      </c>
      <c r="AP610" s="362">
        <f t="shared" ref="AP610" si="1748">AP609</f>
        <v>0</v>
      </c>
      <c r="AQ610" s="362">
        <f t="shared" ref="AQ610" si="1749">AQ609</f>
        <v>0</v>
      </c>
      <c r="AR610" s="362">
        <f t="shared" ref="AR610" si="1750">AR609</f>
        <v>0</v>
      </c>
      <c r="AS610" s="257"/>
    </row>
    <row r="611" spans="1:45" ht="15.75" hidden="1" outlineLevel="1">
      <c r="A611" s="464"/>
      <c r="B611" s="258"/>
      <c r="C611" s="259"/>
      <c r="D611" s="259"/>
      <c r="E611" s="259"/>
      <c r="F611" s="259"/>
      <c r="G611" s="259"/>
      <c r="H611" s="259"/>
      <c r="I611" s="259"/>
      <c r="J611" s="659"/>
      <c r="K611" s="259"/>
      <c r="L611" s="259"/>
      <c r="M611" s="259"/>
      <c r="N611" s="259"/>
      <c r="O611" s="259"/>
      <c r="P611" s="259"/>
      <c r="Q611" s="260"/>
      <c r="R611" s="259"/>
      <c r="S611" s="259"/>
      <c r="T611" s="259"/>
      <c r="U611" s="259"/>
      <c r="V611" s="259"/>
      <c r="W611" s="259"/>
      <c r="X611" s="259"/>
      <c r="Y611" s="259"/>
      <c r="Z611" s="259"/>
      <c r="AA611" s="259"/>
      <c r="AB611" s="259"/>
      <c r="AC611" s="259"/>
      <c r="AD611" s="259"/>
      <c r="AE611" s="363"/>
      <c r="AF611" s="364"/>
      <c r="AG611" s="364"/>
      <c r="AH611" s="364"/>
      <c r="AI611" s="364"/>
      <c r="AJ611" s="364"/>
      <c r="AK611" s="364"/>
      <c r="AL611" s="364"/>
      <c r="AM611" s="364"/>
      <c r="AN611" s="364"/>
      <c r="AO611" s="364"/>
      <c r="AP611" s="364"/>
      <c r="AQ611" s="364"/>
      <c r="AR611" s="364"/>
      <c r="AS611" s="262"/>
    </row>
    <row r="612" spans="1:45" hidden="1" outlineLevel="1">
      <c r="A612" s="464">
        <v>2</v>
      </c>
      <c r="B612" s="379" t="s">
        <v>96</v>
      </c>
      <c r="C612" s="251" t="s">
        <v>25</v>
      </c>
      <c r="D612" s="255"/>
      <c r="E612" s="255"/>
      <c r="F612" s="255"/>
      <c r="G612" s="255"/>
      <c r="H612" s="255"/>
      <c r="I612" s="255"/>
      <c r="J612" s="255"/>
      <c r="K612" s="255"/>
      <c r="L612" s="255"/>
      <c r="M612" s="255"/>
      <c r="N612" s="255"/>
      <c r="O612" s="255"/>
      <c r="P612" s="255"/>
      <c r="Q612" s="251"/>
      <c r="R612" s="255"/>
      <c r="S612" s="255"/>
      <c r="T612" s="255"/>
      <c r="U612" s="255"/>
      <c r="V612" s="255"/>
      <c r="W612" s="255"/>
      <c r="X612" s="255"/>
      <c r="Y612" s="255"/>
      <c r="Z612" s="255"/>
      <c r="AA612" s="255"/>
      <c r="AB612" s="255"/>
      <c r="AC612" s="255"/>
      <c r="AD612" s="255"/>
      <c r="AE612" s="361"/>
      <c r="AF612" s="361"/>
      <c r="AG612" s="361"/>
      <c r="AH612" s="361"/>
      <c r="AI612" s="361"/>
      <c r="AJ612" s="361"/>
      <c r="AK612" s="361"/>
      <c r="AL612" s="361"/>
      <c r="AM612" s="361"/>
      <c r="AN612" s="361"/>
      <c r="AO612" s="361"/>
      <c r="AP612" s="361"/>
      <c r="AQ612" s="361"/>
      <c r="AR612" s="361"/>
      <c r="AS612" s="256">
        <f>SUM(AE612:AR612)</f>
        <v>0</v>
      </c>
    </row>
    <row r="613" spans="1:45" hidden="1" outlineLevel="1">
      <c r="A613" s="464"/>
      <c r="B613" s="254" t="s">
        <v>309</v>
      </c>
      <c r="C613" s="251" t="s">
        <v>163</v>
      </c>
      <c r="D613" s="255"/>
      <c r="E613" s="255"/>
      <c r="F613" s="255"/>
      <c r="G613" s="255"/>
      <c r="H613" s="255"/>
      <c r="I613" s="255"/>
      <c r="J613" s="255"/>
      <c r="K613" s="255"/>
      <c r="L613" s="255"/>
      <c r="M613" s="255"/>
      <c r="N613" s="255"/>
      <c r="O613" s="255"/>
      <c r="P613" s="255"/>
      <c r="Q613" s="414"/>
      <c r="R613" s="255"/>
      <c r="S613" s="255"/>
      <c r="T613" s="255"/>
      <c r="U613" s="255"/>
      <c r="V613" s="255"/>
      <c r="W613" s="255"/>
      <c r="X613" s="255"/>
      <c r="Y613" s="255"/>
      <c r="Z613" s="255"/>
      <c r="AA613" s="255"/>
      <c r="AB613" s="255"/>
      <c r="AC613" s="255"/>
      <c r="AD613" s="255"/>
      <c r="AE613" s="362">
        <f>AE612</f>
        <v>0</v>
      </c>
      <c r="AF613" s="362">
        <f t="shared" ref="AF613" si="1751">AF612</f>
        <v>0</v>
      </c>
      <c r="AG613" s="362">
        <f t="shared" ref="AG613" si="1752">AG612</f>
        <v>0</v>
      </c>
      <c r="AH613" s="362">
        <f t="shared" ref="AH613" si="1753">AH612</f>
        <v>0</v>
      </c>
      <c r="AI613" s="362">
        <f t="shared" ref="AI613" si="1754">AI612</f>
        <v>0</v>
      </c>
      <c r="AJ613" s="362">
        <f t="shared" ref="AJ613" si="1755">AJ612</f>
        <v>0</v>
      </c>
      <c r="AK613" s="362">
        <f t="shared" ref="AK613" si="1756">AK612</f>
        <v>0</v>
      </c>
      <c r="AL613" s="362">
        <f t="shared" ref="AL613" si="1757">AL612</f>
        <v>0</v>
      </c>
      <c r="AM613" s="362">
        <f t="shared" ref="AM613" si="1758">AM612</f>
        <v>0</v>
      </c>
      <c r="AN613" s="362">
        <f t="shared" ref="AN613" si="1759">AN612</f>
        <v>0</v>
      </c>
      <c r="AO613" s="362">
        <f t="shared" ref="AO613" si="1760">AO612</f>
        <v>0</v>
      </c>
      <c r="AP613" s="362">
        <f t="shared" ref="AP613" si="1761">AP612</f>
        <v>0</v>
      </c>
      <c r="AQ613" s="362">
        <f t="shared" ref="AQ613" si="1762">AQ612</f>
        <v>0</v>
      </c>
      <c r="AR613" s="362">
        <f t="shared" ref="AR613" si="1763">AR612</f>
        <v>0</v>
      </c>
      <c r="AS613" s="257"/>
    </row>
    <row r="614" spans="1:45" ht="15.75" hidden="1" outlineLevel="1">
      <c r="A614" s="464"/>
      <c r="B614" s="258"/>
      <c r="C614" s="259"/>
      <c r="D614" s="264"/>
      <c r="E614" s="264"/>
      <c r="F614" s="264"/>
      <c r="G614" s="264"/>
      <c r="H614" s="264"/>
      <c r="I614" s="264"/>
      <c r="J614" s="264"/>
      <c r="K614" s="264"/>
      <c r="L614" s="264"/>
      <c r="M614" s="264"/>
      <c r="N614" s="264"/>
      <c r="O614" s="264"/>
      <c r="P614" s="264"/>
      <c r="Q614" s="260"/>
      <c r="R614" s="264"/>
      <c r="S614" s="264"/>
      <c r="T614" s="264"/>
      <c r="U614" s="264"/>
      <c r="V614" s="264"/>
      <c r="W614" s="264"/>
      <c r="X614" s="264"/>
      <c r="Y614" s="264"/>
      <c r="Z614" s="264"/>
      <c r="AA614" s="264"/>
      <c r="AB614" s="264"/>
      <c r="AC614" s="264"/>
      <c r="AD614" s="264"/>
      <c r="AE614" s="363"/>
      <c r="AF614" s="364"/>
      <c r="AG614" s="364"/>
      <c r="AH614" s="364"/>
      <c r="AI614" s="364"/>
      <c r="AJ614" s="364"/>
      <c r="AK614" s="364"/>
      <c r="AL614" s="364"/>
      <c r="AM614" s="364"/>
      <c r="AN614" s="364"/>
      <c r="AO614" s="364"/>
      <c r="AP614" s="364"/>
      <c r="AQ614" s="364"/>
      <c r="AR614" s="364"/>
      <c r="AS614" s="262"/>
    </row>
    <row r="615" spans="1:45" hidden="1" outlineLevel="1">
      <c r="A615" s="464">
        <v>3</v>
      </c>
      <c r="B615" s="379" t="s">
        <v>97</v>
      </c>
      <c r="C615" s="251" t="s">
        <v>25</v>
      </c>
      <c r="D615" s="255"/>
      <c r="E615" s="255"/>
      <c r="F615" s="255"/>
      <c r="G615" s="255"/>
      <c r="H615" s="255"/>
      <c r="I615" s="255"/>
      <c r="J615" s="255"/>
      <c r="K615" s="255"/>
      <c r="L615" s="255"/>
      <c r="M615" s="255"/>
      <c r="N615" s="255"/>
      <c r="O615" s="255"/>
      <c r="P615" s="255"/>
      <c r="Q615" s="251"/>
      <c r="R615" s="255"/>
      <c r="S615" s="255"/>
      <c r="T615" s="255"/>
      <c r="U615" s="255"/>
      <c r="V615" s="255"/>
      <c r="W615" s="255"/>
      <c r="X615" s="255"/>
      <c r="Y615" s="255"/>
      <c r="Z615" s="255"/>
      <c r="AA615" s="255"/>
      <c r="AB615" s="255"/>
      <c r="AC615" s="255"/>
      <c r="AD615" s="255"/>
      <c r="AE615" s="361"/>
      <c r="AF615" s="361"/>
      <c r="AG615" s="361"/>
      <c r="AH615" s="361"/>
      <c r="AI615" s="361"/>
      <c r="AJ615" s="361"/>
      <c r="AK615" s="361"/>
      <c r="AL615" s="361"/>
      <c r="AM615" s="361"/>
      <c r="AN615" s="361"/>
      <c r="AO615" s="361"/>
      <c r="AP615" s="361"/>
      <c r="AQ615" s="361"/>
      <c r="AR615" s="361"/>
      <c r="AS615" s="256">
        <f>SUM(AE615:AR615)</f>
        <v>0</v>
      </c>
    </row>
    <row r="616" spans="1:45" hidden="1" outlineLevel="1">
      <c r="A616" s="464"/>
      <c r="B616" s="254" t="s">
        <v>309</v>
      </c>
      <c r="C616" s="251" t="s">
        <v>163</v>
      </c>
      <c r="D616" s="255"/>
      <c r="E616" s="255"/>
      <c r="F616" s="255"/>
      <c r="G616" s="255"/>
      <c r="H616" s="255"/>
      <c r="I616" s="255"/>
      <c r="J616" s="255"/>
      <c r="K616" s="255"/>
      <c r="L616" s="255"/>
      <c r="M616" s="255"/>
      <c r="N616" s="255"/>
      <c r="O616" s="255"/>
      <c r="P616" s="255"/>
      <c r="Q616" s="414"/>
      <c r="R616" s="255"/>
      <c r="S616" s="255"/>
      <c r="T616" s="255"/>
      <c r="U616" s="255"/>
      <c r="V616" s="255"/>
      <c r="W616" s="255"/>
      <c r="X616" s="255"/>
      <c r="Y616" s="255"/>
      <c r="Z616" s="255"/>
      <c r="AA616" s="255"/>
      <c r="AB616" s="255"/>
      <c r="AC616" s="255"/>
      <c r="AD616" s="255"/>
      <c r="AE616" s="362">
        <f>AE615</f>
        <v>0</v>
      </c>
      <c r="AF616" s="362">
        <f t="shared" ref="AF616" si="1764">AF615</f>
        <v>0</v>
      </c>
      <c r="AG616" s="362">
        <f t="shared" ref="AG616" si="1765">AG615</f>
        <v>0</v>
      </c>
      <c r="AH616" s="362">
        <f t="shared" ref="AH616" si="1766">AH615</f>
        <v>0</v>
      </c>
      <c r="AI616" s="362">
        <f t="shared" ref="AI616" si="1767">AI615</f>
        <v>0</v>
      </c>
      <c r="AJ616" s="362">
        <f t="shared" ref="AJ616" si="1768">AJ615</f>
        <v>0</v>
      </c>
      <c r="AK616" s="362">
        <f t="shared" ref="AK616" si="1769">AK615</f>
        <v>0</v>
      </c>
      <c r="AL616" s="362">
        <f t="shared" ref="AL616" si="1770">AL615</f>
        <v>0</v>
      </c>
      <c r="AM616" s="362">
        <f t="shared" ref="AM616" si="1771">AM615</f>
        <v>0</v>
      </c>
      <c r="AN616" s="362">
        <f t="shared" ref="AN616" si="1772">AN615</f>
        <v>0</v>
      </c>
      <c r="AO616" s="362">
        <f t="shared" ref="AO616" si="1773">AO615</f>
        <v>0</v>
      </c>
      <c r="AP616" s="362">
        <f t="shared" ref="AP616" si="1774">AP615</f>
        <v>0</v>
      </c>
      <c r="AQ616" s="362">
        <f t="shared" ref="AQ616" si="1775">AQ615</f>
        <v>0</v>
      </c>
      <c r="AR616" s="362">
        <f t="shared" ref="AR616" si="1776">AR615</f>
        <v>0</v>
      </c>
      <c r="AS616" s="257"/>
    </row>
    <row r="617" spans="1:45" hidden="1" outlineLevel="1">
      <c r="A617" s="464"/>
      <c r="B617" s="254"/>
      <c r="C617" s="265"/>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363"/>
      <c r="AF617" s="363"/>
      <c r="AG617" s="363"/>
      <c r="AH617" s="363"/>
      <c r="AI617" s="363"/>
      <c r="AJ617" s="363"/>
      <c r="AK617" s="363"/>
      <c r="AL617" s="363"/>
      <c r="AM617" s="363"/>
      <c r="AN617" s="363"/>
      <c r="AO617" s="363"/>
      <c r="AP617" s="363"/>
      <c r="AQ617" s="363"/>
      <c r="AR617" s="363"/>
      <c r="AS617" s="266"/>
    </row>
    <row r="618" spans="1:45" hidden="1" outlineLevel="1">
      <c r="A618" s="464">
        <v>4</v>
      </c>
      <c r="B618" s="273" t="s">
        <v>661</v>
      </c>
      <c r="C618" s="251" t="s">
        <v>25</v>
      </c>
      <c r="D618" s="255"/>
      <c r="E618" s="255"/>
      <c r="F618" s="255"/>
      <c r="G618" s="255"/>
      <c r="H618" s="255"/>
      <c r="I618" s="255"/>
      <c r="J618" s="255"/>
      <c r="K618" s="255"/>
      <c r="L618" s="255"/>
      <c r="M618" s="255"/>
      <c r="N618" s="255"/>
      <c r="O618" s="255"/>
      <c r="P618" s="255"/>
      <c r="Q618" s="251"/>
      <c r="R618" s="255"/>
      <c r="S618" s="255"/>
      <c r="T618" s="255"/>
      <c r="U618" s="255"/>
      <c r="V618" s="255"/>
      <c r="W618" s="255"/>
      <c r="X618" s="255"/>
      <c r="Y618" s="255"/>
      <c r="Z618" s="255"/>
      <c r="AA618" s="255"/>
      <c r="AB618" s="255"/>
      <c r="AC618" s="255"/>
      <c r="AD618" s="255"/>
      <c r="AE618" s="361"/>
      <c r="AF618" s="361"/>
      <c r="AG618" s="361"/>
      <c r="AH618" s="361"/>
      <c r="AI618" s="361"/>
      <c r="AJ618" s="361"/>
      <c r="AK618" s="361"/>
      <c r="AL618" s="361"/>
      <c r="AM618" s="361"/>
      <c r="AN618" s="361"/>
      <c r="AO618" s="361"/>
      <c r="AP618" s="361"/>
      <c r="AQ618" s="361"/>
      <c r="AR618" s="361"/>
      <c r="AS618" s="256">
        <f>SUM(AE618:AR618)</f>
        <v>0</v>
      </c>
    </row>
    <row r="619" spans="1:45" hidden="1" outlineLevel="1">
      <c r="A619" s="464"/>
      <c r="B619" s="254" t="s">
        <v>309</v>
      </c>
      <c r="C619" s="251" t="s">
        <v>163</v>
      </c>
      <c r="D619" s="255"/>
      <c r="E619" s="255"/>
      <c r="F619" s="255"/>
      <c r="G619" s="255"/>
      <c r="H619" s="255"/>
      <c r="I619" s="255"/>
      <c r="J619" s="255"/>
      <c r="K619" s="255"/>
      <c r="L619" s="255"/>
      <c r="M619" s="255"/>
      <c r="N619" s="255"/>
      <c r="O619" s="255"/>
      <c r="P619" s="255"/>
      <c r="Q619" s="414"/>
      <c r="R619" s="255"/>
      <c r="S619" s="255"/>
      <c r="T619" s="255"/>
      <c r="U619" s="255"/>
      <c r="V619" s="255"/>
      <c r="W619" s="255"/>
      <c r="X619" s="255"/>
      <c r="Y619" s="255"/>
      <c r="Z619" s="255"/>
      <c r="AA619" s="255"/>
      <c r="AB619" s="255"/>
      <c r="AC619" s="255"/>
      <c r="AD619" s="255"/>
      <c r="AE619" s="362">
        <f>AE618</f>
        <v>0</v>
      </c>
      <c r="AF619" s="362">
        <f t="shared" ref="AF619" si="1777">AF618</f>
        <v>0</v>
      </c>
      <c r="AG619" s="362">
        <f t="shared" ref="AG619" si="1778">AG618</f>
        <v>0</v>
      </c>
      <c r="AH619" s="362">
        <f t="shared" ref="AH619" si="1779">AH618</f>
        <v>0</v>
      </c>
      <c r="AI619" s="362">
        <f t="shared" ref="AI619" si="1780">AI618</f>
        <v>0</v>
      </c>
      <c r="AJ619" s="362">
        <f t="shared" ref="AJ619" si="1781">AJ618</f>
        <v>0</v>
      </c>
      <c r="AK619" s="362">
        <f t="shared" ref="AK619" si="1782">AK618</f>
        <v>0</v>
      </c>
      <c r="AL619" s="362">
        <f t="shared" ref="AL619" si="1783">AL618</f>
        <v>0</v>
      </c>
      <c r="AM619" s="362">
        <f t="shared" ref="AM619" si="1784">AM618</f>
        <v>0</v>
      </c>
      <c r="AN619" s="362">
        <f t="shared" ref="AN619" si="1785">AN618</f>
        <v>0</v>
      </c>
      <c r="AO619" s="362">
        <f t="shared" ref="AO619" si="1786">AO618</f>
        <v>0</v>
      </c>
      <c r="AP619" s="362">
        <f t="shared" ref="AP619" si="1787">AP618</f>
        <v>0</v>
      </c>
      <c r="AQ619" s="362">
        <f t="shared" ref="AQ619" si="1788">AQ618</f>
        <v>0</v>
      </c>
      <c r="AR619" s="362">
        <f t="shared" ref="AR619" si="1789">AR618</f>
        <v>0</v>
      </c>
      <c r="AS619" s="257"/>
    </row>
    <row r="620" spans="1:45" hidden="1" outlineLevel="1">
      <c r="A620" s="464"/>
      <c r="B620" s="254"/>
      <c r="C620" s="265"/>
      <c r="D620" s="264"/>
      <c r="E620" s="264"/>
      <c r="F620" s="264"/>
      <c r="G620" s="264"/>
      <c r="H620" s="264"/>
      <c r="I620" s="264"/>
      <c r="J620" s="264"/>
      <c r="K620" s="264"/>
      <c r="L620" s="264"/>
      <c r="M620" s="264"/>
      <c r="N620" s="264"/>
      <c r="O620" s="264"/>
      <c r="P620" s="264"/>
      <c r="Q620" s="251"/>
      <c r="R620" s="264"/>
      <c r="S620" s="264"/>
      <c r="T620" s="264"/>
      <c r="U620" s="264"/>
      <c r="V620" s="264"/>
      <c r="W620" s="264"/>
      <c r="X620" s="264"/>
      <c r="Y620" s="264"/>
      <c r="Z620" s="264"/>
      <c r="AA620" s="264"/>
      <c r="AB620" s="264"/>
      <c r="AC620" s="264"/>
      <c r="AD620" s="264"/>
      <c r="AE620" s="363"/>
      <c r="AF620" s="363"/>
      <c r="AG620" s="363"/>
      <c r="AH620" s="363"/>
      <c r="AI620" s="363"/>
      <c r="AJ620" s="363"/>
      <c r="AK620" s="363"/>
      <c r="AL620" s="363"/>
      <c r="AM620" s="363"/>
      <c r="AN620" s="363"/>
      <c r="AO620" s="363"/>
      <c r="AP620" s="363"/>
      <c r="AQ620" s="363"/>
      <c r="AR620" s="363"/>
      <c r="AS620" s="266"/>
    </row>
    <row r="621" spans="1:45" ht="15.75" hidden="1" customHeight="1" outlineLevel="1">
      <c r="A621" s="464">
        <v>5</v>
      </c>
      <c r="B621" s="379" t="s">
        <v>98</v>
      </c>
      <c r="C621" s="251" t="s">
        <v>25</v>
      </c>
      <c r="D621" s="255"/>
      <c r="E621" s="255"/>
      <c r="F621" s="255"/>
      <c r="G621" s="255"/>
      <c r="H621" s="255"/>
      <c r="I621" s="255"/>
      <c r="J621" s="255"/>
      <c r="K621" s="255"/>
      <c r="L621" s="255"/>
      <c r="M621" s="255"/>
      <c r="N621" s="255"/>
      <c r="O621" s="255"/>
      <c r="P621" s="255"/>
      <c r="Q621" s="251"/>
      <c r="R621" s="255"/>
      <c r="S621" s="255"/>
      <c r="T621" s="255"/>
      <c r="U621" s="255"/>
      <c r="V621" s="255"/>
      <c r="W621" s="255"/>
      <c r="X621" s="255"/>
      <c r="Y621" s="255"/>
      <c r="Z621" s="255"/>
      <c r="AA621" s="255"/>
      <c r="AB621" s="255"/>
      <c r="AC621" s="255"/>
      <c r="AD621" s="255"/>
      <c r="AE621" s="361"/>
      <c r="AF621" s="361"/>
      <c r="AG621" s="361"/>
      <c r="AH621" s="361"/>
      <c r="AI621" s="361"/>
      <c r="AJ621" s="361"/>
      <c r="AK621" s="361"/>
      <c r="AL621" s="361"/>
      <c r="AM621" s="361"/>
      <c r="AN621" s="361"/>
      <c r="AO621" s="361"/>
      <c r="AP621" s="361"/>
      <c r="AQ621" s="361"/>
      <c r="AR621" s="361"/>
      <c r="AS621" s="256">
        <f>SUM(AE621:AR621)</f>
        <v>0</v>
      </c>
    </row>
    <row r="622" spans="1:45" hidden="1" outlineLevel="1">
      <c r="A622" s="464"/>
      <c r="B622" s="254" t="s">
        <v>309</v>
      </c>
      <c r="C622" s="251" t="s">
        <v>163</v>
      </c>
      <c r="D622" s="255"/>
      <c r="E622" s="255"/>
      <c r="F622" s="255"/>
      <c r="G622" s="255"/>
      <c r="H622" s="255"/>
      <c r="I622" s="255"/>
      <c r="J622" s="255"/>
      <c r="K622" s="255"/>
      <c r="L622" s="255"/>
      <c r="M622" s="255"/>
      <c r="N622" s="255"/>
      <c r="O622" s="255"/>
      <c r="P622" s="255"/>
      <c r="Q622" s="414"/>
      <c r="R622" s="255"/>
      <c r="S622" s="255"/>
      <c r="T622" s="255"/>
      <c r="U622" s="255"/>
      <c r="V622" s="255"/>
      <c r="W622" s="255"/>
      <c r="X622" s="255"/>
      <c r="Y622" s="255"/>
      <c r="Z622" s="255"/>
      <c r="AA622" s="255"/>
      <c r="AB622" s="255"/>
      <c r="AC622" s="255"/>
      <c r="AD622" s="255"/>
      <c r="AE622" s="362">
        <f>AE621</f>
        <v>0</v>
      </c>
      <c r="AF622" s="362">
        <f t="shared" ref="AF622" si="1790">AF621</f>
        <v>0</v>
      </c>
      <c r="AG622" s="362">
        <f t="shared" ref="AG622" si="1791">AG621</f>
        <v>0</v>
      </c>
      <c r="AH622" s="362">
        <f t="shared" ref="AH622" si="1792">AH621</f>
        <v>0</v>
      </c>
      <c r="AI622" s="362">
        <f t="shared" ref="AI622" si="1793">AI621</f>
        <v>0</v>
      </c>
      <c r="AJ622" s="362">
        <f t="shared" ref="AJ622" si="1794">AJ621</f>
        <v>0</v>
      </c>
      <c r="AK622" s="362">
        <f t="shared" ref="AK622" si="1795">AK621</f>
        <v>0</v>
      </c>
      <c r="AL622" s="362">
        <f t="shared" ref="AL622" si="1796">AL621</f>
        <v>0</v>
      </c>
      <c r="AM622" s="362">
        <f t="shared" ref="AM622" si="1797">AM621</f>
        <v>0</v>
      </c>
      <c r="AN622" s="362">
        <f t="shared" ref="AN622" si="1798">AN621</f>
        <v>0</v>
      </c>
      <c r="AO622" s="362">
        <f t="shared" ref="AO622" si="1799">AO621</f>
        <v>0</v>
      </c>
      <c r="AP622" s="362">
        <f t="shared" ref="AP622" si="1800">AP621</f>
        <v>0</v>
      </c>
      <c r="AQ622" s="362">
        <f t="shared" ref="AQ622" si="1801">AQ621</f>
        <v>0</v>
      </c>
      <c r="AR622" s="362">
        <f t="shared" ref="AR622" si="1802">AR621</f>
        <v>0</v>
      </c>
      <c r="AS622" s="257"/>
    </row>
    <row r="623" spans="1:45" hidden="1" outlineLevel="1">
      <c r="A623" s="464"/>
      <c r="B623" s="254"/>
      <c r="C623" s="25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c r="AA623" s="251"/>
      <c r="AB623" s="251"/>
      <c r="AC623" s="251"/>
      <c r="AD623" s="251"/>
      <c r="AE623" s="373"/>
      <c r="AF623" s="374"/>
      <c r="AG623" s="374"/>
      <c r="AH623" s="374"/>
      <c r="AI623" s="374"/>
      <c r="AJ623" s="374"/>
      <c r="AK623" s="374"/>
      <c r="AL623" s="374"/>
      <c r="AM623" s="374"/>
      <c r="AN623" s="374"/>
      <c r="AO623" s="374"/>
      <c r="AP623" s="374"/>
      <c r="AQ623" s="374"/>
      <c r="AR623" s="374"/>
      <c r="AS623" s="257"/>
    </row>
    <row r="624" spans="1:45" ht="15.75" hidden="1" outlineLevel="1">
      <c r="A624" s="464"/>
      <c r="B624" s="278" t="s">
        <v>495</v>
      </c>
      <c r="C624" s="249"/>
      <c r="D624" s="249"/>
      <c r="E624" s="249"/>
      <c r="F624" s="249"/>
      <c r="G624" s="249"/>
      <c r="H624" s="249"/>
      <c r="I624" s="249"/>
      <c r="J624" s="249"/>
      <c r="K624" s="249"/>
      <c r="L624" s="249"/>
      <c r="M624" s="249"/>
      <c r="N624" s="249"/>
      <c r="O624" s="249"/>
      <c r="P624" s="249"/>
      <c r="Q624" s="250"/>
      <c r="R624" s="249"/>
      <c r="S624" s="249"/>
      <c r="T624" s="249"/>
      <c r="U624" s="249"/>
      <c r="V624" s="249"/>
      <c r="W624" s="249"/>
      <c r="X624" s="249"/>
      <c r="Y624" s="249"/>
      <c r="Z624" s="249"/>
      <c r="AA624" s="249"/>
      <c r="AB624" s="249"/>
      <c r="AC624" s="249"/>
      <c r="AD624" s="249"/>
      <c r="AE624" s="365"/>
      <c r="AF624" s="365"/>
      <c r="AG624" s="365"/>
      <c r="AH624" s="365"/>
      <c r="AI624" s="365"/>
      <c r="AJ624" s="365"/>
      <c r="AK624" s="365"/>
      <c r="AL624" s="365"/>
      <c r="AM624" s="365"/>
      <c r="AN624" s="365"/>
      <c r="AO624" s="365"/>
      <c r="AP624" s="365"/>
      <c r="AQ624" s="365"/>
      <c r="AR624" s="365"/>
      <c r="AS624" s="252"/>
    </row>
    <row r="625" spans="1:45" hidden="1" outlineLevel="1">
      <c r="A625" s="464">
        <v>6</v>
      </c>
      <c r="B625" s="379" t="s">
        <v>99</v>
      </c>
      <c r="C625" s="251" t="s">
        <v>25</v>
      </c>
      <c r="D625" s="255"/>
      <c r="E625" s="255"/>
      <c r="F625" s="255"/>
      <c r="G625" s="255"/>
      <c r="H625" s="255"/>
      <c r="I625" s="255"/>
      <c r="J625" s="255"/>
      <c r="K625" s="255"/>
      <c r="L625" s="255"/>
      <c r="M625" s="255"/>
      <c r="N625" s="255"/>
      <c r="O625" s="255"/>
      <c r="P625" s="255"/>
      <c r="Q625" s="255">
        <v>12</v>
      </c>
      <c r="R625" s="255"/>
      <c r="S625" s="255"/>
      <c r="T625" s="255"/>
      <c r="U625" s="255"/>
      <c r="V625" s="255"/>
      <c r="W625" s="255"/>
      <c r="X625" s="255"/>
      <c r="Y625" s="255"/>
      <c r="Z625" s="255"/>
      <c r="AA625" s="255"/>
      <c r="AB625" s="255"/>
      <c r="AC625" s="255"/>
      <c r="AD625" s="255"/>
      <c r="AE625" s="366"/>
      <c r="AF625" s="361"/>
      <c r="AG625" s="361"/>
      <c r="AH625" s="361"/>
      <c r="AI625" s="361"/>
      <c r="AJ625" s="361"/>
      <c r="AK625" s="361"/>
      <c r="AL625" s="366"/>
      <c r="AM625" s="366"/>
      <c r="AN625" s="366"/>
      <c r="AO625" s="366"/>
      <c r="AP625" s="366"/>
      <c r="AQ625" s="366"/>
      <c r="AR625" s="366"/>
      <c r="AS625" s="256">
        <f>SUM(AE625:AR625)</f>
        <v>0</v>
      </c>
    </row>
    <row r="626" spans="1:45" hidden="1" outlineLevel="1">
      <c r="A626" s="464"/>
      <c r="B626" s="254" t="s">
        <v>309</v>
      </c>
      <c r="C626" s="251" t="s">
        <v>163</v>
      </c>
      <c r="D626" s="255"/>
      <c r="E626" s="255"/>
      <c r="F626" s="255"/>
      <c r="G626" s="255"/>
      <c r="H626" s="255"/>
      <c r="I626" s="255"/>
      <c r="J626" s="255"/>
      <c r="K626" s="255"/>
      <c r="L626" s="255"/>
      <c r="M626" s="255"/>
      <c r="N626" s="255"/>
      <c r="O626" s="255"/>
      <c r="P626" s="255"/>
      <c r="Q626" s="255">
        <f>Q625</f>
        <v>12</v>
      </c>
      <c r="R626" s="255"/>
      <c r="S626" s="255"/>
      <c r="T626" s="255"/>
      <c r="U626" s="255"/>
      <c r="V626" s="255"/>
      <c r="W626" s="255"/>
      <c r="X626" s="255"/>
      <c r="Y626" s="255"/>
      <c r="Z626" s="255"/>
      <c r="AA626" s="255"/>
      <c r="AB626" s="255"/>
      <c r="AC626" s="255"/>
      <c r="AD626" s="255"/>
      <c r="AE626" s="362">
        <f>AE625</f>
        <v>0</v>
      </c>
      <c r="AF626" s="362">
        <f t="shared" ref="AF626" si="1803">AF625</f>
        <v>0</v>
      </c>
      <c r="AG626" s="362">
        <f t="shared" ref="AG626" si="1804">AG625</f>
        <v>0</v>
      </c>
      <c r="AH626" s="362">
        <f t="shared" ref="AH626" si="1805">AH625</f>
        <v>0</v>
      </c>
      <c r="AI626" s="362">
        <f t="shared" ref="AI626" si="1806">AI625</f>
        <v>0</v>
      </c>
      <c r="AJ626" s="362">
        <f t="shared" ref="AJ626" si="1807">AJ625</f>
        <v>0</v>
      </c>
      <c r="AK626" s="362">
        <f t="shared" ref="AK626" si="1808">AK625</f>
        <v>0</v>
      </c>
      <c r="AL626" s="362">
        <f t="shared" ref="AL626" si="1809">AL625</f>
        <v>0</v>
      </c>
      <c r="AM626" s="362">
        <f t="shared" ref="AM626" si="1810">AM625</f>
        <v>0</v>
      </c>
      <c r="AN626" s="362">
        <f t="shared" ref="AN626" si="1811">AN625</f>
        <v>0</v>
      </c>
      <c r="AO626" s="362">
        <f t="shared" ref="AO626" si="1812">AO625</f>
        <v>0</v>
      </c>
      <c r="AP626" s="362">
        <f t="shared" ref="AP626" si="1813">AP625</f>
        <v>0</v>
      </c>
      <c r="AQ626" s="362">
        <f t="shared" ref="AQ626" si="1814">AQ625</f>
        <v>0</v>
      </c>
      <c r="AR626" s="362">
        <f t="shared" ref="AR626" si="1815">AR625</f>
        <v>0</v>
      </c>
      <c r="AS626" s="270"/>
    </row>
    <row r="627" spans="1:45" hidden="1" outlineLevel="1">
      <c r="A627" s="464"/>
      <c r="B627" s="269"/>
      <c r="C627" s="27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c r="AA627" s="251"/>
      <c r="AB627" s="251"/>
      <c r="AC627" s="251"/>
      <c r="AD627" s="251"/>
      <c r="AE627" s="367"/>
      <c r="AF627" s="367"/>
      <c r="AG627" s="367"/>
      <c r="AH627" s="367"/>
      <c r="AI627" s="367"/>
      <c r="AJ627" s="367"/>
      <c r="AK627" s="367"/>
      <c r="AL627" s="367"/>
      <c r="AM627" s="367"/>
      <c r="AN627" s="367"/>
      <c r="AO627" s="367"/>
      <c r="AP627" s="367"/>
      <c r="AQ627" s="367"/>
      <c r="AR627" s="367"/>
      <c r="AS627" s="272"/>
    </row>
    <row r="628" spans="1:45" ht="30" hidden="1" outlineLevel="1">
      <c r="A628" s="464">
        <v>7</v>
      </c>
      <c r="B628" s="379" t="s">
        <v>100</v>
      </c>
      <c r="C628" s="251" t="s">
        <v>25</v>
      </c>
      <c r="D628" s="255"/>
      <c r="E628" s="255"/>
      <c r="F628" s="255"/>
      <c r="G628" s="255"/>
      <c r="H628" s="255"/>
      <c r="I628" s="255"/>
      <c r="J628" s="255"/>
      <c r="K628" s="255"/>
      <c r="L628" s="255"/>
      <c r="M628" s="255"/>
      <c r="N628" s="255"/>
      <c r="O628" s="255"/>
      <c r="P628" s="255"/>
      <c r="Q628" s="255">
        <v>12</v>
      </c>
      <c r="R628" s="255"/>
      <c r="S628" s="255"/>
      <c r="T628" s="255"/>
      <c r="U628" s="255"/>
      <c r="V628" s="255"/>
      <c r="W628" s="255"/>
      <c r="X628" s="255"/>
      <c r="Y628" s="255"/>
      <c r="Z628" s="255"/>
      <c r="AA628" s="255"/>
      <c r="AB628" s="255"/>
      <c r="AC628" s="255"/>
      <c r="AD628" s="255"/>
      <c r="AE628" s="366"/>
      <c r="AF628" s="361"/>
      <c r="AG628" s="361"/>
      <c r="AH628" s="361"/>
      <c r="AI628" s="361"/>
      <c r="AJ628" s="361"/>
      <c r="AK628" s="361"/>
      <c r="AL628" s="366"/>
      <c r="AM628" s="366"/>
      <c r="AN628" s="366"/>
      <c r="AO628" s="366"/>
      <c r="AP628" s="366"/>
      <c r="AQ628" s="366"/>
      <c r="AR628" s="366"/>
      <c r="AS628" s="256">
        <f>SUM(AE628:AR628)</f>
        <v>0</v>
      </c>
    </row>
    <row r="629" spans="1:45" hidden="1" outlineLevel="1">
      <c r="A629" s="464"/>
      <c r="B629" s="254" t="s">
        <v>309</v>
      </c>
      <c r="C629" s="251" t="s">
        <v>163</v>
      </c>
      <c r="D629" s="255"/>
      <c r="E629" s="255"/>
      <c r="F629" s="255"/>
      <c r="G629" s="255"/>
      <c r="H629" s="255"/>
      <c r="I629" s="255"/>
      <c r="J629" s="255"/>
      <c r="K629" s="255"/>
      <c r="L629" s="255"/>
      <c r="M629" s="255"/>
      <c r="N629" s="255"/>
      <c r="O629" s="255"/>
      <c r="P629" s="255"/>
      <c r="Q629" s="255">
        <f>Q628</f>
        <v>12</v>
      </c>
      <c r="R629" s="255"/>
      <c r="S629" s="255"/>
      <c r="T629" s="255"/>
      <c r="U629" s="255"/>
      <c r="V629" s="255"/>
      <c r="W629" s="255"/>
      <c r="X629" s="255"/>
      <c r="Y629" s="255"/>
      <c r="Z629" s="255"/>
      <c r="AA629" s="255"/>
      <c r="AB629" s="255"/>
      <c r="AC629" s="255"/>
      <c r="AD629" s="255"/>
      <c r="AE629" s="362">
        <f>AE628</f>
        <v>0</v>
      </c>
      <c r="AF629" s="362">
        <f t="shared" ref="AF629" si="1816">AF628</f>
        <v>0</v>
      </c>
      <c r="AG629" s="362">
        <f t="shared" ref="AG629" si="1817">AG628</f>
        <v>0</v>
      </c>
      <c r="AH629" s="362">
        <f t="shared" ref="AH629" si="1818">AH628</f>
        <v>0</v>
      </c>
      <c r="AI629" s="362">
        <f t="shared" ref="AI629" si="1819">AI628</f>
        <v>0</v>
      </c>
      <c r="AJ629" s="362">
        <f t="shared" ref="AJ629" si="1820">AJ628</f>
        <v>0</v>
      </c>
      <c r="AK629" s="362">
        <f t="shared" ref="AK629" si="1821">AK628</f>
        <v>0</v>
      </c>
      <c r="AL629" s="362">
        <f t="shared" ref="AL629" si="1822">AL628</f>
        <v>0</v>
      </c>
      <c r="AM629" s="362">
        <f t="shared" ref="AM629" si="1823">AM628</f>
        <v>0</v>
      </c>
      <c r="AN629" s="362">
        <f t="shared" ref="AN629" si="1824">AN628</f>
        <v>0</v>
      </c>
      <c r="AO629" s="362">
        <f t="shared" ref="AO629" si="1825">AO628</f>
        <v>0</v>
      </c>
      <c r="AP629" s="362">
        <f t="shared" ref="AP629" si="1826">AP628</f>
        <v>0</v>
      </c>
      <c r="AQ629" s="362">
        <f t="shared" ref="AQ629" si="1827">AQ628</f>
        <v>0</v>
      </c>
      <c r="AR629" s="362">
        <f t="shared" ref="AR629" si="1828">AR628</f>
        <v>0</v>
      </c>
      <c r="AS629" s="270"/>
    </row>
    <row r="630" spans="1:45" hidden="1" outlineLevel="1">
      <c r="A630" s="464"/>
      <c r="B630" s="273"/>
      <c r="C630" s="27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367"/>
      <c r="AF630" s="368"/>
      <c r="AG630" s="367"/>
      <c r="AH630" s="367"/>
      <c r="AI630" s="367"/>
      <c r="AJ630" s="367"/>
      <c r="AK630" s="367"/>
      <c r="AL630" s="367"/>
      <c r="AM630" s="367"/>
      <c r="AN630" s="367"/>
      <c r="AO630" s="367"/>
      <c r="AP630" s="367"/>
      <c r="AQ630" s="367"/>
      <c r="AR630" s="367"/>
      <c r="AS630" s="272"/>
    </row>
    <row r="631" spans="1:45" hidden="1" outlineLevel="1">
      <c r="A631" s="464">
        <v>8</v>
      </c>
      <c r="B631" s="379" t="s">
        <v>101</v>
      </c>
      <c r="C631" s="251" t="s">
        <v>25</v>
      </c>
      <c r="D631" s="255"/>
      <c r="E631" s="255"/>
      <c r="F631" s="255"/>
      <c r="G631" s="255"/>
      <c r="H631" s="255"/>
      <c r="I631" s="255"/>
      <c r="J631" s="255"/>
      <c r="K631" s="255"/>
      <c r="L631" s="255"/>
      <c r="M631" s="255"/>
      <c r="N631" s="255"/>
      <c r="O631" s="255"/>
      <c r="P631" s="255"/>
      <c r="Q631" s="255">
        <v>12</v>
      </c>
      <c r="R631" s="255"/>
      <c r="S631" s="255"/>
      <c r="T631" s="255"/>
      <c r="U631" s="255"/>
      <c r="V631" s="255"/>
      <c r="W631" s="255"/>
      <c r="X631" s="255"/>
      <c r="Y631" s="255"/>
      <c r="Z631" s="255"/>
      <c r="AA631" s="255"/>
      <c r="AB631" s="255"/>
      <c r="AC631" s="255"/>
      <c r="AD631" s="255"/>
      <c r="AE631" s="366"/>
      <c r="AF631" s="361"/>
      <c r="AG631" s="361"/>
      <c r="AH631" s="361"/>
      <c r="AI631" s="361"/>
      <c r="AJ631" s="361"/>
      <c r="AK631" s="361"/>
      <c r="AL631" s="366"/>
      <c r="AM631" s="366"/>
      <c r="AN631" s="366"/>
      <c r="AO631" s="366"/>
      <c r="AP631" s="366"/>
      <c r="AQ631" s="366"/>
      <c r="AR631" s="366"/>
      <c r="AS631" s="256">
        <f>SUM(AE631:AR631)</f>
        <v>0</v>
      </c>
    </row>
    <row r="632" spans="1:45" hidden="1" outlineLevel="1">
      <c r="A632" s="464"/>
      <c r="B632" s="254" t="s">
        <v>309</v>
      </c>
      <c r="C632" s="251" t="s">
        <v>163</v>
      </c>
      <c r="D632" s="255"/>
      <c r="E632" s="255"/>
      <c r="F632" s="255"/>
      <c r="G632" s="255"/>
      <c r="H632" s="255"/>
      <c r="I632" s="255"/>
      <c r="J632" s="255"/>
      <c r="K632" s="255"/>
      <c r="L632" s="255"/>
      <c r="M632" s="255"/>
      <c r="N632" s="255"/>
      <c r="O632" s="255"/>
      <c r="P632" s="255"/>
      <c r="Q632" s="255">
        <f>Q631</f>
        <v>12</v>
      </c>
      <c r="R632" s="255"/>
      <c r="S632" s="255"/>
      <c r="T632" s="255"/>
      <c r="U632" s="255"/>
      <c r="V632" s="255"/>
      <c r="W632" s="255"/>
      <c r="X632" s="255"/>
      <c r="Y632" s="255"/>
      <c r="Z632" s="255"/>
      <c r="AA632" s="255"/>
      <c r="AB632" s="255"/>
      <c r="AC632" s="255"/>
      <c r="AD632" s="255"/>
      <c r="AE632" s="362">
        <f>AE631</f>
        <v>0</v>
      </c>
      <c r="AF632" s="362">
        <f t="shared" ref="AF632" si="1829">AF631</f>
        <v>0</v>
      </c>
      <c r="AG632" s="362">
        <f t="shared" ref="AG632" si="1830">AG631</f>
        <v>0</v>
      </c>
      <c r="AH632" s="362">
        <f t="shared" ref="AH632" si="1831">AH631</f>
        <v>0</v>
      </c>
      <c r="AI632" s="362">
        <f t="shared" ref="AI632" si="1832">AI631</f>
        <v>0</v>
      </c>
      <c r="AJ632" s="362">
        <f t="shared" ref="AJ632" si="1833">AJ631</f>
        <v>0</v>
      </c>
      <c r="AK632" s="362">
        <f t="shared" ref="AK632" si="1834">AK631</f>
        <v>0</v>
      </c>
      <c r="AL632" s="362">
        <f t="shared" ref="AL632" si="1835">AL631</f>
        <v>0</v>
      </c>
      <c r="AM632" s="362">
        <f t="shared" ref="AM632" si="1836">AM631</f>
        <v>0</v>
      </c>
      <c r="AN632" s="362">
        <f t="shared" ref="AN632" si="1837">AN631</f>
        <v>0</v>
      </c>
      <c r="AO632" s="362">
        <f t="shared" ref="AO632" si="1838">AO631</f>
        <v>0</v>
      </c>
      <c r="AP632" s="362">
        <f t="shared" ref="AP632" si="1839">AP631</f>
        <v>0</v>
      </c>
      <c r="AQ632" s="362">
        <f t="shared" ref="AQ632" si="1840">AQ631</f>
        <v>0</v>
      </c>
      <c r="AR632" s="362">
        <f t="shared" ref="AR632" si="1841">AR631</f>
        <v>0</v>
      </c>
      <c r="AS632" s="270"/>
    </row>
    <row r="633" spans="1:45" hidden="1" outlineLevel="1">
      <c r="A633" s="464"/>
      <c r="B633" s="273"/>
      <c r="C633" s="271"/>
      <c r="D633" s="275"/>
      <c r="E633" s="275"/>
      <c r="F633" s="275"/>
      <c r="G633" s="275"/>
      <c r="H633" s="275"/>
      <c r="I633" s="275"/>
      <c r="J633" s="275"/>
      <c r="K633" s="275"/>
      <c r="L633" s="275"/>
      <c r="M633" s="275"/>
      <c r="N633" s="275"/>
      <c r="O633" s="275"/>
      <c r="P633" s="275"/>
      <c r="Q633" s="251"/>
      <c r="R633" s="275"/>
      <c r="S633" s="275"/>
      <c r="T633" s="275"/>
      <c r="U633" s="275"/>
      <c r="V633" s="275"/>
      <c r="W633" s="275"/>
      <c r="X633" s="275"/>
      <c r="Y633" s="275"/>
      <c r="Z633" s="275"/>
      <c r="AA633" s="275"/>
      <c r="AB633" s="275"/>
      <c r="AC633" s="275"/>
      <c r="AD633" s="275"/>
      <c r="AE633" s="367"/>
      <c r="AF633" s="368"/>
      <c r="AG633" s="367"/>
      <c r="AH633" s="367"/>
      <c r="AI633" s="367"/>
      <c r="AJ633" s="367"/>
      <c r="AK633" s="367"/>
      <c r="AL633" s="367"/>
      <c r="AM633" s="367"/>
      <c r="AN633" s="367"/>
      <c r="AO633" s="367"/>
      <c r="AP633" s="367"/>
      <c r="AQ633" s="367"/>
      <c r="AR633" s="367"/>
      <c r="AS633" s="272"/>
    </row>
    <row r="634" spans="1:45" hidden="1" outlineLevel="1">
      <c r="A634" s="464">
        <v>9</v>
      </c>
      <c r="B634" s="379" t="s">
        <v>102</v>
      </c>
      <c r="C634" s="251" t="s">
        <v>25</v>
      </c>
      <c r="D634" s="255"/>
      <c r="E634" s="255"/>
      <c r="F634" s="255"/>
      <c r="G634" s="255"/>
      <c r="H634" s="255"/>
      <c r="I634" s="255"/>
      <c r="J634" s="255"/>
      <c r="K634" s="255"/>
      <c r="L634" s="255"/>
      <c r="M634" s="255"/>
      <c r="N634" s="255"/>
      <c r="O634" s="255"/>
      <c r="P634" s="255"/>
      <c r="Q634" s="255">
        <v>12</v>
      </c>
      <c r="R634" s="255"/>
      <c r="S634" s="255"/>
      <c r="T634" s="255"/>
      <c r="U634" s="255"/>
      <c r="V634" s="255"/>
      <c r="W634" s="255"/>
      <c r="X634" s="255"/>
      <c r="Y634" s="255"/>
      <c r="Z634" s="255"/>
      <c r="AA634" s="255"/>
      <c r="AB634" s="255"/>
      <c r="AC634" s="255"/>
      <c r="AD634" s="255"/>
      <c r="AE634" s="366"/>
      <c r="AF634" s="361"/>
      <c r="AG634" s="361"/>
      <c r="AH634" s="361"/>
      <c r="AI634" s="361"/>
      <c r="AJ634" s="361"/>
      <c r="AK634" s="361"/>
      <c r="AL634" s="366"/>
      <c r="AM634" s="366"/>
      <c r="AN634" s="366"/>
      <c r="AO634" s="366"/>
      <c r="AP634" s="366"/>
      <c r="AQ634" s="366"/>
      <c r="AR634" s="366"/>
      <c r="AS634" s="256">
        <f>SUM(AE634:AR634)</f>
        <v>0</v>
      </c>
    </row>
    <row r="635" spans="1:45" hidden="1" outlineLevel="1">
      <c r="A635" s="464"/>
      <c r="B635" s="254" t="s">
        <v>309</v>
      </c>
      <c r="C635" s="251" t="s">
        <v>163</v>
      </c>
      <c r="D635" s="255"/>
      <c r="E635" s="255"/>
      <c r="F635" s="255"/>
      <c r="G635" s="255"/>
      <c r="H635" s="255"/>
      <c r="I635" s="255"/>
      <c r="J635" s="255"/>
      <c r="K635" s="255"/>
      <c r="L635" s="255"/>
      <c r="M635" s="255"/>
      <c r="N635" s="255"/>
      <c r="O635" s="255"/>
      <c r="P635" s="255"/>
      <c r="Q635" s="255">
        <f>Q634</f>
        <v>12</v>
      </c>
      <c r="R635" s="255"/>
      <c r="S635" s="255"/>
      <c r="T635" s="255"/>
      <c r="U635" s="255"/>
      <c r="V635" s="255"/>
      <c r="W635" s="255"/>
      <c r="X635" s="255"/>
      <c r="Y635" s="255"/>
      <c r="Z635" s="255"/>
      <c r="AA635" s="255"/>
      <c r="AB635" s="255"/>
      <c r="AC635" s="255"/>
      <c r="AD635" s="255"/>
      <c r="AE635" s="362">
        <f>AE634</f>
        <v>0</v>
      </c>
      <c r="AF635" s="362">
        <f t="shared" ref="AF635" si="1842">AF634</f>
        <v>0</v>
      </c>
      <c r="AG635" s="362">
        <f t="shared" ref="AG635" si="1843">AG634</f>
        <v>0</v>
      </c>
      <c r="AH635" s="362">
        <f t="shared" ref="AH635" si="1844">AH634</f>
        <v>0</v>
      </c>
      <c r="AI635" s="362">
        <f t="shared" ref="AI635" si="1845">AI634</f>
        <v>0</v>
      </c>
      <c r="AJ635" s="362">
        <f t="shared" ref="AJ635" si="1846">AJ634</f>
        <v>0</v>
      </c>
      <c r="AK635" s="362">
        <f t="shared" ref="AK635" si="1847">AK634</f>
        <v>0</v>
      </c>
      <c r="AL635" s="362">
        <f t="shared" ref="AL635" si="1848">AL634</f>
        <v>0</v>
      </c>
      <c r="AM635" s="362">
        <f t="shared" ref="AM635" si="1849">AM634</f>
        <v>0</v>
      </c>
      <c r="AN635" s="362">
        <f t="shared" ref="AN635" si="1850">AN634</f>
        <v>0</v>
      </c>
      <c r="AO635" s="362">
        <f t="shared" ref="AO635" si="1851">AO634</f>
        <v>0</v>
      </c>
      <c r="AP635" s="362">
        <f t="shared" ref="AP635" si="1852">AP634</f>
        <v>0</v>
      </c>
      <c r="AQ635" s="362">
        <f t="shared" ref="AQ635" si="1853">AQ634</f>
        <v>0</v>
      </c>
      <c r="AR635" s="362">
        <f t="shared" ref="AR635" si="1854">AR634</f>
        <v>0</v>
      </c>
      <c r="AS635" s="270"/>
    </row>
    <row r="636" spans="1:45" hidden="1" outlineLevel="1">
      <c r="A636" s="464"/>
      <c r="B636" s="273"/>
      <c r="C636" s="271"/>
      <c r="D636" s="275"/>
      <c r="E636" s="275"/>
      <c r="F636" s="275"/>
      <c r="G636" s="275"/>
      <c r="H636" s="275"/>
      <c r="I636" s="275"/>
      <c r="J636" s="275"/>
      <c r="K636" s="275"/>
      <c r="L636" s="275"/>
      <c r="M636" s="275"/>
      <c r="N636" s="275"/>
      <c r="O636" s="275"/>
      <c r="P636" s="275"/>
      <c r="Q636" s="251"/>
      <c r="R636" s="275"/>
      <c r="S636" s="275"/>
      <c r="T636" s="275"/>
      <c r="U636" s="275"/>
      <c r="V636" s="275"/>
      <c r="W636" s="275"/>
      <c r="X636" s="275"/>
      <c r="Y636" s="275"/>
      <c r="Z636" s="275"/>
      <c r="AA636" s="275"/>
      <c r="AB636" s="275"/>
      <c r="AC636" s="275"/>
      <c r="AD636" s="275"/>
      <c r="AE636" s="367"/>
      <c r="AF636" s="367"/>
      <c r="AG636" s="367"/>
      <c r="AH636" s="367"/>
      <c r="AI636" s="367"/>
      <c r="AJ636" s="367"/>
      <c r="AK636" s="367"/>
      <c r="AL636" s="367"/>
      <c r="AM636" s="367"/>
      <c r="AN636" s="367"/>
      <c r="AO636" s="367"/>
      <c r="AP636" s="367"/>
      <c r="AQ636" s="367"/>
      <c r="AR636" s="367"/>
      <c r="AS636" s="272"/>
    </row>
    <row r="637" spans="1:45" hidden="1" outlineLevel="1">
      <c r="A637" s="464">
        <v>10</v>
      </c>
      <c r="B637" s="379" t="s">
        <v>103</v>
      </c>
      <c r="C637" s="251" t="s">
        <v>25</v>
      </c>
      <c r="D637" s="255"/>
      <c r="E637" s="255"/>
      <c r="F637" s="255"/>
      <c r="G637" s="255"/>
      <c r="H637" s="255"/>
      <c r="I637" s="255"/>
      <c r="J637" s="255"/>
      <c r="K637" s="255"/>
      <c r="L637" s="255"/>
      <c r="M637" s="255"/>
      <c r="N637" s="255"/>
      <c r="O637" s="255"/>
      <c r="P637" s="255"/>
      <c r="Q637" s="255">
        <v>3</v>
      </c>
      <c r="R637" s="255"/>
      <c r="S637" s="255"/>
      <c r="T637" s="255"/>
      <c r="U637" s="255"/>
      <c r="V637" s="255"/>
      <c r="W637" s="255"/>
      <c r="X637" s="255"/>
      <c r="Y637" s="255"/>
      <c r="Z637" s="255"/>
      <c r="AA637" s="255"/>
      <c r="AB637" s="255"/>
      <c r="AC637" s="255"/>
      <c r="AD637" s="255"/>
      <c r="AE637" s="366"/>
      <c r="AF637" s="361"/>
      <c r="AG637" s="361"/>
      <c r="AH637" s="361"/>
      <c r="AI637" s="361"/>
      <c r="AJ637" s="361"/>
      <c r="AK637" s="361"/>
      <c r="AL637" s="366"/>
      <c r="AM637" s="366"/>
      <c r="AN637" s="366"/>
      <c r="AO637" s="366"/>
      <c r="AP637" s="366"/>
      <c r="AQ637" s="366"/>
      <c r="AR637" s="366"/>
      <c r="AS637" s="256">
        <f>SUM(AE637:AR637)</f>
        <v>0</v>
      </c>
    </row>
    <row r="638" spans="1:45" hidden="1" outlineLevel="1">
      <c r="A638" s="464"/>
      <c r="B638" s="254" t="s">
        <v>309</v>
      </c>
      <c r="C638" s="251" t="s">
        <v>163</v>
      </c>
      <c r="D638" s="255"/>
      <c r="E638" s="255"/>
      <c r="F638" s="255"/>
      <c r="G638" s="255"/>
      <c r="H638" s="255"/>
      <c r="I638" s="255"/>
      <c r="J638" s="255"/>
      <c r="K638" s="255"/>
      <c r="L638" s="255"/>
      <c r="M638" s="255"/>
      <c r="N638" s="255"/>
      <c r="O638" s="255"/>
      <c r="P638" s="255"/>
      <c r="Q638" s="255">
        <f>Q637</f>
        <v>3</v>
      </c>
      <c r="R638" s="255"/>
      <c r="S638" s="255"/>
      <c r="T638" s="255"/>
      <c r="U638" s="255"/>
      <c r="V638" s="255"/>
      <c r="W638" s="255"/>
      <c r="X638" s="255"/>
      <c r="Y638" s="255"/>
      <c r="Z638" s="255"/>
      <c r="AA638" s="255"/>
      <c r="AB638" s="255"/>
      <c r="AC638" s="255"/>
      <c r="AD638" s="255"/>
      <c r="AE638" s="362">
        <f>AE637</f>
        <v>0</v>
      </c>
      <c r="AF638" s="362">
        <f t="shared" ref="AF638" si="1855">AF637</f>
        <v>0</v>
      </c>
      <c r="AG638" s="362">
        <f t="shared" ref="AG638" si="1856">AG637</f>
        <v>0</v>
      </c>
      <c r="AH638" s="362">
        <f t="shared" ref="AH638" si="1857">AH637</f>
        <v>0</v>
      </c>
      <c r="AI638" s="362">
        <f t="shared" ref="AI638" si="1858">AI637</f>
        <v>0</v>
      </c>
      <c r="AJ638" s="362">
        <f t="shared" ref="AJ638" si="1859">AJ637</f>
        <v>0</v>
      </c>
      <c r="AK638" s="362">
        <f t="shared" ref="AK638" si="1860">AK637</f>
        <v>0</v>
      </c>
      <c r="AL638" s="362">
        <f t="shared" ref="AL638" si="1861">AL637</f>
        <v>0</v>
      </c>
      <c r="AM638" s="362">
        <f t="shared" ref="AM638" si="1862">AM637</f>
        <v>0</v>
      </c>
      <c r="AN638" s="362">
        <f t="shared" ref="AN638" si="1863">AN637</f>
        <v>0</v>
      </c>
      <c r="AO638" s="362">
        <f t="shared" ref="AO638" si="1864">AO637</f>
        <v>0</v>
      </c>
      <c r="AP638" s="362">
        <f t="shared" ref="AP638" si="1865">AP637</f>
        <v>0</v>
      </c>
      <c r="AQ638" s="362">
        <f t="shared" ref="AQ638" si="1866">AQ637</f>
        <v>0</v>
      </c>
      <c r="AR638" s="362">
        <f t="shared" ref="AR638" si="1867">AR637</f>
        <v>0</v>
      </c>
      <c r="AS638" s="270"/>
    </row>
    <row r="639" spans="1:45" hidden="1" outlineLevel="1">
      <c r="A639" s="464"/>
      <c r="B639" s="273"/>
      <c r="C639" s="271"/>
      <c r="D639" s="275"/>
      <c r="E639" s="275"/>
      <c r="F639" s="275"/>
      <c r="G639" s="275"/>
      <c r="H639" s="275"/>
      <c r="I639" s="275"/>
      <c r="J639" s="275"/>
      <c r="K639" s="275"/>
      <c r="L639" s="275"/>
      <c r="M639" s="275"/>
      <c r="N639" s="275"/>
      <c r="O639" s="275"/>
      <c r="P639" s="275"/>
      <c r="Q639" s="251"/>
      <c r="R639" s="275"/>
      <c r="S639" s="275"/>
      <c r="T639" s="275"/>
      <c r="U639" s="275"/>
      <c r="V639" s="275"/>
      <c r="W639" s="275"/>
      <c r="X639" s="275"/>
      <c r="Y639" s="275"/>
      <c r="Z639" s="275"/>
      <c r="AA639" s="275"/>
      <c r="AB639" s="275"/>
      <c r="AC639" s="275"/>
      <c r="AD639" s="275"/>
      <c r="AE639" s="367"/>
      <c r="AF639" s="368"/>
      <c r="AG639" s="367"/>
      <c r="AH639" s="367"/>
      <c r="AI639" s="367"/>
      <c r="AJ639" s="367"/>
      <c r="AK639" s="367"/>
      <c r="AL639" s="367"/>
      <c r="AM639" s="367"/>
      <c r="AN639" s="367"/>
      <c r="AO639" s="367"/>
      <c r="AP639" s="367"/>
      <c r="AQ639" s="367"/>
      <c r="AR639" s="367"/>
      <c r="AS639" s="272"/>
    </row>
    <row r="640" spans="1:45" ht="15.75" hidden="1" outlineLevel="1">
      <c r="A640" s="464"/>
      <c r="B640" s="248" t="s">
        <v>10</v>
      </c>
      <c r="C640" s="249"/>
      <c r="D640" s="249"/>
      <c r="E640" s="249"/>
      <c r="F640" s="249"/>
      <c r="G640" s="249"/>
      <c r="H640" s="249"/>
      <c r="I640" s="249"/>
      <c r="J640" s="249"/>
      <c r="K640" s="249"/>
      <c r="L640" s="249"/>
      <c r="M640" s="249"/>
      <c r="N640" s="249"/>
      <c r="O640" s="249"/>
      <c r="P640" s="249"/>
      <c r="Q640" s="250"/>
      <c r="R640" s="249"/>
      <c r="S640" s="249"/>
      <c r="T640" s="249"/>
      <c r="U640" s="249"/>
      <c r="V640" s="249"/>
      <c r="W640" s="249"/>
      <c r="X640" s="249"/>
      <c r="Y640" s="249"/>
      <c r="Z640" s="249"/>
      <c r="AA640" s="249"/>
      <c r="AB640" s="249"/>
      <c r="AC640" s="249"/>
      <c r="AD640" s="249"/>
      <c r="AE640" s="365"/>
      <c r="AF640" s="365"/>
      <c r="AG640" s="365"/>
      <c r="AH640" s="365"/>
      <c r="AI640" s="365"/>
      <c r="AJ640" s="365"/>
      <c r="AK640" s="365"/>
      <c r="AL640" s="365"/>
      <c r="AM640" s="365"/>
      <c r="AN640" s="365"/>
      <c r="AO640" s="365"/>
      <c r="AP640" s="365"/>
      <c r="AQ640" s="365"/>
      <c r="AR640" s="365"/>
      <c r="AS640" s="252"/>
    </row>
    <row r="641" spans="1:46" ht="30" hidden="1" outlineLevel="1">
      <c r="A641" s="464">
        <v>11</v>
      </c>
      <c r="B641" s="379" t="s">
        <v>104</v>
      </c>
      <c r="C641" s="251" t="s">
        <v>25</v>
      </c>
      <c r="D641" s="255"/>
      <c r="E641" s="255"/>
      <c r="F641" s="255"/>
      <c r="G641" s="255"/>
      <c r="H641" s="255"/>
      <c r="I641" s="255"/>
      <c r="J641" s="255"/>
      <c r="K641" s="255"/>
      <c r="L641" s="255"/>
      <c r="M641" s="255"/>
      <c r="N641" s="255"/>
      <c r="O641" s="255"/>
      <c r="P641" s="255"/>
      <c r="Q641" s="255">
        <v>12</v>
      </c>
      <c r="R641" s="255"/>
      <c r="S641" s="255"/>
      <c r="T641" s="255"/>
      <c r="U641" s="255"/>
      <c r="V641" s="255"/>
      <c r="W641" s="255"/>
      <c r="X641" s="255"/>
      <c r="Y641" s="255"/>
      <c r="Z641" s="255"/>
      <c r="AA641" s="255"/>
      <c r="AB641" s="255"/>
      <c r="AC641" s="255"/>
      <c r="AD641" s="255"/>
      <c r="AE641" s="377"/>
      <c r="AF641" s="361"/>
      <c r="AG641" s="361"/>
      <c r="AH641" s="361"/>
      <c r="AI641" s="361"/>
      <c r="AJ641" s="361"/>
      <c r="AK641" s="361"/>
      <c r="AL641" s="366"/>
      <c r="AM641" s="366"/>
      <c r="AN641" s="366"/>
      <c r="AO641" s="366"/>
      <c r="AP641" s="366"/>
      <c r="AQ641" s="366"/>
      <c r="AR641" s="366"/>
      <c r="AS641" s="256">
        <f>SUM(AE641:AR641)</f>
        <v>0</v>
      </c>
    </row>
    <row r="642" spans="1:46" hidden="1" outlineLevel="1">
      <c r="A642" s="464"/>
      <c r="B642" s="254" t="s">
        <v>309</v>
      </c>
      <c r="C642" s="251" t="s">
        <v>163</v>
      </c>
      <c r="D642" s="255"/>
      <c r="E642" s="255"/>
      <c r="F642" s="255"/>
      <c r="G642" s="255"/>
      <c r="H642" s="255"/>
      <c r="I642" s="255"/>
      <c r="J642" s="255"/>
      <c r="K642" s="255"/>
      <c r="L642" s="255"/>
      <c r="M642" s="255"/>
      <c r="N642" s="255"/>
      <c r="O642" s="255"/>
      <c r="P642" s="255"/>
      <c r="Q642" s="255">
        <f>Q641</f>
        <v>12</v>
      </c>
      <c r="R642" s="255"/>
      <c r="S642" s="255"/>
      <c r="T642" s="255"/>
      <c r="U642" s="255"/>
      <c r="V642" s="255"/>
      <c r="W642" s="255"/>
      <c r="X642" s="255"/>
      <c r="Y642" s="255"/>
      <c r="Z642" s="255"/>
      <c r="AA642" s="255"/>
      <c r="AB642" s="255"/>
      <c r="AC642" s="255"/>
      <c r="AD642" s="255"/>
      <c r="AE642" s="362">
        <f>AE641</f>
        <v>0</v>
      </c>
      <c r="AF642" s="362">
        <f t="shared" ref="AF642" si="1868">AF641</f>
        <v>0</v>
      </c>
      <c r="AG642" s="362">
        <f t="shared" ref="AG642" si="1869">AG641</f>
        <v>0</v>
      </c>
      <c r="AH642" s="362">
        <f t="shared" ref="AH642" si="1870">AH641</f>
        <v>0</v>
      </c>
      <c r="AI642" s="362">
        <f t="shared" ref="AI642" si="1871">AI641</f>
        <v>0</v>
      </c>
      <c r="AJ642" s="362">
        <f t="shared" ref="AJ642" si="1872">AJ641</f>
        <v>0</v>
      </c>
      <c r="AK642" s="362">
        <f t="shared" ref="AK642" si="1873">AK641</f>
        <v>0</v>
      </c>
      <c r="AL642" s="362">
        <f t="shared" ref="AL642" si="1874">AL641</f>
        <v>0</v>
      </c>
      <c r="AM642" s="362">
        <f t="shared" ref="AM642" si="1875">AM641</f>
        <v>0</v>
      </c>
      <c r="AN642" s="362">
        <f t="shared" ref="AN642" si="1876">AN641</f>
        <v>0</v>
      </c>
      <c r="AO642" s="362">
        <f t="shared" ref="AO642" si="1877">AO641</f>
        <v>0</v>
      </c>
      <c r="AP642" s="362">
        <f t="shared" ref="AP642" si="1878">AP641</f>
        <v>0</v>
      </c>
      <c r="AQ642" s="362">
        <f t="shared" ref="AQ642" si="1879">AQ641</f>
        <v>0</v>
      </c>
      <c r="AR642" s="362">
        <f t="shared" ref="AR642" si="1880">AR641</f>
        <v>0</v>
      </c>
      <c r="AS642" s="257"/>
    </row>
    <row r="643" spans="1:46" hidden="1" outlineLevel="1">
      <c r="A643" s="464"/>
      <c r="B643" s="274"/>
      <c r="C643" s="265"/>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251"/>
      <c r="AE643" s="363"/>
      <c r="AF643" s="372"/>
      <c r="AG643" s="372"/>
      <c r="AH643" s="372"/>
      <c r="AI643" s="372"/>
      <c r="AJ643" s="372"/>
      <c r="AK643" s="372"/>
      <c r="AL643" s="372"/>
      <c r="AM643" s="372"/>
      <c r="AN643" s="372"/>
      <c r="AO643" s="372"/>
      <c r="AP643" s="372"/>
      <c r="AQ643" s="372"/>
      <c r="AR643" s="372"/>
      <c r="AS643" s="266"/>
    </row>
    <row r="644" spans="1:46" ht="30" hidden="1" outlineLevel="1">
      <c r="A644" s="464">
        <v>12</v>
      </c>
      <c r="B644" s="379" t="s">
        <v>105</v>
      </c>
      <c r="C644" s="251" t="s">
        <v>25</v>
      </c>
      <c r="D644" s="255"/>
      <c r="E644" s="255"/>
      <c r="F644" s="255"/>
      <c r="G644" s="255"/>
      <c r="H644" s="255"/>
      <c r="I644" s="255"/>
      <c r="J644" s="255"/>
      <c r="K644" s="255"/>
      <c r="L644" s="255"/>
      <c r="M644" s="255"/>
      <c r="N644" s="255"/>
      <c r="O644" s="255"/>
      <c r="P644" s="255"/>
      <c r="Q644" s="255">
        <v>12</v>
      </c>
      <c r="R644" s="255"/>
      <c r="S644" s="255"/>
      <c r="T644" s="255"/>
      <c r="U644" s="255"/>
      <c r="V644" s="255"/>
      <c r="W644" s="255"/>
      <c r="X644" s="255"/>
      <c r="Y644" s="255"/>
      <c r="Z644" s="255"/>
      <c r="AA644" s="255"/>
      <c r="AB644" s="255"/>
      <c r="AC644" s="255"/>
      <c r="AD644" s="255"/>
      <c r="AE644" s="361"/>
      <c r="AF644" s="361"/>
      <c r="AG644" s="361"/>
      <c r="AH644" s="361"/>
      <c r="AI644" s="361"/>
      <c r="AJ644" s="361"/>
      <c r="AK644" s="361"/>
      <c r="AL644" s="366"/>
      <c r="AM644" s="366"/>
      <c r="AN644" s="366"/>
      <c r="AO644" s="366"/>
      <c r="AP644" s="366"/>
      <c r="AQ644" s="366"/>
      <c r="AR644" s="366"/>
      <c r="AS644" s="256">
        <f>SUM(AE644:AR644)</f>
        <v>0</v>
      </c>
    </row>
    <row r="645" spans="1:46" hidden="1" outlineLevel="1">
      <c r="A645" s="464"/>
      <c r="B645" s="254" t="s">
        <v>309</v>
      </c>
      <c r="C645" s="251" t="s">
        <v>163</v>
      </c>
      <c r="D645" s="255"/>
      <c r="E645" s="255"/>
      <c r="F645" s="255"/>
      <c r="G645" s="255"/>
      <c r="H645" s="255"/>
      <c r="I645" s="255"/>
      <c r="J645" s="255"/>
      <c r="K645" s="255"/>
      <c r="L645" s="255"/>
      <c r="M645" s="255"/>
      <c r="N645" s="255"/>
      <c r="O645" s="255"/>
      <c r="P645" s="255"/>
      <c r="Q645" s="255">
        <f>Q644</f>
        <v>12</v>
      </c>
      <c r="R645" s="255"/>
      <c r="S645" s="255"/>
      <c r="T645" s="255"/>
      <c r="U645" s="255"/>
      <c r="V645" s="255"/>
      <c r="W645" s="255"/>
      <c r="X645" s="255"/>
      <c r="Y645" s="255"/>
      <c r="Z645" s="255"/>
      <c r="AA645" s="255"/>
      <c r="AB645" s="255"/>
      <c r="AC645" s="255"/>
      <c r="AD645" s="255"/>
      <c r="AE645" s="362">
        <f>AE644</f>
        <v>0</v>
      </c>
      <c r="AF645" s="362">
        <f t="shared" ref="AF645" si="1881">AF644</f>
        <v>0</v>
      </c>
      <c r="AG645" s="362">
        <f t="shared" ref="AG645" si="1882">AG644</f>
        <v>0</v>
      </c>
      <c r="AH645" s="362">
        <f t="shared" ref="AH645" si="1883">AH644</f>
        <v>0</v>
      </c>
      <c r="AI645" s="362">
        <f t="shared" ref="AI645" si="1884">AI644</f>
        <v>0</v>
      </c>
      <c r="AJ645" s="362">
        <f t="shared" ref="AJ645" si="1885">AJ644</f>
        <v>0</v>
      </c>
      <c r="AK645" s="362">
        <f t="shared" ref="AK645" si="1886">AK644</f>
        <v>0</v>
      </c>
      <c r="AL645" s="362">
        <f t="shared" ref="AL645" si="1887">AL644</f>
        <v>0</v>
      </c>
      <c r="AM645" s="362">
        <f t="shared" ref="AM645" si="1888">AM644</f>
        <v>0</v>
      </c>
      <c r="AN645" s="362">
        <f t="shared" ref="AN645" si="1889">AN644</f>
        <v>0</v>
      </c>
      <c r="AO645" s="362">
        <f t="shared" ref="AO645" si="1890">AO644</f>
        <v>0</v>
      </c>
      <c r="AP645" s="362">
        <f t="shared" ref="AP645" si="1891">AP644</f>
        <v>0</v>
      </c>
      <c r="AQ645" s="362">
        <f t="shared" ref="AQ645" si="1892">AQ644</f>
        <v>0</v>
      </c>
      <c r="AR645" s="362">
        <f t="shared" ref="AR645" si="1893">AR644</f>
        <v>0</v>
      </c>
      <c r="AS645" s="257"/>
    </row>
    <row r="646" spans="1:46" hidden="1" outlineLevel="1">
      <c r="A646" s="464"/>
      <c r="B646" s="274"/>
      <c r="C646" s="265"/>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c r="AA646" s="251"/>
      <c r="AB646" s="251"/>
      <c r="AC646" s="251"/>
      <c r="AD646" s="251"/>
      <c r="AE646" s="373"/>
      <c r="AF646" s="373"/>
      <c r="AG646" s="363"/>
      <c r="AH646" s="363"/>
      <c r="AI646" s="363"/>
      <c r="AJ646" s="363"/>
      <c r="AK646" s="363"/>
      <c r="AL646" s="363"/>
      <c r="AM646" s="363"/>
      <c r="AN646" s="363"/>
      <c r="AO646" s="363"/>
      <c r="AP646" s="363"/>
      <c r="AQ646" s="363"/>
      <c r="AR646" s="363"/>
      <c r="AS646" s="266"/>
    </row>
    <row r="647" spans="1:46" ht="30" hidden="1" outlineLevel="1">
      <c r="A647" s="464">
        <v>13</v>
      </c>
      <c r="B647" s="379" t="s">
        <v>106</v>
      </c>
      <c r="C647" s="251" t="s">
        <v>25</v>
      </c>
      <c r="D647" s="255"/>
      <c r="E647" s="255"/>
      <c r="F647" s="255"/>
      <c r="G647" s="255"/>
      <c r="H647" s="255"/>
      <c r="I647" s="255"/>
      <c r="J647" s="255"/>
      <c r="K647" s="255"/>
      <c r="L647" s="255"/>
      <c r="M647" s="255"/>
      <c r="N647" s="255"/>
      <c r="O647" s="255"/>
      <c r="P647" s="255"/>
      <c r="Q647" s="255">
        <v>12</v>
      </c>
      <c r="R647" s="255"/>
      <c r="S647" s="255"/>
      <c r="T647" s="255"/>
      <c r="U647" s="255"/>
      <c r="V647" s="255"/>
      <c r="W647" s="255"/>
      <c r="X647" s="255"/>
      <c r="Y647" s="255"/>
      <c r="Z647" s="255"/>
      <c r="AA647" s="255"/>
      <c r="AB647" s="255"/>
      <c r="AC647" s="255"/>
      <c r="AD647" s="255"/>
      <c r="AE647" s="361"/>
      <c r="AF647" s="361"/>
      <c r="AG647" s="361"/>
      <c r="AH647" s="361"/>
      <c r="AI647" s="361"/>
      <c r="AJ647" s="361"/>
      <c r="AK647" s="361"/>
      <c r="AL647" s="366"/>
      <c r="AM647" s="366"/>
      <c r="AN647" s="366"/>
      <c r="AO647" s="366"/>
      <c r="AP647" s="366"/>
      <c r="AQ647" s="366"/>
      <c r="AR647" s="366"/>
      <c r="AS647" s="256">
        <f>SUM(AE647:AR647)</f>
        <v>0</v>
      </c>
    </row>
    <row r="648" spans="1:46" hidden="1" outlineLevel="1">
      <c r="A648" s="464"/>
      <c r="B648" s="254" t="s">
        <v>309</v>
      </c>
      <c r="C648" s="251" t="s">
        <v>163</v>
      </c>
      <c r="D648" s="255"/>
      <c r="E648" s="255"/>
      <c r="F648" s="255"/>
      <c r="G648" s="255"/>
      <c r="H648" s="255"/>
      <c r="I648" s="255"/>
      <c r="J648" s="255"/>
      <c r="K648" s="255"/>
      <c r="L648" s="255"/>
      <c r="M648" s="255"/>
      <c r="N648" s="255"/>
      <c r="O648" s="255"/>
      <c r="P648" s="255"/>
      <c r="Q648" s="255">
        <f>Q647</f>
        <v>12</v>
      </c>
      <c r="R648" s="255"/>
      <c r="S648" s="255"/>
      <c r="T648" s="255"/>
      <c r="U648" s="255"/>
      <c r="V648" s="255"/>
      <c r="W648" s="255"/>
      <c r="X648" s="255"/>
      <c r="Y648" s="255"/>
      <c r="Z648" s="255"/>
      <c r="AA648" s="255"/>
      <c r="AB648" s="255"/>
      <c r="AC648" s="255"/>
      <c r="AD648" s="255"/>
      <c r="AE648" s="362">
        <f>AE647</f>
        <v>0</v>
      </c>
      <c r="AF648" s="362">
        <f t="shared" ref="AF648" si="1894">AF647</f>
        <v>0</v>
      </c>
      <c r="AG648" s="362">
        <f t="shared" ref="AG648" si="1895">AG647</f>
        <v>0</v>
      </c>
      <c r="AH648" s="362">
        <f t="shared" ref="AH648" si="1896">AH647</f>
        <v>0</v>
      </c>
      <c r="AI648" s="362">
        <f t="shared" ref="AI648" si="1897">AI647</f>
        <v>0</v>
      </c>
      <c r="AJ648" s="362">
        <f t="shared" ref="AJ648" si="1898">AJ647</f>
        <v>0</v>
      </c>
      <c r="AK648" s="362">
        <f t="shared" ref="AK648" si="1899">AK647</f>
        <v>0</v>
      </c>
      <c r="AL648" s="362">
        <f t="shared" ref="AL648" si="1900">AL647</f>
        <v>0</v>
      </c>
      <c r="AM648" s="362">
        <f t="shared" ref="AM648" si="1901">AM647</f>
        <v>0</v>
      </c>
      <c r="AN648" s="362">
        <f t="shared" ref="AN648" si="1902">AN647</f>
        <v>0</v>
      </c>
      <c r="AO648" s="362">
        <f t="shared" ref="AO648" si="1903">AO647</f>
        <v>0</v>
      </c>
      <c r="AP648" s="362">
        <f t="shared" ref="AP648" si="1904">AP647</f>
        <v>0</v>
      </c>
      <c r="AQ648" s="362">
        <f t="shared" ref="AQ648" si="1905">AQ647</f>
        <v>0</v>
      </c>
      <c r="AR648" s="362">
        <f t="shared" ref="AR648" si="1906">AR647</f>
        <v>0</v>
      </c>
      <c r="AS648" s="266"/>
    </row>
    <row r="649" spans="1:46" hidden="1" outlineLevel="1">
      <c r="A649" s="464"/>
      <c r="B649" s="274"/>
      <c r="C649" s="265"/>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363"/>
      <c r="AF649" s="363"/>
      <c r="AG649" s="363"/>
      <c r="AH649" s="363"/>
      <c r="AI649" s="363"/>
      <c r="AJ649" s="363"/>
      <c r="AK649" s="363"/>
      <c r="AL649" s="363"/>
      <c r="AM649" s="363"/>
      <c r="AN649" s="363"/>
      <c r="AO649" s="363"/>
      <c r="AP649" s="363"/>
      <c r="AQ649" s="363"/>
      <c r="AR649" s="363"/>
      <c r="AS649" s="266"/>
    </row>
    <row r="650" spans="1:46" ht="15.75" hidden="1" outlineLevel="1">
      <c r="A650" s="464"/>
      <c r="B650" s="248" t="s">
        <v>107</v>
      </c>
      <c r="C650" s="249"/>
      <c r="D650" s="250"/>
      <c r="E650" s="250"/>
      <c r="F650" s="250"/>
      <c r="G650" s="250"/>
      <c r="H650" s="250"/>
      <c r="I650" s="250"/>
      <c r="J650" s="250"/>
      <c r="K650" s="250"/>
      <c r="L650" s="250"/>
      <c r="M650" s="250"/>
      <c r="N650" s="250"/>
      <c r="O650" s="250"/>
      <c r="P650" s="250"/>
      <c r="Q650" s="250"/>
      <c r="R650" s="250"/>
      <c r="S650" s="249"/>
      <c r="T650" s="249"/>
      <c r="U650" s="249"/>
      <c r="V650" s="249"/>
      <c r="W650" s="249"/>
      <c r="X650" s="249"/>
      <c r="Y650" s="249"/>
      <c r="Z650" s="249"/>
      <c r="AA650" s="249"/>
      <c r="AB650" s="249"/>
      <c r="AC650" s="249"/>
      <c r="AD650" s="249"/>
      <c r="AE650" s="365"/>
      <c r="AF650" s="365"/>
      <c r="AG650" s="365"/>
      <c r="AH650" s="365"/>
      <c r="AI650" s="365"/>
      <c r="AJ650" s="365"/>
      <c r="AK650" s="365"/>
      <c r="AL650" s="365"/>
      <c r="AM650" s="365"/>
      <c r="AN650" s="365"/>
      <c r="AO650" s="365"/>
      <c r="AP650" s="365"/>
      <c r="AQ650" s="365"/>
      <c r="AR650" s="365"/>
      <c r="AS650" s="252"/>
    </row>
    <row r="651" spans="1:46" hidden="1" outlineLevel="1">
      <c r="A651" s="464">
        <v>14</v>
      </c>
      <c r="B651" s="274" t="s">
        <v>108</v>
      </c>
      <c r="C651" s="251" t="s">
        <v>25</v>
      </c>
      <c r="D651" s="255"/>
      <c r="E651" s="255"/>
      <c r="F651" s="255"/>
      <c r="G651" s="255"/>
      <c r="H651" s="255"/>
      <c r="I651" s="255"/>
      <c r="J651" s="255"/>
      <c r="K651" s="255"/>
      <c r="L651" s="255"/>
      <c r="M651" s="255"/>
      <c r="N651" s="255"/>
      <c r="O651" s="255"/>
      <c r="P651" s="255"/>
      <c r="Q651" s="255">
        <v>12</v>
      </c>
      <c r="R651" s="255"/>
      <c r="S651" s="255"/>
      <c r="T651" s="255"/>
      <c r="U651" s="255"/>
      <c r="V651" s="255"/>
      <c r="W651" s="255"/>
      <c r="X651" s="255"/>
      <c r="Y651" s="255"/>
      <c r="Z651" s="255"/>
      <c r="AA651" s="255"/>
      <c r="AB651" s="255"/>
      <c r="AC651" s="255"/>
      <c r="AD651" s="255"/>
      <c r="AE651" s="361"/>
      <c r="AF651" s="361"/>
      <c r="AG651" s="361"/>
      <c r="AH651" s="361"/>
      <c r="AI651" s="361"/>
      <c r="AJ651" s="361"/>
      <c r="AK651" s="361"/>
      <c r="AL651" s="361"/>
      <c r="AM651" s="361"/>
      <c r="AN651" s="361"/>
      <c r="AO651" s="361"/>
      <c r="AP651" s="361"/>
      <c r="AQ651" s="361"/>
      <c r="AR651" s="361"/>
      <c r="AS651" s="256">
        <f>SUM(AE651:AR651)</f>
        <v>0</v>
      </c>
    </row>
    <row r="652" spans="1:46" hidden="1" outlineLevel="1">
      <c r="A652" s="464"/>
      <c r="B652" s="254" t="s">
        <v>309</v>
      </c>
      <c r="C652" s="251" t="s">
        <v>163</v>
      </c>
      <c r="D652" s="255"/>
      <c r="E652" s="255"/>
      <c r="F652" s="255"/>
      <c r="G652" s="255"/>
      <c r="H652" s="255"/>
      <c r="I652" s="255"/>
      <c r="J652" s="255"/>
      <c r="K652" s="255"/>
      <c r="L652" s="255"/>
      <c r="M652" s="255"/>
      <c r="N652" s="255"/>
      <c r="O652" s="255"/>
      <c r="P652" s="255"/>
      <c r="Q652" s="255">
        <f>Q651</f>
        <v>12</v>
      </c>
      <c r="R652" s="255"/>
      <c r="S652" s="255"/>
      <c r="T652" s="255"/>
      <c r="U652" s="255"/>
      <c r="V652" s="255"/>
      <c r="W652" s="255"/>
      <c r="X652" s="255"/>
      <c r="Y652" s="255"/>
      <c r="Z652" s="255"/>
      <c r="AA652" s="255"/>
      <c r="AB652" s="255"/>
      <c r="AC652" s="255"/>
      <c r="AD652" s="255"/>
      <c r="AE652" s="362">
        <f>AE651</f>
        <v>0</v>
      </c>
      <c r="AF652" s="362">
        <f t="shared" ref="AF652" si="1907">AF651</f>
        <v>0</v>
      </c>
      <c r="AG652" s="362">
        <f t="shared" ref="AG652" si="1908">AG651</f>
        <v>0</v>
      </c>
      <c r="AH652" s="362">
        <f t="shared" ref="AH652" si="1909">AH651</f>
        <v>0</v>
      </c>
      <c r="AI652" s="362">
        <f t="shared" ref="AI652" si="1910">AI651</f>
        <v>0</v>
      </c>
      <c r="AJ652" s="362">
        <f t="shared" ref="AJ652" si="1911">AJ651</f>
        <v>0</v>
      </c>
      <c r="AK652" s="362">
        <f t="shared" ref="AK652" si="1912">AK651</f>
        <v>0</v>
      </c>
      <c r="AL652" s="362">
        <f t="shared" ref="AL652" si="1913">AL651</f>
        <v>0</v>
      </c>
      <c r="AM652" s="362">
        <f t="shared" ref="AM652" si="1914">AM651</f>
        <v>0</v>
      </c>
      <c r="AN652" s="362">
        <f t="shared" ref="AN652" si="1915">AN651</f>
        <v>0</v>
      </c>
      <c r="AO652" s="362">
        <f t="shared" ref="AO652" si="1916">AO651</f>
        <v>0</v>
      </c>
      <c r="AP652" s="362">
        <f t="shared" ref="AP652" si="1917">AP651</f>
        <v>0</v>
      </c>
      <c r="AQ652" s="362">
        <f t="shared" ref="AQ652" si="1918">AQ651</f>
        <v>0</v>
      </c>
      <c r="AR652" s="362">
        <f t="shared" ref="AR652" si="1919">AR651</f>
        <v>0</v>
      </c>
      <c r="AS652" s="452"/>
      <c r="AT652" s="544"/>
    </row>
    <row r="653" spans="1:46" hidden="1" outlineLevel="1">
      <c r="A653" s="464"/>
      <c r="B653" s="274"/>
      <c r="C653" s="265"/>
      <c r="D653" s="251"/>
      <c r="E653" s="251"/>
      <c r="F653" s="251"/>
      <c r="G653" s="251"/>
      <c r="H653" s="251"/>
      <c r="I653" s="251"/>
      <c r="J653" s="251"/>
      <c r="K653" s="251"/>
      <c r="L653" s="251"/>
      <c r="M653" s="251"/>
      <c r="N653" s="251"/>
      <c r="O653" s="251"/>
      <c r="P653" s="251"/>
      <c r="Q653" s="414"/>
      <c r="R653" s="251"/>
      <c r="S653" s="251"/>
      <c r="T653" s="251"/>
      <c r="U653" s="251"/>
      <c r="V653" s="251"/>
      <c r="W653" s="251"/>
      <c r="X653" s="251"/>
      <c r="Y653" s="251"/>
      <c r="Z653" s="251"/>
      <c r="AA653" s="251"/>
      <c r="AB653" s="251"/>
      <c r="AC653" s="251"/>
      <c r="AD653" s="251"/>
      <c r="AE653" s="363"/>
      <c r="AF653" s="363"/>
      <c r="AG653" s="363"/>
      <c r="AH653" s="363"/>
      <c r="AI653" s="363"/>
      <c r="AJ653" s="363"/>
      <c r="AK653" s="363"/>
      <c r="AL653" s="363"/>
      <c r="AM653" s="363"/>
      <c r="AN653" s="363"/>
      <c r="AO653" s="363"/>
      <c r="AP653" s="363"/>
      <c r="AQ653" s="363"/>
      <c r="AR653" s="363"/>
      <c r="AS653" s="261"/>
      <c r="AT653" s="544"/>
    </row>
    <row r="654" spans="1:46" s="243" customFormat="1" ht="15.75" hidden="1" outlineLevel="1">
      <c r="A654" s="464"/>
      <c r="B654" s="248" t="s">
        <v>487</v>
      </c>
      <c r="C654" s="25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c r="AC654" s="251"/>
      <c r="AD654" s="251"/>
      <c r="AE654" s="363"/>
      <c r="AF654" s="363"/>
      <c r="AG654" s="363"/>
      <c r="AH654" s="363"/>
      <c r="AI654" s="363"/>
      <c r="AJ654" s="363"/>
      <c r="AK654" s="367"/>
      <c r="AL654" s="367"/>
      <c r="AM654" s="367"/>
      <c r="AN654" s="367"/>
      <c r="AO654" s="367"/>
      <c r="AP654" s="367"/>
      <c r="AQ654" s="367"/>
      <c r="AR654" s="367"/>
      <c r="AS654" s="453"/>
      <c r="AT654" s="545"/>
    </row>
    <row r="655" spans="1:46" hidden="1" outlineLevel="1">
      <c r="A655" s="464">
        <v>15</v>
      </c>
      <c r="B655" s="254" t="s">
        <v>492</v>
      </c>
      <c r="C655" s="251" t="s">
        <v>25</v>
      </c>
      <c r="D655" s="255"/>
      <c r="E655" s="255"/>
      <c r="F655" s="255"/>
      <c r="G655" s="255"/>
      <c r="H655" s="255"/>
      <c r="I655" s="255"/>
      <c r="J655" s="255"/>
      <c r="K655" s="255"/>
      <c r="L655" s="255"/>
      <c r="M655" s="255"/>
      <c r="N655" s="255"/>
      <c r="O655" s="255"/>
      <c r="P655" s="255"/>
      <c r="Q655" s="255">
        <v>0</v>
      </c>
      <c r="R655" s="255"/>
      <c r="S655" s="255"/>
      <c r="T655" s="255"/>
      <c r="U655" s="255"/>
      <c r="V655" s="255"/>
      <c r="W655" s="255"/>
      <c r="X655" s="255"/>
      <c r="Y655" s="255"/>
      <c r="Z655" s="255"/>
      <c r="AA655" s="255"/>
      <c r="AB655" s="255"/>
      <c r="AC655" s="255"/>
      <c r="AD655" s="255"/>
      <c r="AE655" s="361"/>
      <c r="AF655" s="361"/>
      <c r="AG655" s="361"/>
      <c r="AH655" s="361"/>
      <c r="AI655" s="361"/>
      <c r="AJ655" s="361"/>
      <c r="AK655" s="361"/>
      <c r="AL655" s="361"/>
      <c r="AM655" s="361"/>
      <c r="AN655" s="361"/>
      <c r="AO655" s="361"/>
      <c r="AP655" s="361"/>
      <c r="AQ655" s="361"/>
      <c r="AR655" s="361"/>
      <c r="AS655" s="256">
        <f>SUM(AE655:AR655)</f>
        <v>0</v>
      </c>
    </row>
    <row r="656" spans="1:46" hidden="1" outlineLevel="1">
      <c r="A656" s="464"/>
      <c r="B656" s="254" t="s">
        <v>309</v>
      </c>
      <c r="C656" s="251" t="s">
        <v>163</v>
      </c>
      <c r="D656" s="255"/>
      <c r="E656" s="255"/>
      <c r="F656" s="255"/>
      <c r="G656" s="255"/>
      <c r="H656" s="255"/>
      <c r="I656" s="255"/>
      <c r="J656" s="255"/>
      <c r="K656" s="255"/>
      <c r="L656" s="255"/>
      <c r="M656" s="255"/>
      <c r="N656" s="255"/>
      <c r="O656" s="255"/>
      <c r="P656" s="255"/>
      <c r="Q656" s="255">
        <f>Q655</f>
        <v>0</v>
      </c>
      <c r="R656" s="255"/>
      <c r="S656" s="255"/>
      <c r="T656" s="255"/>
      <c r="U656" s="255"/>
      <c r="V656" s="255"/>
      <c r="W656" s="255"/>
      <c r="X656" s="255"/>
      <c r="Y656" s="255"/>
      <c r="Z656" s="255"/>
      <c r="AA656" s="255"/>
      <c r="AB656" s="255"/>
      <c r="AC656" s="255"/>
      <c r="AD656" s="255"/>
      <c r="AE656" s="362">
        <f>AE655</f>
        <v>0</v>
      </c>
      <c r="AF656" s="362">
        <f t="shared" ref="AF656:AR656" si="1920">AF655</f>
        <v>0</v>
      </c>
      <c r="AG656" s="362">
        <f t="shared" si="1920"/>
        <v>0</v>
      </c>
      <c r="AH656" s="362">
        <f t="shared" si="1920"/>
        <v>0</v>
      </c>
      <c r="AI656" s="362">
        <f t="shared" si="1920"/>
        <v>0</v>
      </c>
      <c r="AJ656" s="362">
        <f t="shared" si="1920"/>
        <v>0</v>
      </c>
      <c r="AK656" s="362">
        <f t="shared" si="1920"/>
        <v>0</v>
      </c>
      <c r="AL656" s="362">
        <f t="shared" si="1920"/>
        <v>0</v>
      </c>
      <c r="AM656" s="362">
        <f t="shared" si="1920"/>
        <v>0</v>
      </c>
      <c r="AN656" s="362">
        <f t="shared" si="1920"/>
        <v>0</v>
      </c>
      <c r="AO656" s="362">
        <f t="shared" si="1920"/>
        <v>0</v>
      </c>
      <c r="AP656" s="362">
        <f t="shared" si="1920"/>
        <v>0</v>
      </c>
      <c r="AQ656" s="362">
        <f t="shared" si="1920"/>
        <v>0</v>
      </c>
      <c r="AR656" s="362">
        <f t="shared" si="1920"/>
        <v>0</v>
      </c>
      <c r="AS656" s="257"/>
    </row>
    <row r="657" spans="1:45" hidden="1" outlineLevel="1">
      <c r="A657" s="464"/>
      <c r="B657" s="274"/>
      <c r="C657" s="265"/>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c r="AA657" s="251"/>
      <c r="AB657" s="251"/>
      <c r="AC657" s="251"/>
      <c r="AD657" s="251"/>
      <c r="AE657" s="363"/>
      <c r="AF657" s="363"/>
      <c r="AG657" s="363"/>
      <c r="AH657" s="363"/>
      <c r="AI657" s="363"/>
      <c r="AJ657" s="363"/>
      <c r="AK657" s="363"/>
      <c r="AL657" s="363"/>
      <c r="AM657" s="363"/>
      <c r="AN657" s="363"/>
      <c r="AO657" s="363"/>
      <c r="AP657" s="363"/>
      <c r="AQ657" s="363"/>
      <c r="AR657" s="363"/>
      <c r="AS657" s="266"/>
    </row>
    <row r="658" spans="1:45" s="243" customFormat="1" hidden="1" outlineLevel="1">
      <c r="A658" s="464">
        <v>16</v>
      </c>
      <c r="B658" s="283" t="s">
        <v>488</v>
      </c>
      <c r="C658" s="251" t="s">
        <v>25</v>
      </c>
      <c r="D658" s="255"/>
      <c r="E658" s="255"/>
      <c r="F658" s="255"/>
      <c r="G658" s="255"/>
      <c r="H658" s="255"/>
      <c r="I658" s="255"/>
      <c r="J658" s="255"/>
      <c r="K658" s="255"/>
      <c r="L658" s="255"/>
      <c r="M658" s="255"/>
      <c r="N658" s="255"/>
      <c r="O658" s="255"/>
      <c r="P658" s="255"/>
      <c r="Q658" s="255">
        <v>0</v>
      </c>
      <c r="R658" s="255"/>
      <c r="S658" s="255"/>
      <c r="T658" s="255"/>
      <c r="U658" s="255"/>
      <c r="V658" s="255"/>
      <c r="W658" s="255"/>
      <c r="X658" s="255"/>
      <c r="Y658" s="255"/>
      <c r="Z658" s="255"/>
      <c r="AA658" s="255"/>
      <c r="AB658" s="255"/>
      <c r="AC658" s="255"/>
      <c r="AD658" s="255"/>
      <c r="AE658" s="361"/>
      <c r="AF658" s="361"/>
      <c r="AG658" s="361"/>
      <c r="AH658" s="361"/>
      <c r="AI658" s="361"/>
      <c r="AJ658" s="361"/>
      <c r="AK658" s="361"/>
      <c r="AL658" s="361"/>
      <c r="AM658" s="361"/>
      <c r="AN658" s="361"/>
      <c r="AO658" s="361"/>
      <c r="AP658" s="361"/>
      <c r="AQ658" s="361"/>
      <c r="AR658" s="361"/>
      <c r="AS658" s="256">
        <f>SUM(AE658:AR658)</f>
        <v>0</v>
      </c>
    </row>
    <row r="659" spans="1:45" s="243" customFormat="1" hidden="1" outlineLevel="1">
      <c r="A659" s="464"/>
      <c r="B659" s="254" t="s">
        <v>309</v>
      </c>
      <c r="C659" s="251" t="s">
        <v>163</v>
      </c>
      <c r="D659" s="255"/>
      <c r="E659" s="255"/>
      <c r="F659" s="255"/>
      <c r="G659" s="255"/>
      <c r="H659" s="255"/>
      <c r="I659" s="255"/>
      <c r="J659" s="255"/>
      <c r="K659" s="255"/>
      <c r="L659" s="255"/>
      <c r="M659" s="255"/>
      <c r="N659" s="255"/>
      <c r="O659" s="255"/>
      <c r="P659" s="255"/>
      <c r="Q659" s="255">
        <f>Q658</f>
        <v>0</v>
      </c>
      <c r="R659" s="255"/>
      <c r="S659" s="255"/>
      <c r="T659" s="255"/>
      <c r="U659" s="255"/>
      <c r="V659" s="255"/>
      <c r="W659" s="255"/>
      <c r="X659" s="255"/>
      <c r="Y659" s="255"/>
      <c r="Z659" s="255"/>
      <c r="AA659" s="255"/>
      <c r="AB659" s="255"/>
      <c r="AC659" s="255"/>
      <c r="AD659" s="255"/>
      <c r="AE659" s="362">
        <f>AE658</f>
        <v>0</v>
      </c>
      <c r="AF659" s="362">
        <f t="shared" ref="AF659:AR659" si="1921">AF658</f>
        <v>0</v>
      </c>
      <c r="AG659" s="362">
        <f t="shared" si="1921"/>
        <v>0</v>
      </c>
      <c r="AH659" s="362">
        <f t="shared" si="1921"/>
        <v>0</v>
      </c>
      <c r="AI659" s="362">
        <f t="shared" si="1921"/>
        <v>0</v>
      </c>
      <c r="AJ659" s="362">
        <f t="shared" si="1921"/>
        <v>0</v>
      </c>
      <c r="AK659" s="362">
        <f t="shared" si="1921"/>
        <v>0</v>
      </c>
      <c r="AL659" s="362">
        <f t="shared" si="1921"/>
        <v>0</v>
      </c>
      <c r="AM659" s="362">
        <f t="shared" si="1921"/>
        <v>0</v>
      </c>
      <c r="AN659" s="362">
        <f t="shared" si="1921"/>
        <v>0</v>
      </c>
      <c r="AO659" s="362">
        <f t="shared" si="1921"/>
        <v>0</v>
      </c>
      <c r="AP659" s="362">
        <f t="shared" si="1921"/>
        <v>0</v>
      </c>
      <c r="AQ659" s="362">
        <f t="shared" si="1921"/>
        <v>0</v>
      </c>
      <c r="AR659" s="362">
        <f t="shared" si="1921"/>
        <v>0</v>
      </c>
      <c r="AS659" s="257"/>
    </row>
    <row r="660" spans="1:45" s="243" customFormat="1" hidden="1" outlineLevel="1">
      <c r="A660" s="464"/>
      <c r="B660" s="283"/>
      <c r="C660" s="25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c r="AC660" s="251"/>
      <c r="AD660" s="251"/>
      <c r="AE660" s="363"/>
      <c r="AF660" s="363"/>
      <c r="AG660" s="363"/>
      <c r="AH660" s="363"/>
      <c r="AI660" s="363"/>
      <c r="AJ660" s="363"/>
      <c r="AK660" s="367"/>
      <c r="AL660" s="367"/>
      <c r="AM660" s="367"/>
      <c r="AN660" s="367"/>
      <c r="AO660" s="367"/>
      <c r="AP660" s="367"/>
      <c r="AQ660" s="367"/>
      <c r="AR660" s="367"/>
      <c r="AS660" s="272"/>
    </row>
    <row r="661" spans="1:45" ht="15.75" hidden="1" outlineLevel="1">
      <c r="A661" s="464"/>
      <c r="B661" s="455" t="s">
        <v>493</v>
      </c>
      <c r="C661" s="279"/>
      <c r="D661" s="250"/>
      <c r="E661" s="249"/>
      <c r="F661" s="249"/>
      <c r="G661" s="249"/>
      <c r="H661" s="249"/>
      <c r="I661" s="249"/>
      <c r="J661" s="249"/>
      <c r="K661" s="249"/>
      <c r="L661" s="249"/>
      <c r="M661" s="249"/>
      <c r="N661" s="249"/>
      <c r="O661" s="249"/>
      <c r="P661" s="249"/>
      <c r="Q661" s="250"/>
      <c r="R661" s="249"/>
      <c r="S661" s="249"/>
      <c r="T661" s="249"/>
      <c r="U661" s="249"/>
      <c r="V661" s="249"/>
      <c r="W661" s="249"/>
      <c r="X661" s="249"/>
      <c r="Y661" s="249"/>
      <c r="Z661" s="249"/>
      <c r="AA661" s="249"/>
      <c r="AB661" s="249"/>
      <c r="AC661" s="249"/>
      <c r="AD661" s="249"/>
      <c r="AE661" s="365"/>
      <c r="AF661" s="365"/>
      <c r="AG661" s="365"/>
      <c r="AH661" s="365"/>
      <c r="AI661" s="365"/>
      <c r="AJ661" s="365"/>
      <c r="AK661" s="365"/>
      <c r="AL661" s="365"/>
      <c r="AM661" s="365"/>
      <c r="AN661" s="365"/>
      <c r="AO661" s="365"/>
      <c r="AP661" s="365"/>
      <c r="AQ661" s="365"/>
      <c r="AR661" s="365"/>
      <c r="AS661" s="252"/>
    </row>
    <row r="662" spans="1:45" hidden="1" outlineLevel="1">
      <c r="A662" s="464">
        <v>17</v>
      </c>
      <c r="B662" s="379" t="s">
        <v>112</v>
      </c>
      <c r="C662" s="251" t="s">
        <v>25</v>
      </c>
      <c r="D662" s="255"/>
      <c r="E662" s="255"/>
      <c r="F662" s="255"/>
      <c r="G662" s="255"/>
      <c r="H662" s="255"/>
      <c r="I662" s="255"/>
      <c r="J662" s="255"/>
      <c r="K662" s="255"/>
      <c r="L662" s="255"/>
      <c r="M662" s="255"/>
      <c r="N662" s="255"/>
      <c r="O662" s="255"/>
      <c r="P662" s="255"/>
      <c r="Q662" s="255">
        <v>12</v>
      </c>
      <c r="R662" s="255"/>
      <c r="S662" s="255"/>
      <c r="T662" s="255"/>
      <c r="U662" s="255"/>
      <c r="V662" s="255"/>
      <c r="W662" s="255"/>
      <c r="X662" s="255"/>
      <c r="Y662" s="255"/>
      <c r="Z662" s="255"/>
      <c r="AA662" s="255"/>
      <c r="AB662" s="255"/>
      <c r="AC662" s="255"/>
      <c r="AD662" s="255"/>
      <c r="AE662" s="377"/>
      <c r="AF662" s="361"/>
      <c r="AG662" s="361"/>
      <c r="AH662" s="361"/>
      <c r="AI662" s="361"/>
      <c r="AJ662" s="361"/>
      <c r="AK662" s="361"/>
      <c r="AL662" s="366"/>
      <c r="AM662" s="366"/>
      <c r="AN662" s="366"/>
      <c r="AO662" s="366"/>
      <c r="AP662" s="366"/>
      <c r="AQ662" s="366"/>
      <c r="AR662" s="366"/>
      <c r="AS662" s="256">
        <f>SUM(AE662:AR662)</f>
        <v>0</v>
      </c>
    </row>
    <row r="663" spans="1:45" hidden="1" outlineLevel="1">
      <c r="A663" s="464"/>
      <c r="B663" s="254" t="s">
        <v>309</v>
      </c>
      <c r="C663" s="251" t="s">
        <v>163</v>
      </c>
      <c r="D663" s="255"/>
      <c r="E663" s="255"/>
      <c r="F663" s="255"/>
      <c r="G663" s="255"/>
      <c r="H663" s="255"/>
      <c r="I663" s="255"/>
      <c r="J663" s="255"/>
      <c r="K663" s="255"/>
      <c r="L663" s="255"/>
      <c r="M663" s="255"/>
      <c r="N663" s="255"/>
      <c r="O663" s="255"/>
      <c r="P663" s="255"/>
      <c r="Q663" s="255">
        <f>Q662</f>
        <v>12</v>
      </c>
      <c r="R663" s="255"/>
      <c r="S663" s="255"/>
      <c r="T663" s="255"/>
      <c r="U663" s="255"/>
      <c r="V663" s="255"/>
      <c r="W663" s="255"/>
      <c r="X663" s="255"/>
      <c r="Y663" s="255"/>
      <c r="Z663" s="255"/>
      <c r="AA663" s="255"/>
      <c r="AB663" s="255"/>
      <c r="AC663" s="255"/>
      <c r="AD663" s="255"/>
      <c r="AE663" s="362">
        <f>AE662</f>
        <v>0</v>
      </c>
      <c r="AF663" s="362">
        <f t="shared" ref="AF663:AR663" si="1922">AF662</f>
        <v>0</v>
      </c>
      <c r="AG663" s="362">
        <f t="shared" si="1922"/>
        <v>0</v>
      </c>
      <c r="AH663" s="362">
        <f t="shared" si="1922"/>
        <v>0</v>
      </c>
      <c r="AI663" s="362">
        <f t="shared" si="1922"/>
        <v>0</v>
      </c>
      <c r="AJ663" s="362">
        <f t="shared" si="1922"/>
        <v>0</v>
      </c>
      <c r="AK663" s="362">
        <f t="shared" si="1922"/>
        <v>0</v>
      </c>
      <c r="AL663" s="362">
        <f t="shared" si="1922"/>
        <v>0</v>
      </c>
      <c r="AM663" s="362">
        <f t="shared" si="1922"/>
        <v>0</v>
      </c>
      <c r="AN663" s="362">
        <f t="shared" si="1922"/>
        <v>0</v>
      </c>
      <c r="AO663" s="362">
        <f t="shared" si="1922"/>
        <v>0</v>
      </c>
      <c r="AP663" s="362">
        <f t="shared" si="1922"/>
        <v>0</v>
      </c>
      <c r="AQ663" s="362">
        <f t="shared" si="1922"/>
        <v>0</v>
      </c>
      <c r="AR663" s="362">
        <f t="shared" si="1922"/>
        <v>0</v>
      </c>
      <c r="AS663" s="266"/>
    </row>
    <row r="664" spans="1:45" hidden="1" outlineLevel="1">
      <c r="A664" s="464"/>
      <c r="B664" s="254"/>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251"/>
      <c r="AE664" s="373"/>
      <c r="AF664" s="376"/>
      <c r="AG664" s="376"/>
      <c r="AH664" s="376"/>
      <c r="AI664" s="376"/>
      <c r="AJ664" s="376"/>
      <c r="AK664" s="376"/>
      <c r="AL664" s="376"/>
      <c r="AM664" s="376"/>
      <c r="AN664" s="376"/>
      <c r="AO664" s="376"/>
      <c r="AP664" s="376"/>
      <c r="AQ664" s="376"/>
      <c r="AR664" s="376"/>
      <c r="AS664" s="266"/>
    </row>
    <row r="665" spans="1:45" hidden="1" outlineLevel="1">
      <c r="A665" s="464">
        <v>18</v>
      </c>
      <c r="B665" s="379" t="s">
        <v>109</v>
      </c>
      <c r="C665" s="251" t="s">
        <v>25</v>
      </c>
      <c r="D665" s="255"/>
      <c r="E665" s="255"/>
      <c r="F665" s="255"/>
      <c r="G665" s="255"/>
      <c r="H665" s="255"/>
      <c r="I665" s="255"/>
      <c r="J665" s="255"/>
      <c r="K665" s="255"/>
      <c r="L665" s="255"/>
      <c r="M665" s="255"/>
      <c r="N665" s="255"/>
      <c r="O665" s="255"/>
      <c r="P665" s="255"/>
      <c r="Q665" s="255">
        <v>12</v>
      </c>
      <c r="R665" s="255"/>
      <c r="S665" s="255"/>
      <c r="T665" s="255"/>
      <c r="U665" s="255"/>
      <c r="V665" s="255"/>
      <c r="W665" s="255"/>
      <c r="X665" s="255"/>
      <c r="Y665" s="255"/>
      <c r="Z665" s="255"/>
      <c r="AA665" s="255"/>
      <c r="AB665" s="255"/>
      <c r="AC665" s="255"/>
      <c r="AD665" s="255"/>
      <c r="AE665" s="377"/>
      <c r="AF665" s="361"/>
      <c r="AG665" s="361"/>
      <c r="AH665" s="361"/>
      <c r="AI665" s="361"/>
      <c r="AJ665" s="361"/>
      <c r="AK665" s="361"/>
      <c r="AL665" s="366"/>
      <c r="AM665" s="366"/>
      <c r="AN665" s="366"/>
      <c r="AO665" s="366"/>
      <c r="AP665" s="366"/>
      <c r="AQ665" s="366"/>
      <c r="AR665" s="366"/>
      <c r="AS665" s="256">
        <f>SUM(AE665:AR665)</f>
        <v>0</v>
      </c>
    </row>
    <row r="666" spans="1:45" hidden="1" outlineLevel="1">
      <c r="A666" s="464"/>
      <c r="B666" s="254" t="s">
        <v>309</v>
      </c>
      <c r="C666" s="251" t="s">
        <v>163</v>
      </c>
      <c r="D666" s="255"/>
      <c r="E666" s="255"/>
      <c r="F666" s="255"/>
      <c r="G666" s="255"/>
      <c r="H666" s="255"/>
      <c r="I666" s="255"/>
      <c r="J666" s="255"/>
      <c r="K666" s="255"/>
      <c r="L666" s="255"/>
      <c r="M666" s="255"/>
      <c r="N666" s="255"/>
      <c r="O666" s="255"/>
      <c r="P666" s="255"/>
      <c r="Q666" s="255">
        <f>Q665</f>
        <v>12</v>
      </c>
      <c r="R666" s="255"/>
      <c r="S666" s="255"/>
      <c r="T666" s="255"/>
      <c r="U666" s="255"/>
      <c r="V666" s="255"/>
      <c r="W666" s="255"/>
      <c r="X666" s="255"/>
      <c r="Y666" s="255"/>
      <c r="Z666" s="255"/>
      <c r="AA666" s="255"/>
      <c r="AB666" s="255"/>
      <c r="AC666" s="255"/>
      <c r="AD666" s="255"/>
      <c r="AE666" s="362">
        <f>AE665</f>
        <v>0</v>
      </c>
      <c r="AF666" s="362">
        <f t="shared" ref="AF666:AR666" si="1923">AF665</f>
        <v>0</v>
      </c>
      <c r="AG666" s="362">
        <f t="shared" si="1923"/>
        <v>0</v>
      </c>
      <c r="AH666" s="362">
        <f t="shared" si="1923"/>
        <v>0</v>
      </c>
      <c r="AI666" s="362">
        <f t="shared" si="1923"/>
        <v>0</v>
      </c>
      <c r="AJ666" s="362">
        <f t="shared" si="1923"/>
        <v>0</v>
      </c>
      <c r="AK666" s="362">
        <f t="shared" si="1923"/>
        <v>0</v>
      </c>
      <c r="AL666" s="362">
        <f t="shared" si="1923"/>
        <v>0</v>
      </c>
      <c r="AM666" s="362">
        <f t="shared" si="1923"/>
        <v>0</v>
      </c>
      <c r="AN666" s="362">
        <f t="shared" si="1923"/>
        <v>0</v>
      </c>
      <c r="AO666" s="362">
        <f t="shared" si="1923"/>
        <v>0</v>
      </c>
      <c r="AP666" s="362">
        <f t="shared" si="1923"/>
        <v>0</v>
      </c>
      <c r="AQ666" s="362">
        <f t="shared" si="1923"/>
        <v>0</v>
      </c>
      <c r="AR666" s="362">
        <f t="shared" si="1923"/>
        <v>0</v>
      </c>
      <c r="AS666" s="266"/>
    </row>
    <row r="667" spans="1:45" hidden="1" outlineLevel="1">
      <c r="A667" s="464"/>
      <c r="B667" s="28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51"/>
      <c r="AE667" s="374"/>
      <c r="AF667" s="375"/>
      <c r="AG667" s="375"/>
      <c r="AH667" s="375"/>
      <c r="AI667" s="375"/>
      <c r="AJ667" s="375"/>
      <c r="AK667" s="375"/>
      <c r="AL667" s="375"/>
      <c r="AM667" s="375"/>
      <c r="AN667" s="375"/>
      <c r="AO667" s="375"/>
      <c r="AP667" s="375"/>
      <c r="AQ667" s="375"/>
      <c r="AR667" s="375"/>
      <c r="AS667" s="257"/>
    </row>
    <row r="668" spans="1:45" hidden="1" outlineLevel="1">
      <c r="A668" s="464">
        <v>19</v>
      </c>
      <c r="B668" s="379" t="s">
        <v>111</v>
      </c>
      <c r="C668" s="251" t="s">
        <v>25</v>
      </c>
      <c r="D668" s="255"/>
      <c r="E668" s="255"/>
      <c r="F668" s="255"/>
      <c r="G668" s="255"/>
      <c r="H668" s="255"/>
      <c r="I668" s="255"/>
      <c r="J668" s="255"/>
      <c r="K668" s="255"/>
      <c r="L668" s="255"/>
      <c r="M668" s="255"/>
      <c r="N668" s="255"/>
      <c r="O668" s="255"/>
      <c r="P668" s="255"/>
      <c r="Q668" s="255">
        <v>12</v>
      </c>
      <c r="R668" s="255"/>
      <c r="S668" s="255"/>
      <c r="T668" s="255"/>
      <c r="U668" s="255"/>
      <c r="V668" s="255"/>
      <c r="W668" s="255"/>
      <c r="X668" s="255"/>
      <c r="Y668" s="255"/>
      <c r="Z668" s="255"/>
      <c r="AA668" s="255"/>
      <c r="AB668" s="255"/>
      <c r="AC668" s="255"/>
      <c r="AD668" s="255"/>
      <c r="AE668" s="377"/>
      <c r="AF668" s="361"/>
      <c r="AG668" s="361"/>
      <c r="AH668" s="361"/>
      <c r="AI668" s="361"/>
      <c r="AJ668" s="361"/>
      <c r="AK668" s="361"/>
      <c r="AL668" s="366"/>
      <c r="AM668" s="366"/>
      <c r="AN668" s="366"/>
      <c r="AO668" s="366"/>
      <c r="AP668" s="366"/>
      <c r="AQ668" s="366"/>
      <c r="AR668" s="366"/>
      <c r="AS668" s="256">
        <f>SUM(AE668:AR668)</f>
        <v>0</v>
      </c>
    </row>
    <row r="669" spans="1:45" hidden="1" outlineLevel="1">
      <c r="A669" s="464"/>
      <c r="B669" s="254" t="s">
        <v>309</v>
      </c>
      <c r="C669" s="251" t="s">
        <v>163</v>
      </c>
      <c r="D669" s="255"/>
      <c r="E669" s="255"/>
      <c r="F669" s="255"/>
      <c r="G669" s="255"/>
      <c r="H669" s="255"/>
      <c r="I669" s="255"/>
      <c r="J669" s="255"/>
      <c r="K669" s="255"/>
      <c r="L669" s="255"/>
      <c r="M669" s="255"/>
      <c r="N669" s="255"/>
      <c r="O669" s="255"/>
      <c r="P669" s="255"/>
      <c r="Q669" s="255">
        <f>Q668</f>
        <v>12</v>
      </c>
      <c r="R669" s="255"/>
      <c r="S669" s="255"/>
      <c r="T669" s="255"/>
      <c r="U669" s="255"/>
      <c r="V669" s="255"/>
      <c r="W669" s="255"/>
      <c r="X669" s="255"/>
      <c r="Y669" s="255"/>
      <c r="Z669" s="255"/>
      <c r="AA669" s="255"/>
      <c r="AB669" s="255"/>
      <c r="AC669" s="255"/>
      <c r="AD669" s="255"/>
      <c r="AE669" s="362">
        <f>AE668</f>
        <v>0</v>
      </c>
      <c r="AF669" s="362">
        <f t="shared" ref="AF669:AR669" si="1924">AF668</f>
        <v>0</v>
      </c>
      <c r="AG669" s="362">
        <f t="shared" si="1924"/>
        <v>0</v>
      </c>
      <c r="AH669" s="362">
        <f t="shared" si="1924"/>
        <v>0</v>
      </c>
      <c r="AI669" s="362">
        <f t="shared" si="1924"/>
        <v>0</v>
      </c>
      <c r="AJ669" s="362">
        <f t="shared" si="1924"/>
        <v>0</v>
      </c>
      <c r="AK669" s="362">
        <f t="shared" si="1924"/>
        <v>0</v>
      </c>
      <c r="AL669" s="362">
        <f t="shared" si="1924"/>
        <v>0</v>
      </c>
      <c r="AM669" s="362">
        <f t="shared" si="1924"/>
        <v>0</v>
      </c>
      <c r="AN669" s="362">
        <f t="shared" si="1924"/>
        <v>0</v>
      </c>
      <c r="AO669" s="362">
        <f t="shared" si="1924"/>
        <v>0</v>
      </c>
      <c r="AP669" s="362">
        <f t="shared" si="1924"/>
        <v>0</v>
      </c>
      <c r="AQ669" s="362">
        <f t="shared" si="1924"/>
        <v>0</v>
      </c>
      <c r="AR669" s="362">
        <f t="shared" si="1924"/>
        <v>0</v>
      </c>
      <c r="AS669" s="257"/>
    </row>
    <row r="670" spans="1:45" hidden="1" outlineLevel="1">
      <c r="A670" s="464"/>
      <c r="B670" s="28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251"/>
      <c r="AE670" s="363"/>
      <c r="AF670" s="363"/>
      <c r="AG670" s="363"/>
      <c r="AH670" s="363"/>
      <c r="AI670" s="363"/>
      <c r="AJ670" s="363"/>
      <c r="AK670" s="363"/>
      <c r="AL670" s="363"/>
      <c r="AM670" s="363"/>
      <c r="AN670" s="363"/>
      <c r="AO670" s="363"/>
      <c r="AP670" s="363"/>
      <c r="AQ670" s="363"/>
      <c r="AR670" s="363"/>
      <c r="AS670" s="266"/>
    </row>
    <row r="671" spans="1:45" hidden="1" outlineLevel="1">
      <c r="A671" s="464">
        <v>20</v>
      </c>
      <c r="B671" s="379" t="s">
        <v>110</v>
      </c>
      <c r="C671" s="251" t="s">
        <v>25</v>
      </c>
      <c r="D671" s="255"/>
      <c r="E671" s="255"/>
      <c r="F671" s="255"/>
      <c r="G671" s="255"/>
      <c r="H671" s="255"/>
      <c r="I671" s="255"/>
      <c r="J671" s="255"/>
      <c r="K671" s="255"/>
      <c r="L671" s="255"/>
      <c r="M671" s="255"/>
      <c r="N671" s="255"/>
      <c r="O671" s="255"/>
      <c r="P671" s="255"/>
      <c r="Q671" s="255">
        <v>12</v>
      </c>
      <c r="R671" s="255"/>
      <c r="S671" s="255"/>
      <c r="T671" s="255"/>
      <c r="U671" s="255"/>
      <c r="V671" s="255"/>
      <c r="W671" s="255"/>
      <c r="X671" s="255"/>
      <c r="Y671" s="255"/>
      <c r="Z671" s="255"/>
      <c r="AA671" s="255"/>
      <c r="AB671" s="255"/>
      <c r="AC671" s="255"/>
      <c r="AD671" s="255"/>
      <c r="AE671" s="377"/>
      <c r="AF671" s="361"/>
      <c r="AG671" s="361"/>
      <c r="AH671" s="361"/>
      <c r="AI671" s="361"/>
      <c r="AJ671" s="361"/>
      <c r="AK671" s="361"/>
      <c r="AL671" s="366"/>
      <c r="AM671" s="366"/>
      <c r="AN671" s="366"/>
      <c r="AO671" s="366"/>
      <c r="AP671" s="366"/>
      <c r="AQ671" s="366"/>
      <c r="AR671" s="366"/>
      <c r="AS671" s="256">
        <f>SUM(AE671:AR671)</f>
        <v>0</v>
      </c>
    </row>
    <row r="672" spans="1:45" hidden="1" outlineLevel="1">
      <c r="A672" s="464"/>
      <c r="B672" s="254" t="s">
        <v>309</v>
      </c>
      <c r="C672" s="251" t="s">
        <v>163</v>
      </c>
      <c r="D672" s="255"/>
      <c r="E672" s="255"/>
      <c r="F672" s="255"/>
      <c r="G672" s="255"/>
      <c r="H672" s="255"/>
      <c r="I672" s="255"/>
      <c r="J672" s="255"/>
      <c r="K672" s="255"/>
      <c r="L672" s="255"/>
      <c r="M672" s="255"/>
      <c r="N672" s="255"/>
      <c r="O672" s="255"/>
      <c r="P672" s="255"/>
      <c r="Q672" s="255">
        <f>Q671</f>
        <v>12</v>
      </c>
      <c r="R672" s="255"/>
      <c r="S672" s="255"/>
      <c r="T672" s="255"/>
      <c r="U672" s="255"/>
      <c r="V672" s="255"/>
      <c r="W672" s="255"/>
      <c r="X672" s="255"/>
      <c r="Y672" s="255"/>
      <c r="Z672" s="255"/>
      <c r="AA672" s="255"/>
      <c r="AB672" s="255"/>
      <c r="AC672" s="255"/>
      <c r="AD672" s="255"/>
      <c r="AE672" s="362">
        <f>AE671</f>
        <v>0</v>
      </c>
      <c r="AF672" s="362">
        <f t="shared" ref="AF672:AR672" si="1925">AF671</f>
        <v>0</v>
      </c>
      <c r="AG672" s="362">
        <f t="shared" si="1925"/>
        <v>0</v>
      </c>
      <c r="AH672" s="362">
        <f t="shared" si="1925"/>
        <v>0</v>
      </c>
      <c r="AI672" s="362">
        <f t="shared" si="1925"/>
        <v>0</v>
      </c>
      <c r="AJ672" s="362">
        <f t="shared" si="1925"/>
        <v>0</v>
      </c>
      <c r="AK672" s="362">
        <f t="shared" si="1925"/>
        <v>0</v>
      </c>
      <c r="AL672" s="362">
        <f t="shared" si="1925"/>
        <v>0</v>
      </c>
      <c r="AM672" s="362">
        <f t="shared" si="1925"/>
        <v>0</v>
      </c>
      <c r="AN672" s="362">
        <f t="shared" si="1925"/>
        <v>0</v>
      </c>
      <c r="AO672" s="362">
        <f t="shared" si="1925"/>
        <v>0</v>
      </c>
      <c r="AP672" s="362">
        <f t="shared" si="1925"/>
        <v>0</v>
      </c>
      <c r="AQ672" s="362">
        <f t="shared" si="1925"/>
        <v>0</v>
      </c>
      <c r="AR672" s="362">
        <f t="shared" si="1925"/>
        <v>0</v>
      </c>
      <c r="AS672" s="266"/>
    </row>
    <row r="673" spans="1:45" ht="15.75" hidden="1" outlineLevel="1">
      <c r="A673" s="464"/>
      <c r="B673" s="282"/>
      <c r="C673" s="260"/>
      <c r="D673" s="251"/>
      <c r="E673" s="251"/>
      <c r="F673" s="251"/>
      <c r="G673" s="251"/>
      <c r="H673" s="251"/>
      <c r="I673" s="251"/>
      <c r="J673" s="251"/>
      <c r="K673" s="251"/>
      <c r="L673" s="251"/>
      <c r="M673" s="251"/>
      <c r="N673" s="251"/>
      <c r="O673" s="251"/>
      <c r="P673" s="251"/>
      <c r="Q673" s="260"/>
      <c r="R673" s="251"/>
      <c r="S673" s="251"/>
      <c r="T673" s="251"/>
      <c r="U673" s="251"/>
      <c r="V673" s="251"/>
      <c r="W673" s="251"/>
      <c r="X673" s="251"/>
      <c r="Y673" s="251"/>
      <c r="Z673" s="251"/>
      <c r="AA673" s="251"/>
      <c r="AB673" s="251"/>
      <c r="AC673" s="251"/>
      <c r="AD673" s="251"/>
      <c r="AE673" s="363"/>
      <c r="AF673" s="363"/>
      <c r="AG673" s="363"/>
      <c r="AH673" s="363"/>
      <c r="AI673" s="363"/>
      <c r="AJ673" s="363"/>
      <c r="AK673" s="363"/>
      <c r="AL673" s="363"/>
      <c r="AM673" s="363"/>
      <c r="AN673" s="363"/>
      <c r="AO673" s="363"/>
      <c r="AP673" s="363"/>
      <c r="AQ673" s="363"/>
      <c r="AR673" s="363"/>
      <c r="AS673" s="266"/>
    </row>
    <row r="674" spans="1:45" ht="15.75" outlineLevel="1">
      <c r="A674" s="464"/>
      <c r="B674" s="454" t="s">
        <v>500</v>
      </c>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373"/>
      <c r="AF674" s="376"/>
      <c r="AG674" s="376"/>
      <c r="AH674" s="376"/>
      <c r="AI674" s="376"/>
      <c r="AJ674" s="376"/>
      <c r="AK674" s="376"/>
      <c r="AL674" s="376"/>
      <c r="AM674" s="376"/>
      <c r="AN674" s="376"/>
      <c r="AO674" s="376"/>
      <c r="AP674" s="376"/>
      <c r="AQ674" s="376"/>
      <c r="AR674" s="376"/>
      <c r="AS674" s="266"/>
    </row>
    <row r="675" spans="1:45" ht="15.75" outlineLevel="1">
      <c r="A675" s="464"/>
      <c r="B675" s="443" t="s">
        <v>496</v>
      </c>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251"/>
      <c r="AE675" s="373"/>
      <c r="AF675" s="376"/>
      <c r="AG675" s="376"/>
      <c r="AH675" s="376"/>
      <c r="AI675" s="376"/>
      <c r="AJ675" s="376"/>
      <c r="AK675" s="376"/>
      <c r="AL675" s="376"/>
      <c r="AM675" s="376"/>
      <c r="AN675" s="376"/>
      <c r="AO675" s="376"/>
      <c r="AP675" s="376"/>
      <c r="AQ675" s="376"/>
      <c r="AR675" s="376"/>
      <c r="AS675" s="266"/>
    </row>
    <row r="676" spans="1:45" outlineLevel="1">
      <c r="A676" s="464">
        <v>21</v>
      </c>
      <c r="B676" s="830" t="s">
        <v>1037</v>
      </c>
      <c r="C676" s="251" t="s">
        <v>25</v>
      </c>
      <c r="D676" s="255">
        <f>SUMIFS('7.  Persistence Report'!AX$27:AX$659,'7.  Persistence Report'!$D$27:$D$659,$B676,'7.  Persistence Report'!$H$27:$H$659,$D$606,'7.  Persistence Report'!$J$27:$J$659,"&lt;&gt;Adjustment")</f>
        <v>29551044.31774094</v>
      </c>
      <c r="E676" s="255">
        <f>SUMIFS('7.  Persistence Report'!AY$27:AY$659,'7.  Persistence Report'!$D$27:$D$659,$B676,'7.  Persistence Report'!$H$27:$H$659,$D$606,'7.  Persistence Report'!$J$27:$J$659,"&lt;&gt;Adjustment")</f>
        <v>21400525.528073184</v>
      </c>
      <c r="F676" s="255">
        <f>SUMIFS('7.  Persistence Report'!AZ$27:AZ$659,'7.  Persistence Report'!$D$27:$D$659,$B676,'7.  Persistence Report'!$H$27:$H$659,$D$606,'7.  Persistence Report'!$J$27:$J$659,"&lt;&gt;Adjustment")</f>
        <v>21400525.528073184</v>
      </c>
      <c r="G676" s="255">
        <f>SUMIFS('7.  Persistence Report'!BA$27:BA$659,'7.  Persistence Report'!$D$27:$D$659,$B676,'7.  Persistence Report'!$H$27:$H$659,$D$606,'7.  Persistence Report'!$J$27:$J$659,"&lt;&gt;Adjustment")</f>
        <v>21400525.528073184</v>
      </c>
      <c r="H676" s="255">
        <f>SUMIFS('7.  Persistence Report'!BB$27:BB$659,'7.  Persistence Report'!$D$27:$D$659,$B676,'7.  Persistence Report'!$H$27:$H$659,$D$606,'7.  Persistence Report'!$J$27:$J$659,"&lt;&gt;Adjustment")</f>
        <v>21400525.528073184</v>
      </c>
      <c r="I676" s="255">
        <f>SUMIFS('7.  Persistence Report'!BC$27:BC$659,'7.  Persistence Report'!$D$27:$D$659,$B676,'7.  Persistence Report'!$H$27:$H$659,$D$606,'7.  Persistence Report'!$J$27:$J$659,"&lt;&gt;Adjustment")</f>
        <v>21400525.528073184</v>
      </c>
      <c r="J676" s="255">
        <f>SUMIFS('7.  Persistence Report'!BD$27:BD$659,'7.  Persistence Report'!$D$27:$D$659,$B676,'7.  Persistence Report'!$H$27:$H$659,$D$606,'7.  Persistence Report'!$J$27:$J$659,"&lt;&gt;Adjustment")</f>
        <v>21400525.528073184</v>
      </c>
      <c r="K676" s="255">
        <f>SUMIFS('7.  Persistence Report'!BE$27:BE$659,'7.  Persistence Report'!$D$27:$D$659,$B676,'7.  Persistence Report'!$H$27:$H$659,$D$606,'7.  Persistence Report'!$J$27:$J$659,"&lt;&gt;Adjustment")</f>
        <v>21400111.483699396</v>
      </c>
      <c r="L676" s="255">
        <f>SUMIFS('7.  Persistence Report'!BF$27:BF$659,'7.  Persistence Report'!$D$27:$D$659,$B676,'7.  Persistence Report'!$H$27:$H$659,$D$606,'7.  Persistence Report'!$J$27:$J$659,"&lt;&gt;Adjustment")</f>
        <v>21400111.483699396</v>
      </c>
      <c r="M676" s="255">
        <f>SUMIFS('7.  Persistence Report'!BG$27:BG$659,'7.  Persistence Report'!$D$27:$D$659,$B676,'7.  Persistence Report'!$H$27:$H$659,$D$606,'7.  Persistence Report'!$J$27:$J$659,"&lt;&gt;Adjustment")</f>
        <v>21400111.483699396</v>
      </c>
      <c r="N676" s="255">
        <f>SUMIFS('7.  Persistence Report'!BH$27:BH$659,'7.  Persistence Report'!$D$27:$D$659,$B676,'7.  Persistence Report'!$H$27:$H$659,$D$606,'7.  Persistence Report'!$J$27:$J$659,"&lt;&gt;Adjustment")</f>
        <v>21010499.156903274</v>
      </c>
      <c r="O676" s="255">
        <f>SUMIFS('7.  Persistence Report'!BI$27:BI$659,'7.  Persistence Report'!$D$27:$D$659,$B676,'7.  Persistence Report'!$H$27:$H$659,$D$606,'7.  Persistence Report'!$J$27:$J$659,"&lt;&gt;Adjustment")</f>
        <v>20973876.374839101</v>
      </c>
      <c r="P676" s="255">
        <f>SUMIFS('7.  Persistence Report'!BJ$27:BJ$659,'7.  Persistence Report'!$D$27:$D$659,$B676,'7.  Persistence Report'!$H$27:$H$659,$D$606,'7.  Persistence Report'!$J$27:$J$659,"&lt;&gt;Adjustment")</f>
        <v>20973876.374839101</v>
      </c>
      <c r="Q676" s="251"/>
      <c r="R676" s="255">
        <f>SUMIFS('7.  Persistence Report'!S$27:S$659,'7.  Persistence Report'!$D$27:$D$659,$B676,'7.  Persistence Report'!$H$27:$H$659,$R$606,'7.  Persistence Report'!$J$27:$J$659,"&lt;&gt;Adjustment")</f>
        <v>0</v>
      </c>
      <c r="S676" s="255">
        <f>SUMIFS('7.  Persistence Report'!T$27:T$659,'7.  Persistence Report'!$D$27:$D$659,$B676,'7.  Persistence Report'!$H$27:$H$659,$R$606,'7.  Persistence Report'!$J$27:$J$659,"&lt;&gt;Adjustment")</f>
        <v>0</v>
      </c>
      <c r="T676" s="255">
        <f>SUMIFS('7.  Persistence Report'!U$27:U$659,'7.  Persistence Report'!$D$27:$D$659,$B676,'7.  Persistence Report'!$H$27:$H$659,$R$606,'7.  Persistence Report'!$J$27:$J$659,"&lt;&gt;Adjustment")</f>
        <v>0</v>
      </c>
      <c r="U676" s="255">
        <f>SUMIFS('7.  Persistence Report'!V$27:V$659,'7.  Persistence Report'!$D$27:$D$659,$B676,'7.  Persistence Report'!$H$27:$H$659,$R$606,'7.  Persistence Report'!$J$27:$J$659,"&lt;&gt;Adjustment")</f>
        <v>0</v>
      </c>
      <c r="V676" s="255">
        <f>SUMIFS('7.  Persistence Report'!W$27:W$659,'7.  Persistence Report'!$D$27:$D$659,$B676,'7.  Persistence Report'!$H$27:$H$659,$R$606,'7.  Persistence Report'!$J$27:$J$659,"&lt;&gt;Adjustment")</f>
        <v>0</v>
      </c>
      <c r="W676" s="255">
        <f>SUMIFS('7.  Persistence Report'!X$27:X$659,'7.  Persistence Report'!$D$27:$D$659,$B676,'7.  Persistence Report'!$H$27:$H$659,$R$606,'7.  Persistence Report'!$J$27:$J$659,"&lt;&gt;Adjustment")</f>
        <v>0</v>
      </c>
      <c r="X676" s="255">
        <f>SUMIFS('7.  Persistence Report'!Y$27:Y$659,'7.  Persistence Report'!$D$27:$D$659,$B676,'7.  Persistence Report'!$H$27:$H$659,$R$606,'7.  Persistence Report'!$J$27:$J$659,"&lt;&gt;Adjustment")</f>
        <v>0</v>
      </c>
      <c r="Y676" s="255">
        <f>SUMIFS('7.  Persistence Report'!Z$27:Z$659,'7.  Persistence Report'!$D$27:$D$659,$B676,'7.  Persistence Report'!$H$27:$H$659,$R$606,'7.  Persistence Report'!$J$27:$J$659,"&lt;&gt;Adjustment")</f>
        <v>0</v>
      </c>
      <c r="Z676" s="255">
        <f>SUMIFS('7.  Persistence Report'!AA$27:AA$659,'7.  Persistence Report'!$D$27:$D$659,$B676,'7.  Persistence Report'!$H$27:$H$659,$R$606,'7.  Persistence Report'!$J$27:$J$659,"&lt;&gt;Adjustment")</f>
        <v>0</v>
      </c>
      <c r="AA676" s="255">
        <f>SUMIFS('7.  Persistence Report'!AB$27:AB$659,'7.  Persistence Report'!$D$27:$D$659,$B676,'7.  Persistence Report'!$H$27:$H$659,$R$606,'7.  Persistence Report'!$J$27:$J$659,"&lt;&gt;Adjustment")</f>
        <v>0</v>
      </c>
      <c r="AB676" s="255">
        <f>SUMIFS('7.  Persistence Report'!AC$27:AC$659,'7.  Persistence Report'!$D$27:$D$659,$B676,'7.  Persistence Report'!$H$27:$H$659,$R$606,'7.  Persistence Report'!$J$27:$J$659,"&lt;&gt;Adjustment")</f>
        <v>0</v>
      </c>
      <c r="AC676" s="255">
        <f>SUMIFS('7.  Persistence Report'!AD$27:AD$659,'7.  Persistence Report'!$D$27:$D$659,$B676,'7.  Persistence Report'!$H$27:$H$659,$R$606,'7.  Persistence Report'!$J$27:$J$659,"&lt;&gt;Adjustment")</f>
        <v>0</v>
      </c>
      <c r="AD676" s="255">
        <f>SUMIFS('7.  Persistence Report'!AE$27:AE$659,'7.  Persistence Report'!$D$27:$D$659,$B676,'7.  Persistence Report'!$H$27:$H$659,$R$606,'7.  Persistence Report'!$J$27:$J$659,"&lt;&gt;Adjustment")</f>
        <v>0</v>
      </c>
      <c r="AE676" s="366">
        <f>IFERROR(VLOOKUP($B676,'3-a.  Rate Class Allocations'!$B:$AM,4,FALSE),0)</f>
        <v>0.95</v>
      </c>
      <c r="AF676" s="366">
        <f>IFERROR(VLOOKUP($B676,'3-a.  Rate Class Allocations'!$B:$AM,6,FALSE),0)</f>
        <v>0.05</v>
      </c>
      <c r="AG676" s="366">
        <f>IFERROR(VLOOKUP($B676,'3-a.  Rate Class Allocations'!$B:$AM,8,FALSE),0)</f>
        <v>0</v>
      </c>
      <c r="AH676" s="366">
        <f>IFERROR(VLOOKUP($B676,'3-a.  Rate Class Allocations'!$B:$AM,9,FALSE),0)</f>
        <v>0</v>
      </c>
      <c r="AI676" s="366">
        <f>IFERROR(VLOOKUP($B676,'3-a.  Rate Class Allocations'!$B:$AM,11,FALSE),0)</f>
        <v>0</v>
      </c>
      <c r="AJ676" s="366">
        <f>IFERROR(VLOOKUP($B676,'3-a.  Rate Class Allocations'!$B:$AM,13,FALSE),0)</f>
        <v>0</v>
      </c>
      <c r="AK676" s="361"/>
      <c r="AL676" s="361"/>
      <c r="AM676" s="361"/>
      <c r="AN676" s="361"/>
      <c r="AO676" s="361"/>
      <c r="AP676" s="361"/>
      <c r="AQ676" s="361"/>
      <c r="AR676" s="361"/>
      <c r="AS676" s="256">
        <f>SUM(AE676:AR676)</f>
        <v>1</v>
      </c>
    </row>
    <row r="677" spans="1:45" outlineLevel="1">
      <c r="A677" s="464"/>
      <c r="B677" s="254" t="s">
        <v>309</v>
      </c>
      <c r="C677" s="251" t="s">
        <v>163</v>
      </c>
      <c r="D677" s="255">
        <f>SUMIFS('7.  Persistence Report'!AX$27:AX$659,'7.  Persistence Report'!$D$27:$D$659,$B676,'7.  Persistence Report'!$H$27:$H$659,$D$606,'7.  Persistence Report'!$J$27:$J$659,"Adjustment")</f>
        <v>0</v>
      </c>
      <c r="E677" s="255">
        <f>SUMIFS('7.  Persistence Report'!AY$27:AY$659,'7.  Persistence Report'!$D$27:$D$659,$B676,'7.  Persistence Report'!$H$27:$H$659,$D$606,'7.  Persistence Report'!$J$27:$J$659,"Adjustment")</f>
        <v>0</v>
      </c>
      <c r="F677" s="255">
        <f>SUMIFS('7.  Persistence Report'!AZ$27:AZ$659,'7.  Persistence Report'!$D$27:$D$659,$B676,'7.  Persistence Report'!$H$27:$H$659,$D$606,'7.  Persistence Report'!$J$27:$J$659,"Adjustment")</f>
        <v>0</v>
      </c>
      <c r="G677" s="255">
        <f>SUMIFS('7.  Persistence Report'!BA$27:BA$659,'7.  Persistence Report'!$D$27:$D$659,$B676,'7.  Persistence Report'!$H$27:$H$659,$D$606,'7.  Persistence Report'!$J$27:$J$659,"Adjustment")</f>
        <v>0</v>
      </c>
      <c r="H677" s="255">
        <f>SUMIFS('7.  Persistence Report'!BB$27:BB$659,'7.  Persistence Report'!$D$27:$D$659,$B676,'7.  Persistence Report'!$H$27:$H$659,$D$606,'7.  Persistence Report'!$J$27:$J$659,"Adjustment")</f>
        <v>0</v>
      </c>
      <c r="I677" s="255">
        <f>SUMIFS('7.  Persistence Report'!BC$27:BC$659,'7.  Persistence Report'!$D$27:$D$659,$B676,'7.  Persistence Report'!$H$27:$H$659,$D$606,'7.  Persistence Report'!$J$27:$J$659,"Adjustment")</f>
        <v>0</v>
      </c>
      <c r="J677" s="255">
        <f>SUMIFS('7.  Persistence Report'!BD$27:BD$659,'7.  Persistence Report'!$D$27:$D$659,$B676,'7.  Persistence Report'!$H$27:$H$659,$D$606,'7.  Persistence Report'!$J$27:$J$659,"Adjustment")</f>
        <v>0</v>
      </c>
      <c r="K677" s="255">
        <f>SUMIFS('7.  Persistence Report'!BE$27:BE$659,'7.  Persistence Report'!$D$27:$D$659,$B676,'7.  Persistence Report'!$H$27:$H$659,$D$606,'7.  Persistence Report'!$J$27:$J$659,"Adjustment")</f>
        <v>0</v>
      </c>
      <c r="L677" s="255">
        <f>SUMIFS('7.  Persistence Report'!BF$27:BF$659,'7.  Persistence Report'!$D$27:$D$659,$B676,'7.  Persistence Report'!$H$27:$H$659,$D$606,'7.  Persistence Report'!$J$27:$J$659,"Adjustment")</f>
        <v>0</v>
      </c>
      <c r="M677" s="255">
        <f>SUMIFS('7.  Persistence Report'!BG$27:BG$659,'7.  Persistence Report'!$D$27:$D$659,$B676,'7.  Persistence Report'!$H$27:$H$659,$D$606,'7.  Persistence Report'!$J$27:$J$659,"Adjustment")</f>
        <v>0</v>
      </c>
      <c r="N677" s="255">
        <f>SUMIFS('7.  Persistence Report'!BH$27:BH$659,'7.  Persistence Report'!$D$27:$D$659,$B676,'7.  Persistence Report'!$H$27:$H$659,$D$606,'7.  Persistence Report'!$J$27:$J$659,"Adjustment")</f>
        <v>0</v>
      </c>
      <c r="O677" s="255">
        <f>SUMIFS('7.  Persistence Report'!BI$27:BI$659,'7.  Persistence Report'!$D$27:$D$659,$B676,'7.  Persistence Report'!$H$27:$H$659,$D$606,'7.  Persistence Report'!$J$27:$J$659,"Adjustment")</f>
        <v>0</v>
      </c>
      <c r="P677" s="255">
        <f>SUMIFS('7.  Persistence Report'!BJ$27:BJ$659,'7.  Persistence Report'!$D$27:$D$659,$B676,'7.  Persistence Report'!$H$27:$H$659,$D$606,'7.  Persistence Report'!$J$27:$J$659,"Adjustment")</f>
        <v>0</v>
      </c>
      <c r="Q677" s="251"/>
      <c r="R677" s="255">
        <f>SUMIFS('7.  Persistence Report'!S$27:S$659,'7.  Persistence Report'!$D$27:$D$659,$B676,'7.  Persistence Report'!$H$27:$H$659,$R$606,'7.  Persistence Report'!$J$27:$J$659,"Adjustment")</f>
        <v>0</v>
      </c>
      <c r="S677" s="255">
        <f>SUMIFS('7.  Persistence Report'!T$27:T$659,'7.  Persistence Report'!$D$27:$D$659,$B676,'7.  Persistence Report'!$H$27:$H$659,$R$606,'7.  Persistence Report'!$J$27:$J$659,"Adjustment")</f>
        <v>0</v>
      </c>
      <c r="T677" s="255">
        <f>SUMIFS('7.  Persistence Report'!U$27:U$659,'7.  Persistence Report'!$D$27:$D$659,$B676,'7.  Persistence Report'!$H$27:$H$659,$R$606,'7.  Persistence Report'!$J$27:$J$659,"Adjustment")</f>
        <v>0</v>
      </c>
      <c r="U677" s="255">
        <f>SUMIFS('7.  Persistence Report'!V$27:V$659,'7.  Persistence Report'!$D$27:$D$659,$B676,'7.  Persistence Report'!$H$27:$H$659,$R$606,'7.  Persistence Report'!$J$27:$J$659,"Adjustment")</f>
        <v>0</v>
      </c>
      <c r="V677" s="255">
        <f>SUMIFS('7.  Persistence Report'!W$27:W$659,'7.  Persistence Report'!$D$27:$D$659,$B676,'7.  Persistence Report'!$H$27:$H$659,$R$606,'7.  Persistence Report'!$J$27:$J$659,"Adjustment")</f>
        <v>0</v>
      </c>
      <c r="W677" s="255">
        <f>SUMIFS('7.  Persistence Report'!X$27:X$659,'7.  Persistence Report'!$D$27:$D$659,$B676,'7.  Persistence Report'!$H$27:$H$659,$R$606,'7.  Persistence Report'!$J$27:$J$659,"Adjustment")</f>
        <v>0</v>
      </c>
      <c r="X677" s="255">
        <f>SUMIFS('7.  Persistence Report'!Y$27:Y$659,'7.  Persistence Report'!$D$27:$D$659,$B676,'7.  Persistence Report'!$H$27:$H$659,$R$606,'7.  Persistence Report'!$J$27:$J$659,"Adjustment")</f>
        <v>0</v>
      </c>
      <c r="Y677" s="255">
        <f>SUMIFS('7.  Persistence Report'!Z$27:Z$659,'7.  Persistence Report'!$D$27:$D$659,$B676,'7.  Persistence Report'!$H$27:$H$659,$R$606,'7.  Persistence Report'!$J$27:$J$659,"Adjustment")</f>
        <v>0</v>
      </c>
      <c r="Z677" s="255">
        <f>SUMIFS('7.  Persistence Report'!AA$27:AA$659,'7.  Persistence Report'!$D$27:$D$659,$B676,'7.  Persistence Report'!$H$27:$H$659,$R$606,'7.  Persistence Report'!$J$27:$J$659,"Adjustment")</f>
        <v>0</v>
      </c>
      <c r="AA677" s="255">
        <f>SUMIFS('7.  Persistence Report'!AB$27:AB$659,'7.  Persistence Report'!$D$27:$D$659,$B676,'7.  Persistence Report'!$H$27:$H$659,$R$606,'7.  Persistence Report'!$J$27:$J$659,"Adjustment")</f>
        <v>0</v>
      </c>
      <c r="AB677" s="255">
        <f>SUMIFS('7.  Persistence Report'!AC$27:AC$659,'7.  Persistence Report'!$D$27:$D$659,$B676,'7.  Persistence Report'!$H$27:$H$659,$R$606,'7.  Persistence Report'!$J$27:$J$659,"Adjustment")</f>
        <v>0</v>
      </c>
      <c r="AC677" s="255">
        <f>SUMIFS('7.  Persistence Report'!AD$27:AD$659,'7.  Persistence Report'!$D$27:$D$659,$B676,'7.  Persistence Report'!$H$27:$H$659,$R$606,'7.  Persistence Report'!$J$27:$J$659,"Adjustment")</f>
        <v>0</v>
      </c>
      <c r="AD677" s="255">
        <f>SUMIFS('7.  Persistence Report'!AE$27:AE$659,'7.  Persistence Report'!$D$27:$D$659,$B676,'7.  Persistence Report'!$H$27:$H$659,$R$606,'7.  Persistence Report'!$J$27:$J$659,"Adjustment")</f>
        <v>0</v>
      </c>
      <c r="AE677" s="362">
        <f>AE676</f>
        <v>0.95</v>
      </c>
      <c r="AF677" s="362">
        <f t="shared" ref="AF677" si="1926">AF676</f>
        <v>0.05</v>
      </c>
      <c r="AG677" s="362">
        <f t="shared" ref="AG677" si="1927">AG676</f>
        <v>0</v>
      </c>
      <c r="AH677" s="362">
        <f t="shared" ref="AH677" si="1928">AH676</f>
        <v>0</v>
      </c>
      <c r="AI677" s="362">
        <f t="shared" ref="AI677" si="1929">AI676</f>
        <v>0</v>
      </c>
      <c r="AJ677" s="362">
        <f t="shared" ref="AJ677" si="1930">AJ676</f>
        <v>0</v>
      </c>
      <c r="AK677" s="362">
        <f t="shared" ref="AK677" si="1931">AK676</f>
        <v>0</v>
      </c>
      <c r="AL677" s="362">
        <f t="shared" ref="AL677" si="1932">AL676</f>
        <v>0</v>
      </c>
      <c r="AM677" s="362">
        <f t="shared" ref="AM677" si="1933">AM676</f>
        <v>0</v>
      </c>
      <c r="AN677" s="362">
        <f t="shared" ref="AN677" si="1934">AN676</f>
        <v>0</v>
      </c>
      <c r="AO677" s="362">
        <f t="shared" ref="AO677" si="1935">AO676</f>
        <v>0</v>
      </c>
      <c r="AP677" s="362">
        <f t="shared" ref="AP677" si="1936">AP676</f>
        <v>0</v>
      </c>
      <c r="AQ677" s="362">
        <f t="shared" ref="AQ677" si="1937">AQ676</f>
        <v>0</v>
      </c>
      <c r="AR677" s="362">
        <f t="shared" ref="AR677" si="1938">AR676</f>
        <v>0</v>
      </c>
      <c r="AS677" s="266"/>
    </row>
    <row r="678" spans="1:45" outlineLevel="1">
      <c r="A678" s="464"/>
      <c r="B678" s="254"/>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251"/>
      <c r="AE678" s="373"/>
      <c r="AF678" s="376"/>
      <c r="AG678" s="376"/>
      <c r="AH678" s="376"/>
      <c r="AI678" s="376"/>
      <c r="AJ678" s="376"/>
      <c r="AK678" s="376"/>
      <c r="AL678" s="376"/>
      <c r="AM678" s="376"/>
      <c r="AN678" s="376"/>
      <c r="AO678" s="376"/>
      <c r="AP678" s="376"/>
      <c r="AQ678" s="376"/>
      <c r="AR678" s="376"/>
      <c r="AS678" s="266"/>
    </row>
    <row r="679" spans="1:45" outlineLevel="1">
      <c r="A679" s="464">
        <v>22</v>
      </c>
      <c r="B679" s="830" t="s">
        <v>1038</v>
      </c>
      <c r="C679" s="251" t="s">
        <v>25</v>
      </c>
      <c r="D679" s="255">
        <f>SUMIFS('7.  Persistence Report'!AX$27:AX$659,'7.  Persistence Report'!$D$27:$D$659,$B679,'7.  Persistence Report'!$H$27:$H$659,$D$606,'7.  Persistence Report'!$J$27:$J$659,"&lt;&gt;Adjustment")</f>
        <v>3248301.8129647598</v>
      </c>
      <c r="E679" s="255">
        <f>SUMIFS('7.  Persistence Report'!AY$27:AY$659,'7.  Persistence Report'!$D$27:$D$659,$B679,'7.  Persistence Report'!$H$27:$H$659,$D$606,'7.  Persistence Report'!$J$27:$J$659,"&lt;&gt;Adjustment")</f>
        <v>3248301.8129647598</v>
      </c>
      <c r="F679" s="255">
        <f>SUMIFS('7.  Persistence Report'!AZ$27:AZ$659,'7.  Persistence Report'!$D$27:$D$659,$B679,'7.  Persistence Report'!$H$27:$H$659,$D$606,'7.  Persistence Report'!$J$27:$J$659,"&lt;&gt;Adjustment")</f>
        <v>3248301.8129647598</v>
      </c>
      <c r="G679" s="255">
        <f>SUMIFS('7.  Persistence Report'!BA$27:BA$659,'7.  Persistence Report'!$D$27:$D$659,$B679,'7.  Persistence Report'!$H$27:$H$659,$D$606,'7.  Persistence Report'!$J$27:$J$659,"&lt;&gt;Adjustment")</f>
        <v>3248301.8129647598</v>
      </c>
      <c r="H679" s="255">
        <f>SUMIFS('7.  Persistence Report'!BB$27:BB$659,'7.  Persistence Report'!$D$27:$D$659,$B679,'7.  Persistence Report'!$H$27:$H$659,$D$606,'7.  Persistence Report'!$J$27:$J$659,"&lt;&gt;Adjustment")</f>
        <v>3248301.8129647598</v>
      </c>
      <c r="I679" s="255">
        <f>SUMIFS('7.  Persistence Report'!BC$27:BC$659,'7.  Persistence Report'!$D$27:$D$659,$B679,'7.  Persistence Report'!$H$27:$H$659,$D$606,'7.  Persistence Report'!$J$27:$J$659,"&lt;&gt;Adjustment")</f>
        <v>3248301.8129647598</v>
      </c>
      <c r="J679" s="255">
        <f>SUMIFS('7.  Persistence Report'!BD$27:BD$659,'7.  Persistence Report'!$D$27:$D$659,$B679,'7.  Persistence Report'!$H$27:$H$659,$D$606,'7.  Persistence Report'!$J$27:$J$659,"&lt;&gt;Adjustment")</f>
        <v>3248301.8129647598</v>
      </c>
      <c r="K679" s="255">
        <f>SUMIFS('7.  Persistence Report'!BE$27:BE$659,'7.  Persistence Report'!$D$27:$D$659,$B679,'7.  Persistence Report'!$H$27:$H$659,$D$606,'7.  Persistence Report'!$J$27:$J$659,"&lt;&gt;Adjustment")</f>
        <v>3248301.8129647598</v>
      </c>
      <c r="L679" s="255">
        <f>SUMIFS('7.  Persistence Report'!BF$27:BF$659,'7.  Persistence Report'!$D$27:$D$659,$B679,'7.  Persistence Report'!$H$27:$H$659,$D$606,'7.  Persistence Report'!$J$27:$J$659,"&lt;&gt;Adjustment")</f>
        <v>3248301.8129647598</v>
      </c>
      <c r="M679" s="255">
        <f>SUMIFS('7.  Persistence Report'!BG$27:BG$659,'7.  Persistence Report'!$D$27:$D$659,$B679,'7.  Persistence Report'!$H$27:$H$659,$D$606,'7.  Persistence Report'!$J$27:$J$659,"&lt;&gt;Adjustment")</f>
        <v>3248301.8129647598</v>
      </c>
      <c r="N679" s="255">
        <f>SUMIFS('7.  Persistence Report'!BH$27:BH$659,'7.  Persistence Report'!$D$27:$D$659,$B679,'7.  Persistence Report'!$H$27:$H$659,$D$606,'7.  Persistence Report'!$J$27:$J$659,"&lt;&gt;Adjustment")</f>
        <v>3248301.8129647598</v>
      </c>
      <c r="O679" s="255">
        <f>SUMIFS('7.  Persistence Report'!BI$27:BI$659,'7.  Persistence Report'!$D$27:$D$659,$B679,'7.  Persistence Report'!$H$27:$H$659,$D$606,'7.  Persistence Report'!$J$27:$J$659,"&lt;&gt;Adjustment")</f>
        <v>3248301.8129647598</v>
      </c>
      <c r="P679" s="255">
        <f>SUMIFS('7.  Persistence Report'!BJ$27:BJ$659,'7.  Persistence Report'!$D$27:$D$659,$B679,'7.  Persistence Report'!$H$27:$H$659,$D$606,'7.  Persistence Report'!$J$27:$J$659,"&lt;&gt;Adjustment")</f>
        <v>3248301.8129647598</v>
      </c>
      <c r="Q679" s="251"/>
      <c r="R679" s="255">
        <f>SUMIFS('7.  Persistence Report'!S$27:S$659,'7.  Persistence Report'!$D$27:$D$659,$B679,'7.  Persistence Report'!$H$27:$H$659,$R$606,'7.  Persistence Report'!$J$27:$J$659,"&lt;&gt;Adjustment")</f>
        <v>0</v>
      </c>
      <c r="S679" s="255">
        <f>SUMIFS('7.  Persistence Report'!T$27:T$659,'7.  Persistence Report'!$D$27:$D$659,$B679,'7.  Persistence Report'!$H$27:$H$659,$R$606,'7.  Persistence Report'!$J$27:$J$659,"&lt;&gt;Adjustment")</f>
        <v>0</v>
      </c>
      <c r="T679" s="255">
        <f>SUMIFS('7.  Persistence Report'!U$27:U$659,'7.  Persistence Report'!$D$27:$D$659,$B679,'7.  Persistence Report'!$H$27:$H$659,$R$606,'7.  Persistence Report'!$J$27:$J$659,"&lt;&gt;Adjustment")</f>
        <v>0</v>
      </c>
      <c r="U679" s="255">
        <f>SUMIFS('7.  Persistence Report'!V$27:V$659,'7.  Persistence Report'!$D$27:$D$659,$B679,'7.  Persistence Report'!$H$27:$H$659,$R$606,'7.  Persistence Report'!$J$27:$J$659,"&lt;&gt;Adjustment")</f>
        <v>0</v>
      </c>
      <c r="V679" s="255">
        <f>SUMIFS('7.  Persistence Report'!W$27:W$659,'7.  Persistence Report'!$D$27:$D$659,$B679,'7.  Persistence Report'!$H$27:$H$659,$R$606,'7.  Persistence Report'!$J$27:$J$659,"&lt;&gt;Adjustment")</f>
        <v>0</v>
      </c>
      <c r="W679" s="255">
        <f>SUMIFS('7.  Persistence Report'!X$27:X$659,'7.  Persistence Report'!$D$27:$D$659,$B679,'7.  Persistence Report'!$H$27:$H$659,$R$606,'7.  Persistence Report'!$J$27:$J$659,"&lt;&gt;Adjustment")</f>
        <v>0</v>
      </c>
      <c r="X679" s="255">
        <f>SUMIFS('7.  Persistence Report'!Y$27:Y$659,'7.  Persistence Report'!$D$27:$D$659,$B679,'7.  Persistence Report'!$H$27:$H$659,$R$606,'7.  Persistence Report'!$J$27:$J$659,"&lt;&gt;Adjustment")</f>
        <v>0</v>
      </c>
      <c r="Y679" s="255">
        <f>SUMIFS('7.  Persistence Report'!Z$27:Z$659,'7.  Persistence Report'!$D$27:$D$659,$B679,'7.  Persistence Report'!$H$27:$H$659,$R$606,'7.  Persistence Report'!$J$27:$J$659,"&lt;&gt;Adjustment")</f>
        <v>0</v>
      </c>
      <c r="Z679" s="255">
        <f>SUMIFS('7.  Persistence Report'!AA$27:AA$659,'7.  Persistence Report'!$D$27:$D$659,$B679,'7.  Persistence Report'!$H$27:$H$659,$R$606,'7.  Persistence Report'!$J$27:$J$659,"&lt;&gt;Adjustment")</f>
        <v>0</v>
      </c>
      <c r="AA679" s="255">
        <f>SUMIFS('7.  Persistence Report'!AB$27:AB$659,'7.  Persistence Report'!$D$27:$D$659,$B679,'7.  Persistence Report'!$H$27:$H$659,$R$606,'7.  Persistence Report'!$J$27:$J$659,"&lt;&gt;Adjustment")</f>
        <v>0</v>
      </c>
      <c r="AB679" s="255">
        <f>SUMIFS('7.  Persistence Report'!AC$27:AC$659,'7.  Persistence Report'!$D$27:$D$659,$B679,'7.  Persistence Report'!$H$27:$H$659,$R$606,'7.  Persistence Report'!$J$27:$J$659,"&lt;&gt;Adjustment")</f>
        <v>0</v>
      </c>
      <c r="AC679" s="255">
        <f>SUMIFS('7.  Persistence Report'!AD$27:AD$659,'7.  Persistence Report'!$D$27:$D$659,$B679,'7.  Persistence Report'!$H$27:$H$659,$R$606,'7.  Persistence Report'!$J$27:$J$659,"&lt;&gt;Adjustment")</f>
        <v>0</v>
      </c>
      <c r="AD679" s="255">
        <f>SUMIFS('7.  Persistence Report'!AE$27:AE$659,'7.  Persistence Report'!$D$27:$D$659,$B679,'7.  Persistence Report'!$H$27:$H$659,$R$606,'7.  Persistence Report'!$J$27:$J$659,"&lt;&gt;Adjustment")</f>
        <v>0</v>
      </c>
      <c r="AE679" s="366">
        <f>IFERROR(VLOOKUP($B679,'3-a.  Rate Class Allocations'!$B:$AM,4,FALSE),0)</f>
        <v>1</v>
      </c>
      <c r="AF679" s="366">
        <f>IFERROR(VLOOKUP($B679,'3-a.  Rate Class Allocations'!$B:$AM,6,FALSE),0)</f>
        <v>0</v>
      </c>
      <c r="AG679" s="366">
        <f>IFERROR(VLOOKUP($B679,'3-a.  Rate Class Allocations'!$B:$AM,8,FALSE),0)</f>
        <v>0</v>
      </c>
      <c r="AH679" s="366">
        <f>IFERROR(VLOOKUP($B679,'3-a.  Rate Class Allocations'!$B:$AM,9,FALSE),0)</f>
        <v>0</v>
      </c>
      <c r="AI679" s="366">
        <f>IFERROR(VLOOKUP($B679,'3-a.  Rate Class Allocations'!$B:$AM,11,FALSE),0)</f>
        <v>0</v>
      </c>
      <c r="AJ679" s="366">
        <f>IFERROR(VLOOKUP($B679,'3-a.  Rate Class Allocations'!$B:$AM,13,FALSE),0)</f>
        <v>0</v>
      </c>
      <c r="AK679" s="361"/>
      <c r="AL679" s="361"/>
      <c r="AM679" s="361"/>
      <c r="AN679" s="361"/>
      <c r="AO679" s="361"/>
      <c r="AP679" s="361"/>
      <c r="AQ679" s="361"/>
      <c r="AR679" s="361"/>
      <c r="AS679" s="256">
        <f>SUM(AE679:AR679)</f>
        <v>1</v>
      </c>
    </row>
    <row r="680" spans="1:45" outlineLevel="1">
      <c r="A680" s="464"/>
      <c r="B680" s="254" t="s">
        <v>309</v>
      </c>
      <c r="C680" s="251" t="s">
        <v>163</v>
      </c>
      <c r="D680" s="255">
        <f>SUMIFS('7.  Persistence Report'!AX$27:AX$659,'7.  Persistence Report'!$D$27:$D$659,$B679,'7.  Persistence Report'!$H$27:$H$659,$D$606,'7.  Persistence Report'!$J$27:$J$659,"Adjustment")</f>
        <v>0</v>
      </c>
      <c r="E680" s="255">
        <f>SUMIFS('7.  Persistence Report'!AY$27:AY$659,'7.  Persistence Report'!$D$27:$D$659,$B679,'7.  Persistence Report'!$H$27:$H$659,$D$606,'7.  Persistence Report'!$J$27:$J$659,"Adjustment")</f>
        <v>0</v>
      </c>
      <c r="F680" s="255">
        <f>SUMIFS('7.  Persistence Report'!AZ$27:AZ$659,'7.  Persistence Report'!$D$27:$D$659,$B679,'7.  Persistence Report'!$H$27:$H$659,$D$606,'7.  Persistence Report'!$J$27:$J$659,"Adjustment")</f>
        <v>0</v>
      </c>
      <c r="G680" s="255">
        <f>SUMIFS('7.  Persistence Report'!BA$27:BA$659,'7.  Persistence Report'!$D$27:$D$659,$B679,'7.  Persistence Report'!$H$27:$H$659,$D$606,'7.  Persistence Report'!$J$27:$J$659,"Adjustment")</f>
        <v>0</v>
      </c>
      <c r="H680" s="255">
        <f>SUMIFS('7.  Persistence Report'!BB$27:BB$659,'7.  Persistence Report'!$D$27:$D$659,$B679,'7.  Persistence Report'!$H$27:$H$659,$D$606,'7.  Persistence Report'!$J$27:$J$659,"Adjustment")</f>
        <v>0</v>
      </c>
      <c r="I680" s="255">
        <f>SUMIFS('7.  Persistence Report'!BC$27:BC$659,'7.  Persistence Report'!$D$27:$D$659,$B679,'7.  Persistence Report'!$H$27:$H$659,$D$606,'7.  Persistence Report'!$J$27:$J$659,"Adjustment")</f>
        <v>0</v>
      </c>
      <c r="J680" s="255">
        <f>SUMIFS('7.  Persistence Report'!BD$27:BD$659,'7.  Persistence Report'!$D$27:$D$659,$B679,'7.  Persistence Report'!$H$27:$H$659,$D$606,'7.  Persistence Report'!$J$27:$J$659,"Adjustment")</f>
        <v>0</v>
      </c>
      <c r="K680" s="255">
        <f>SUMIFS('7.  Persistence Report'!BE$27:BE$659,'7.  Persistence Report'!$D$27:$D$659,$B679,'7.  Persistence Report'!$H$27:$H$659,$D$606,'7.  Persistence Report'!$J$27:$J$659,"Adjustment")</f>
        <v>0</v>
      </c>
      <c r="L680" s="255">
        <f>SUMIFS('7.  Persistence Report'!BF$27:BF$659,'7.  Persistence Report'!$D$27:$D$659,$B679,'7.  Persistence Report'!$H$27:$H$659,$D$606,'7.  Persistence Report'!$J$27:$J$659,"Adjustment")</f>
        <v>0</v>
      </c>
      <c r="M680" s="255">
        <f>SUMIFS('7.  Persistence Report'!BG$27:BG$659,'7.  Persistence Report'!$D$27:$D$659,$B679,'7.  Persistence Report'!$H$27:$H$659,$D$606,'7.  Persistence Report'!$J$27:$J$659,"Adjustment")</f>
        <v>0</v>
      </c>
      <c r="N680" s="255">
        <f>SUMIFS('7.  Persistence Report'!BH$27:BH$659,'7.  Persistence Report'!$D$27:$D$659,$B679,'7.  Persistence Report'!$H$27:$H$659,$D$606,'7.  Persistence Report'!$J$27:$J$659,"Adjustment")</f>
        <v>0</v>
      </c>
      <c r="O680" s="255">
        <f>SUMIFS('7.  Persistence Report'!BI$27:BI$659,'7.  Persistence Report'!$D$27:$D$659,$B679,'7.  Persistence Report'!$H$27:$H$659,$D$606,'7.  Persistence Report'!$J$27:$J$659,"Adjustment")</f>
        <v>0</v>
      </c>
      <c r="P680" s="255">
        <f>SUMIFS('7.  Persistence Report'!BJ$27:BJ$659,'7.  Persistence Report'!$D$27:$D$659,$B679,'7.  Persistence Report'!$H$27:$H$659,$D$606,'7.  Persistence Report'!$J$27:$J$659,"Adjustment")</f>
        <v>0</v>
      </c>
      <c r="Q680" s="251"/>
      <c r="R680" s="255">
        <f>SUMIFS('7.  Persistence Report'!S$27:S$659,'7.  Persistence Report'!$D$27:$D$659,$B679,'7.  Persistence Report'!$H$27:$H$659,$R$606,'7.  Persistence Report'!$J$27:$J$659,"Adjustment")</f>
        <v>0</v>
      </c>
      <c r="S680" s="255">
        <f>SUMIFS('7.  Persistence Report'!T$27:T$659,'7.  Persistence Report'!$D$27:$D$659,$B679,'7.  Persistence Report'!$H$27:$H$659,$R$606,'7.  Persistence Report'!$J$27:$J$659,"Adjustment")</f>
        <v>0</v>
      </c>
      <c r="T680" s="255">
        <f>SUMIFS('7.  Persistence Report'!U$27:U$659,'7.  Persistence Report'!$D$27:$D$659,$B679,'7.  Persistence Report'!$H$27:$H$659,$R$606,'7.  Persistence Report'!$J$27:$J$659,"Adjustment")</f>
        <v>0</v>
      </c>
      <c r="U680" s="255">
        <f>SUMIFS('7.  Persistence Report'!V$27:V$659,'7.  Persistence Report'!$D$27:$D$659,$B679,'7.  Persistence Report'!$H$27:$H$659,$R$606,'7.  Persistence Report'!$J$27:$J$659,"Adjustment")</f>
        <v>0</v>
      </c>
      <c r="V680" s="255">
        <f>SUMIFS('7.  Persistence Report'!W$27:W$659,'7.  Persistence Report'!$D$27:$D$659,$B679,'7.  Persistence Report'!$H$27:$H$659,$R$606,'7.  Persistence Report'!$J$27:$J$659,"Adjustment")</f>
        <v>0</v>
      </c>
      <c r="W680" s="255">
        <f>SUMIFS('7.  Persistence Report'!X$27:X$659,'7.  Persistence Report'!$D$27:$D$659,$B679,'7.  Persistence Report'!$H$27:$H$659,$R$606,'7.  Persistence Report'!$J$27:$J$659,"Adjustment")</f>
        <v>0</v>
      </c>
      <c r="X680" s="255">
        <f>SUMIFS('7.  Persistence Report'!Y$27:Y$659,'7.  Persistence Report'!$D$27:$D$659,$B679,'7.  Persistence Report'!$H$27:$H$659,$R$606,'7.  Persistence Report'!$J$27:$J$659,"Adjustment")</f>
        <v>0</v>
      </c>
      <c r="Y680" s="255">
        <f>SUMIFS('7.  Persistence Report'!Z$27:Z$659,'7.  Persistence Report'!$D$27:$D$659,$B679,'7.  Persistence Report'!$H$27:$H$659,$R$606,'7.  Persistence Report'!$J$27:$J$659,"Adjustment")</f>
        <v>0</v>
      </c>
      <c r="Z680" s="255">
        <f>SUMIFS('7.  Persistence Report'!AA$27:AA$659,'7.  Persistence Report'!$D$27:$D$659,$B679,'7.  Persistence Report'!$H$27:$H$659,$R$606,'7.  Persistence Report'!$J$27:$J$659,"Adjustment")</f>
        <v>0</v>
      </c>
      <c r="AA680" s="255">
        <f>SUMIFS('7.  Persistence Report'!AB$27:AB$659,'7.  Persistence Report'!$D$27:$D$659,$B679,'7.  Persistence Report'!$H$27:$H$659,$R$606,'7.  Persistence Report'!$J$27:$J$659,"Adjustment")</f>
        <v>0</v>
      </c>
      <c r="AB680" s="255">
        <f>SUMIFS('7.  Persistence Report'!AC$27:AC$659,'7.  Persistence Report'!$D$27:$D$659,$B679,'7.  Persistence Report'!$H$27:$H$659,$R$606,'7.  Persistence Report'!$J$27:$J$659,"Adjustment")</f>
        <v>0</v>
      </c>
      <c r="AC680" s="255">
        <f>SUMIFS('7.  Persistence Report'!AD$27:AD$659,'7.  Persistence Report'!$D$27:$D$659,$B679,'7.  Persistence Report'!$H$27:$H$659,$R$606,'7.  Persistence Report'!$J$27:$J$659,"Adjustment")</f>
        <v>0</v>
      </c>
      <c r="AD680" s="255">
        <f>SUMIFS('7.  Persistence Report'!AE$27:AE$659,'7.  Persistence Report'!$D$27:$D$659,$B679,'7.  Persistence Report'!$H$27:$H$659,$R$606,'7.  Persistence Report'!$J$27:$J$659,"Adjustment")</f>
        <v>0</v>
      </c>
      <c r="AE680" s="362">
        <f>AE679</f>
        <v>1</v>
      </c>
      <c r="AF680" s="362">
        <f t="shared" ref="AF680" si="1939">AF679</f>
        <v>0</v>
      </c>
      <c r="AG680" s="362">
        <f t="shared" ref="AG680" si="1940">AG679</f>
        <v>0</v>
      </c>
      <c r="AH680" s="362">
        <f t="shared" ref="AH680" si="1941">AH679</f>
        <v>0</v>
      </c>
      <c r="AI680" s="362">
        <f t="shared" ref="AI680" si="1942">AI679</f>
        <v>0</v>
      </c>
      <c r="AJ680" s="362">
        <f t="shared" ref="AJ680" si="1943">AJ679</f>
        <v>0</v>
      </c>
      <c r="AK680" s="362">
        <f t="shared" ref="AK680" si="1944">AK679</f>
        <v>0</v>
      </c>
      <c r="AL680" s="362">
        <f t="shared" ref="AL680" si="1945">AL679</f>
        <v>0</v>
      </c>
      <c r="AM680" s="362">
        <f t="shared" ref="AM680" si="1946">AM679</f>
        <v>0</v>
      </c>
      <c r="AN680" s="362">
        <f t="shared" ref="AN680" si="1947">AN679</f>
        <v>0</v>
      </c>
      <c r="AO680" s="362">
        <f t="shared" ref="AO680" si="1948">AO679</f>
        <v>0</v>
      </c>
      <c r="AP680" s="362">
        <f t="shared" ref="AP680" si="1949">AP679</f>
        <v>0</v>
      </c>
      <c r="AQ680" s="362">
        <f t="shared" ref="AQ680" si="1950">AQ679</f>
        <v>0</v>
      </c>
      <c r="AR680" s="362">
        <f t="shared" ref="AR680" si="1951">AR679</f>
        <v>0</v>
      </c>
      <c r="AS680" s="266"/>
    </row>
    <row r="681" spans="1:45" outlineLevel="1">
      <c r="A681" s="464"/>
      <c r="B681" s="254"/>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251"/>
      <c r="AE681" s="373"/>
      <c r="AF681" s="376"/>
      <c r="AG681" s="376"/>
      <c r="AH681" s="376"/>
      <c r="AI681" s="376"/>
      <c r="AJ681" s="376"/>
      <c r="AK681" s="376"/>
      <c r="AL681" s="376"/>
      <c r="AM681" s="376"/>
      <c r="AN681" s="376"/>
      <c r="AO681" s="376"/>
      <c r="AP681" s="376"/>
      <c r="AQ681" s="376"/>
      <c r="AR681" s="376"/>
      <c r="AS681" s="266"/>
    </row>
    <row r="682" spans="1:45" outlineLevel="1">
      <c r="A682" s="464">
        <v>23</v>
      </c>
      <c r="B682" s="379" t="s">
        <v>115</v>
      </c>
      <c r="C682" s="251" t="s">
        <v>25</v>
      </c>
      <c r="D682" s="255">
        <f>SUMIFS('7.  Persistence Report'!AX$27:AX$659,'7.  Persistence Report'!$D$27:$D$659,$B682,'7.  Persistence Report'!$H$27:$H$659,$D$606,'7.  Persistence Report'!$J$27:$J$659,"&lt;&gt;Adjustment")</f>
        <v>1097233.3184946608</v>
      </c>
      <c r="E682" s="255">
        <f>SUMIFS('7.  Persistence Report'!AY$27:AY$659,'7.  Persistence Report'!$D$27:$D$659,$B682,'7.  Persistence Report'!$H$27:$H$659,$D$606,'7.  Persistence Report'!$J$27:$J$659,"&lt;&gt;Adjustment")</f>
        <v>1097233.3184946608</v>
      </c>
      <c r="F682" s="255">
        <f>SUMIFS('7.  Persistence Report'!AZ$27:AZ$659,'7.  Persistence Report'!$D$27:$D$659,$B682,'7.  Persistence Report'!$H$27:$H$659,$D$606,'7.  Persistence Report'!$J$27:$J$659,"&lt;&gt;Adjustment")</f>
        <v>1097233.3184946608</v>
      </c>
      <c r="G682" s="255">
        <f>SUMIFS('7.  Persistence Report'!BA$27:BA$659,'7.  Persistence Report'!$D$27:$D$659,$B682,'7.  Persistence Report'!$H$27:$H$659,$D$606,'7.  Persistence Report'!$J$27:$J$659,"&lt;&gt;Adjustment")</f>
        <v>1097233.3184946608</v>
      </c>
      <c r="H682" s="255">
        <f>SUMIFS('7.  Persistence Report'!BB$27:BB$659,'7.  Persistence Report'!$D$27:$D$659,$B682,'7.  Persistence Report'!$H$27:$H$659,$D$606,'7.  Persistence Report'!$J$27:$J$659,"&lt;&gt;Adjustment")</f>
        <v>1097233.3184946608</v>
      </c>
      <c r="I682" s="255">
        <f>SUMIFS('7.  Persistence Report'!BC$27:BC$659,'7.  Persistence Report'!$D$27:$D$659,$B682,'7.  Persistence Report'!$H$27:$H$659,$D$606,'7.  Persistence Report'!$J$27:$J$659,"&lt;&gt;Adjustment")</f>
        <v>1097233.3184946608</v>
      </c>
      <c r="J682" s="255">
        <f>SUMIFS('7.  Persistence Report'!BD$27:BD$659,'7.  Persistence Report'!$D$27:$D$659,$B682,'7.  Persistence Report'!$H$27:$H$659,$D$606,'7.  Persistence Report'!$J$27:$J$659,"&lt;&gt;Adjustment")</f>
        <v>1097233.3184946608</v>
      </c>
      <c r="K682" s="255">
        <f>SUMIFS('7.  Persistence Report'!BE$27:BE$659,'7.  Persistence Report'!$D$27:$D$659,$B682,'7.  Persistence Report'!$H$27:$H$659,$D$606,'7.  Persistence Report'!$J$27:$J$659,"&lt;&gt;Adjustment")</f>
        <v>1097233.3184946608</v>
      </c>
      <c r="L682" s="255">
        <f>SUMIFS('7.  Persistence Report'!BF$27:BF$659,'7.  Persistence Report'!$D$27:$D$659,$B682,'7.  Persistence Report'!$H$27:$H$659,$D$606,'7.  Persistence Report'!$J$27:$J$659,"&lt;&gt;Adjustment")</f>
        <v>1097233.3184946608</v>
      </c>
      <c r="M682" s="255">
        <f>SUMIFS('7.  Persistence Report'!BG$27:BG$659,'7.  Persistence Report'!$D$27:$D$659,$B682,'7.  Persistence Report'!$H$27:$H$659,$D$606,'7.  Persistence Report'!$J$27:$J$659,"&lt;&gt;Adjustment")</f>
        <v>1097233.3184946608</v>
      </c>
      <c r="N682" s="255">
        <f>SUMIFS('7.  Persistence Report'!BH$27:BH$659,'7.  Persistence Report'!$D$27:$D$659,$B682,'7.  Persistence Report'!$H$27:$H$659,$D$606,'7.  Persistence Report'!$J$27:$J$659,"&lt;&gt;Adjustment")</f>
        <v>1068029.5662889173</v>
      </c>
      <c r="O682" s="255">
        <f>SUMIFS('7.  Persistence Report'!BI$27:BI$659,'7.  Persistence Report'!$D$27:$D$659,$B682,'7.  Persistence Report'!$H$27:$H$659,$D$606,'7.  Persistence Report'!$J$27:$J$659,"&lt;&gt;Adjustment")</f>
        <v>1068029.5662889173</v>
      </c>
      <c r="P682" s="255">
        <f>SUMIFS('7.  Persistence Report'!BJ$27:BJ$659,'7.  Persistence Report'!$D$27:$D$659,$B682,'7.  Persistence Report'!$H$27:$H$659,$D$606,'7.  Persistence Report'!$J$27:$J$659,"&lt;&gt;Adjustment")</f>
        <v>1068029.5662889173</v>
      </c>
      <c r="Q682" s="251"/>
      <c r="R682" s="255">
        <f>SUMIFS('7.  Persistence Report'!S$27:S$659,'7.  Persistence Report'!$D$27:$D$659,$B682,'7.  Persistence Report'!$H$27:$H$659,$R$606,'7.  Persistence Report'!$J$27:$J$659,"&lt;&gt;Adjustment")</f>
        <v>46.982649484536097</v>
      </c>
      <c r="S682" s="255">
        <f>SUMIFS('7.  Persistence Report'!T$27:T$659,'7.  Persistence Report'!$D$27:$D$659,$B682,'7.  Persistence Report'!$H$27:$H$659,$R$606,'7.  Persistence Report'!$J$27:$J$659,"&lt;&gt;Adjustment")</f>
        <v>46.982649484536097</v>
      </c>
      <c r="T682" s="255">
        <f>SUMIFS('7.  Persistence Report'!U$27:U$659,'7.  Persistence Report'!$D$27:$D$659,$B682,'7.  Persistence Report'!$H$27:$H$659,$R$606,'7.  Persistence Report'!$J$27:$J$659,"&lt;&gt;Adjustment")</f>
        <v>46.982649484536097</v>
      </c>
      <c r="U682" s="255">
        <f>SUMIFS('7.  Persistence Report'!V$27:V$659,'7.  Persistence Report'!$D$27:$D$659,$B682,'7.  Persistence Report'!$H$27:$H$659,$R$606,'7.  Persistence Report'!$J$27:$J$659,"&lt;&gt;Adjustment")</f>
        <v>46.982649484536097</v>
      </c>
      <c r="V682" s="255">
        <f>SUMIFS('7.  Persistence Report'!W$27:W$659,'7.  Persistence Report'!$D$27:$D$659,$B682,'7.  Persistence Report'!$H$27:$H$659,$R$606,'7.  Persistence Report'!$J$27:$J$659,"&lt;&gt;Adjustment")</f>
        <v>46.982649484536097</v>
      </c>
      <c r="W682" s="255">
        <f>SUMIFS('7.  Persistence Report'!X$27:X$659,'7.  Persistence Report'!$D$27:$D$659,$B682,'7.  Persistence Report'!$H$27:$H$659,$R$606,'7.  Persistence Report'!$J$27:$J$659,"&lt;&gt;Adjustment")</f>
        <v>46.982649484536097</v>
      </c>
      <c r="X682" s="255">
        <f>SUMIFS('7.  Persistence Report'!Y$27:Y$659,'7.  Persistence Report'!$D$27:$D$659,$B682,'7.  Persistence Report'!$H$27:$H$659,$R$606,'7.  Persistence Report'!$J$27:$J$659,"&lt;&gt;Adjustment")</f>
        <v>46.982649484536097</v>
      </c>
      <c r="Y682" s="255">
        <f>SUMIFS('7.  Persistence Report'!Z$27:Z$659,'7.  Persistence Report'!$D$27:$D$659,$B682,'7.  Persistence Report'!$H$27:$H$659,$R$606,'7.  Persistence Report'!$J$27:$J$659,"&lt;&gt;Adjustment")</f>
        <v>46.982649484536097</v>
      </c>
      <c r="Z682" s="255">
        <f>SUMIFS('7.  Persistence Report'!AA$27:AA$659,'7.  Persistence Report'!$D$27:$D$659,$B682,'7.  Persistence Report'!$H$27:$H$659,$R$606,'7.  Persistence Report'!$J$27:$J$659,"&lt;&gt;Adjustment")</f>
        <v>46.982649484536097</v>
      </c>
      <c r="AA682" s="255">
        <f>SUMIFS('7.  Persistence Report'!AB$27:AB$659,'7.  Persistence Report'!$D$27:$D$659,$B682,'7.  Persistence Report'!$H$27:$H$659,$R$606,'7.  Persistence Report'!$J$27:$J$659,"&lt;&gt;Adjustment")</f>
        <v>46.982649484536097</v>
      </c>
      <c r="AB682" s="255">
        <f>SUMIFS('7.  Persistence Report'!AC$27:AC$659,'7.  Persistence Report'!$D$27:$D$659,$B682,'7.  Persistence Report'!$H$27:$H$659,$R$606,'7.  Persistence Report'!$J$27:$J$659,"&lt;&gt;Adjustment")</f>
        <v>46.854394487320093</v>
      </c>
      <c r="AC682" s="255">
        <f>SUMIFS('7.  Persistence Report'!AD$27:AD$659,'7.  Persistence Report'!$D$27:$D$659,$B682,'7.  Persistence Report'!$H$27:$H$659,$R$606,'7.  Persistence Report'!$J$27:$J$659,"&lt;&gt;Adjustment")</f>
        <v>46.854394487320093</v>
      </c>
      <c r="AD682" s="255">
        <f>SUMIFS('7.  Persistence Report'!AE$27:AE$659,'7.  Persistence Report'!$D$27:$D$659,$B682,'7.  Persistence Report'!$H$27:$H$659,$R$606,'7.  Persistence Report'!$J$27:$J$659,"&lt;&gt;Adjustment")</f>
        <v>46.854394487320093</v>
      </c>
      <c r="AE682" s="366">
        <f>IFERROR(VLOOKUP($B682,'3-a.  Rate Class Allocations'!$B:$AM,4,FALSE),0)</f>
        <v>1</v>
      </c>
      <c r="AF682" s="366">
        <f>IFERROR(VLOOKUP($B682,'3-a.  Rate Class Allocations'!$B:$AM,6,FALSE),0)</f>
        <v>0</v>
      </c>
      <c r="AG682" s="366">
        <f>IFERROR(VLOOKUP($B682,'3-a.  Rate Class Allocations'!$B:$AM,8,FALSE),0)</f>
        <v>0</v>
      </c>
      <c r="AH682" s="366">
        <f>IFERROR(VLOOKUP($B682,'3-a.  Rate Class Allocations'!$B:$AM,9,FALSE),0)</f>
        <v>0</v>
      </c>
      <c r="AI682" s="366">
        <f>IFERROR(VLOOKUP($B682,'3-a.  Rate Class Allocations'!$B:$AM,11,FALSE),0)</f>
        <v>0</v>
      </c>
      <c r="AJ682" s="366">
        <f>IFERROR(VLOOKUP($B682,'3-a.  Rate Class Allocations'!$B:$AM,13,FALSE),0)</f>
        <v>0</v>
      </c>
      <c r="AK682" s="361"/>
      <c r="AL682" s="361"/>
      <c r="AM682" s="361"/>
      <c r="AN682" s="361"/>
      <c r="AO682" s="361"/>
      <c r="AP682" s="361"/>
      <c r="AQ682" s="361"/>
      <c r="AR682" s="361"/>
      <c r="AS682" s="256">
        <f>SUM(AE682:AR682)</f>
        <v>1</v>
      </c>
    </row>
    <row r="683" spans="1:45" outlineLevel="1">
      <c r="A683" s="464"/>
      <c r="B683" s="254" t="s">
        <v>309</v>
      </c>
      <c r="C683" s="251" t="s">
        <v>163</v>
      </c>
      <c r="D683" s="255">
        <f>SUMIFS('7.  Persistence Report'!AX$27:AX$659,'7.  Persistence Report'!$D$27:$D$659,$B682,'7.  Persistence Report'!$H$27:$H$659,$D$606,'7.  Persistence Report'!$J$27:$J$659,"Adjustment")</f>
        <v>0</v>
      </c>
      <c r="E683" s="255">
        <f>SUMIFS('7.  Persistence Report'!AY$27:AY$659,'7.  Persistence Report'!$D$27:$D$659,$B682,'7.  Persistence Report'!$H$27:$H$659,$D$606,'7.  Persistence Report'!$J$27:$J$659,"Adjustment")</f>
        <v>0</v>
      </c>
      <c r="F683" s="255">
        <f>SUMIFS('7.  Persistence Report'!AZ$27:AZ$659,'7.  Persistence Report'!$D$27:$D$659,$B682,'7.  Persistence Report'!$H$27:$H$659,$D$606,'7.  Persistence Report'!$J$27:$J$659,"Adjustment")</f>
        <v>0</v>
      </c>
      <c r="G683" s="255">
        <f>SUMIFS('7.  Persistence Report'!BA$27:BA$659,'7.  Persistence Report'!$D$27:$D$659,$B682,'7.  Persistence Report'!$H$27:$H$659,$D$606,'7.  Persistence Report'!$J$27:$J$659,"Adjustment")</f>
        <v>0</v>
      </c>
      <c r="H683" s="255">
        <f>SUMIFS('7.  Persistence Report'!BB$27:BB$659,'7.  Persistence Report'!$D$27:$D$659,$B682,'7.  Persistence Report'!$H$27:$H$659,$D$606,'7.  Persistence Report'!$J$27:$J$659,"Adjustment")</f>
        <v>0</v>
      </c>
      <c r="I683" s="255">
        <f>SUMIFS('7.  Persistence Report'!BC$27:BC$659,'7.  Persistence Report'!$D$27:$D$659,$B682,'7.  Persistence Report'!$H$27:$H$659,$D$606,'7.  Persistence Report'!$J$27:$J$659,"Adjustment")</f>
        <v>0</v>
      </c>
      <c r="J683" s="255">
        <f>SUMIFS('7.  Persistence Report'!BD$27:BD$659,'7.  Persistence Report'!$D$27:$D$659,$B682,'7.  Persistence Report'!$H$27:$H$659,$D$606,'7.  Persistence Report'!$J$27:$J$659,"Adjustment")</f>
        <v>0</v>
      </c>
      <c r="K683" s="255">
        <f>SUMIFS('7.  Persistence Report'!BE$27:BE$659,'7.  Persistence Report'!$D$27:$D$659,$B682,'7.  Persistence Report'!$H$27:$H$659,$D$606,'7.  Persistence Report'!$J$27:$J$659,"Adjustment")</f>
        <v>0</v>
      </c>
      <c r="L683" s="255">
        <f>SUMIFS('7.  Persistence Report'!BF$27:BF$659,'7.  Persistence Report'!$D$27:$D$659,$B682,'7.  Persistence Report'!$H$27:$H$659,$D$606,'7.  Persistence Report'!$J$27:$J$659,"Adjustment")</f>
        <v>0</v>
      </c>
      <c r="M683" s="255">
        <f>SUMIFS('7.  Persistence Report'!BG$27:BG$659,'7.  Persistence Report'!$D$27:$D$659,$B682,'7.  Persistence Report'!$H$27:$H$659,$D$606,'7.  Persistence Report'!$J$27:$J$659,"Adjustment")</f>
        <v>0</v>
      </c>
      <c r="N683" s="255">
        <f>SUMIFS('7.  Persistence Report'!BH$27:BH$659,'7.  Persistence Report'!$D$27:$D$659,$B682,'7.  Persistence Report'!$H$27:$H$659,$D$606,'7.  Persistence Report'!$J$27:$J$659,"Adjustment")</f>
        <v>0</v>
      </c>
      <c r="O683" s="255">
        <f>SUMIFS('7.  Persistence Report'!BI$27:BI$659,'7.  Persistence Report'!$D$27:$D$659,$B682,'7.  Persistence Report'!$H$27:$H$659,$D$606,'7.  Persistence Report'!$J$27:$J$659,"Adjustment")</f>
        <v>0</v>
      </c>
      <c r="P683" s="255">
        <f>SUMIFS('7.  Persistence Report'!BJ$27:BJ$659,'7.  Persistence Report'!$D$27:$D$659,$B682,'7.  Persistence Report'!$H$27:$H$659,$D$606,'7.  Persistence Report'!$J$27:$J$659,"Adjustment")</f>
        <v>0</v>
      </c>
      <c r="Q683" s="251"/>
      <c r="R683" s="255">
        <f>SUMIFS('7.  Persistence Report'!S$27:S$659,'7.  Persistence Report'!$D$27:$D$659,$B682,'7.  Persistence Report'!$H$27:$H$659,$R$606,'7.  Persistence Report'!$J$27:$J$659,"Adjustment")</f>
        <v>0</v>
      </c>
      <c r="S683" s="255">
        <f>SUMIFS('7.  Persistence Report'!T$27:T$659,'7.  Persistence Report'!$D$27:$D$659,$B682,'7.  Persistence Report'!$H$27:$H$659,$R$606,'7.  Persistence Report'!$J$27:$J$659,"Adjustment")</f>
        <v>0</v>
      </c>
      <c r="T683" s="255">
        <f>SUMIFS('7.  Persistence Report'!U$27:U$659,'7.  Persistence Report'!$D$27:$D$659,$B682,'7.  Persistence Report'!$H$27:$H$659,$R$606,'7.  Persistence Report'!$J$27:$J$659,"Adjustment")</f>
        <v>0</v>
      </c>
      <c r="U683" s="255">
        <f>SUMIFS('7.  Persistence Report'!V$27:V$659,'7.  Persistence Report'!$D$27:$D$659,$B682,'7.  Persistence Report'!$H$27:$H$659,$R$606,'7.  Persistence Report'!$J$27:$J$659,"Adjustment")</f>
        <v>0</v>
      </c>
      <c r="V683" s="255">
        <f>SUMIFS('7.  Persistence Report'!W$27:W$659,'7.  Persistence Report'!$D$27:$D$659,$B682,'7.  Persistence Report'!$H$27:$H$659,$R$606,'7.  Persistence Report'!$J$27:$J$659,"Adjustment")</f>
        <v>0</v>
      </c>
      <c r="W683" s="255">
        <f>SUMIFS('7.  Persistence Report'!X$27:X$659,'7.  Persistence Report'!$D$27:$D$659,$B682,'7.  Persistence Report'!$H$27:$H$659,$R$606,'7.  Persistence Report'!$J$27:$J$659,"Adjustment")</f>
        <v>0</v>
      </c>
      <c r="X683" s="255">
        <f>SUMIFS('7.  Persistence Report'!Y$27:Y$659,'7.  Persistence Report'!$D$27:$D$659,$B682,'7.  Persistence Report'!$H$27:$H$659,$R$606,'7.  Persistence Report'!$J$27:$J$659,"Adjustment")</f>
        <v>0</v>
      </c>
      <c r="Y683" s="255">
        <f>SUMIFS('7.  Persistence Report'!Z$27:Z$659,'7.  Persistence Report'!$D$27:$D$659,$B682,'7.  Persistence Report'!$H$27:$H$659,$R$606,'7.  Persistence Report'!$J$27:$J$659,"Adjustment")</f>
        <v>0</v>
      </c>
      <c r="Z683" s="255">
        <f>SUMIFS('7.  Persistence Report'!AA$27:AA$659,'7.  Persistence Report'!$D$27:$D$659,$B682,'7.  Persistence Report'!$H$27:$H$659,$R$606,'7.  Persistence Report'!$J$27:$J$659,"Adjustment")</f>
        <v>0</v>
      </c>
      <c r="AA683" s="255">
        <f>SUMIFS('7.  Persistence Report'!AB$27:AB$659,'7.  Persistence Report'!$D$27:$D$659,$B682,'7.  Persistence Report'!$H$27:$H$659,$R$606,'7.  Persistence Report'!$J$27:$J$659,"Adjustment")</f>
        <v>0</v>
      </c>
      <c r="AB683" s="255">
        <f>SUMIFS('7.  Persistence Report'!AC$27:AC$659,'7.  Persistence Report'!$D$27:$D$659,$B682,'7.  Persistence Report'!$H$27:$H$659,$R$606,'7.  Persistence Report'!$J$27:$J$659,"Adjustment")</f>
        <v>0</v>
      </c>
      <c r="AC683" s="255">
        <f>SUMIFS('7.  Persistence Report'!AD$27:AD$659,'7.  Persistence Report'!$D$27:$D$659,$B682,'7.  Persistence Report'!$H$27:$H$659,$R$606,'7.  Persistence Report'!$J$27:$J$659,"Adjustment")</f>
        <v>0</v>
      </c>
      <c r="AD683" s="255">
        <f>SUMIFS('7.  Persistence Report'!AE$27:AE$659,'7.  Persistence Report'!$D$27:$D$659,$B682,'7.  Persistence Report'!$H$27:$H$659,$R$606,'7.  Persistence Report'!$J$27:$J$659,"Adjustment")</f>
        <v>0</v>
      </c>
      <c r="AE683" s="362">
        <f>AE682</f>
        <v>1</v>
      </c>
      <c r="AF683" s="362">
        <f t="shared" ref="AF683" si="1952">AF682</f>
        <v>0</v>
      </c>
      <c r="AG683" s="362">
        <f t="shared" ref="AG683" si="1953">AG682</f>
        <v>0</v>
      </c>
      <c r="AH683" s="362">
        <f t="shared" ref="AH683" si="1954">AH682</f>
        <v>0</v>
      </c>
      <c r="AI683" s="362">
        <f t="shared" ref="AI683" si="1955">AI682</f>
        <v>0</v>
      </c>
      <c r="AJ683" s="362">
        <f t="shared" ref="AJ683" si="1956">AJ682</f>
        <v>0</v>
      </c>
      <c r="AK683" s="362">
        <f t="shared" ref="AK683" si="1957">AK682</f>
        <v>0</v>
      </c>
      <c r="AL683" s="362">
        <f t="shared" ref="AL683" si="1958">AL682</f>
        <v>0</v>
      </c>
      <c r="AM683" s="362">
        <f t="shared" ref="AM683" si="1959">AM682</f>
        <v>0</v>
      </c>
      <c r="AN683" s="362">
        <f t="shared" ref="AN683" si="1960">AN682</f>
        <v>0</v>
      </c>
      <c r="AO683" s="362">
        <f t="shared" ref="AO683" si="1961">AO682</f>
        <v>0</v>
      </c>
      <c r="AP683" s="362">
        <f t="shared" ref="AP683" si="1962">AP682</f>
        <v>0</v>
      </c>
      <c r="AQ683" s="362">
        <f t="shared" ref="AQ683" si="1963">AQ682</f>
        <v>0</v>
      </c>
      <c r="AR683" s="362">
        <f t="shared" ref="AR683" si="1964">AR682</f>
        <v>0</v>
      </c>
      <c r="AS683" s="266"/>
    </row>
    <row r="684" spans="1:45" outlineLevel="1">
      <c r="A684" s="464"/>
      <c r="B684" s="38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251"/>
      <c r="AE684" s="373"/>
      <c r="AF684" s="376"/>
      <c r="AG684" s="376"/>
      <c r="AH684" s="376"/>
      <c r="AI684" s="376"/>
      <c r="AJ684" s="376"/>
      <c r="AK684" s="376"/>
      <c r="AL684" s="376"/>
      <c r="AM684" s="376"/>
      <c r="AN684" s="376"/>
      <c r="AO684" s="376"/>
      <c r="AP684" s="376"/>
      <c r="AQ684" s="376"/>
      <c r="AR684" s="376"/>
      <c r="AS684" s="266"/>
    </row>
    <row r="685" spans="1:45" outlineLevel="1">
      <c r="A685" s="464">
        <v>24</v>
      </c>
      <c r="B685" s="379" t="s">
        <v>116</v>
      </c>
      <c r="C685" s="251" t="s">
        <v>25</v>
      </c>
      <c r="D685" s="255">
        <f>SUMIFS('7.  Persistence Report'!AX$27:AX$659,'7.  Persistence Report'!$D$27:$D$659,$B685,'7.  Persistence Report'!$H$27:$H$659,$D$606,'7.  Persistence Report'!$J$27:$J$659,"&lt;&gt;Adjustment")</f>
        <v>834949.47228732542</v>
      </c>
      <c r="E685" s="255">
        <f>SUMIFS('7.  Persistence Report'!AY$27:AY$659,'7.  Persistence Report'!$D$27:$D$659,$B685,'7.  Persistence Report'!$H$27:$H$659,$D$606,'7.  Persistence Report'!$J$27:$J$659,"&lt;&gt;Adjustment")</f>
        <v>834949.47228732542</v>
      </c>
      <c r="F685" s="255">
        <f>SUMIFS('7.  Persistence Report'!AZ$27:AZ$659,'7.  Persistence Report'!$D$27:$D$659,$B685,'7.  Persistence Report'!$H$27:$H$659,$D$606,'7.  Persistence Report'!$J$27:$J$659,"&lt;&gt;Adjustment")</f>
        <v>834949.47228732542</v>
      </c>
      <c r="G685" s="255">
        <f>SUMIFS('7.  Persistence Report'!BA$27:BA$659,'7.  Persistence Report'!$D$27:$D$659,$B685,'7.  Persistence Report'!$H$27:$H$659,$D$606,'7.  Persistence Report'!$J$27:$J$659,"&lt;&gt;Adjustment")</f>
        <v>834949.47228732542</v>
      </c>
      <c r="H685" s="255">
        <f>SUMIFS('7.  Persistence Report'!BB$27:BB$659,'7.  Persistence Report'!$D$27:$D$659,$B685,'7.  Persistence Report'!$H$27:$H$659,$D$606,'7.  Persistence Report'!$J$27:$J$659,"&lt;&gt;Adjustment")</f>
        <v>834949.47228732542</v>
      </c>
      <c r="I685" s="255">
        <f>SUMIFS('7.  Persistence Report'!BC$27:BC$659,'7.  Persistence Report'!$D$27:$D$659,$B685,'7.  Persistence Report'!$H$27:$H$659,$D$606,'7.  Persistence Report'!$J$27:$J$659,"&lt;&gt;Adjustment")</f>
        <v>834949.47228732542</v>
      </c>
      <c r="J685" s="255">
        <f>SUMIFS('7.  Persistence Report'!BD$27:BD$659,'7.  Persistence Report'!$D$27:$D$659,$B685,'7.  Persistence Report'!$H$27:$H$659,$D$606,'7.  Persistence Report'!$J$27:$J$659,"&lt;&gt;Adjustment")</f>
        <v>834949.47228732542</v>
      </c>
      <c r="K685" s="255">
        <f>SUMIFS('7.  Persistence Report'!BE$27:BE$659,'7.  Persistence Report'!$D$27:$D$659,$B685,'7.  Persistence Report'!$H$27:$H$659,$D$606,'7.  Persistence Report'!$J$27:$J$659,"&lt;&gt;Adjustment")</f>
        <v>834949.47228732542</v>
      </c>
      <c r="L685" s="255">
        <f>SUMIFS('7.  Persistence Report'!BF$27:BF$659,'7.  Persistence Report'!$D$27:$D$659,$B685,'7.  Persistence Report'!$H$27:$H$659,$D$606,'7.  Persistence Report'!$J$27:$J$659,"&lt;&gt;Adjustment")</f>
        <v>834949.47228732542</v>
      </c>
      <c r="M685" s="255">
        <f>SUMIFS('7.  Persistence Report'!BG$27:BG$659,'7.  Persistence Report'!$D$27:$D$659,$B685,'7.  Persistence Report'!$H$27:$H$659,$D$606,'7.  Persistence Report'!$J$27:$J$659,"&lt;&gt;Adjustment")</f>
        <v>834422.83122643619</v>
      </c>
      <c r="N685" s="255">
        <f>SUMIFS('7.  Persistence Report'!BH$27:BH$659,'7.  Persistence Report'!$D$27:$D$659,$B685,'7.  Persistence Report'!$H$27:$H$659,$D$606,'7.  Persistence Report'!$J$27:$J$659,"&lt;&gt;Adjustment")</f>
        <v>610294.97170049278</v>
      </c>
      <c r="O685" s="255">
        <f>SUMIFS('7.  Persistence Report'!BI$27:BI$659,'7.  Persistence Report'!$D$27:$D$659,$B685,'7.  Persistence Report'!$H$27:$H$659,$D$606,'7.  Persistence Report'!$J$27:$J$659,"&lt;&gt;Adjustment")</f>
        <v>608285.53388209979</v>
      </c>
      <c r="P685" s="255">
        <f>SUMIFS('7.  Persistence Report'!BJ$27:BJ$659,'7.  Persistence Report'!$D$27:$D$659,$B685,'7.  Persistence Report'!$H$27:$H$659,$D$606,'7.  Persistence Report'!$J$27:$J$659,"&lt;&gt;Adjustment")</f>
        <v>596686.48035251454</v>
      </c>
      <c r="Q685" s="255">
        <v>12</v>
      </c>
      <c r="R685" s="255">
        <f>SUMIFS('7.  Persistence Report'!S$27:S$659,'7.  Persistence Report'!$D$27:$D$659,$B685,'7.  Persistence Report'!$H$27:$H$659,$R$606,'7.  Persistence Report'!$J$27:$J$659,"&lt;&gt;Adjustment")</f>
        <v>485.04340974559682</v>
      </c>
      <c r="S685" s="255">
        <f>SUMIFS('7.  Persistence Report'!T$27:T$659,'7.  Persistence Report'!$D$27:$D$659,$B685,'7.  Persistence Report'!$H$27:$H$659,$R$606,'7.  Persistence Report'!$J$27:$J$659,"&lt;&gt;Adjustment")</f>
        <v>485.04340974559682</v>
      </c>
      <c r="T685" s="255">
        <f>SUMIFS('7.  Persistence Report'!U$27:U$659,'7.  Persistence Report'!$D$27:$D$659,$B685,'7.  Persistence Report'!$H$27:$H$659,$R$606,'7.  Persistence Report'!$J$27:$J$659,"&lt;&gt;Adjustment")</f>
        <v>485.04340974559682</v>
      </c>
      <c r="U685" s="255">
        <f>SUMIFS('7.  Persistence Report'!V$27:V$659,'7.  Persistence Report'!$D$27:$D$659,$B685,'7.  Persistence Report'!$H$27:$H$659,$R$606,'7.  Persistence Report'!$J$27:$J$659,"&lt;&gt;Adjustment")</f>
        <v>485.04340974559682</v>
      </c>
      <c r="V685" s="255">
        <f>SUMIFS('7.  Persistence Report'!W$27:W$659,'7.  Persistence Report'!$D$27:$D$659,$B685,'7.  Persistence Report'!$H$27:$H$659,$R$606,'7.  Persistence Report'!$J$27:$J$659,"&lt;&gt;Adjustment")</f>
        <v>485.04340974559682</v>
      </c>
      <c r="W685" s="255">
        <f>SUMIFS('7.  Persistence Report'!X$27:X$659,'7.  Persistence Report'!$D$27:$D$659,$B685,'7.  Persistence Report'!$H$27:$H$659,$R$606,'7.  Persistence Report'!$J$27:$J$659,"&lt;&gt;Adjustment")</f>
        <v>485.04340974559682</v>
      </c>
      <c r="X685" s="255">
        <f>SUMIFS('7.  Persistence Report'!Y$27:Y$659,'7.  Persistence Report'!$D$27:$D$659,$B685,'7.  Persistence Report'!$H$27:$H$659,$R$606,'7.  Persistence Report'!$J$27:$J$659,"&lt;&gt;Adjustment")</f>
        <v>485.04340974559682</v>
      </c>
      <c r="Y685" s="255">
        <f>SUMIFS('7.  Persistence Report'!Z$27:Z$659,'7.  Persistence Report'!$D$27:$D$659,$B685,'7.  Persistence Report'!$H$27:$H$659,$R$606,'7.  Persistence Report'!$J$27:$J$659,"&lt;&gt;Adjustment")</f>
        <v>485.04340974559682</v>
      </c>
      <c r="Z685" s="255">
        <f>SUMIFS('7.  Persistence Report'!AA$27:AA$659,'7.  Persistence Report'!$D$27:$D$659,$B685,'7.  Persistence Report'!$H$27:$H$659,$R$606,'7.  Persistence Report'!$J$27:$J$659,"&lt;&gt;Adjustment")</f>
        <v>485.04340974559682</v>
      </c>
      <c r="AA685" s="255">
        <f>SUMIFS('7.  Persistence Report'!AB$27:AB$659,'7.  Persistence Report'!$D$27:$D$659,$B685,'7.  Persistence Report'!$H$27:$H$659,$R$606,'7.  Persistence Report'!$J$27:$J$659,"&lt;&gt;Adjustment")</f>
        <v>482.10375271683563</v>
      </c>
      <c r="AB685" s="255">
        <f>SUMIFS('7.  Persistence Report'!AC$27:AC$659,'7.  Persistence Report'!$D$27:$D$659,$B685,'7.  Persistence Report'!$H$27:$H$659,$R$606,'7.  Persistence Report'!$J$27:$J$659,"&lt;&gt;Adjustment")</f>
        <v>114.64662412168651</v>
      </c>
      <c r="AC685" s="255">
        <f>SUMIFS('7.  Persistence Report'!AD$27:AD$659,'7.  Persistence Report'!$D$27:$D$659,$B685,'7.  Persistence Report'!$H$27:$H$659,$R$606,'7.  Persistence Report'!$J$27:$J$659,"&lt;&gt;Adjustment")</f>
        <v>114.64662412168651</v>
      </c>
      <c r="AD685" s="255">
        <f>SUMIFS('7.  Persistence Report'!AE$27:AE$659,'7.  Persistence Report'!$D$27:$D$659,$B685,'7.  Persistence Report'!$H$27:$H$659,$R$606,'7.  Persistence Report'!$J$27:$J$659,"&lt;&gt;Adjustment")</f>
        <v>108.76731006416412</v>
      </c>
      <c r="AE685" s="366">
        <f>IFERROR(VLOOKUP($B685,'3-a.  Rate Class Allocations'!$B:$AM,4,FALSE),0)</f>
        <v>0.69666666666666666</v>
      </c>
      <c r="AF685" s="366">
        <f>IFERROR(VLOOKUP($B685,'3-a.  Rate Class Allocations'!$B:$AM,6,FALSE),0)</f>
        <v>0</v>
      </c>
      <c r="AG685" s="366">
        <f>IFERROR(VLOOKUP($B685,'3-a.  Rate Class Allocations'!$B:$AM,8,FALSE),0)</f>
        <v>0.19666666666666666</v>
      </c>
      <c r="AH685" s="366">
        <f>IFERROR(VLOOKUP($B685,'3-a.  Rate Class Allocations'!$B:$AM,9,FALSE),0)</f>
        <v>0.10666666666666667</v>
      </c>
      <c r="AI685" s="366">
        <f>IFERROR(VLOOKUP($B685,'3-a.  Rate Class Allocations'!$B:$AM,11,FALSE),0)</f>
        <v>0</v>
      </c>
      <c r="AJ685" s="366">
        <f>IFERROR(VLOOKUP($B685,'3-a.  Rate Class Allocations'!$B:$AM,13,FALSE),0)</f>
        <v>0</v>
      </c>
      <c r="AK685" s="361"/>
      <c r="AL685" s="361"/>
      <c r="AM685" s="361"/>
      <c r="AN685" s="361"/>
      <c r="AO685" s="361"/>
      <c r="AP685" s="361"/>
      <c r="AQ685" s="361"/>
      <c r="AR685" s="361"/>
      <c r="AS685" s="256">
        <f>SUM(AE685:AR685)</f>
        <v>1</v>
      </c>
    </row>
    <row r="686" spans="1:45" outlineLevel="1">
      <c r="A686" s="464"/>
      <c r="B686" s="254" t="s">
        <v>309</v>
      </c>
      <c r="C686" s="251" t="s">
        <v>163</v>
      </c>
      <c r="D686" s="255">
        <f>SUMIFS('7.  Persistence Report'!AX$27:AX$659,'7.  Persistence Report'!$D$27:$D$659,$B685,'7.  Persistence Report'!$H$27:$H$659,$D$606,'7.  Persistence Report'!$J$27:$J$659,"Adjustment")</f>
        <v>0</v>
      </c>
      <c r="E686" s="255">
        <f>SUMIFS('7.  Persistence Report'!AY$27:AY$659,'7.  Persistence Report'!$D$27:$D$659,$B685,'7.  Persistence Report'!$H$27:$H$659,$D$606,'7.  Persistence Report'!$J$27:$J$659,"Adjustment")</f>
        <v>0</v>
      </c>
      <c r="F686" s="255">
        <f>SUMIFS('7.  Persistence Report'!AZ$27:AZ$659,'7.  Persistence Report'!$D$27:$D$659,$B685,'7.  Persistence Report'!$H$27:$H$659,$D$606,'7.  Persistence Report'!$J$27:$J$659,"Adjustment")</f>
        <v>0</v>
      </c>
      <c r="G686" s="255">
        <f>SUMIFS('7.  Persistence Report'!BA$27:BA$659,'7.  Persistence Report'!$D$27:$D$659,$B685,'7.  Persistence Report'!$H$27:$H$659,$D$606,'7.  Persistence Report'!$J$27:$J$659,"Adjustment")</f>
        <v>0</v>
      </c>
      <c r="H686" s="255">
        <f>SUMIFS('7.  Persistence Report'!BB$27:BB$659,'7.  Persistence Report'!$D$27:$D$659,$B685,'7.  Persistence Report'!$H$27:$H$659,$D$606,'7.  Persistence Report'!$J$27:$J$659,"Adjustment")</f>
        <v>0</v>
      </c>
      <c r="I686" s="255">
        <f>SUMIFS('7.  Persistence Report'!BC$27:BC$659,'7.  Persistence Report'!$D$27:$D$659,$B685,'7.  Persistence Report'!$H$27:$H$659,$D$606,'7.  Persistence Report'!$J$27:$J$659,"Adjustment")</f>
        <v>0</v>
      </c>
      <c r="J686" s="255">
        <f>SUMIFS('7.  Persistence Report'!BD$27:BD$659,'7.  Persistence Report'!$D$27:$D$659,$B685,'7.  Persistence Report'!$H$27:$H$659,$D$606,'7.  Persistence Report'!$J$27:$J$659,"Adjustment")</f>
        <v>0</v>
      </c>
      <c r="K686" s="255">
        <f>SUMIFS('7.  Persistence Report'!BE$27:BE$659,'7.  Persistence Report'!$D$27:$D$659,$B685,'7.  Persistence Report'!$H$27:$H$659,$D$606,'7.  Persistence Report'!$J$27:$J$659,"Adjustment")</f>
        <v>0</v>
      </c>
      <c r="L686" s="255">
        <f>SUMIFS('7.  Persistence Report'!BF$27:BF$659,'7.  Persistence Report'!$D$27:$D$659,$B685,'7.  Persistence Report'!$H$27:$H$659,$D$606,'7.  Persistence Report'!$J$27:$J$659,"Adjustment")</f>
        <v>0</v>
      </c>
      <c r="M686" s="255">
        <f>SUMIFS('7.  Persistence Report'!BG$27:BG$659,'7.  Persistence Report'!$D$27:$D$659,$B685,'7.  Persistence Report'!$H$27:$H$659,$D$606,'7.  Persistence Report'!$J$27:$J$659,"Adjustment")</f>
        <v>0</v>
      </c>
      <c r="N686" s="255">
        <f>SUMIFS('7.  Persistence Report'!BH$27:BH$659,'7.  Persistence Report'!$D$27:$D$659,$B685,'7.  Persistence Report'!$H$27:$H$659,$D$606,'7.  Persistence Report'!$J$27:$J$659,"Adjustment")</f>
        <v>0</v>
      </c>
      <c r="O686" s="255">
        <f>SUMIFS('7.  Persistence Report'!BI$27:BI$659,'7.  Persistence Report'!$D$27:$D$659,$B685,'7.  Persistence Report'!$H$27:$H$659,$D$606,'7.  Persistence Report'!$J$27:$J$659,"Adjustment")</f>
        <v>0</v>
      </c>
      <c r="P686" s="255">
        <f>SUMIFS('7.  Persistence Report'!BJ$27:BJ$659,'7.  Persistence Report'!$D$27:$D$659,$B685,'7.  Persistence Report'!$H$27:$H$659,$D$606,'7.  Persistence Report'!$J$27:$J$659,"Adjustment")</f>
        <v>0</v>
      </c>
      <c r="Q686" s="255">
        <f>Q685</f>
        <v>12</v>
      </c>
      <c r="R686" s="255">
        <f>SUMIFS('7.  Persistence Report'!S$27:S$659,'7.  Persistence Report'!$D$27:$D$659,$B685,'7.  Persistence Report'!$H$27:$H$659,$R$606,'7.  Persistence Report'!$J$27:$J$659,"Adjustment")</f>
        <v>0</v>
      </c>
      <c r="S686" s="255">
        <f>SUMIFS('7.  Persistence Report'!T$27:T$659,'7.  Persistence Report'!$D$27:$D$659,$B685,'7.  Persistence Report'!$H$27:$H$659,$R$606,'7.  Persistence Report'!$J$27:$J$659,"Adjustment")</f>
        <v>0</v>
      </c>
      <c r="T686" s="255">
        <f>SUMIFS('7.  Persistence Report'!U$27:U$659,'7.  Persistence Report'!$D$27:$D$659,$B685,'7.  Persistence Report'!$H$27:$H$659,$R$606,'7.  Persistence Report'!$J$27:$J$659,"Adjustment")</f>
        <v>0</v>
      </c>
      <c r="U686" s="255">
        <f>SUMIFS('7.  Persistence Report'!V$27:V$659,'7.  Persistence Report'!$D$27:$D$659,$B685,'7.  Persistence Report'!$H$27:$H$659,$R$606,'7.  Persistence Report'!$J$27:$J$659,"Adjustment")</f>
        <v>0</v>
      </c>
      <c r="V686" s="255">
        <f>SUMIFS('7.  Persistence Report'!W$27:W$659,'7.  Persistence Report'!$D$27:$D$659,$B685,'7.  Persistence Report'!$H$27:$H$659,$R$606,'7.  Persistence Report'!$J$27:$J$659,"Adjustment")</f>
        <v>0</v>
      </c>
      <c r="W686" s="255">
        <f>SUMIFS('7.  Persistence Report'!X$27:X$659,'7.  Persistence Report'!$D$27:$D$659,$B685,'7.  Persistence Report'!$H$27:$H$659,$R$606,'7.  Persistence Report'!$J$27:$J$659,"Adjustment")</f>
        <v>0</v>
      </c>
      <c r="X686" s="255">
        <f>SUMIFS('7.  Persistence Report'!Y$27:Y$659,'7.  Persistence Report'!$D$27:$D$659,$B685,'7.  Persistence Report'!$H$27:$H$659,$R$606,'7.  Persistence Report'!$J$27:$J$659,"Adjustment")</f>
        <v>0</v>
      </c>
      <c r="Y686" s="255">
        <f>SUMIFS('7.  Persistence Report'!Z$27:Z$659,'7.  Persistence Report'!$D$27:$D$659,$B685,'7.  Persistence Report'!$H$27:$H$659,$R$606,'7.  Persistence Report'!$J$27:$J$659,"Adjustment")</f>
        <v>0</v>
      </c>
      <c r="Z686" s="255">
        <f>SUMIFS('7.  Persistence Report'!AA$27:AA$659,'7.  Persistence Report'!$D$27:$D$659,$B685,'7.  Persistence Report'!$H$27:$H$659,$R$606,'7.  Persistence Report'!$J$27:$J$659,"Adjustment")</f>
        <v>0</v>
      </c>
      <c r="AA686" s="255">
        <f>SUMIFS('7.  Persistence Report'!AB$27:AB$659,'7.  Persistence Report'!$D$27:$D$659,$B685,'7.  Persistence Report'!$H$27:$H$659,$R$606,'7.  Persistence Report'!$J$27:$J$659,"Adjustment")</f>
        <v>0</v>
      </c>
      <c r="AB686" s="255">
        <f>SUMIFS('7.  Persistence Report'!AC$27:AC$659,'7.  Persistence Report'!$D$27:$D$659,$B685,'7.  Persistence Report'!$H$27:$H$659,$R$606,'7.  Persistence Report'!$J$27:$J$659,"Adjustment")</f>
        <v>0</v>
      </c>
      <c r="AC686" s="255">
        <f>SUMIFS('7.  Persistence Report'!AD$27:AD$659,'7.  Persistence Report'!$D$27:$D$659,$B685,'7.  Persistence Report'!$H$27:$H$659,$R$606,'7.  Persistence Report'!$J$27:$J$659,"Adjustment")</f>
        <v>0</v>
      </c>
      <c r="AD686" s="255">
        <f>SUMIFS('7.  Persistence Report'!AE$27:AE$659,'7.  Persistence Report'!$D$27:$D$659,$B685,'7.  Persistence Report'!$H$27:$H$659,$R$606,'7.  Persistence Report'!$J$27:$J$659,"Adjustment")</f>
        <v>0</v>
      </c>
      <c r="AE686" s="362">
        <f>AE685</f>
        <v>0.69666666666666666</v>
      </c>
      <c r="AF686" s="362">
        <f t="shared" ref="AF686" si="1965">AF685</f>
        <v>0</v>
      </c>
      <c r="AG686" s="362">
        <f t="shared" ref="AG686" si="1966">AG685</f>
        <v>0.19666666666666666</v>
      </c>
      <c r="AH686" s="362">
        <f t="shared" ref="AH686" si="1967">AH685</f>
        <v>0.10666666666666667</v>
      </c>
      <c r="AI686" s="362">
        <f t="shared" ref="AI686" si="1968">AI685</f>
        <v>0</v>
      </c>
      <c r="AJ686" s="362">
        <f t="shared" ref="AJ686" si="1969">AJ685</f>
        <v>0</v>
      </c>
      <c r="AK686" s="362">
        <f t="shared" ref="AK686" si="1970">AK685</f>
        <v>0</v>
      </c>
      <c r="AL686" s="362">
        <f t="shared" ref="AL686" si="1971">AL685</f>
        <v>0</v>
      </c>
      <c r="AM686" s="362">
        <f t="shared" ref="AM686" si="1972">AM685</f>
        <v>0</v>
      </c>
      <c r="AN686" s="362">
        <f t="shared" ref="AN686" si="1973">AN685</f>
        <v>0</v>
      </c>
      <c r="AO686" s="362">
        <f t="shared" ref="AO686" si="1974">AO685</f>
        <v>0</v>
      </c>
      <c r="AP686" s="362">
        <f t="shared" ref="AP686" si="1975">AP685</f>
        <v>0</v>
      </c>
      <c r="AQ686" s="362">
        <f t="shared" ref="AQ686" si="1976">AQ685</f>
        <v>0</v>
      </c>
      <c r="AR686" s="362">
        <f t="shared" ref="AR686" si="1977">AR685</f>
        <v>0</v>
      </c>
      <c r="AS686" s="266"/>
    </row>
    <row r="687" spans="1:45" outlineLevel="1">
      <c r="A687" s="464"/>
      <c r="B687" s="254"/>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363"/>
      <c r="AF687" s="376"/>
      <c r="AG687" s="376"/>
      <c r="AH687" s="376"/>
      <c r="AI687" s="376"/>
      <c r="AJ687" s="376"/>
      <c r="AK687" s="376"/>
      <c r="AL687" s="376"/>
      <c r="AM687" s="376"/>
      <c r="AN687" s="376"/>
      <c r="AO687" s="376"/>
      <c r="AP687" s="376"/>
      <c r="AQ687" s="376"/>
      <c r="AR687" s="376"/>
      <c r="AS687" s="266"/>
    </row>
    <row r="688" spans="1:45" ht="15.75" outlineLevel="1">
      <c r="A688" s="464"/>
      <c r="B688" s="248" t="s">
        <v>497</v>
      </c>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251"/>
      <c r="AE688" s="363"/>
      <c r="AF688" s="376"/>
      <c r="AG688" s="376"/>
      <c r="AH688" s="376"/>
      <c r="AI688" s="376"/>
      <c r="AJ688" s="376"/>
      <c r="AK688" s="376"/>
      <c r="AL688" s="376"/>
      <c r="AM688" s="376"/>
      <c r="AN688" s="376"/>
      <c r="AO688" s="376"/>
      <c r="AP688" s="376"/>
      <c r="AQ688" s="376"/>
      <c r="AR688" s="376"/>
      <c r="AS688" s="266"/>
    </row>
    <row r="689" spans="1:45" outlineLevel="1">
      <c r="A689" s="464">
        <v>25</v>
      </c>
      <c r="B689" s="379" t="s">
        <v>117</v>
      </c>
      <c r="C689" s="251" t="s">
        <v>25</v>
      </c>
      <c r="D689" s="255">
        <f>SUMIFS('7.  Persistence Report'!AX$27:AX$659,'7.  Persistence Report'!$D$27:$D$659,$B689,'7.  Persistence Report'!$H$27:$H$659,$D$606,'7.  Persistence Report'!$J$27:$J$659,"&lt;&gt;Adjustment")</f>
        <v>0</v>
      </c>
      <c r="E689" s="255">
        <f>SUMIFS('7.  Persistence Report'!AY$27:AY$659,'7.  Persistence Report'!$D$27:$D$659,$B689,'7.  Persistence Report'!$H$27:$H$659,$D$606,'7.  Persistence Report'!$J$27:$J$659,"&lt;&gt;Adjustment")</f>
        <v>0</v>
      </c>
      <c r="F689" s="255">
        <f>SUMIFS('7.  Persistence Report'!AZ$27:AZ$659,'7.  Persistence Report'!$D$27:$D$659,$B689,'7.  Persistence Report'!$H$27:$H$659,$D$606,'7.  Persistence Report'!$J$27:$J$659,"&lt;&gt;Adjustment")</f>
        <v>0</v>
      </c>
      <c r="G689" s="255">
        <f>SUMIFS('7.  Persistence Report'!BA$27:BA$659,'7.  Persistence Report'!$D$27:$D$659,$B689,'7.  Persistence Report'!$H$27:$H$659,$D$606,'7.  Persistence Report'!$J$27:$J$659,"&lt;&gt;Adjustment")</f>
        <v>0</v>
      </c>
      <c r="H689" s="255">
        <f>SUMIFS('7.  Persistence Report'!BB$27:BB$659,'7.  Persistence Report'!$D$27:$D$659,$B689,'7.  Persistence Report'!$H$27:$H$659,$D$606,'7.  Persistence Report'!$J$27:$J$659,"&lt;&gt;Adjustment")</f>
        <v>0</v>
      </c>
      <c r="I689" s="255">
        <f>SUMIFS('7.  Persistence Report'!BC$27:BC$659,'7.  Persistence Report'!$D$27:$D$659,$B689,'7.  Persistence Report'!$H$27:$H$659,$D$606,'7.  Persistence Report'!$J$27:$J$659,"&lt;&gt;Adjustment")</f>
        <v>0</v>
      </c>
      <c r="J689" s="255">
        <f>SUMIFS('7.  Persistence Report'!BD$27:BD$659,'7.  Persistence Report'!$D$27:$D$659,$B689,'7.  Persistence Report'!$H$27:$H$659,$D$606,'7.  Persistence Report'!$J$27:$J$659,"&lt;&gt;Adjustment")</f>
        <v>0</v>
      </c>
      <c r="K689" s="255">
        <f>SUMIFS('7.  Persistence Report'!BE$27:BE$659,'7.  Persistence Report'!$D$27:$D$659,$B689,'7.  Persistence Report'!$H$27:$H$659,$D$606,'7.  Persistence Report'!$J$27:$J$659,"&lt;&gt;Adjustment")</f>
        <v>0</v>
      </c>
      <c r="L689" s="255">
        <f>SUMIFS('7.  Persistence Report'!BF$27:BF$659,'7.  Persistence Report'!$D$27:$D$659,$B689,'7.  Persistence Report'!$H$27:$H$659,$D$606,'7.  Persistence Report'!$J$27:$J$659,"&lt;&gt;Adjustment")</f>
        <v>0</v>
      </c>
      <c r="M689" s="255">
        <f>SUMIFS('7.  Persistence Report'!BG$27:BG$659,'7.  Persistence Report'!$D$27:$D$659,$B689,'7.  Persistence Report'!$H$27:$H$659,$D$606,'7.  Persistence Report'!$J$27:$J$659,"&lt;&gt;Adjustment")</f>
        <v>0</v>
      </c>
      <c r="N689" s="255">
        <f>SUMIFS('7.  Persistence Report'!BH$27:BH$659,'7.  Persistence Report'!$D$27:$D$659,$B689,'7.  Persistence Report'!$H$27:$H$659,$D$606,'7.  Persistence Report'!$J$27:$J$659,"&lt;&gt;Adjustment")</f>
        <v>0</v>
      </c>
      <c r="O689" s="255">
        <f>SUMIFS('7.  Persistence Report'!BI$27:BI$659,'7.  Persistence Report'!$D$27:$D$659,$B689,'7.  Persistence Report'!$H$27:$H$659,$D$606,'7.  Persistence Report'!$J$27:$J$659,"&lt;&gt;Adjustment")</f>
        <v>0</v>
      </c>
      <c r="P689" s="255">
        <f>SUMIFS('7.  Persistence Report'!BJ$27:BJ$659,'7.  Persistence Report'!$D$27:$D$659,$B689,'7.  Persistence Report'!$H$27:$H$659,$D$606,'7.  Persistence Report'!$J$27:$J$659,"&lt;&gt;Adjustment")</f>
        <v>0</v>
      </c>
      <c r="Q689" s="255">
        <v>12</v>
      </c>
      <c r="R689" s="255">
        <f>SUMIFS('7.  Persistence Report'!S$27:S$659,'7.  Persistence Report'!$D$27:$D$659,$B689,'7.  Persistence Report'!$H$27:$H$659,$R$606,'7.  Persistence Report'!$J$27:$J$659,"&lt;&gt;Adjustment")</f>
        <v>0</v>
      </c>
      <c r="S689" s="255">
        <f>SUMIFS('7.  Persistence Report'!T$27:T$659,'7.  Persistence Report'!$D$27:$D$659,$B689,'7.  Persistence Report'!$H$27:$H$659,$R$606,'7.  Persistence Report'!$J$27:$J$659,"&lt;&gt;Adjustment")</f>
        <v>0</v>
      </c>
      <c r="T689" s="255">
        <f>SUMIFS('7.  Persistence Report'!U$27:U$659,'7.  Persistence Report'!$D$27:$D$659,$B689,'7.  Persistence Report'!$H$27:$H$659,$R$606,'7.  Persistence Report'!$J$27:$J$659,"&lt;&gt;Adjustment")</f>
        <v>0</v>
      </c>
      <c r="U689" s="255">
        <f>SUMIFS('7.  Persistence Report'!V$27:V$659,'7.  Persistence Report'!$D$27:$D$659,$B689,'7.  Persistence Report'!$H$27:$H$659,$R$606,'7.  Persistence Report'!$J$27:$J$659,"&lt;&gt;Adjustment")</f>
        <v>0</v>
      </c>
      <c r="V689" s="255">
        <f>SUMIFS('7.  Persistence Report'!W$27:W$659,'7.  Persistence Report'!$D$27:$D$659,$B689,'7.  Persistence Report'!$H$27:$H$659,$R$606,'7.  Persistence Report'!$J$27:$J$659,"&lt;&gt;Adjustment")</f>
        <v>0</v>
      </c>
      <c r="W689" s="255">
        <f>SUMIFS('7.  Persistence Report'!X$27:X$659,'7.  Persistence Report'!$D$27:$D$659,$B689,'7.  Persistence Report'!$H$27:$H$659,$R$606,'7.  Persistence Report'!$J$27:$J$659,"&lt;&gt;Adjustment")</f>
        <v>0</v>
      </c>
      <c r="X689" s="255">
        <f>SUMIFS('7.  Persistence Report'!Y$27:Y$659,'7.  Persistence Report'!$D$27:$D$659,$B689,'7.  Persistence Report'!$H$27:$H$659,$R$606,'7.  Persistence Report'!$J$27:$J$659,"&lt;&gt;Adjustment")</f>
        <v>0</v>
      </c>
      <c r="Y689" s="255">
        <f>SUMIFS('7.  Persistence Report'!Z$27:Z$659,'7.  Persistence Report'!$D$27:$D$659,$B689,'7.  Persistence Report'!$H$27:$H$659,$R$606,'7.  Persistence Report'!$J$27:$J$659,"&lt;&gt;Adjustment")</f>
        <v>0</v>
      </c>
      <c r="Z689" s="255">
        <f>SUMIFS('7.  Persistence Report'!AA$27:AA$659,'7.  Persistence Report'!$D$27:$D$659,$B689,'7.  Persistence Report'!$H$27:$H$659,$R$606,'7.  Persistence Report'!$J$27:$J$659,"&lt;&gt;Adjustment")</f>
        <v>0</v>
      </c>
      <c r="AA689" s="255">
        <f>SUMIFS('7.  Persistence Report'!AB$27:AB$659,'7.  Persistence Report'!$D$27:$D$659,$B689,'7.  Persistence Report'!$H$27:$H$659,$R$606,'7.  Persistence Report'!$J$27:$J$659,"&lt;&gt;Adjustment")</f>
        <v>0</v>
      </c>
      <c r="AB689" s="255">
        <f>SUMIFS('7.  Persistence Report'!AC$27:AC$659,'7.  Persistence Report'!$D$27:$D$659,$B689,'7.  Persistence Report'!$H$27:$H$659,$R$606,'7.  Persistence Report'!$J$27:$J$659,"&lt;&gt;Adjustment")</f>
        <v>0</v>
      </c>
      <c r="AC689" s="255">
        <f>SUMIFS('7.  Persistence Report'!AD$27:AD$659,'7.  Persistence Report'!$D$27:$D$659,$B689,'7.  Persistence Report'!$H$27:$H$659,$R$606,'7.  Persistence Report'!$J$27:$J$659,"&lt;&gt;Adjustment")</f>
        <v>0</v>
      </c>
      <c r="AD689" s="255">
        <f>SUMIFS('7.  Persistence Report'!AE$27:AE$659,'7.  Persistence Report'!$D$27:$D$659,$B689,'7.  Persistence Report'!$H$27:$H$659,$R$606,'7.  Persistence Report'!$J$27:$J$659,"&lt;&gt;Adjustment")</f>
        <v>0</v>
      </c>
      <c r="AE689" s="366">
        <f>IFERROR(VLOOKUP($B689,'3-a.  Rate Class Allocations'!$B:$AM,4,FALSE),0)</f>
        <v>0</v>
      </c>
      <c r="AF689" s="366">
        <f>IFERROR(VLOOKUP($B689,'3-a.  Rate Class Allocations'!$B:$AM,6,FALSE),0)</f>
        <v>0</v>
      </c>
      <c r="AG689" s="366">
        <f>IFERROR(VLOOKUP($B689,'3-a.  Rate Class Allocations'!$B:$AM,8,FALSE),0)</f>
        <v>9.2457420924574207E-2</v>
      </c>
      <c r="AH689" s="366">
        <f>IFERROR(VLOOKUP($B689,'3-a.  Rate Class Allocations'!$B:$AM,9,FALSE),0)</f>
        <v>0.68978102189781021</v>
      </c>
      <c r="AI689" s="366">
        <f>IFERROR(VLOOKUP($B689,'3-a.  Rate Class Allocations'!$B:$AM,11,FALSE),0)</f>
        <v>0.17274939172749393</v>
      </c>
      <c r="AJ689" s="366">
        <f>IFERROR(VLOOKUP($B689,'3-a.  Rate Class Allocations'!$B:$AM,13,FALSE),0)</f>
        <v>4.5012165450121655E-2</v>
      </c>
      <c r="AK689" s="361"/>
      <c r="AL689" s="366"/>
      <c r="AM689" s="366"/>
      <c r="AN689" s="366"/>
      <c r="AO689" s="366"/>
      <c r="AP689" s="366"/>
      <c r="AQ689" s="366"/>
      <c r="AR689" s="366"/>
      <c r="AS689" s="256">
        <f>SUM(AE689:AR689)</f>
        <v>1</v>
      </c>
    </row>
    <row r="690" spans="1:45" outlineLevel="1">
      <c r="A690" s="464"/>
      <c r="B690" s="254" t="s">
        <v>309</v>
      </c>
      <c r="C690" s="251" t="s">
        <v>163</v>
      </c>
      <c r="D690" s="255">
        <f>SUMIFS('7.  Persistence Report'!AX$27:AX$659,'7.  Persistence Report'!$D$27:$D$659,$B689,'7.  Persistence Report'!$H$27:$H$659,$D$606,'7.  Persistence Report'!$J$27:$J$659,"Adjustment")</f>
        <v>0</v>
      </c>
      <c r="E690" s="255">
        <f>SUMIFS('7.  Persistence Report'!AY$27:AY$659,'7.  Persistence Report'!$D$27:$D$659,$B689,'7.  Persistence Report'!$H$27:$H$659,$D$606,'7.  Persistence Report'!$J$27:$J$659,"Adjustment")</f>
        <v>0</v>
      </c>
      <c r="F690" s="255">
        <f>SUMIFS('7.  Persistence Report'!AZ$27:AZ$659,'7.  Persistence Report'!$D$27:$D$659,$B689,'7.  Persistence Report'!$H$27:$H$659,$D$606,'7.  Persistence Report'!$J$27:$J$659,"Adjustment")</f>
        <v>0</v>
      </c>
      <c r="G690" s="255">
        <f>SUMIFS('7.  Persistence Report'!BA$27:BA$659,'7.  Persistence Report'!$D$27:$D$659,$B689,'7.  Persistence Report'!$H$27:$H$659,$D$606,'7.  Persistence Report'!$J$27:$J$659,"Adjustment")</f>
        <v>0</v>
      </c>
      <c r="H690" s="255">
        <f>SUMIFS('7.  Persistence Report'!BB$27:BB$659,'7.  Persistence Report'!$D$27:$D$659,$B689,'7.  Persistence Report'!$H$27:$H$659,$D$606,'7.  Persistence Report'!$J$27:$J$659,"Adjustment")</f>
        <v>0</v>
      </c>
      <c r="I690" s="255">
        <f>SUMIFS('7.  Persistence Report'!BC$27:BC$659,'7.  Persistence Report'!$D$27:$D$659,$B689,'7.  Persistence Report'!$H$27:$H$659,$D$606,'7.  Persistence Report'!$J$27:$J$659,"Adjustment")</f>
        <v>0</v>
      </c>
      <c r="J690" s="255">
        <f>SUMIFS('7.  Persistence Report'!BD$27:BD$659,'7.  Persistence Report'!$D$27:$D$659,$B689,'7.  Persistence Report'!$H$27:$H$659,$D$606,'7.  Persistence Report'!$J$27:$J$659,"Adjustment")</f>
        <v>0</v>
      </c>
      <c r="K690" s="255">
        <f>SUMIFS('7.  Persistence Report'!BE$27:BE$659,'7.  Persistence Report'!$D$27:$D$659,$B689,'7.  Persistence Report'!$H$27:$H$659,$D$606,'7.  Persistence Report'!$J$27:$J$659,"Adjustment")</f>
        <v>0</v>
      </c>
      <c r="L690" s="255">
        <f>SUMIFS('7.  Persistence Report'!BF$27:BF$659,'7.  Persistence Report'!$D$27:$D$659,$B689,'7.  Persistence Report'!$H$27:$H$659,$D$606,'7.  Persistence Report'!$J$27:$J$659,"Adjustment")</f>
        <v>0</v>
      </c>
      <c r="M690" s="255">
        <f>SUMIFS('7.  Persistence Report'!BG$27:BG$659,'7.  Persistence Report'!$D$27:$D$659,$B689,'7.  Persistence Report'!$H$27:$H$659,$D$606,'7.  Persistence Report'!$J$27:$J$659,"Adjustment")</f>
        <v>0</v>
      </c>
      <c r="N690" s="255">
        <f>SUMIFS('7.  Persistence Report'!BH$27:BH$659,'7.  Persistence Report'!$D$27:$D$659,$B689,'7.  Persistence Report'!$H$27:$H$659,$D$606,'7.  Persistence Report'!$J$27:$J$659,"Adjustment")</f>
        <v>0</v>
      </c>
      <c r="O690" s="255">
        <f>SUMIFS('7.  Persistence Report'!BI$27:BI$659,'7.  Persistence Report'!$D$27:$D$659,$B689,'7.  Persistence Report'!$H$27:$H$659,$D$606,'7.  Persistence Report'!$J$27:$J$659,"Adjustment")</f>
        <v>0</v>
      </c>
      <c r="P690" s="255">
        <f>SUMIFS('7.  Persistence Report'!BJ$27:BJ$659,'7.  Persistence Report'!$D$27:$D$659,$B689,'7.  Persistence Report'!$H$27:$H$659,$D$606,'7.  Persistence Report'!$J$27:$J$659,"Adjustment")</f>
        <v>0</v>
      </c>
      <c r="Q690" s="255">
        <f>Q689</f>
        <v>12</v>
      </c>
      <c r="R690" s="255">
        <f>SUMIFS('7.  Persistence Report'!S$27:S$659,'7.  Persistence Report'!$D$27:$D$659,$B689,'7.  Persistence Report'!$H$27:$H$659,$R$606,'7.  Persistence Report'!$J$27:$J$659,"Adjustment")</f>
        <v>0</v>
      </c>
      <c r="S690" s="255">
        <f>SUMIFS('7.  Persistence Report'!T$27:T$659,'7.  Persistence Report'!$D$27:$D$659,$B689,'7.  Persistence Report'!$H$27:$H$659,$R$606,'7.  Persistence Report'!$J$27:$J$659,"Adjustment")</f>
        <v>0</v>
      </c>
      <c r="T690" s="255">
        <f>SUMIFS('7.  Persistence Report'!U$27:U$659,'7.  Persistence Report'!$D$27:$D$659,$B689,'7.  Persistence Report'!$H$27:$H$659,$R$606,'7.  Persistence Report'!$J$27:$J$659,"Adjustment")</f>
        <v>0</v>
      </c>
      <c r="U690" s="255">
        <f>SUMIFS('7.  Persistence Report'!V$27:V$659,'7.  Persistence Report'!$D$27:$D$659,$B689,'7.  Persistence Report'!$H$27:$H$659,$R$606,'7.  Persistence Report'!$J$27:$J$659,"Adjustment")</f>
        <v>0</v>
      </c>
      <c r="V690" s="255">
        <f>SUMIFS('7.  Persistence Report'!W$27:W$659,'7.  Persistence Report'!$D$27:$D$659,$B689,'7.  Persistence Report'!$H$27:$H$659,$R$606,'7.  Persistence Report'!$J$27:$J$659,"Adjustment")</f>
        <v>0</v>
      </c>
      <c r="W690" s="255">
        <f>SUMIFS('7.  Persistence Report'!X$27:X$659,'7.  Persistence Report'!$D$27:$D$659,$B689,'7.  Persistence Report'!$H$27:$H$659,$R$606,'7.  Persistence Report'!$J$27:$J$659,"Adjustment")</f>
        <v>0</v>
      </c>
      <c r="X690" s="255">
        <f>SUMIFS('7.  Persistence Report'!Y$27:Y$659,'7.  Persistence Report'!$D$27:$D$659,$B689,'7.  Persistence Report'!$H$27:$H$659,$R$606,'7.  Persistence Report'!$J$27:$J$659,"Adjustment")</f>
        <v>0</v>
      </c>
      <c r="Y690" s="255">
        <f>SUMIFS('7.  Persistence Report'!Z$27:Z$659,'7.  Persistence Report'!$D$27:$D$659,$B689,'7.  Persistence Report'!$H$27:$H$659,$R$606,'7.  Persistence Report'!$J$27:$J$659,"Adjustment")</f>
        <v>0</v>
      </c>
      <c r="Z690" s="255">
        <f>SUMIFS('7.  Persistence Report'!AA$27:AA$659,'7.  Persistence Report'!$D$27:$D$659,$B689,'7.  Persistence Report'!$H$27:$H$659,$R$606,'7.  Persistence Report'!$J$27:$J$659,"Adjustment")</f>
        <v>0</v>
      </c>
      <c r="AA690" s="255">
        <f>SUMIFS('7.  Persistence Report'!AB$27:AB$659,'7.  Persistence Report'!$D$27:$D$659,$B689,'7.  Persistence Report'!$H$27:$H$659,$R$606,'7.  Persistence Report'!$J$27:$J$659,"Adjustment")</f>
        <v>0</v>
      </c>
      <c r="AB690" s="255">
        <f>SUMIFS('7.  Persistence Report'!AC$27:AC$659,'7.  Persistence Report'!$D$27:$D$659,$B689,'7.  Persistence Report'!$H$27:$H$659,$R$606,'7.  Persistence Report'!$J$27:$J$659,"Adjustment")</f>
        <v>0</v>
      </c>
      <c r="AC690" s="255">
        <f>SUMIFS('7.  Persistence Report'!AD$27:AD$659,'7.  Persistence Report'!$D$27:$D$659,$B689,'7.  Persistence Report'!$H$27:$H$659,$R$606,'7.  Persistence Report'!$J$27:$J$659,"Adjustment")</f>
        <v>0</v>
      </c>
      <c r="AD690" s="255">
        <f>SUMIFS('7.  Persistence Report'!AE$27:AE$659,'7.  Persistence Report'!$D$27:$D$659,$B689,'7.  Persistence Report'!$H$27:$H$659,$R$606,'7.  Persistence Report'!$J$27:$J$659,"Adjustment")</f>
        <v>0</v>
      </c>
      <c r="AE690" s="362">
        <f>AE689</f>
        <v>0</v>
      </c>
      <c r="AF690" s="362">
        <f t="shared" ref="AF690" si="1978">AF689</f>
        <v>0</v>
      </c>
      <c r="AG690" s="362">
        <f t="shared" ref="AG690" si="1979">AG689</f>
        <v>9.2457420924574207E-2</v>
      </c>
      <c r="AH690" s="362">
        <f t="shared" ref="AH690" si="1980">AH689</f>
        <v>0.68978102189781021</v>
      </c>
      <c r="AI690" s="362">
        <f t="shared" ref="AI690" si="1981">AI689</f>
        <v>0.17274939172749393</v>
      </c>
      <c r="AJ690" s="362">
        <f t="shared" ref="AJ690" si="1982">AJ689</f>
        <v>4.5012165450121655E-2</v>
      </c>
      <c r="AK690" s="362">
        <f t="shared" ref="AK690" si="1983">AK689</f>
        <v>0</v>
      </c>
      <c r="AL690" s="362">
        <f t="shared" ref="AL690" si="1984">AL689</f>
        <v>0</v>
      </c>
      <c r="AM690" s="362">
        <f t="shared" ref="AM690" si="1985">AM689</f>
        <v>0</v>
      </c>
      <c r="AN690" s="362">
        <f t="shared" ref="AN690" si="1986">AN689</f>
        <v>0</v>
      </c>
      <c r="AO690" s="362">
        <f t="shared" ref="AO690" si="1987">AO689</f>
        <v>0</v>
      </c>
      <c r="AP690" s="362">
        <f t="shared" ref="AP690" si="1988">AP689</f>
        <v>0</v>
      </c>
      <c r="AQ690" s="362">
        <f t="shared" ref="AQ690" si="1989">AQ689</f>
        <v>0</v>
      </c>
      <c r="AR690" s="362">
        <f t="shared" ref="AR690" si="1990">AR689</f>
        <v>0</v>
      </c>
      <c r="AS690" s="266"/>
    </row>
    <row r="691" spans="1:45" outlineLevel="1">
      <c r="A691" s="464"/>
      <c r="B691" s="254"/>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51"/>
      <c r="AE691" s="363"/>
      <c r="AF691" s="376"/>
      <c r="AG691" s="376"/>
      <c r="AH691" s="376"/>
      <c r="AI691" s="376"/>
      <c r="AJ691" s="376"/>
      <c r="AK691" s="376"/>
      <c r="AL691" s="376"/>
      <c r="AM691" s="376"/>
      <c r="AN691" s="376"/>
      <c r="AO691" s="376"/>
      <c r="AP691" s="376"/>
      <c r="AQ691" s="376"/>
      <c r="AR691" s="376"/>
      <c r="AS691" s="266"/>
    </row>
    <row r="692" spans="1:45" outlineLevel="1">
      <c r="A692" s="464">
        <v>26</v>
      </c>
      <c r="B692" s="379" t="s">
        <v>118</v>
      </c>
      <c r="C692" s="251" t="s">
        <v>25</v>
      </c>
      <c r="D692" s="255">
        <f>SUMIFS('7.  Persistence Report'!AX$27:AX$659,'7.  Persistence Report'!$D$27:$D$659,$B692,'7.  Persistence Report'!$H$27:$H$659,$D$606,'7.  Persistence Report'!$J$27:$J$659,"&lt;&gt;Adjustment")</f>
        <v>191551410.45253924</v>
      </c>
      <c r="E692" s="255">
        <f>SUMIFS('7.  Persistence Report'!AY$27:AY$659,'7.  Persistence Report'!$D$27:$D$659,$B692,'7.  Persistence Report'!$H$27:$H$659,$D$606,'7.  Persistence Report'!$J$27:$J$659,"&lt;&gt;Adjustment")</f>
        <v>192226107.9933075</v>
      </c>
      <c r="F692" s="255">
        <f>SUMIFS('7.  Persistence Report'!AZ$27:AZ$659,'7.  Persistence Report'!$D$27:$D$659,$B692,'7.  Persistence Report'!$H$27:$H$659,$D$606,'7.  Persistence Report'!$J$27:$J$659,"&lt;&gt;Adjustment")</f>
        <v>192226107.9933075</v>
      </c>
      <c r="G692" s="255">
        <f>SUMIFS('7.  Persistence Report'!BA$27:BA$659,'7.  Persistence Report'!$D$27:$D$659,$B692,'7.  Persistence Report'!$H$27:$H$659,$D$606,'7.  Persistence Report'!$J$27:$J$659,"&lt;&gt;Adjustment")</f>
        <v>192226107.9933075</v>
      </c>
      <c r="H692" s="255">
        <f>SUMIFS('7.  Persistence Report'!BB$27:BB$659,'7.  Persistence Report'!$D$27:$D$659,$B692,'7.  Persistence Report'!$H$27:$H$659,$D$606,'7.  Persistence Report'!$J$27:$J$659,"&lt;&gt;Adjustment")</f>
        <v>192226107.9933075</v>
      </c>
      <c r="I692" s="255">
        <f>SUMIFS('7.  Persistence Report'!BC$27:BC$659,'7.  Persistence Report'!$D$27:$D$659,$B692,'7.  Persistence Report'!$H$27:$H$659,$D$606,'7.  Persistence Report'!$J$27:$J$659,"&lt;&gt;Adjustment")</f>
        <v>181834439.04286334</v>
      </c>
      <c r="J692" s="255">
        <f>SUMIFS('7.  Persistence Report'!BD$27:BD$659,'7.  Persistence Report'!$D$27:$D$659,$B692,'7.  Persistence Report'!$H$27:$H$659,$D$606,'7.  Persistence Report'!$J$27:$J$659,"&lt;&gt;Adjustment")</f>
        <v>181834439.04286334</v>
      </c>
      <c r="K692" s="255">
        <f>SUMIFS('7.  Persistence Report'!BE$27:BE$659,'7.  Persistence Report'!$D$27:$D$659,$B692,'7.  Persistence Report'!$H$27:$H$659,$D$606,'7.  Persistence Report'!$J$27:$J$659,"&lt;&gt;Adjustment")</f>
        <v>181834439.04286334</v>
      </c>
      <c r="L692" s="255">
        <f>SUMIFS('7.  Persistence Report'!BF$27:BF$659,'7.  Persistence Report'!$D$27:$D$659,$B692,'7.  Persistence Report'!$H$27:$H$659,$D$606,'7.  Persistence Report'!$J$27:$J$659,"&lt;&gt;Adjustment")</f>
        <v>180987241.47992149</v>
      </c>
      <c r="M692" s="255">
        <f>SUMIFS('7.  Persistence Report'!BG$27:BG$659,'7.  Persistence Report'!$D$27:$D$659,$B692,'7.  Persistence Report'!$H$27:$H$659,$D$606,'7.  Persistence Report'!$J$27:$J$659,"&lt;&gt;Adjustment")</f>
        <v>180987241.47992149</v>
      </c>
      <c r="N692" s="255">
        <f>SUMIFS('7.  Persistence Report'!BH$27:BH$659,'7.  Persistence Report'!$D$27:$D$659,$B692,'7.  Persistence Report'!$H$27:$H$659,$D$606,'7.  Persistence Report'!$J$27:$J$659,"&lt;&gt;Adjustment")</f>
        <v>174712538.78265512</v>
      </c>
      <c r="O692" s="255">
        <f>SUMIFS('7.  Persistence Report'!BI$27:BI$659,'7.  Persistence Report'!$D$27:$D$659,$B692,'7.  Persistence Report'!$H$27:$H$659,$D$606,'7.  Persistence Report'!$J$27:$J$659,"&lt;&gt;Adjustment")</f>
        <v>169637570.49515733</v>
      </c>
      <c r="P692" s="255">
        <f>SUMIFS('7.  Persistence Report'!BJ$27:BJ$659,'7.  Persistence Report'!$D$27:$D$659,$B692,'7.  Persistence Report'!$H$27:$H$659,$D$606,'7.  Persistence Report'!$J$27:$J$659,"&lt;&gt;Adjustment")</f>
        <v>64811460.654031366</v>
      </c>
      <c r="Q692" s="255">
        <v>12</v>
      </c>
      <c r="R692" s="255">
        <f>SUMIFS('7.  Persistence Report'!S$27:S$659,'7.  Persistence Report'!$D$27:$D$659,$B692,'7.  Persistence Report'!$H$27:$H$659,$R$606,'7.  Persistence Report'!$J$27:$J$659,"&lt;&gt;Adjustment")</f>
        <v>24473.533242296307</v>
      </c>
      <c r="S692" s="255">
        <f>SUMIFS('7.  Persistence Report'!T$27:T$659,'7.  Persistence Report'!$D$27:$D$659,$B692,'7.  Persistence Report'!$H$27:$H$659,$R$606,'7.  Persistence Report'!$J$27:$J$659,"&lt;&gt;Adjustment")</f>
        <v>24598.770939058595</v>
      </c>
      <c r="T692" s="255">
        <f>SUMIFS('7.  Persistence Report'!U$27:U$659,'7.  Persistence Report'!$D$27:$D$659,$B692,'7.  Persistence Report'!$H$27:$H$659,$R$606,'7.  Persistence Report'!$J$27:$J$659,"&lt;&gt;Adjustment")</f>
        <v>24598.770939058595</v>
      </c>
      <c r="U692" s="255">
        <f>SUMIFS('7.  Persistence Report'!V$27:V$659,'7.  Persistence Report'!$D$27:$D$659,$B692,'7.  Persistence Report'!$H$27:$H$659,$R$606,'7.  Persistence Report'!$J$27:$J$659,"&lt;&gt;Adjustment")</f>
        <v>24598.770939058595</v>
      </c>
      <c r="V692" s="255">
        <f>SUMIFS('7.  Persistence Report'!W$27:W$659,'7.  Persistence Report'!$D$27:$D$659,$B692,'7.  Persistence Report'!$H$27:$H$659,$R$606,'7.  Persistence Report'!$J$27:$J$659,"&lt;&gt;Adjustment")</f>
        <v>24598.770939058595</v>
      </c>
      <c r="W692" s="255">
        <f>SUMIFS('7.  Persistence Report'!X$27:X$659,'7.  Persistence Report'!$D$27:$D$659,$B692,'7.  Persistence Report'!$H$27:$H$659,$R$606,'7.  Persistence Report'!$J$27:$J$659,"&lt;&gt;Adjustment")</f>
        <v>23127.228002101761</v>
      </c>
      <c r="X692" s="255">
        <f>SUMIFS('7.  Persistence Report'!Y$27:Y$659,'7.  Persistence Report'!$D$27:$D$659,$B692,'7.  Persistence Report'!$H$27:$H$659,$R$606,'7.  Persistence Report'!$J$27:$J$659,"&lt;&gt;Adjustment")</f>
        <v>23127.228002101761</v>
      </c>
      <c r="Y692" s="255">
        <f>SUMIFS('7.  Persistence Report'!Z$27:Z$659,'7.  Persistence Report'!$D$27:$D$659,$B692,'7.  Persistence Report'!$H$27:$H$659,$R$606,'7.  Persistence Report'!$J$27:$J$659,"&lt;&gt;Adjustment")</f>
        <v>23127.228002101761</v>
      </c>
      <c r="Z692" s="255">
        <f>SUMIFS('7.  Persistence Report'!AA$27:AA$659,'7.  Persistence Report'!$D$27:$D$659,$B692,'7.  Persistence Report'!$H$27:$H$659,$R$606,'7.  Persistence Report'!$J$27:$J$659,"&lt;&gt;Adjustment")</f>
        <v>23114.472310764861</v>
      </c>
      <c r="AA692" s="255">
        <f>SUMIFS('7.  Persistence Report'!AB$27:AB$659,'7.  Persistence Report'!$D$27:$D$659,$B692,'7.  Persistence Report'!$H$27:$H$659,$R$606,'7.  Persistence Report'!$J$27:$J$659,"&lt;&gt;Adjustment")</f>
        <v>23114.472310764861</v>
      </c>
      <c r="AB692" s="255">
        <f>SUMIFS('7.  Persistence Report'!AC$27:AC$659,'7.  Persistence Report'!$D$27:$D$659,$B692,'7.  Persistence Report'!$H$27:$H$659,$R$606,'7.  Persistence Report'!$J$27:$J$659,"&lt;&gt;Adjustment")</f>
        <v>22117.209169880007</v>
      </c>
      <c r="AC692" s="255">
        <f>SUMIFS('7.  Persistence Report'!AD$27:AD$659,'7.  Persistence Report'!$D$27:$D$659,$B692,'7.  Persistence Report'!$H$27:$H$659,$R$606,'7.  Persistence Report'!$J$27:$J$659,"&lt;&gt;Adjustment")</f>
        <v>21275.333541644653</v>
      </c>
      <c r="AD692" s="255">
        <f>SUMIFS('7.  Persistence Report'!AE$27:AE$659,'7.  Persistence Report'!$D$27:$D$659,$B692,'7.  Persistence Report'!$H$27:$H$659,$R$606,'7.  Persistence Report'!$J$27:$J$659,"&lt;&gt;Adjustment")</f>
        <v>6355.8131106859073</v>
      </c>
      <c r="AE692" s="366">
        <f>IFERROR(VLOOKUP($B692,'3-a.  Rate Class Allocations'!$B:$AM,4,FALSE),0)</f>
        <v>0</v>
      </c>
      <c r="AF692" s="366">
        <f>IFERROR(VLOOKUP($B692,'3-a.  Rate Class Allocations'!$B:$AM,6,FALSE),0)</f>
        <v>0</v>
      </c>
      <c r="AG692" s="366">
        <f>IFERROR(VLOOKUP($B692,'3-a.  Rate Class Allocations'!$B:$AM,8,FALSE),0)</f>
        <v>7.4338353884478583E-2</v>
      </c>
      <c r="AH692" s="366">
        <f>IFERROR(VLOOKUP($B692,'3-a.  Rate Class Allocations'!$B:$AM,9,FALSE),0)</f>
        <v>0.61816437481961117</v>
      </c>
      <c r="AI692" s="366">
        <f>IFERROR(VLOOKUP($B692,'3-a.  Rate Class Allocations'!$B:$AM,11,FALSE),0)</f>
        <v>0.18309772550877837</v>
      </c>
      <c r="AJ692" s="366">
        <f>IFERROR(VLOOKUP($B692,'3-a.  Rate Class Allocations'!$B:$AM,13,FALSE),0)</f>
        <v>0.11799819031349645</v>
      </c>
      <c r="AK692" s="361"/>
      <c r="AL692" s="366"/>
      <c r="AM692" s="366"/>
      <c r="AN692" s="366"/>
      <c r="AO692" s="366"/>
      <c r="AP692" s="366"/>
      <c r="AQ692" s="366"/>
      <c r="AR692" s="366"/>
      <c r="AS692" s="256">
        <f>SUM(AE692:AR692)</f>
        <v>0.99359864452636459</v>
      </c>
    </row>
    <row r="693" spans="1:45" outlineLevel="1">
      <c r="A693" s="464"/>
      <c r="B693" s="254" t="s">
        <v>309</v>
      </c>
      <c r="C693" s="251" t="s">
        <v>163</v>
      </c>
      <c r="D693" s="255">
        <f>SUMIFS('7.  Persistence Report'!AX$27:AX$659,'7.  Persistence Report'!$D$27:$D$659,$B692,'7.  Persistence Report'!$H$27:$H$659,$D$606,'7.  Persistence Report'!$J$27:$J$659,"Adjustment")</f>
        <v>21490962.825458214</v>
      </c>
      <c r="E693" s="255">
        <f>SUMIFS('7.  Persistence Report'!AY$27:AY$659,'7.  Persistence Report'!$D$27:$D$659,$B692,'7.  Persistence Report'!$H$27:$H$659,$D$606,'7.  Persistence Report'!$J$27:$J$659,"Adjustment")</f>
        <v>21566659.995908815</v>
      </c>
      <c r="F693" s="255">
        <f>SUMIFS('7.  Persistence Report'!AZ$27:AZ$659,'7.  Persistence Report'!$D$27:$D$659,$B692,'7.  Persistence Report'!$H$27:$H$659,$D$606,'7.  Persistence Report'!$J$27:$J$659,"Adjustment")</f>
        <v>21566659.995908815</v>
      </c>
      <c r="G693" s="255">
        <f>SUMIFS('7.  Persistence Report'!BA$27:BA$659,'7.  Persistence Report'!$D$27:$D$659,$B692,'7.  Persistence Report'!$H$27:$H$659,$D$606,'7.  Persistence Report'!$J$27:$J$659,"Adjustment")</f>
        <v>21566659.995908815</v>
      </c>
      <c r="H693" s="255">
        <f>SUMIFS('7.  Persistence Report'!BB$27:BB$659,'7.  Persistence Report'!$D$27:$D$659,$B692,'7.  Persistence Report'!$H$27:$H$659,$D$606,'7.  Persistence Report'!$J$27:$J$659,"Adjustment")</f>
        <v>21566659.995908815</v>
      </c>
      <c r="I693" s="255">
        <f>SUMIFS('7.  Persistence Report'!BC$27:BC$659,'7.  Persistence Report'!$D$27:$D$659,$B692,'7.  Persistence Report'!$H$27:$H$659,$D$606,'7.  Persistence Report'!$J$27:$J$659,"Adjustment")</f>
        <v>20400774.709129386</v>
      </c>
      <c r="J693" s="255">
        <f>SUMIFS('7.  Persistence Report'!BD$27:BD$659,'7.  Persistence Report'!$D$27:$D$659,$B692,'7.  Persistence Report'!$H$27:$H$659,$D$606,'7.  Persistence Report'!$J$27:$J$659,"Adjustment")</f>
        <v>20400774.709129386</v>
      </c>
      <c r="K693" s="255">
        <f>SUMIFS('7.  Persistence Report'!BE$27:BE$659,'7.  Persistence Report'!$D$27:$D$659,$B692,'7.  Persistence Report'!$H$27:$H$659,$D$606,'7.  Persistence Report'!$J$27:$J$659,"Adjustment")</f>
        <v>20400774.709129386</v>
      </c>
      <c r="L693" s="255">
        <f>SUMIFS('7.  Persistence Report'!BF$27:BF$659,'7.  Persistence Report'!$D$27:$D$659,$B692,'7.  Persistence Report'!$H$27:$H$659,$D$606,'7.  Persistence Report'!$J$27:$J$659,"Adjustment")</f>
        <v>20305724.03167424</v>
      </c>
      <c r="M693" s="255">
        <f>SUMIFS('7.  Persistence Report'!BG$27:BG$659,'7.  Persistence Report'!$D$27:$D$659,$B692,'7.  Persistence Report'!$H$27:$H$659,$D$606,'7.  Persistence Report'!$J$27:$J$659,"Adjustment")</f>
        <v>20305724.03167424</v>
      </c>
      <c r="N693" s="255">
        <f>SUMIFS('7.  Persistence Report'!BH$27:BH$659,'7.  Persistence Report'!$D$27:$D$659,$B692,'7.  Persistence Report'!$H$27:$H$659,$D$606,'7.  Persistence Report'!$J$27:$J$659,"Adjustment")</f>
        <v>19601738.599830259</v>
      </c>
      <c r="O693" s="255">
        <f>SUMIFS('7.  Persistence Report'!BI$27:BI$659,'7.  Persistence Report'!$D$27:$D$659,$B692,'7.  Persistence Report'!$H$27:$H$659,$D$606,'7.  Persistence Report'!$J$27:$J$659,"Adjustment")</f>
        <v>19032356.445194457</v>
      </c>
      <c r="P693" s="255">
        <f>SUMIFS('7.  Persistence Report'!BJ$27:BJ$659,'7.  Persistence Report'!$D$27:$D$659,$B692,'7.  Persistence Report'!$H$27:$H$659,$D$606,'7.  Persistence Report'!$J$27:$J$659,"Adjustment")</f>
        <v>7271471.8638135307</v>
      </c>
      <c r="Q693" s="255">
        <f>Q692</f>
        <v>12</v>
      </c>
      <c r="R693" s="255">
        <f>SUMIFS('7.  Persistence Report'!S$27:S$659,'7.  Persistence Report'!$D$27:$D$659,$B692,'7.  Persistence Report'!$H$27:$H$659,$R$606,'7.  Persistence Report'!$J$27:$J$659,"Adjustment")</f>
        <v>2554.8855218310732</v>
      </c>
      <c r="S693" s="255">
        <f>SUMIFS('7.  Persistence Report'!T$27:T$659,'7.  Persistence Report'!$D$27:$D$659,$B692,'7.  Persistence Report'!$H$27:$H$659,$R$606,'7.  Persistence Report'!$J$27:$J$659,"Adjustment")</f>
        <v>2567.9595628809552</v>
      </c>
      <c r="T693" s="255">
        <f>SUMIFS('7.  Persistence Report'!U$27:U$659,'7.  Persistence Report'!$D$27:$D$659,$B692,'7.  Persistence Report'!$H$27:$H$659,$R$606,'7.  Persistence Report'!$J$27:$J$659,"Adjustment")</f>
        <v>2567.9595628809552</v>
      </c>
      <c r="U693" s="255">
        <f>SUMIFS('7.  Persistence Report'!V$27:V$659,'7.  Persistence Report'!$D$27:$D$659,$B692,'7.  Persistence Report'!$H$27:$H$659,$R$606,'7.  Persistence Report'!$J$27:$J$659,"Adjustment")</f>
        <v>2567.9595628809552</v>
      </c>
      <c r="V693" s="255">
        <f>SUMIFS('7.  Persistence Report'!W$27:W$659,'7.  Persistence Report'!$D$27:$D$659,$B692,'7.  Persistence Report'!$H$27:$H$659,$R$606,'7.  Persistence Report'!$J$27:$J$659,"Adjustment")</f>
        <v>2567.9595628809552</v>
      </c>
      <c r="W693" s="255">
        <f>SUMIFS('7.  Persistence Report'!X$27:X$659,'7.  Persistence Report'!$D$27:$D$659,$B692,'7.  Persistence Report'!$H$27:$H$659,$R$606,'7.  Persistence Report'!$J$27:$J$659,"Adjustment")</f>
        <v>2414.3395805448436</v>
      </c>
      <c r="X693" s="255">
        <f>SUMIFS('7.  Persistence Report'!Y$27:Y$659,'7.  Persistence Report'!$D$27:$D$659,$B692,'7.  Persistence Report'!$H$27:$H$659,$R$606,'7.  Persistence Report'!$J$27:$J$659,"Adjustment")</f>
        <v>2414.3395805448436</v>
      </c>
      <c r="Y693" s="255">
        <f>SUMIFS('7.  Persistence Report'!Z$27:Z$659,'7.  Persistence Report'!$D$27:$D$659,$B692,'7.  Persistence Report'!$H$27:$H$659,$R$606,'7.  Persistence Report'!$J$27:$J$659,"Adjustment")</f>
        <v>2414.3395805448436</v>
      </c>
      <c r="Z693" s="255">
        <f>SUMIFS('7.  Persistence Report'!AA$27:AA$659,'7.  Persistence Report'!$D$27:$D$659,$B692,'7.  Persistence Report'!$H$27:$H$659,$R$606,'7.  Persistence Report'!$J$27:$J$659,"Adjustment")</f>
        <v>2413.0079652527261</v>
      </c>
      <c r="AA693" s="255">
        <f>SUMIFS('7.  Persistence Report'!AB$27:AB$659,'7.  Persistence Report'!$D$27:$D$659,$B692,'7.  Persistence Report'!$H$27:$H$659,$R$606,'7.  Persistence Report'!$J$27:$J$659,"Adjustment")</f>
        <v>2413.0079652527261</v>
      </c>
      <c r="AB693" s="255">
        <f>SUMIFS('7.  Persistence Report'!AC$27:AC$659,'7.  Persistence Report'!$D$27:$D$659,$B692,'7.  Persistence Report'!$H$27:$H$659,$R$606,'7.  Persistence Report'!$J$27:$J$659,"Adjustment")</f>
        <v>2308.8998605962597</v>
      </c>
      <c r="AC693" s="255">
        <f>SUMIFS('7.  Persistence Report'!AD$27:AD$659,'7.  Persistence Report'!$D$27:$D$659,$B692,'7.  Persistence Report'!$H$27:$H$659,$R$606,'7.  Persistence Report'!$J$27:$J$659,"Adjustment")</f>
        <v>2221.0132513164986</v>
      </c>
      <c r="AD693" s="255">
        <f>SUMIFS('7.  Persistence Report'!AE$27:AE$659,'7.  Persistence Report'!$D$27:$D$659,$B692,'7.  Persistence Report'!$H$27:$H$659,$R$606,'7.  Persistence Report'!$J$27:$J$659,"Adjustment")</f>
        <v>663.50758328150266</v>
      </c>
      <c r="AE693" s="362">
        <f>AE692</f>
        <v>0</v>
      </c>
      <c r="AF693" s="362">
        <f t="shared" ref="AF693" si="1991">AF692</f>
        <v>0</v>
      </c>
      <c r="AG693" s="362">
        <f t="shared" ref="AG693" si="1992">AG692</f>
        <v>7.4338353884478583E-2</v>
      </c>
      <c r="AH693" s="362">
        <f t="shared" ref="AH693" si="1993">AH692</f>
        <v>0.61816437481961117</v>
      </c>
      <c r="AI693" s="362">
        <f t="shared" ref="AI693" si="1994">AI692</f>
        <v>0.18309772550877837</v>
      </c>
      <c r="AJ693" s="362">
        <f t="shared" ref="AJ693" si="1995">AJ692</f>
        <v>0.11799819031349645</v>
      </c>
      <c r="AK693" s="362">
        <f t="shared" ref="AK693" si="1996">AK692</f>
        <v>0</v>
      </c>
      <c r="AL693" s="362">
        <f t="shared" ref="AL693" si="1997">AL692</f>
        <v>0</v>
      </c>
      <c r="AM693" s="362">
        <f t="shared" ref="AM693" si="1998">AM692</f>
        <v>0</v>
      </c>
      <c r="AN693" s="362">
        <f t="shared" ref="AN693" si="1999">AN692</f>
        <v>0</v>
      </c>
      <c r="AO693" s="362">
        <f t="shared" ref="AO693" si="2000">AO692</f>
        <v>0</v>
      </c>
      <c r="AP693" s="362">
        <f t="shared" ref="AP693" si="2001">AP692</f>
        <v>0</v>
      </c>
      <c r="AQ693" s="362">
        <f t="shared" ref="AQ693" si="2002">AQ692</f>
        <v>0</v>
      </c>
      <c r="AR693" s="362">
        <f t="shared" ref="AR693" si="2003">AR692</f>
        <v>0</v>
      </c>
      <c r="AS693" s="266"/>
    </row>
    <row r="694" spans="1:45" outlineLevel="1">
      <c r="A694" s="464"/>
      <c r="B694" s="254"/>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251"/>
      <c r="AE694" s="363"/>
      <c r="AF694" s="376"/>
      <c r="AG694" s="376"/>
      <c r="AH694" s="376"/>
      <c r="AI694" s="376"/>
      <c r="AJ694" s="376"/>
      <c r="AK694" s="376"/>
      <c r="AL694" s="376"/>
      <c r="AM694" s="376"/>
      <c r="AN694" s="376"/>
      <c r="AO694" s="376"/>
      <c r="AP694" s="376"/>
      <c r="AQ694" s="376"/>
      <c r="AR694" s="376"/>
      <c r="AS694" s="266"/>
    </row>
    <row r="695" spans="1:45" outlineLevel="1">
      <c r="A695" s="464">
        <v>27</v>
      </c>
      <c r="B695" s="379" t="s">
        <v>119</v>
      </c>
      <c r="C695" s="251" t="s">
        <v>25</v>
      </c>
      <c r="D695" s="255">
        <f>SUMIFS('7.  Persistence Report'!AX$27:AX$659,'7.  Persistence Report'!$D$27:$D$659,$B695,'7.  Persistence Report'!$H$27:$H$659,$D$606,'7.  Persistence Report'!$J$27:$J$659,"&lt;&gt;Adjustment")</f>
        <v>6902414.7618666524</v>
      </c>
      <c r="E695" s="255">
        <f>SUMIFS('7.  Persistence Report'!AY$27:AY$659,'7.  Persistence Report'!$D$27:$D$659,$B695,'7.  Persistence Report'!$H$27:$H$659,$D$606,'7.  Persistence Report'!$J$27:$J$659,"&lt;&gt;Adjustment")</f>
        <v>6902414.7618666524</v>
      </c>
      <c r="F695" s="255">
        <f>SUMIFS('7.  Persistence Report'!AZ$27:AZ$659,'7.  Persistence Report'!$D$27:$D$659,$B695,'7.  Persistence Report'!$H$27:$H$659,$D$606,'7.  Persistence Report'!$J$27:$J$659,"&lt;&gt;Adjustment")</f>
        <v>6638394.9904647702</v>
      </c>
      <c r="G695" s="255">
        <f>SUMIFS('7.  Persistence Report'!BA$27:BA$659,'7.  Persistence Report'!$D$27:$D$659,$B695,'7.  Persistence Report'!$H$27:$H$659,$D$606,'7.  Persistence Report'!$J$27:$J$659,"&lt;&gt;Adjustment")</f>
        <v>6577190.8860163447</v>
      </c>
      <c r="H695" s="255">
        <f>SUMIFS('7.  Persistence Report'!BB$27:BB$659,'7.  Persistence Report'!$D$27:$D$659,$B695,'7.  Persistence Report'!$H$27:$H$659,$D$606,'7.  Persistence Report'!$J$27:$J$659,"&lt;&gt;Adjustment")</f>
        <v>5819286.0428321688</v>
      </c>
      <c r="I695" s="255">
        <f>SUMIFS('7.  Persistence Report'!BC$27:BC$659,'7.  Persistence Report'!$D$27:$D$659,$B695,'7.  Persistence Report'!$H$27:$H$659,$D$606,'7.  Persistence Report'!$J$27:$J$659,"&lt;&gt;Adjustment")</f>
        <v>4677999.636347861</v>
      </c>
      <c r="J695" s="255">
        <f>SUMIFS('7.  Persistence Report'!BD$27:BD$659,'7.  Persistence Report'!$D$27:$D$659,$B695,'7.  Persistence Report'!$H$27:$H$659,$D$606,'7.  Persistence Report'!$J$27:$J$659,"&lt;&gt;Adjustment")</f>
        <v>3859738.79455774</v>
      </c>
      <c r="K695" s="255">
        <f>SUMIFS('7.  Persistence Report'!BE$27:BE$659,'7.  Persistence Report'!$D$27:$D$659,$B695,'7.  Persistence Report'!$H$27:$H$659,$D$606,'7.  Persistence Report'!$J$27:$J$659,"&lt;&gt;Adjustment")</f>
        <v>2602881.056949703</v>
      </c>
      <c r="L695" s="255">
        <f>SUMIFS('7.  Persistence Report'!BF$27:BF$659,'7.  Persistence Report'!$D$27:$D$659,$B695,'7.  Persistence Report'!$H$27:$H$659,$D$606,'7.  Persistence Report'!$J$27:$J$659,"&lt;&gt;Adjustment")</f>
        <v>1922899.1899829661</v>
      </c>
      <c r="M695" s="255">
        <f>SUMIFS('7.  Persistence Report'!BG$27:BG$659,'7.  Persistence Report'!$D$27:$D$659,$B695,'7.  Persistence Report'!$H$27:$H$659,$D$606,'7.  Persistence Report'!$J$27:$J$659,"&lt;&gt;Adjustment")</f>
        <v>1274969.7402931494</v>
      </c>
      <c r="N695" s="255">
        <f>SUMIFS('7.  Persistence Report'!BH$27:BH$659,'7.  Persistence Report'!$D$27:$D$659,$B695,'7.  Persistence Report'!$H$27:$H$659,$D$606,'7.  Persistence Report'!$J$27:$J$659,"&lt;&gt;Adjustment")</f>
        <v>794448.83940907766</v>
      </c>
      <c r="O695" s="255">
        <f>SUMIFS('7.  Persistence Report'!BI$27:BI$659,'7.  Persistence Report'!$D$27:$D$659,$B695,'7.  Persistence Report'!$H$27:$H$659,$D$606,'7.  Persistence Report'!$J$27:$J$659,"&lt;&gt;Adjustment")</f>
        <v>479497.19030426827</v>
      </c>
      <c r="P695" s="255">
        <f>SUMIFS('7.  Persistence Report'!BJ$27:BJ$659,'7.  Persistence Report'!$D$27:$D$659,$B695,'7.  Persistence Report'!$H$27:$H$659,$D$606,'7.  Persistence Report'!$J$27:$J$659,"&lt;&gt;Adjustment")</f>
        <v>317979.85524176282</v>
      </c>
      <c r="Q695" s="255">
        <v>12</v>
      </c>
      <c r="R695" s="255">
        <f>SUMIFS('7.  Persistence Report'!S$27:S$659,'7.  Persistence Report'!$D$27:$D$659,$B695,'7.  Persistence Report'!$H$27:$H$659,$R$606,'7.  Persistence Report'!$J$27:$J$659,"&lt;&gt;Adjustment")</f>
        <v>2276.6285369181392</v>
      </c>
      <c r="S695" s="255">
        <f>SUMIFS('7.  Persistence Report'!T$27:T$659,'7.  Persistence Report'!$D$27:$D$659,$B695,'7.  Persistence Report'!$H$27:$H$659,$R$606,'7.  Persistence Report'!$J$27:$J$659,"&lt;&gt;Adjustment")</f>
        <v>2276.6285369181392</v>
      </c>
      <c r="T695" s="255">
        <f>SUMIFS('7.  Persistence Report'!U$27:U$659,'7.  Persistence Report'!$D$27:$D$659,$B695,'7.  Persistence Report'!$H$27:$H$659,$R$606,'7.  Persistence Report'!$J$27:$J$659,"&lt;&gt;Adjustment")</f>
        <v>2239.3067576243989</v>
      </c>
      <c r="U695" s="255">
        <f>SUMIFS('7.  Persistence Report'!V$27:V$659,'7.  Persistence Report'!$D$27:$D$659,$B695,'7.  Persistence Report'!$H$27:$H$659,$R$606,'7.  Persistence Report'!$J$27:$J$659,"&lt;&gt;Adjustment")</f>
        <v>2229.485236757625</v>
      </c>
      <c r="V695" s="255">
        <f>SUMIFS('7.  Persistence Report'!W$27:W$659,'7.  Persistence Report'!$D$27:$D$659,$B695,'7.  Persistence Report'!$H$27:$H$659,$R$606,'7.  Persistence Report'!$J$27:$J$659,"&lt;&gt;Adjustment")</f>
        <v>2066.4479903691822</v>
      </c>
      <c r="W695" s="255">
        <f>SUMIFS('7.  Persistence Report'!X$27:X$659,'7.  Persistence Report'!$D$27:$D$659,$B695,'7.  Persistence Report'!$H$27:$H$659,$R$606,'7.  Persistence Report'!$J$27:$J$659,"&lt;&gt;Adjustment")</f>
        <v>1779.659581059391</v>
      </c>
      <c r="X695" s="255">
        <f>SUMIFS('7.  Persistence Report'!Y$27:Y$659,'7.  Persistence Report'!$D$27:$D$659,$B695,'7.  Persistence Report'!$H$27:$H$659,$R$606,'7.  Persistence Report'!$J$27:$J$659,"&lt;&gt;Adjustment")</f>
        <v>1534.1215593900488</v>
      </c>
      <c r="Y695" s="255">
        <f>SUMIFS('7.  Persistence Report'!Z$27:Z$659,'7.  Persistence Report'!$D$27:$D$659,$B695,'7.  Persistence Report'!$H$27:$H$659,$R$606,'7.  Persistence Report'!$J$27:$J$659,"&lt;&gt;Adjustment")</f>
        <v>1103.9389454253617</v>
      </c>
      <c r="Z695" s="255">
        <f>SUMIFS('7.  Persistence Report'!AA$27:AA$659,'7.  Persistence Report'!$D$27:$D$659,$B695,'7.  Persistence Report'!$H$27:$H$659,$R$606,'7.  Persistence Report'!$J$27:$J$659,"&lt;&gt;Adjustment")</f>
        <v>844.65079454253646</v>
      </c>
      <c r="AA695" s="255">
        <f>SUMIFS('7.  Persistence Report'!AB$27:AB$659,'7.  Persistence Report'!$D$27:$D$659,$B695,'7.  Persistence Report'!$H$27:$H$659,$R$606,'7.  Persistence Report'!$J$27:$J$659,"&lt;&gt;Adjustment")</f>
        <v>571.61251444622815</v>
      </c>
      <c r="AB695" s="255">
        <f>SUMIFS('7.  Persistence Report'!AC$27:AC$659,'7.  Persistence Report'!$D$27:$D$659,$B695,'7.  Persistence Report'!$H$27:$H$659,$R$606,'7.  Persistence Report'!$J$27:$J$659,"&lt;&gt;Adjustment")</f>
        <v>339.82462199036934</v>
      </c>
      <c r="AC695" s="255">
        <f>SUMIFS('7.  Persistence Report'!AD$27:AD$659,'7.  Persistence Report'!$D$27:$D$659,$B695,'7.  Persistence Report'!$H$27:$H$659,$R$606,'7.  Persistence Report'!$J$27:$J$659,"&lt;&gt;Adjustment")</f>
        <v>194.46611316211886</v>
      </c>
      <c r="AD695" s="255">
        <f>SUMIFS('7.  Persistence Report'!AE$27:AE$659,'7.  Persistence Report'!$D$27:$D$659,$B695,'7.  Persistence Report'!$H$27:$H$659,$R$606,'7.  Persistence Report'!$J$27:$J$659,"&lt;&gt;Adjustment")</f>
        <v>119.82255457463889</v>
      </c>
      <c r="AE695" s="366">
        <f>IFERROR(VLOOKUP($B695,'3-a.  Rate Class Allocations'!$B:$AM,4,FALSE),0)</f>
        <v>0</v>
      </c>
      <c r="AF695" s="366">
        <f>IFERROR(VLOOKUP($B695,'3-a.  Rate Class Allocations'!$B:$AM,6,FALSE),0)</f>
        <v>0</v>
      </c>
      <c r="AG695" s="366">
        <f>IFERROR(VLOOKUP($B695,'3-a.  Rate Class Allocations'!$B:$AM,8,FALSE),0)</f>
        <v>0.92021658990420974</v>
      </c>
      <c r="AH695" s="366">
        <f>IFERROR(VLOOKUP($B695,'3-a.  Rate Class Allocations'!$B:$AM,9,FALSE),0)</f>
        <v>6.6147970517793669E-2</v>
      </c>
      <c r="AI695" s="366">
        <f>IFERROR(VLOOKUP($B695,'3-a.  Rate Class Allocations'!$B:$AM,11,FALSE),0)</f>
        <v>3.8304899218835689E-3</v>
      </c>
      <c r="AJ695" s="366">
        <f>IFERROR(VLOOKUP($B695,'3-a.  Rate Class Allocations'!$B:$AM,13,FALSE),0)</f>
        <v>4.3946772346358911E-3</v>
      </c>
      <c r="AK695" s="361"/>
      <c r="AL695" s="366"/>
      <c r="AM695" s="366"/>
      <c r="AN695" s="366"/>
      <c r="AO695" s="366"/>
      <c r="AP695" s="366"/>
      <c r="AQ695" s="366"/>
      <c r="AR695" s="366"/>
      <c r="AS695" s="256">
        <f>SUM(AE695:AR695)</f>
        <v>0.99458972757852293</v>
      </c>
    </row>
    <row r="696" spans="1:45" outlineLevel="1">
      <c r="A696" s="464"/>
      <c r="B696" s="254" t="s">
        <v>309</v>
      </c>
      <c r="C696" s="251" t="s">
        <v>163</v>
      </c>
      <c r="D696" s="255">
        <f>SUMIFS('7.  Persistence Report'!AX$27:AX$659,'7.  Persistence Report'!$D$27:$D$659,$B695,'7.  Persistence Report'!$H$27:$H$659,$D$606,'7.  Persistence Report'!$J$27:$J$659,"Adjustment")</f>
        <v>0</v>
      </c>
      <c r="E696" s="255">
        <f>SUMIFS('7.  Persistence Report'!AY$27:AY$659,'7.  Persistence Report'!$D$27:$D$659,$B695,'7.  Persistence Report'!$H$27:$H$659,$D$606,'7.  Persistence Report'!$J$27:$J$659,"Adjustment")</f>
        <v>0</v>
      </c>
      <c r="F696" s="255">
        <f>SUMIFS('7.  Persistence Report'!AZ$27:AZ$659,'7.  Persistence Report'!$D$27:$D$659,$B695,'7.  Persistence Report'!$H$27:$H$659,$D$606,'7.  Persistence Report'!$J$27:$J$659,"Adjustment")</f>
        <v>0</v>
      </c>
      <c r="G696" s="255">
        <f>SUMIFS('7.  Persistence Report'!BA$27:BA$659,'7.  Persistence Report'!$D$27:$D$659,$B695,'7.  Persistence Report'!$H$27:$H$659,$D$606,'7.  Persistence Report'!$J$27:$J$659,"Adjustment")</f>
        <v>0</v>
      </c>
      <c r="H696" s="255">
        <f>SUMIFS('7.  Persistence Report'!BB$27:BB$659,'7.  Persistence Report'!$D$27:$D$659,$B695,'7.  Persistence Report'!$H$27:$H$659,$D$606,'7.  Persistence Report'!$J$27:$J$659,"Adjustment")</f>
        <v>0</v>
      </c>
      <c r="I696" s="255">
        <f>SUMIFS('7.  Persistence Report'!BC$27:BC$659,'7.  Persistence Report'!$D$27:$D$659,$B695,'7.  Persistence Report'!$H$27:$H$659,$D$606,'7.  Persistence Report'!$J$27:$J$659,"Adjustment")</f>
        <v>0</v>
      </c>
      <c r="J696" s="255">
        <f>SUMIFS('7.  Persistence Report'!BD$27:BD$659,'7.  Persistence Report'!$D$27:$D$659,$B695,'7.  Persistence Report'!$H$27:$H$659,$D$606,'7.  Persistence Report'!$J$27:$J$659,"Adjustment")</f>
        <v>0</v>
      </c>
      <c r="K696" s="255">
        <f>SUMIFS('7.  Persistence Report'!BE$27:BE$659,'7.  Persistence Report'!$D$27:$D$659,$B695,'7.  Persistence Report'!$H$27:$H$659,$D$606,'7.  Persistence Report'!$J$27:$J$659,"Adjustment")</f>
        <v>0</v>
      </c>
      <c r="L696" s="255">
        <f>SUMIFS('7.  Persistence Report'!BF$27:BF$659,'7.  Persistence Report'!$D$27:$D$659,$B695,'7.  Persistence Report'!$H$27:$H$659,$D$606,'7.  Persistence Report'!$J$27:$J$659,"Adjustment")</f>
        <v>0</v>
      </c>
      <c r="M696" s="255">
        <f>SUMIFS('7.  Persistence Report'!BG$27:BG$659,'7.  Persistence Report'!$D$27:$D$659,$B695,'7.  Persistence Report'!$H$27:$H$659,$D$606,'7.  Persistence Report'!$J$27:$J$659,"Adjustment")</f>
        <v>0</v>
      </c>
      <c r="N696" s="255">
        <f>SUMIFS('7.  Persistence Report'!BH$27:BH$659,'7.  Persistence Report'!$D$27:$D$659,$B695,'7.  Persistence Report'!$H$27:$H$659,$D$606,'7.  Persistence Report'!$J$27:$J$659,"Adjustment")</f>
        <v>0</v>
      </c>
      <c r="O696" s="255">
        <f>SUMIFS('7.  Persistence Report'!BI$27:BI$659,'7.  Persistence Report'!$D$27:$D$659,$B695,'7.  Persistence Report'!$H$27:$H$659,$D$606,'7.  Persistence Report'!$J$27:$J$659,"Adjustment")</f>
        <v>0</v>
      </c>
      <c r="P696" s="255">
        <f>SUMIFS('7.  Persistence Report'!BJ$27:BJ$659,'7.  Persistence Report'!$D$27:$D$659,$B695,'7.  Persistence Report'!$H$27:$H$659,$D$606,'7.  Persistence Report'!$J$27:$J$659,"Adjustment")</f>
        <v>0</v>
      </c>
      <c r="Q696" s="255">
        <f>Q695</f>
        <v>12</v>
      </c>
      <c r="R696" s="255">
        <f>SUMIFS('7.  Persistence Report'!S$27:S$659,'7.  Persistence Report'!$D$27:$D$659,$B695,'7.  Persistence Report'!$H$27:$H$659,$R$606,'7.  Persistence Report'!$J$27:$J$659,"Adjustment")</f>
        <v>0</v>
      </c>
      <c r="S696" s="255">
        <f>SUMIFS('7.  Persistence Report'!T$27:T$659,'7.  Persistence Report'!$D$27:$D$659,$B695,'7.  Persistence Report'!$H$27:$H$659,$R$606,'7.  Persistence Report'!$J$27:$J$659,"Adjustment")</f>
        <v>0</v>
      </c>
      <c r="T696" s="255">
        <f>SUMIFS('7.  Persistence Report'!U$27:U$659,'7.  Persistence Report'!$D$27:$D$659,$B695,'7.  Persistence Report'!$H$27:$H$659,$R$606,'7.  Persistence Report'!$J$27:$J$659,"Adjustment")</f>
        <v>0</v>
      </c>
      <c r="U696" s="255">
        <f>SUMIFS('7.  Persistence Report'!V$27:V$659,'7.  Persistence Report'!$D$27:$D$659,$B695,'7.  Persistence Report'!$H$27:$H$659,$R$606,'7.  Persistence Report'!$J$27:$J$659,"Adjustment")</f>
        <v>0</v>
      </c>
      <c r="V696" s="255">
        <f>SUMIFS('7.  Persistence Report'!W$27:W$659,'7.  Persistence Report'!$D$27:$D$659,$B695,'7.  Persistence Report'!$H$27:$H$659,$R$606,'7.  Persistence Report'!$J$27:$J$659,"Adjustment")</f>
        <v>0</v>
      </c>
      <c r="W696" s="255">
        <f>SUMIFS('7.  Persistence Report'!X$27:X$659,'7.  Persistence Report'!$D$27:$D$659,$B695,'7.  Persistence Report'!$H$27:$H$659,$R$606,'7.  Persistence Report'!$J$27:$J$659,"Adjustment")</f>
        <v>0</v>
      </c>
      <c r="X696" s="255">
        <f>SUMIFS('7.  Persistence Report'!Y$27:Y$659,'7.  Persistence Report'!$D$27:$D$659,$B695,'7.  Persistence Report'!$H$27:$H$659,$R$606,'7.  Persistence Report'!$J$27:$J$659,"Adjustment")</f>
        <v>0</v>
      </c>
      <c r="Y696" s="255">
        <f>SUMIFS('7.  Persistence Report'!Z$27:Z$659,'7.  Persistence Report'!$D$27:$D$659,$B695,'7.  Persistence Report'!$H$27:$H$659,$R$606,'7.  Persistence Report'!$J$27:$J$659,"Adjustment")</f>
        <v>0</v>
      </c>
      <c r="Z696" s="255">
        <f>SUMIFS('7.  Persistence Report'!AA$27:AA$659,'7.  Persistence Report'!$D$27:$D$659,$B695,'7.  Persistence Report'!$H$27:$H$659,$R$606,'7.  Persistence Report'!$J$27:$J$659,"Adjustment")</f>
        <v>0</v>
      </c>
      <c r="AA696" s="255">
        <f>SUMIFS('7.  Persistence Report'!AB$27:AB$659,'7.  Persistence Report'!$D$27:$D$659,$B695,'7.  Persistence Report'!$H$27:$H$659,$R$606,'7.  Persistence Report'!$J$27:$J$659,"Adjustment")</f>
        <v>0</v>
      </c>
      <c r="AB696" s="255">
        <f>SUMIFS('7.  Persistence Report'!AC$27:AC$659,'7.  Persistence Report'!$D$27:$D$659,$B695,'7.  Persistence Report'!$H$27:$H$659,$R$606,'7.  Persistence Report'!$J$27:$J$659,"Adjustment")</f>
        <v>0</v>
      </c>
      <c r="AC696" s="255">
        <f>SUMIFS('7.  Persistence Report'!AD$27:AD$659,'7.  Persistence Report'!$D$27:$D$659,$B695,'7.  Persistence Report'!$H$27:$H$659,$R$606,'7.  Persistence Report'!$J$27:$J$659,"Adjustment")</f>
        <v>0</v>
      </c>
      <c r="AD696" s="255">
        <f>SUMIFS('7.  Persistence Report'!AE$27:AE$659,'7.  Persistence Report'!$D$27:$D$659,$B695,'7.  Persistence Report'!$H$27:$H$659,$R$606,'7.  Persistence Report'!$J$27:$J$659,"Adjustment")</f>
        <v>0</v>
      </c>
      <c r="AE696" s="362">
        <f>AE695</f>
        <v>0</v>
      </c>
      <c r="AF696" s="362">
        <f t="shared" ref="AF696" si="2004">AF695</f>
        <v>0</v>
      </c>
      <c r="AG696" s="362">
        <f t="shared" ref="AG696" si="2005">AG695</f>
        <v>0.92021658990420974</v>
      </c>
      <c r="AH696" s="362">
        <f t="shared" ref="AH696" si="2006">AH695</f>
        <v>6.6147970517793669E-2</v>
      </c>
      <c r="AI696" s="362">
        <f t="shared" ref="AI696" si="2007">AI695</f>
        <v>3.8304899218835689E-3</v>
      </c>
      <c r="AJ696" s="362">
        <f t="shared" ref="AJ696" si="2008">AJ695</f>
        <v>4.3946772346358911E-3</v>
      </c>
      <c r="AK696" s="362">
        <f t="shared" ref="AK696" si="2009">AK695</f>
        <v>0</v>
      </c>
      <c r="AL696" s="362">
        <f t="shared" ref="AL696" si="2010">AL695</f>
        <v>0</v>
      </c>
      <c r="AM696" s="362">
        <f t="shared" ref="AM696" si="2011">AM695</f>
        <v>0</v>
      </c>
      <c r="AN696" s="362">
        <f t="shared" ref="AN696" si="2012">AN695</f>
        <v>0</v>
      </c>
      <c r="AO696" s="362">
        <f t="shared" ref="AO696" si="2013">AO695</f>
        <v>0</v>
      </c>
      <c r="AP696" s="362">
        <f t="shared" ref="AP696" si="2014">AP695</f>
        <v>0</v>
      </c>
      <c r="AQ696" s="362">
        <f t="shared" ref="AQ696" si="2015">AQ695</f>
        <v>0</v>
      </c>
      <c r="AR696" s="362">
        <f t="shared" ref="AR696" si="2016">AR695</f>
        <v>0</v>
      </c>
      <c r="AS696" s="266"/>
    </row>
    <row r="697" spans="1:45" outlineLevel="1">
      <c r="A697" s="464"/>
      <c r="B697" s="254"/>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363"/>
      <c r="AF697" s="376"/>
      <c r="AG697" s="376"/>
      <c r="AH697" s="376"/>
      <c r="AI697" s="376"/>
      <c r="AJ697" s="376"/>
      <c r="AK697" s="376"/>
      <c r="AL697" s="376"/>
      <c r="AM697" s="376"/>
      <c r="AN697" s="376"/>
      <c r="AO697" s="376"/>
      <c r="AP697" s="376"/>
      <c r="AQ697" s="376"/>
      <c r="AR697" s="376"/>
      <c r="AS697" s="266"/>
    </row>
    <row r="698" spans="1:45" ht="30" outlineLevel="1">
      <c r="A698" s="464">
        <v>28</v>
      </c>
      <c r="B698" s="379" t="s">
        <v>120</v>
      </c>
      <c r="C698" s="251" t="s">
        <v>25</v>
      </c>
      <c r="D698" s="255">
        <f>SUMIFS('7.  Persistence Report'!AX$27:AX$659,'7.  Persistence Report'!$D$27:$D$659,$B698,'7.  Persistence Report'!$H$27:$H$659,$D$606,'7.  Persistence Report'!$J$27:$J$659,"&lt;&gt;Adjustment")</f>
        <v>5710218.0045772353</v>
      </c>
      <c r="E698" s="255">
        <f>SUMIFS('7.  Persistence Report'!AY$27:AY$659,'7.  Persistence Report'!$D$27:$D$659,$B698,'7.  Persistence Report'!$H$27:$H$659,$D$606,'7.  Persistence Report'!$J$27:$J$659,"&lt;&gt;Adjustment")</f>
        <v>5710218.0045772353</v>
      </c>
      <c r="F698" s="255">
        <f>SUMIFS('7.  Persistence Report'!AZ$27:AZ$659,'7.  Persistence Report'!$D$27:$D$659,$B698,'7.  Persistence Report'!$H$27:$H$659,$D$606,'7.  Persistence Report'!$J$27:$J$659,"&lt;&gt;Adjustment")</f>
        <v>5710218.0045772353</v>
      </c>
      <c r="G698" s="255">
        <f>SUMIFS('7.  Persistence Report'!BA$27:BA$659,'7.  Persistence Report'!$D$27:$D$659,$B698,'7.  Persistence Report'!$H$27:$H$659,$D$606,'7.  Persistence Report'!$J$27:$J$659,"&lt;&gt;Adjustment")</f>
        <v>5710218.0045772353</v>
      </c>
      <c r="H698" s="255">
        <f>SUMIFS('7.  Persistence Report'!BB$27:BB$659,'7.  Persistence Report'!$D$27:$D$659,$B698,'7.  Persistence Report'!$H$27:$H$659,$D$606,'7.  Persistence Report'!$J$27:$J$659,"&lt;&gt;Adjustment")</f>
        <v>5710218.0045772353</v>
      </c>
      <c r="I698" s="255">
        <f>SUMIFS('7.  Persistence Report'!BC$27:BC$659,'7.  Persistence Report'!$D$27:$D$659,$B698,'7.  Persistence Report'!$H$27:$H$659,$D$606,'7.  Persistence Report'!$J$27:$J$659,"&lt;&gt;Adjustment")</f>
        <v>5710218.0045772353</v>
      </c>
      <c r="J698" s="255">
        <f>SUMIFS('7.  Persistence Report'!BD$27:BD$659,'7.  Persistence Report'!$D$27:$D$659,$B698,'7.  Persistence Report'!$H$27:$H$659,$D$606,'7.  Persistence Report'!$J$27:$J$659,"&lt;&gt;Adjustment")</f>
        <v>5710218.0045772353</v>
      </c>
      <c r="K698" s="255">
        <f>SUMIFS('7.  Persistence Report'!BE$27:BE$659,'7.  Persistence Report'!$D$27:$D$659,$B698,'7.  Persistence Report'!$H$27:$H$659,$D$606,'7.  Persistence Report'!$J$27:$J$659,"&lt;&gt;Adjustment")</f>
        <v>5710218.0045772353</v>
      </c>
      <c r="L698" s="255">
        <f>SUMIFS('7.  Persistence Report'!BF$27:BF$659,'7.  Persistence Report'!$D$27:$D$659,$B698,'7.  Persistence Report'!$H$27:$H$659,$D$606,'7.  Persistence Report'!$J$27:$J$659,"&lt;&gt;Adjustment")</f>
        <v>5710218.0045772353</v>
      </c>
      <c r="M698" s="255">
        <f>SUMIFS('7.  Persistence Report'!BG$27:BG$659,'7.  Persistence Report'!$D$27:$D$659,$B698,'7.  Persistence Report'!$H$27:$H$659,$D$606,'7.  Persistence Report'!$J$27:$J$659,"&lt;&gt;Adjustment")</f>
        <v>5710218.0045772353</v>
      </c>
      <c r="N698" s="255">
        <f>SUMIFS('7.  Persistence Report'!BH$27:BH$659,'7.  Persistence Report'!$D$27:$D$659,$B698,'7.  Persistence Report'!$H$27:$H$659,$D$606,'7.  Persistence Report'!$J$27:$J$659,"&lt;&gt;Adjustment")</f>
        <v>5710218.0045772353</v>
      </c>
      <c r="O698" s="255">
        <f>SUMIFS('7.  Persistence Report'!BI$27:BI$659,'7.  Persistence Report'!$D$27:$D$659,$B698,'7.  Persistence Report'!$H$27:$H$659,$D$606,'7.  Persistence Report'!$J$27:$J$659,"&lt;&gt;Adjustment")</f>
        <v>5710218.0045772353</v>
      </c>
      <c r="P698" s="255">
        <f>SUMIFS('7.  Persistence Report'!BJ$27:BJ$659,'7.  Persistence Report'!$D$27:$D$659,$B698,'7.  Persistence Report'!$H$27:$H$659,$D$606,'7.  Persistence Report'!$J$27:$J$659,"&lt;&gt;Adjustment")</f>
        <v>5710218.0045772353</v>
      </c>
      <c r="Q698" s="255">
        <v>12</v>
      </c>
      <c r="R698" s="255">
        <f>SUMIFS('7.  Persistence Report'!S$27:S$659,'7.  Persistence Report'!$D$27:$D$659,$B698,'7.  Persistence Report'!$H$27:$H$659,$R$606,'7.  Persistence Report'!$J$27:$J$659,"&lt;&gt;Adjustment")</f>
        <v>1656.8721161825729</v>
      </c>
      <c r="S698" s="255">
        <f>SUMIFS('7.  Persistence Report'!T$27:T$659,'7.  Persistence Report'!$D$27:$D$659,$B698,'7.  Persistence Report'!$H$27:$H$659,$R$606,'7.  Persistence Report'!$J$27:$J$659,"&lt;&gt;Adjustment")</f>
        <v>1656.8721161825729</v>
      </c>
      <c r="T698" s="255">
        <f>SUMIFS('7.  Persistence Report'!U$27:U$659,'7.  Persistence Report'!$D$27:$D$659,$B698,'7.  Persistence Report'!$H$27:$H$659,$R$606,'7.  Persistence Report'!$J$27:$J$659,"&lt;&gt;Adjustment")</f>
        <v>1656.8721161825729</v>
      </c>
      <c r="U698" s="255">
        <f>SUMIFS('7.  Persistence Report'!V$27:V$659,'7.  Persistence Report'!$D$27:$D$659,$B698,'7.  Persistence Report'!$H$27:$H$659,$R$606,'7.  Persistence Report'!$J$27:$J$659,"&lt;&gt;Adjustment")</f>
        <v>1656.8721161825729</v>
      </c>
      <c r="V698" s="255">
        <f>SUMIFS('7.  Persistence Report'!W$27:W$659,'7.  Persistence Report'!$D$27:$D$659,$B698,'7.  Persistence Report'!$H$27:$H$659,$R$606,'7.  Persistence Report'!$J$27:$J$659,"&lt;&gt;Adjustment")</f>
        <v>1656.8721161825729</v>
      </c>
      <c r="W698" s="255">
        <f>SUMIFS('7.  Persistence Report'!X$27:X$659,'7.  Persistence Report'!$D$27:$D$659,$B698,'7.  Persistence Report'!$H$27:$H$659,$R$606,'7.  Persistence Report'!$J$27:$J$659,"&lt;&gt;Adjustment")</f>
        <v>1656.8721161825729</v>
      </c>
      <c r="X698" s="255">
        <f>SUMIFS('7.  Persistence Report'!Y$27:Y$659,'7.  Persistence Report'!$D$27:$D$659,$B698,'7.  Persistence Report'!$H$27:$H$659,$R$606,'7.  Persistence Report'!$J$27:$J$659,"&lt;&gt;Adjustment")</f>
        <v>1656.8721161825729</v>
      </c>
      <c r="Y698" s="255">
        <f>SUMIFS('7.  Persistence Report'!Z$27:Z$659,'7.  Persistence Report'!$D$27:$D$659,$B698,'7.  Persistence Report'!$H$27:$H$659,$R$606,'7.  Persistence Report'!$J$27:$J$659,"&lt;&gt;Adjustment")</f>
        <v>1656.8721161825729</v>
      </c>
      <c r="Z698" s="255">
        <f>SUMIFS('7.  Persistence Report'!AA$27:AA$659,'7.  Persistence Report'!$D$27:$D$659,$B698,'7.  Persistence Report'!$H$27:$H$659,$R$606,'7.  Persistence Report'!$J$27:$J$659,"&lt;&gt;Adjustment")</f>
        <v>1656.8721161825729</v>
      </c>
      <c r="AA698" s="255">
        <f>SUMIFS('7.  Persistence Report'!AB$27:AB$659,'7.  Persistence Report'!$D$27:$D$659,$B698,'7.  Persistence Report'!$H$27:$H$659,$R$606,'7.  Persistence Report'!$J$27:$J$659,"&lt;&gt;Adjustment")</f>
        <v>1656.8721161825729</v>
      </c>
      <c r="AB698" s="255">
        <f>SUMIFS('7.  Persistence Report'!AC$27:AC$659,'7.  Persistence Report'!$D$27:$D$659,$B698,'7.  Persistence Report'!$H$27:$H$659,$R$606,'7.  Persistence Report'!$J$27:$J$659,"&lt;&gt;Adjustment")</f>
        <v>1656.8721161825729</v>
      </c>
      <c r="AC698" s="255">
        <f>SUMIFS('7.  Persistence Report'!AD$27:AD$659,'7.  Persistence Report'!$D$27:$D$659,$B698,'7.  Persistence Report'!$H$27:$H$659,$R$606,'7.  Persistence Report'!$J$27:$J$659,"&lt;&gt;Adjustment")</f>
        <v>1656.8721161825729</v>
      </c>
      <c r="AD698" s="255">
        <f>SUMIFS('7.  Persistence Report'!AE$27:AE$659,'7.  Persistence Report'!$D$27:$D$659,$B698,'7.  Persistence Report'!$H$27:$H$659,$R$606,'7.  Persistence Report'!$J$27:$J$659,"&lt;&gt;Adjustment")</f>
        <v>1656.8721161825729</v>
      </c>
      <c r="AE698" s="366">
        <f>IFERROR(VLOOKUP($B698,'3-a.  Rate Class Allocations'!$B:$AM,4,FALSE),0)</f>
        <v>0</v>
      </c>
      <c r="AF698" s="366">
        <f>IFERROR(VLOOKUP($B698,'3-a.  Rate Class Allocations'!$B:$AM,6,FALSE),0)</f>
        <v>0</v>
      </c>
      <c r="AG698" s="366">
        <f>IFERROR(VLOOKUP($B698,'3-a.  Rate Class Allocations'!$B:$AM,8,FALSE),0)</f>
        <v>8.9297173379666115E-3</v>
      </c>
      <c r="AH698" s="366">
        <f>IFERROR(VLOOKUP($B698,'3-a.  Rate Class Allocations'!$B:$AM,9,FALSE),0)</f>
        <v>0.47861243619982291</v>
      </c>
      <c r="AI698" s="366">
        <f>IFERROR(VLOOKUP($B698,'3-a.  Rate Class Allocations'!$B:$AM,11,FALSE),0)</f>
        <v>0.15893379443892505</v>
      </c>
      <c r="AJ698" s="366">
        <f>IFERROR(VLOOKUP($B698,'3-a.  Rate Class Allocations'!$B:$AM,13,FALSE),0)</f>
        <v>0.35292374820196643</v>
      </c>
      <c r="AK698" s="361"/>
      <c r="AL698" s="366"/>
      <c r="AM698" s="366"/>
      <c r="AN698" s="366"/>
      <c r="AO698" s="366"/>
      <c r="AP698" s="366"/>
      <c r="AQ698" s="366"/>
      <c r="AR698" s="366"/>
      <c r="AS698" s="256">
        <f>SUM(AE698:AR698)</f>
        <v>0.99939969617868107</v>
      </c>
    </row>
    <row r="699" spans="1:45" outlineLevel="1">
      <c r="A699" s="464"/>
      <c r="B699" s="254" t="s">
        <v>309</v>
      </c>
      <c r="C699" s="251" t="s">
        <v>163</v>
      </c>
      <c r="D699" s="255">
        <f>SUMIFS('7.  Persistence Report'!AX$27:AX$659,'7.  Persistence Report'!$D$27:$D$659,$B698,'7.  Persistence Report'!$H$27:$H$659,$D$606,'7.  Persistence Report'!$J$27:$J$659,"Adjustment")</f>
        <v>824104.68523732643</v>
      </c>
      <c r="E699" s="255">
        <f>SUMIFS('7.  Persistence Report'!AY$27:AY$659,'7.  Persistence Report'!$D$27:$D$659,$B698,'7.  Persistence Report'!$H$27:$H$659,$D$606,'7.  Persistence Report'!$J$27:$J$659,"Adjustment")</f>
        <v>824104.68523732643</v>
      </c>
      <c r="F699" s="255">
        <f>SUMIFS('7.  Persistence Report'!AZ$27:AZ$659,'7.  Persistence Report'!$D$27:$D$659,$B698,'7.  Persistence Report'!$H$27:$H$659,$D$606,'7.  Persistence Report'!$J$27:$J$659,"Adjustment")</f>
        <v>824104.68523732643</v>
      </c>
      <c r="G699" s="255">
        <f>SUMIFS('7.  Persistence Report'!BA$27:BA$659,'7.  Persistence Report'!$D$27:$D$659,$B698,'7.  Persistence Report'!$H$27:$H$659,$D$606,'7.  Persistence Report'!$J$27:$J$659,"Adjustment")</f>
        <v>824104.68523732643</v>
      </c>
      <c r="H699" s="255">
        <f>SUMIFS('7.  Persistence Report'!BB$27:BB$659,'7.  Persistence Report'!$D$27:$D$659,$B698,'7.  Persistence Report'!$H$27:$H$659,$D$606,'7.  Persistence Report'!$J$27:$J$659,"Adjustment")</f>
        <v>824104.68523732643</v>
      </c>
      <c r="I699" s="255">
        <f>SUMIFS('7.  Persistence Report'!BC$27:BC$659,'7.  Persistence Report'!$D$27:$D$659,$B698,'7.  Persistence Report'!$H$27:$H$659,$D$606,'7.  Persistence Report'!$J$27:$J$659,"Adjustment")</f>
        <v>824104.68523732643</v>
      </c>
      <c r="J699" s="255">
        <f>SUMIFS('7.  Persistence Report'!BD$27:BD$659,'7.  Persistence Report'!$D$27:$D$659,$B698,'7.  Persistence Report'!$H$27:$H$659,$D$606,'7.  Persistence Report'!$J$27:$J$659,"Adjustment")</f>
        <v>824104.68523732643</v>
      </c>
      <c r="K699" s="255">
        <f>SUMIFS('7.  Persistence Report'!BE$27:BE$659,'7.  Persistence Report'!$D$27:$D$659,$B698,'7.  Persistence Report'!$H$27:$H$659,$D$606,'7.  Persistence Report'!$J$27:$J$659,"Adjustment")</f>
        <v>824104.68523732643</v>
      </c>
      <c r="L699" s="255">
        <f>SUMIFS('7.  Persistence Report'!BF$27:BF$659,'7.  Persistence Report'!$D$27:$D$659,$B698,'7.  Persistence Report'!$H$27:$H$659,$D$606,'7.  Persistence Report'!$J$27:$J$659,"Adjustment")</f>
        <v>824104.68523732643</v>
      </c>
      <c r="M699" s="255">
        <f>SUMIFS('7.  Persistence Report'!BG$27:BG$659,'7.  Persistence Report'!$D$27:$D$659,$B698,'7.  Persistence Report'!$H$27:$H$659,$D$606,'7.  Persistence Report'!$J$27:$J$659,"Adjustment")</f>
        <v>824104.68523732643</v>
      </c>
      <c r="N699" s="255">
        <f>SUMIFS('7.  Persistence Report'!BH$27:BH$659,'7.  Persistence Report'!$D$27:$D$659,$B698,'7.  Persistence Report'!$H$27:$H$659,$D$606,'7.  Persistence Report'!$J$27:$J$659,"Adjustment")</f>
        <v>824104.68523732643</v>
      </c>
      <c r="O699" s="255">
        <f>SUMIFS('7.  Persistence Report'!BI$27:BI$659,'7.  Persistence Report'!$D$27:$D$659,$B698,'7.  Persistence Report'!$H$27:$H$659,$D$606,'7.  Persistence Report'!$J$27:$J$659,"Adjustment")</f>
        <v>824104.68523732643</v>
      </c>
      <c r="P699" s="255">
        <f>SUMIFS('7.  Persistence Report'!BJ$27:BJ$659,'7.  Persistence Report'!$D$27:$D$659,$B698,'7.  Persistence Report'!$H$27:$H$659,$D$606,'7.  Persistence Report'!$J$27:$J$659,"Adjustment")</f>
        <v>824104.68523732643</v>
      </c>
      <c r="Q699" s="255">
        <f>Q698</f>
        <v>12</v>
      </c>
      <c r="R699" s="255">
        <f>SUMIFS('7.  Persistence Report'!S$27:S$659,'7.  Persistence Report'!$D$27:$D$659,$B698,'7.  Persistence Report'!$H$27:$H$659,$R$606,'7.  Persistence Report'!$J$27:$J$659,"Adjustment")</f>
        <v>183.1139004149378</v>
      </c>
      <c r="S699" s="255">
        <f>SUMIFS('7.  Persistence Report'!T$27:T$659,'7.  Persistence Report'!$D$27:$D$659,$B698,'7.  Persistence Report'!$H$27:$H$659,$R$606,'7.  Persistence Report'!$J$27:$J$659,"Adjustment")</f>
        <v>183.1139004149378</v>
      </c>
      <c r="T699" s="255">
        <f>SUMIFS('7.  Persistence Report'!U$27:U$659,'7.  Persistence Report'!$D$27:$D$659,$B698,'7.  Persistence Report'!$H$27:$H$659,$R$606,'7.  Persistence Report'!$J$27:$J$659,"Adjustment")</f>
        <v>183.1139004149378</v>
      </c>
      <c r="U699" s="255">
        <f>SUMIFS('7.  Persistence Report'!V$27:V$659,'7.  Persistence Report'!$D$27:$D$659,$B698,'7.  Persistence Report'!$H$27:$H$659,$R$606,'7.  Persistence Report'!$J$27:$J$659,"Adjustment")</f>
        <v>183.1139004149378</v>
      </c>
      <c r="V699" s="255">
        <f>SUMIFS('7.  Persistence Report'!W$27:W$659,'7.  Persistence Report'!$D$27:$D$659,$B698,'7.  Persistence Report'!$H$27:$H$659,$R$606,'7.  Persistence Report'!$J$27:$J$659,"Adjustment")</f>
        <v>183.1139004149378</v>
      </c>
      <c r="W699" s="255">
        <f>SUMIFS('7.  Persistence Report'!X$27:X$659,'7.  Persistence Report'!$D$27:$D$659,$B698,'7.  Persistence Report'!$H$27:$H$659,$R$606,'7.  Persistence Report'!$J$27:$J$659,"Adjustment")</f>
        <v>183.1139004149378</v>
      </c>
      <c r="X699" s="255">
        <f>SUMIFS('7.  Persistence Report'!Y$27:Y$659,'7.  Persistence Report'!$D$27:$D$659,$B698,'7.  Persistence Report'!$H$27:$H$659,$R$606,'7.  Persistence Report'!$J$27:$J$659,"Adjustment")</f>
        <v>183.1139004149378</v>
      </c>
      <c r="Y699" s="255">
        <f>SUMIFS('7.  Persistence Report'!Z$27:Z$659,'7.  Persistence Report'!$D$27:$D$659,$B698,'7.  Persistence Report'!$H$27:$H$659,$R$606,'7.  Persistence Report'!$J$27:$J$659,"Adjustment")</f>
        <v>183.1139004149378</v>
      </c>
      <c r="Z699" s="255">
        <f>SUMIFS('7.  Persistence Report'!AA$27:AA$659,'7.  Persistence Report'!$D$27:$D$659,$B698,'7.  Persistence Report'!$H$27:$H$659,$R$606,'7.  Persistence Report'!$J$27:$J$659,"Adjustment")</f>
        <v>183.1139004149378</v>
      </c>
      <c r="AA699" s="255">
        <f>SUMIFS('7.  Persistence Report'!AB$27:AB$659,'7.  Persistence Report'!$D$27:$D$659,$B698,'7.  Persistence Report'!$H$27:$H$659,$R$606,'7.  Persistence Report'!$J$27:$J$659,"Adjustment")</f>
        <v>183.1139004149378</v>
      </c>
      <c r="AB699" s="255">
        <f>SUMIFS('7.  Persistence Report'!AC$27:AC$659,'7.  Persistence Report'!$D$27:$D$659,$B698,'7.  Persistence Report'!$H$27:$H$659,$R$606,'7.  Persistence Report'!$J$27:$J$659,"Adjustment")</f>
        <v>183.1139004149378</v>
      </c>
      <c r="AC699" s="255">
        <f>SUMIFS('7.  Persistence Report'!AD$27:AD$659,'7.  Persistence Report'!$D$27:$D$659,$B698,'7.  Persistence Report'!$H$27:$H$659,$R$606,'7.  Persistence Report'!$J$27:$J$659,"Adjustment")</f>
        <v>183.1139004149378</v>
      </c>
      <c r="AD699" s="255">
        <f>SUMIFS('7.  Persistence Report'!AE$27:AE$659,'7.  Persistence Report'!$D$27:$D$659,$B698,'7.  Persistence Report'!$H$27:$H$659,$R$606,'7.  Persistence Report'!$J$27:$J$659,"Adjustment")</f>
        <v>183.1139004149378</v>
      </c>
      <c r="AE699" s="362">
        <f>AE698</f>
        <v>0</v>
      </c>
      <c r="AF699" s="362">
        <f t="shared" ref="AF699" si="2017">AF698</f>
        <v>0</v>
      </c>
      <c r="AG699" s="362">
        <f t="shared" ref="AG699" si="2018">AG698</f>
        <v>8.9297173379666115E-3</v>
      </c>
      <c r="AH699" s="362">
        <f t="shared" ref="AH699" si="2019">AH698</f>
        <v>0.47861243619982291</v>
      </c>
      <c r="AI699" s="362">
        <f t="shared" ref="AI699" si="2020">AI698</f>
        <v>0.15893379443892505</v>
      </c>
      <c r="AJ699" s="362">
        <f t="shared" ref="AJ699" si="2021">AJ698</f>
        <v>0.35292374820196643</v>
      </c>
      <c r="AK699" s="362">
        <f t="shared" ref="AK699" si="2022">AK698</f>
        <v>0</v>
      </c>
      <c r="AL699" s="362">
        <f t="shared" ref="AL699" si="2023">AL698</f>
        <v>0</v>
      </c>
      <c r="AM699" s="362">
        <f t="shared" ref="AM699" si="2024">AM698</f>
        <v>0</v>
      </c>
      <c r="AN699" s="362">
        <f t="shared" ref="AN699" si="2025">AN698</f>
        <v>0</v>
      </c>
      <c r="AO699" s="362">
        <f t="shared" ref="AO699" si="2026">AO698</f>
        <v>0</v>
      </c>
      <c r="AP699" s="362">
        <f t="shared" ref="AP699" si="2027">AP698</f>
        <v>0</v>
      </c>
      <c r="AQ699" s="362">
        <f t="shared" ref="AQ699" si="2028">AQ698</f>
        <v>0</v>
      </c>
      <c r="AR699" s="362">
        <f t="shared" ref="AR699" si="2029">AR698</f>
        <v>0</v>
      </c>
      <c r="AS699" s="266"/>
    </row>
    <row r="700" spans="1:45" outlineLevel="1">
      <c r="A700" s="464"/>
      <c r="B700" s="254"/>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c r="AA700" s="251"/>
      <c r="AB700" s="251"/>
      <c r="AC700" s="251"/>
      <c r="AD700" s="251"/>
      <c r="AE700" s="363"/>
      <c r="AF700" s="376"/>
      <c r="AG700" s="376"/>
      <c r="AH700" s="376"/>
      <c r="AI700" s="376"/>
      <c r="AJ700" s="376"/>
      <c r="AK700" s="376"/>
      <c r="AL700" s="376"/>
      <c r="AM700" s="376"/>
      <c r="AN700" s="376"/>
      <c r="AO700" s="376"/>
      <c r="AP700" s="376"/>
      <c r="AQ700" s="376"/>
      <c r="AR700" s="376"/>
      <c r="AS700" s="266"/>
    </row>
    <row r="701" spans="1:45" ht="30" outlineLevel="1">
      <c r="A701" s="464">
        <v>29</v>
      </c>
      <c r="B701" s="379" t="s">
        <v>121</v>
      </c>
      <c r="C701" s="251" t="s">
        <v>25</v>
      </c>
      <c r="D701" s="255">
        <f>SUMIFS('7.  Persistence Report'!AX$27:AX$659,'7.  Persistence Report'!$D$27:$D$659,$B701,'7.  Persistence Report'!$H$27:$H$659,$D$606,'7.  Persistence Report'!$J$27:$J$659,"&lt;&gt;Adjustment")</f>
        <v>139483.11165044576</v>
      </c>
      <c r="E701" s="255">
        <f>SUMIFS('7.  Persistence Report'!AY$27:AY$659,'7.  Persistence Report'!$D$27:$D$659,$B701,'7.  Persistence Report'!$H$27:$H$659,$D$606,'7.  Persistence Report'!$J$27:$J$659,"&lt;&gt;Adjustment")</f>
        <v>139483.11165044576</v>
      </c>
      <c r="F701" s="255">
        <f>SUMIFS('7.  Persistence Report'!AZ$27:AZ$659,'7.  Persistence Report'!$D$27:$D$659,$B701,'7.  Persistence Report'!$H$27:$H$659,$D$606,'7.  Persistence Report'!$J$27:$J$659,"&lt;&gt;Adjustment")</f>
        <v>139483.11165044576</v>
      </c>
      <c r="G701" s="255">
        <f>SUMIFS('7.  Persistence Report'!BA$27:BA$659,'7.  Persistence Report'!$D$27:$D$659,$B701,'7.  Persistence Report'!$H$27:$H$659,$D$606,'7.  Persistence Report'!$J$27:$J$659,"&lt;&gt;Adjustment")</f>
        <v>139483.11165044576</v>
      </c>
      <c r="H701" s="255">
        <f>SUMIFS('7.  Persistence Report'!BB$27:BB$659,'7.  Persistence Report'!$D$27:$D$659,$B701,'7.  Persistence Report'!$H$27:$H$659,$D$606,'7.  Persistence Report'!$J$27:$J$659,"&lt;&gt;Adjustment")</f>
        <v>139483.11165044576</v>
      </c>
      <c r="I701" s="255">
        <f>SUMIFS('7.  Persistence Report'!BC$27:BC$659,'7.  Persistence Report'!$D$27:$D$659,$B701,'7.  Persistence Report'!$H$27:$H$659,$D$606,'7.  Persistence Report'!$J$27:$J$659,"&lt;&gt;Adjustment")</f>
        <v>0</v>
      </c>
      <c r="J701" s="255">
        <f>SUMIFS('7.  Persistence Report'!BD$27:BD$659,'7.  Persistence Report'!$D$27:$D$659,$B701,'7.  Persistence Report'!$H$27:$H$659,$D$606,'7.  Persistence Report'!$J$27:$J$659,"&lt;&gt;Adjustment")</f>
        <v>0</v>
      </c>
      <c r="K701" s="255">
        <f>SUMIFS('7.  Persistence Report'!BE$27:BE$659,'7.  Persistence Report'!$D$27:$D$659,$B701,'7.  Persistence Report'!$H$27:$H$659,$D$606,'7.  Persistence Report'!$J$27:$J$659,"&lt;&gt;Adjustment")</f>
        <v>0</v>
      </c>
      <c r="L701" s="255">
        <f>SUMIFS('7.  Persistence Report'!BF$27:BF$659,'7.  Persistence Report'!$D$27:$D$659,$B701,'7.  Persistence Report'!$H$27:$H$659,$D$606,'7.  Persistence Report'!$J$27:$J$659,"&lt;&gt;Adjustment")</f>
        <v>0</v>
      </c>
      <c r="M701" s="255">
        <f>SUMIFS('7.  Persistence Report'!BG$27:BG$659,'7.  Persistence Report'!$D$27:$D$659,$B701,'7.  Persistence Report'!$H$27:$H$659,$D$606,'7.  Persistence Report'!$J$27:$J$659,"&lt;&gt;Adjustment")</f>
        <v>0</v>
      </c>
      <c r="N701" s="255">
        <f>SUMIFS('7.  Persistence Report'!BH$27:BH$659,'7.  Persistence Report'!$D$27:$D$659,$B701,'7.  Persistence Report'!$H$27:$H$659,$D$606,'7.  Persistence Report'!$J$27:$J$659,"&lt;&gt;Adjustment")</f>
        <v>0</v>
      </c>
      <c r="O701" s="255">
        <f>SUMIFS('7.  Persistence Report'!BI$27:BI$659,'7.  Persistence Report'!$D$27:$D$659,$B701,'7.  Persistence Report'!$H$27:$H$659,$D$606,'7.  Persistence Report'!$J$27:$J$659,"&lt;&gt;Adjustment")</f>
        <v>0</v>
      </c>
      <c r="P701" s="255">
        <f>SUMIFS('7.  Persistence Report'!BJ$27:BJ$659,'7.  Persistence Report'!$D$27:$D$659,$B701,'7.  Persistence Report'!$H$27:$H$659,$D$606,'7.  Persistence Report'!$J$27:$J$659,"&lt;&gt;Adjustment")</f>
        <v>0</v>
      </c>
      <c r="Q701" s="255">
        <v>3</v>
      </c>
      <c r="R701" s="255">
        <f>SUMIFS('7.  Persistence Report'!S$27:S$659,'7.  Persistence Report'!$D$27:$D$659,$B701,'7.  Persistence Report'!$H$27:$H$659,$R$606,'7.  Persistence Report'!$J$27:$J$659,"&lt;&gt;Adjustment")</f>
        <v>19.499823008849539</v>
      </c>
      <c r="S701" s="255">
        <f>SUMIFS('7.  Persistence Report'!T$27:T$659,'7.  Persistence Report'!$D$27:$D$659,$B701,'7.  Persistence Report'!$H$27:$H$659,$R$606,'7.  Persistence Report'!$J$27:$J$659,"&lt;&gt;Adjustment")</f>
        <v>19.499823008849539</v>
      </c>
      <c r="T701" s="255">
        <f>SUMIFS('7.  Persistence Report'!U$27:U$659,'7.  Persistence Report'!$D$27:$D$659,$B701,'7.  Persistence Report'!$H$27:$H$659,$R$606,'7.  Persistence Report'!$J$27:$J$659,"&lt;&gt;Adjustment")</f>
        <v>19.499823008849539</v>
      </c>
      <c r="U701" s="255">
        <f>SUMIFS('7.  Persistence Report'!V$27:V$659,'7.  Persistence Report'!$D$27:$D$659,$B701,'7.  Persistence Report'!$H$27:$H$659,$R$606,'7.  Persistence Report'!$J$27:$J$659,"&lt;&gt;Adjustment")</f>
        <v>19.499823008849539</v>
      </c>
      <c r="V701" s="255">
        <f>SUMIFS('7.  Persistence Report'!W$27:W$659,'7.  Persistence Report'!$D$27:$D$659,$B701,'7.  Persistence Report'!$H$27:$H$659,$R$606,'7.  Persistence Report'!$J$27:$J$659,"&lt;&gt;Adjustment")</f>
        <v>19.499823008849539</v>
      </c>
      <c r="W701" s="255">
        <f>SUMIFS('7.  Persistence Report'!X$27:X$659,'7.  Persistence Report'!$D$27:$D$659,$B701,'7.  Persistence Report'!$H$27:$H$659,$R$606,'7.  Persistence Report'!$J$27:$J$659,"&lt;&gt;Adjustment")</f>
        <v>0</v>
      </c>
      <c r="X701" s="255">
        <f>SUMIFS('7.  Persistence Report'!Y$27:Y$659,'7.  Persistence Report'!$D$27:$D$659,$B701,'7.  Persistence Report'!$H$27:$H$659,$R$606,'7.  Persistence Report'!$J$27:$J$659,"&lt;&gt;Adjustment")</f>
        <v>0</v>
      </c>
      <c r="Y701" s="255">
        <f>SUMIFS('7.  Persistence Report'!Z$27:Z$659,'7.  Persistence Report'!$D$27:$D$659,$B701,'7.  Persistence Report'!$H$27:$H$659,$R$606,'7.  Persistence Report'!$J$27:$J$659,"&lt;&gt;Adjustment")</f>
        <v>0</v>
      </c>
      <c r="Z701" s="255">
        <f>SUMIFS('7.  Persistence Report'!AA$27:AA$659,'7.  Persistence Report'!$D$27:$D$659,$B701,'7.  Persistence Report'!$H$27:$H$659,$R$606,'7.  Persistence Report'!$J$27:$J$659,"&lt;&gt;Adjustment")</f>
        <v>0</v>
      </c>
      <c r="AA701" s="255">
        <f>SUMIFS('7.  Persistence Report'!AB$27:AB$659,'7.  Persistence Report'!$D$27:$D$659,$B701,'7.  Persistence Report'!$H$27:$H$659,$R$606,'7.  Persistence Report'!$J$27:$J$659,"&lt;&gt;Adjustment")</f>
        <v>0</v>
      </c>
      <c r="AB701" s="255">
        <f>SUMIFS('7.  Persistence Report'!AC$27:AC$659,'7.  Persistence Report'!$D$27:$D$659,$B701,'7.  Persistence Report'!$H$27:$H$659,$R$606,'7.  Persistence Report'!$J$27:$J$659,"&lt;&gt;Adjustment")</f>
        <v>0</v>
      </c>
      <c r="AC701" s="255">
        <f>SUMIFS('7.  Persistence Report'!AD$27:AD$659,'7.  Persistence Report'!$D$27:$D$659,$B701,'7.  Persistence Report'!$H$27:$H$659,$R$606,'7.  Persistence Report'!$J$27:$J$659,"&lt;&gt;Adjustment")</f>
        <v>0</v>
      </c>
      <c r="AD701" s="255">
        <f>SUMIFS('7.  Persistence Report'!AE$27:AE$659,'7.  Persistence Report'!$D$27:$D$659,$B701,'7.  Persistence Report'!$H$27:$H$659,$R$606,'7.  Persistence Report'!$J$27:$J$659,"&lt;&gt;Adjustment")</f>
        <v>0</v>
      </c>
      <c r="AE701" s="366">
        <f>IFERROR(VLOOKUP($B701,'3-a.  Rate Class Allocations'!$B:$AM,4,FALSE),0)</f>
        <v>0</v>
      </c>
      <c r="AF701" s="366">
        <f>IFERROR(VLOOKUP($B701,'3-a.  Rate Class Allocations'!$B:$AM,6,FALSE),0)</f>
        <v>0</v>
      </c>
      <c r="AG701" s="366">
        <f>IFERROR(VLOOKUP($B701,'3-a.  Rate Class Allocations'!$B:$AM,8,FALSE),0)</f>
        <v>0</v>
      </c>
      <c r="AH701" s="366">
        <f>IFERROR(VLOOKUP($B701,'3-a.  Rate Class Allocations'!$B:$AM,9,FALSE),0)</f>
        <v>0.16826917605120376</v>
      </c>
      <c r="AI701" s="366">
        <f>IFERROR(VLOOKUP($B701,'3-a.  Rate Class Allocations'!$B:$AM,11,FALSE),0)</f>
        <v>0.83173082394879627</v>
      </c>
      <c r="AJ701" s="366">
        <f>IFERROR(VLOOKUP($B701,'3-a.  Rate Class Allocations'!$B:$AM,13,FALSE),0)</f>
        <v>0</v>
      </c>
      <c r="AK701" s="361"/>
      <c r="AL701" s="366"/>
      <c r="AM701" s="366"/>
      <c r="AN701" s="366"/>
      <c r="AO701" s="366"/>
      <c r="AP701" s="366"/>
      <c r="AQ701" s="366"/>
      <c r="AR701" s="366"/>
      <c r="AS701" s="256">
        <f>SUM(AE701:AR701)</f>
        <v>1</v>
      </c>
    </row>
    <row r="702" spans="1:45" outlineLevel="1">
      <c r="A702" s="464"/>
      <c r="B702" s="254" t="s">
        <v>309</v>
      </c>
      <c r="C702" s="251" t="s">
        <v>163</v>
      </c>
      <c r="D702" s="255">
        <f>SUMIFS('7.  Persistence Report'!AX$27:AX$659,'7.  Persistence Report'!$D$27:$D$659,$B701,'7.  Persistence Report'!$H$27:$H$659,$D$606,'7.  Persistence Report'!$J$27:$J$659,"Adjustment")</f>
        <v>0</v>
      </c>
      <c r="E702" s="255">
        <f>SUMIFS('7.  Persistence Report'!AY$27:AY$659,'7.  Persistence Report'!$D$27:$D$659,$B701,'7.  Persistence Report'!$H$27:$H$659,$D$606,'7.  Persistence Report'!$J$27:$J$659,"Adjustment")</f>
        <v>0</v>
      </c>
      <c r="F702" s="255">
        <f>SUMIFS('7.  Persistence Report'!AZ$27:AZ$659,'7.  Persistence Report'!$D$27:$D$659,$B701,'7.  Persistence Report'!$H$27:$H$659,$D$606,'7.  Persistence Report'!$J$27:$J$659,"Adjustment")</f>
        <v>0</v>
      </c>
      <c r="G702" s="255">
        <f>SUMIFS('7.  Persistence Report'!BA$27:BA$659,'7.  Persistence Report'!$D$27:$D$659,$B701,'7.  Persistence Report'!$H$27:$H$659,$D$606,'7.  Persistence Report'!$J$27:$J$659,"Adjustment")</f>
        <v>0</v>
      </c>
      <c r="H702" s="255">
        <f>SUMIFS('7.  Persistence Report'!BB$27:BB$659,'7.  Persistence Report'!$D$27:$D$659,$B701,'7.  Persistence Report'!$H$27:$H$659,$D$606,'7.  Persistence Report'!$J$27:$J$659,"Adjustment")</f>
        <v>0</v>
      </c>
      <c r="I702" s="255">
        <f>SUMIFS('7.  Persistence Report'!BC$27:BC$659,'7.  Persistence Report'!$D$27:$D$659,$B701,'7.  Persistence Report'!$H$27:$H$659,$D$606,'7.  Persistence Report'!$J$27:$J$659,"Adjustment")</f>
        <v>0</v>
      </c>
      <c r="J702" s="255">
        <f>SUMIFS('7.  Persistence Report'!BD$27:BD$659,'7.  Persistence Report'!$D$27:$D$659,$B701,'7.  Persistence Report'!$H$27:$H$659,$D$606,'7.  Persistence Report'!$J$27:$J$659,"Adjustment")</f>
        <v>0</v>
      </c>
      <c r="K702" s="255">
        <f>SUMIFS('7.  Persistence Report'!BE$27:BE$659,'7.  Persistence Report'!$D$27:$D$659,$B701,'7.  Persistence Report'!$H$27:$H$659,$D$606,'7.  Persistence Report'!$J$27:$J$659,"Adjustment")</f>
        <v>0</v>
      </c>
      <c r="L702" s="255">
        <f>SUMIFS('7.  Persistence Report'!BF$27:BF$659,'7.  Persistence Report'!$D$27:$D$659,$B701,'7.  Persistence Report'!$H$27:$H$659,$D$606,'7.  Persistence Report'!$J$27:$J$659,"Adjustment")</f>
        <v>0</v>
      </c>
      <c r="M702" s="255">
        <f>SUMIFS('7.  Persistence Report'!BG$27:BG$659,'7.  Persistence Report'!$D$27:$D$659,$B701,'7.  Persistence Report'!$H$27:$H$659,$D$606,'7.  Persistence Report'!$J$27:$J$659,"Adjustment")</f>
        <v>0</v>
      </c>
      <c r="N702" s="255">
        <f>SUMIFS('7.  Persistence Report'!BH$27:BH$659,'7.  Persistence Report'!$D$27:$D$659,$B701,'7.  Persistence Report'!$H$27:$H$659,$D$606,'7.  Persistence Report'!$J$27:$J$659,"Adjustment")</f>
        <v>0</v>
      </c>
      <c r="O702" s="255">
        <f>SUMIFS('7.  Persistence Report'!BI$27:BI$659,'7.  Persistence Report'!$D$27:$D$659,$B701,'7.  Persistence Report'!$H$27:$H$659,$D$606,'7.  Persistence Report'!$J$27:$J$659,"Adjustment")</f>
        <v>0</v>
      </c>
      <c r="P702" s="255">
        <f>SUMIFS('7.  Persistence Report'!BJ$27:BJ$659,'7.  Persistence Report'!$D$27:$D$659,$B701,'7.  Persistence Report'!$H$27:$H$659,$D$606,'7.  Persistence Report'!$J$27:$J$659,"Adjustment")</f>
        <v>0</v>
      </c>
      <c r="Q702" s="255">
        <f>Q701</f>
        <v>3</v>
      </c>
      <c r="R702" s="255">
        <f>SUMIFS('7.  Persistence Report'!S$27:S$659,'7.  Persistence Report'!$D$27:$D$659,$B701,'7.  Persistence Report'!$H$27:$H$659,$R$606,'7.  Persistence Report'!$J$27:$J$659,"Adjustment")</f>
        <v>0</v>
      </c>
      <c r="S702" s="255">
        <f>SUMIFS('7.  Persistence Report'!T$27:T$659,'7.  Persistence Report'!$D$27:$D$659,$B701,'7.  Persistence Report'!$H$27:$H$659,$R$606,'7.  Persistence Report'!$J$27:$J$659,"Adjustment")</f>
        <v>0</v>
      </c>
      <c r="T702" s="255">
        <f>SUMIFS('7.  Persistence Report'!U$27:U$659,'7.  Persistence Report'!$D$27:$D$659,$B701,'7.  Persistence Report'!$H$27:$H$659,$R$606,'7.  Persistence Report'!$J$27:$J$659,"Adjustment")</f>
        <v>0</v>
      </c>
      <c r="U702" s="255">
        <f>SUMIFS('7.  Persistence Report'!V$27:V$659,'7.  Persistence Report'!$D$27:$D$659,$B701,'7.  Persistence Report'!$H$27:$H$659,$R$606,'7.  Persistence Report'!$J$27:$J$659,"Adjustment")</f>
        <v>0</v>
      </c>
      <c r="V702" s="255">
        <f>SUMIFS('7.  Persistence Report'!W$27:W$659,'7.  Persistence Report'!$D$27:$D$659,$B701,'7.  Persistence Report'!$H$27:$H$659,$R$606,'7.  Persistence Report'!$J$27:$J$659,"Adjustment")</f>
        <v>0</v>
      </c>
      <c r="W702" s="255">
        <f>SUMIFS('7.  Persistence Report'!X$27:X$659,'7.  Persistence Report'!$D$27:$D$659,$B701,'7.  Persistence Report'!$H$27:$H$659,$R$606,'7.  Persistence Report'!$J$27:$J$659,"Adjustment")</f>
        <v>0</v>
      </c>
      <c r="X702" s="255">
        <f>SUMIFS('7.  Persistence Report'!Y$27:Y$659,'7.  Persistence Report'!$D$27:$D$659,$B701,'7.  Persistence Report'!$H$27:$H$659,$R$606,'7.  Persistence Report'!$J$27:$J$659,"Adjustment")</f>
        <v>0</v>
      </c>
      <c r="Y702" s="255">
        <f>SUMIFS('7.  Persistence Report'!Z$27:Z$659,'7.  Persistence Report'!$D$27:$D$659,$B701,'7.  Persistence Report'!$H$27:$H$659,$R$606,'7.  Persistence Report'!$J$27:$J$659,"Adjustment")</f>
        <v>0</v>
      </c>
      <c r="Z702" s="255">
        <f>SUMIFS('7.  Persistence Report'!AA$27:AA$659,'7.  Persistence Report'!$D$27:$D$659,$B701,'7.  Persistence Report'!$H$27:$H$659,$R$606,'7.  Persistence Report'!$J$27:$J$659,"Adjustment")</f>
        <v>0</v>
      </c>
      <c r="AA702" s="255">
        <f>SUMIFS('7.  Persistence Report'!AB$27:AB$659,'7.  Persistence Report'!$D$27:$D$659,$B701,'7.  Persistence Report'!$H$27:$H$659,$R$606,'7.  Persistence Report'!$J$27:$J$659,"Adjustment")</f>
        <v>0</v>
      </c>
      <c r="AB702" s="255">
        <f>SUMIFS('7.  Persistence Report'!AC$27:AC$659,'7.  Persistence Report'!$D$27:$D$659,$B701,'7.  Persistence Report'!$H$27:$H$659,$R$606,'7.  Persistence Report'!$J$27:$J$659,"Adjustment")</f>
        <v>0</v>
      </c>
      <c r="AC702" s="255">
        <f>SUMIFS('7.  Persistence Report'!AD$27:AD$659,'7.  Persistence Report'!$D$27:$D$659,$B701,'7.  Persistence Report'!$H$27:$H$659,$R$606,'7.  Persistence Report'!$J$27:$J$659,"Adjustment")</f>
        <v>0</v>
      </c>
      <c r="AD702" s="255">
        <f>SUMIFS('7.  Persistence Report'!AE$27:AE$659,'7.  Persistence Report'!$D$27:$D$659,$B701,'7.  Persistence Report'!$H$27:$H$659,$R$606,'7.  Persistence Report'!$J$27:$J$659,"Adjustment")</f>
        <v>0</v>
      </c>
      <c r="AE702" s="362">
        <f>AE701</f>
        <v>0</v>
      </c>
      <c r="AF702" s="362">
        <f t="shared" ref="AF702" si="2030">AF701</f>
        <v>0</v>
      </c>
      <c r="AG702" s="362">
        <f t="shared" ref="AG702" si="2031">AG701</f>
        <v>0</v>
      </c>
      <c r="AH702" s="362">
        <f t="shared" ref="AH702" si="2032">AH701</f>
        <v>0.16826917605120376</v>
      </c>
      <c r="AI702" s="362">
        <f t="shared" ref="AI702" si="2033">AI701</f>
        <v>0.83173082394879627</v>
      </c>
      <c r="AJ702" s="362">
        <f t="shared" ref="AJ702" si="2034">AJ701</f>
        <v>0</v>
      </c>
      <c r="AK702" s="362">
        <f t="shared" ref="AK702" si="2035">AK701</f>
        <v>0</v>
      </c>
      <c r="AL702" s="362">
        <f t="shared" ref="AL702" si="2036">AL701</f>
        <v>0</v>
      </c>
      <c r="AM702" s="362">
        <f t="shared" ref="AM702" si="2037">AM701</f>
        <v>0</v>
      </c>
      <c r="AN702" s="362">
        <f t="shared" ref="AN702" si="2038">AN701</f>
        <v>0</v>
      </c>
      <c r="AO702" s="362">
        <f t="shared" ref="AO702" si="2039">AO701</f>
        <v>0</v>
      </c>
      <c r="AP702" s="362">
        <f t="shared" ref="AP702" si="2040">AP701</f>
        <v>0</v>
      </c>
      <c r="AQ702" s="362">
        <f t="shared" ref="AQ702" si="2041">AQ701</f>
        <v>0</v>
      </c>
      <c r="AR702" s="362">
        <f t="shared" ref="AR702" si="2042">AR701</f>
        <v>0</v>
      </c>
      <c r="AS702" s="266"/>
    </row>
    <row r="703" spans="1:45" outlineLevel="1">
      <c r="A703" s="464"/>
      <c r="B703" s="254"/>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363"/>
      <c r="AF703" s="376"/>
      <c r="AG703" s="376"/>
      <c r="AH703" s="376"/>
      <c r="AI703" s="376"/>
      <c r="AJ703" s="376"/>
      <c r="AK703" s="376"/>
      <c r="AL703" s="376"/>
      <c r="AM703" s="376"/>
      <c r="AN703" s="376"/>
      <c r="AO703" s="376"/>
      <c r="AP703" s="376"/>
      <c r="AQ703" s="376"/>
      <c r="AR703" s="376"/>
      <c r="AS703" s="266"/>
    </row>
    <row r="704" spans="1:45" ht="30" outlineLevel="1">
      <c r="A704" s="464">
        <v>30</v>
      </c>
      <c r="B704" s="379" t="s">
        <v>122</v>
      </c>
      <c r="C704" s="251" t="s">
        <v>25</v>
      </c>
      <c r="D704" s="255">
        <f>SUMIFS('7.  Persistence Report'!AX$27:AX$659,'7.  Persistence Report'!$D$27:$D$659,$B704,'7.  Persistence Report'!$H$27:$H$659,$D$606,'7.  Persistence Report'!$J$27:$J$659,"&lt;&gt;Adjustment")</f>
        <v>3369434.931443173</v>
      </c>
      <c r="E704" s="255">
        <f>SUMIFS('7.  Persistence Report'!AY$27:AY$659,'7.  Persistence Report'!$D$27:$D$659,$B704,'7.  Persistence Report'!$H$27:$H$659,$D$606,'7.  Persistence Report'!$J$27:$J$659,"&lt;&gt;Adjustment")</f>
        <v>3369434.931443173</v>
      </c>
      <c r="F704" s="255">
        <f>SUMIFS('7.  Persistence Report'!AZ$27:AZ$659,'7.  Persistence Report'!$D$27:$D$659,$B704,'7.  Persistence Report'!$H$27:$H$659,$D$606,'7.  Persistence Report'!$J$27:$J$659,"&lt;&gt;Adjustment")</f>
        <v>3369434.931443173</v>
      </c>
      <c r="G704" s="255">
        <f>SUMIFS('7.  Persistence Report'!BA$27:BA$659,'7.  Persistence Report'!$D$27:$D$659,$B704,'7.  Persistence Report'!$H$27:$H$659,$D$606,'7.  Persistence Report'!$J$27:$J$659,"&lt;&gt;Adjustment")</f>
        <v>3369434.931443173</v>
      </c>
      <c r="H704" s="255">
        <f>SUMIFS('7.  Persistence Report'!BB$27:BB$659,'7.  Persistence Report'!$D$27:$D$659,$B704,'7.  Persistence Report'!$H$27:$H$659,$D$606,'7.  Persistence Report'!$J$27:$J$659,"&lt;&gt;Adjustment")</f>
        <v>3369434.931443173</v>
      </c>
      <c r="I704" s="255">
        <f>SUMIFS('7.  Persistence Report'!BC$27:BC$659,'7.  Persistence Report'!$D$27:$D$659,$B704,'7.  Persistence Report'!$H$27:$H$659,$D$606,'7.  Persistence Report'!$J$27:$J$659,"&lt;&gt;Adjustment")</f>
        <v>3369434.931443173</v>
      </c>
      <c r="J704" s="255">
        <f>SUMIFS('7.  Persistence Report'!BD$27:BD$659,'7.  Persistence Report'!$D$27:$D$659,$B704,'7.  Persistence Report'!$H$27:$H$659,$D$606,'7.  Persistence Report'!$J$27:$J$659,"&lt;&gt;Adjustment")</f>
        <v>3369434.931443173</v>
      </c>
      <c r="K704" s="255">
        <f>SUMIFS('7.  Persistence Report'!BE$27:BE$659,'7.  Persistence Report'!$D$27:$D$659,$B704,'7.  Persistence Report'!$H$27:$H$659,$D$606,'7.  Persistence Report'!$J$27:$J$659,"&lt;&gt;Adjustment")</f>
        <v>3369434.931443173</v>
      </c>
      <c r="L704" s="255">
        <f>SUMIFS('7.  Persistence Report'!BF$27:BF$659,'7.  Persistence Report'!$D$27:$D$659,$B704,'7.  Persistence Report'!$H$27:$H$659,$D$606,'7.  Persistence Report'!$J$27:$J$659,"&lt;&gt;Adjustment")</f>
        <v>3369434.931443173</v>
      </c>
      <c r="M704" s="255">
        <f>SUMIFS('7.  Persistence Report'!BG$27:BG$659,'7.  Persistence Report'!$D$27:$D$659,$B704,'7.  Persistence Report'!$H$27:$H$659,$D$606,'7.  Persistence Report'!$J$27:$J$659,"&lt;&gt;Adjustment")</f>
        <v>3369434.931443173</v>
      </c>
      <c r="N704" s="255">
        <f>SUMIFS('7.  Persistence Report'!BH$27:BH$659,'7.  Persistence Report'!$D$27:$D$659,$B704,'7.  Persistence Report'!$H$27:$H$659,$D$606,'7.  Persistence Report'!$J$27:$J$659,"&lt;&gt;Adjustment")</f>
        <v>898890.56525035552</v>
      </c>
      <c r="O704" s="255">
        <f>SUMIFS('7.  Persistence Report'!BI$27:BI$659,'7.  Persistence Report'!$D$27:$D$659,$B704,'7.  Persistence Report'!$H$27:$H$659,$D$606,'7.  Persistence Report'!$J$27:$J$659,"&lt;&gt;Adjustment")</f>
        <v>898890.56525035552</v>
      </c>
      <c r="P704" s="255">
        <f>SUMIFS('7.  Persistence Report'!BJ$27:BJ$659,'7.  Persistence Report'!$D$27:$D$659,$B704,'7.  Persistence Report'!$H$27:$H$659,$D$606,'7.  Persistence Report'!$J$27:$J$659,"&lt;&gt;Adjustment")</f>
        <v>898890.56525035552</v>
      </c>
      <c r="Q704" s="255">
        <v>12</v>
      </c>
      <c r="R704" s="255">
        <f>SUMIFS('7.  Persistence Report'!S$27:S$659,'7.  Persistence Report'!$D$27:$D$659,$B704,'7.  Persistence Report'!$H$27:$H$659,$R$606,'7.  Persistence Report'!$J$27:$J$659,"&lt;&gt;Adjustment")</f>
        <v>489.45985401459865</v>
      </c>
      <c r="S704" s="255">
        <f>SUMIFS('7.  Persistence Report'!T$27:T$659,'7.  Persistence Report'!$D$27:$D$659,$B704,'7.  Persistence Report'!$H$27:$H$659,$R$606,'7.  Persistence Report'!$J$27:$J$659,"&lt;&gt;Adjustment")</f>
        <v>489.45985401459865</v>
      </c>
      <c r="T704" s="255">
        <f>SUMIFS('7.  Persistence Report'!U$27:U$659,'7.  Persistence Report'!$D$27:$D$659,$B704,'7.  Persistence Report'!$H$27:$H$659,$R$606,'7.  Persistence Report'!$J$27:$J$659,"&lt;&gt;Adjustment")</f>
        <v>489.45985401459865</v>
      </c>
      <c r="U704" s="255">
        <f>SUMIFS('7.  Persistence Report'!V$27:V$659,'7.  Persistence Report'!$D$27:$D$659,$B704,'7.  Persistence Report'!$H$27:$H$659,$R$606,'7.  Persistence Report'!$J$27:$J$659,"&lt;&gt;Adjustment")</f>
        <v>489.45985401459865</v>
      </c>
      <c r="V704" s="255">
        <f>SUMIFS('7.  Persistence Report'!W$27:W$659,'7.  Persistence Report'!$D$27:$D$659,$B704,'7.  Persistence Report'!$H$27:$H$659,$R$606,'7.  Persistence Report'!$J$27:$J$659,"&lt;&gt;Adjustment")</f>
        <v>489.45985401459865</v>
      </c>
      <c r="W704" s="255">
        <f>SUMIFS('7.  Persistence Report'!X$27:X$659,'7.  Persistence Report'!$D$27:$D$659,$B704,'7.  Persistence Report'!$H$27:$H$659,$R$606,'7.  Persistence Report'!$J$27:$J$659,"&lt;&gt;Adjustment")</f>
        <v>489.45985401459865</v>
      </c>
      <c r="X704" s="255">
        <f>SUMIFS('7.  Persistence Report'!Y$27:Y$659,'7.  Persistence Report'!$D$27:$D$659,$B704,'7.  Persistence Report'!$H$27:$H$659,$R$606,'7.  Persistence Report'!$J$27:$J$659,"&lt;&gt;Adjustment")</f>
        <v>489.45985401459865</v>
      </c>
      <c r="Y704" s="255">
        <f>SUMIFS('7.  Persistence Report'!Z$27:Z$659,'7.  Persistence Report'!$D$27:$D$659,$B704,'7.  Persistence Report'!$H$27:$H$659,$R$606,'7.  Persistence Report'!$J$27:$J$659,"&lt;&gt;Adjustment")</f>
        <v>489.45985401459865</v>
      </c>
      <c r="Z704" s="255">
        <f>SUMIFS('7.  Persistence Report'!AA$27:AA$659,'7.  Persistence Report'!$D$27:$D$659,$B704,'7.  Persistence Report'!$H$27:$H$659,$R$606,'7.  Persistence Report'!$J$27:$J$659,"&lt;&gt;Adjustment")</f>
        <v>489.45985401459865</v>
      </c>
      <c r="AA704" s="255">
        <f>SUMIFS('7.  Persistence Report'!AB$27:AB$659,'7.  Persistence Report'!$D$27:$D$659,$B704,'7.  Persistence Report'!$H$27:$H$659,$R$606,'7.  Persistence Report'!$J$27:$J$659,"&lt;&gt;Adjustment")</f>
        <v>489.45985401459865</v>
      </c>
      <c r="AB704" s="255">
        <f>SUMIFS('7.  Persistence Report'!AC$27:AC$659,'7.  Persistence Report'!$D$27:$D$659,$B704,'7.  Persistence Report'!$H$27:$H$659,$R$606,'7.  Persistence Report'!$J$27:$J$659,"&lt;&gt;Adjustment")</f>
        <v>320.5127737226278</v>
      </c>
      <c r="AC704" s="255">
        <f>SUMIFS('7.  Persistence Report'!AD$27:AD$659,'7.  Persistence Report'!$D$27:$D$659,$B704,'7.  Persistence Report'!$H$27:$H$659,$R$606,'7.  Persistence Report'!$J$27:$J$659,"&lt;&gt;Adjustment")</f>
        <v>320.5127737226278</v>
      </c>
      <c r="AD704" s="255">
        <f>SUMIFS('7.  Persistence Report'!AE$27:AE$659,'7.  Persistence Report'!$D$27:$D$659,$B704,'7.  Persistence Report'!$H$27:$H$659,$R$606,'7.  Persistence Report'!$J$27:$J$659,"&lt;&gt;Adjustment")</f>
        <v>320.5127737226278</v>
      </c>
      <c r="AE704" s="366">
        <f>IFERROR(VLOOKUP($B704,'3-a.  Rate Class Allocations'!$B:$AM,4,FALSE),0)</f>
        <v>0</v>
      </c>
      <c r="AF704" s="366">
        <f>IFERROR(VLOOKUP($B704,'3-a.  Rate Class Allocations'!$B:$AM,6,FALSE),0)</f>
        <v>0</v>
      </c>
      <c r="AG704" s="366">
        <f>IFERROR(VLOOKUP($B704,'3-a.  Rate Class Allocations'!$B:$AM,8,FALSE),0)</f>
        <v>0</v>
      </c>
      <c r="AH704" s="366">
        <f>IFERROR(VLOOKUP($B704,'3-a.  Rate Class Allocations'!$B:$AM,9,FALSE),0)</f>
        <v>0.12469437652811736</v>
      </c>
      <c r="AI704" s="366">
        <f>IFERROR(VLOOKUP($B704,'3-a.  Rate Class Allocations'!$B:$AM,11,FALSE),0)</f>
        <v>0.6943765281173595</v>
      </c>
      <c r="AJ704" s="366">
        <f>IFERROR(VLOOKUP($B704,'3-a.  Rate Class Allocations'!$B:$AM,13,FALSE),0)</f>
        <v>0.1809290953545232</v>
      </c>
      <c r="AK704" s="361"/>
      <c r="AL704" s="366"/>
      <c r="AM704" s="366"/>
      <c r="AN704" s="366"/>
      <c r="AO704" s="366"/>
      <c r="AP704" s="366"/>
      <c r="AQ704" s="366"/>
      <c r="AR704" s="366"/>
      <c r="AS704" s="256">
        <f>SUM(AE704:AR704)</f>
        <v>1</v>
      </c>
    </row>
    <row r="705" spans="1:45" outlineLevel="1">
      <c r="A705" s="464"/>
      <c r="B705" s="254" t="s">
        <v>309</v>
      </c>
      <c r="C705" s="251" t="s">
        <v>163</v>
      </c>
      <c r="D705" s="255">
        <f>SUMIFS('7.  Persistence Report'!AX$27:AX$659,'7.  Persistence Report'!$D$27:$D$659,$B704,'7.  Persistence Report'!$H$27:$H$659,$D$606,'7.  Persistence Report'!$J$27:$J$659,"Adjustment")</f>
        <v>318896.07775489206</v>
      </c>
      <c r="E705" s="255">
        <f>SUMIFS('7.  Persistence Report'!AY$27:AY$659,'7.  Persistence Report'!$D$27:$D$659,$B704,'7.  Persistence Report'!$H$27:$H$659,$D$606,'7.  Persistence Report'!$J$27:$J$659,"Adjustment")</f>
        <v>318896.07775489206</v>
      </c>
      <c r="F705" s="255">
        <f>SUMIFS('7.  Persistence Report'!AZ$27:AZ$659,'7.  Persistence Report'!$D$27:$D$659,$B704,'7.  Persistence Report'!$H$27:$H$659,$D$606,'7.  Persistence Report'!$J$27:$J$659,"Adjustment")</f>
        <v>318896.07775489206</v>
      </c>
      <c r="G705" s="255">
        <f>SUMIFS('7.  Persistence Report'!BA$27:BA$659,'7.  Persistence Report'!$D$27:$D$659,$B704,'7.  Persistence Report'!$H$27:$H$659,$D$606,'7.  Persistence Report'!$J$27:$J$659,"Adjustment")</f>
        <v>318896.07775489206</v>
      </c>
      <c r="H705" s="255">
        <f>SUMIFS('7.  Persistence Report'!BB$27:BB$659,'7.  Persistence Report'!$D$27:$D$659,$B704,'7.  Persistence Report'!$H$27:$H$659,$D$606,'7.  Persistence Report'!$J$27:$J$659,"Adjustment")</f>
        <v>318896.07775489206</v>
      </c>
      <c r="I705" s="255">
        <f>SUMIFS('7.  Persistence Report'!BC$27:BC$659,'7.  Persistence Report'!$D$27:$D$659,$B704,'7.  Persistence Report'!$H$27:$H$659,$D$606,'7.  Persistence Report'!$J$27:$J$659,"Adjustment")</f>
        <v>318896.07775489206</v>
      </c>
      <c r="J705" s="255">
        <f>SUMIFS('7.  Persistence Report'!BD$27:BD$659,'7.  Persistence Report'!$D$27:$D$659,$B704,'7.  Persistence Report'!$H$27:$H$659,$D$606,'7.  Persistence Report'!$J$27:$J$659,"Adjustment")</f>
        <v>318896.07775489206</v>
      </c>
      <c r="K705" s="255">
        <f>SUMIFS('7.  Persistence Report'!BE$27:BE$659,'7.  Persistence Report'!$D$27:$D$659,$B704,'7.  Persistence Report'!$H$27:$H$659,$D$606,'7.  Persistence Report'!$J$27:$J$659,"Adjustment")</f>
        <v>318896.07775489206</v>
      </c>
      <c r="L705" s="255">
        <f>SUMIFS('7.  Persistence Report'!BF$27:BF$659,'7.  Persistence Report'!$D$27:$D$659,$B704,'7.  Persistence Report'!$H$27:$H$659,$D$606,'7.  Persistence Report'!$J$27:$J$659,"Adjustment")</f>
        <v>318896.07775489206</v>
      </c>
      <c r="M705" s="255">
        <f>SUMIFS('7.  Persistence Report'!BG$27:BG$659,'7.  Persistence Report'!$D$27:$D$659,$B704,'7.  Persistence Report'!$H$27:$H$659,$D$606,'7.  Persistence Report'!$J$27:$J$659,"Adjustment")</f>
        <v>318896.07775489206</v>
      </c>
      <c r="N705" s="255">
        <f>SUMIFS('7.  Persistence Report'!BH$27:BH$659,'7.  Persistence Report'!$D$27:$D$659,$B704,'7.  Persistence Report'!$H$27:$H$659,$D$606,'7.  Persistence Report'!$J$27:$J$659,"Adjustment")</f>
        <v>85074.40607153649</v>
      </c>
      <c r="O705" s="255">
        <f>SUMIFS('7.  Persistence Report'!BI$27:BI$659,'7.  Persistence Report'!$D$27:$D$659,$B704,'7.  Persistence Report'!$H$27:$H$659,$D$606,'7.  Persistence Report'!$J$27:$J$659,"Adjustment")</f>
        <v>85074.40607153649</v>
      </c>
      <c r="P705" s="255">
        <f>SUMIFS('7.  Persistence Report'!BJ$27:BJ$659,'7.  Persistence Report'!$D$27:$D$659,$B704,'7.  Persistence Report'!$H$27:$H$659,$D$606,'7.  Persistence Report'!$J$27:$J$659,"Adjustment")</f>
        <v>85074.40607153649</v>
      </c>
      <c r="Q705" s="255">
        <f>Q704</f>
        <v>12</v>
      </c>
      <c r="R705" s="255">
        <f>SUMIFS('7.  Persistence Report'!S$27:S$659,'7.  Persistence Report'!$D$27:$D$659,$B704,'7.  Persistence Report'!$H$27:$H$659,$R$606,'7.  Persistence Report'!$J$27:$J$659,"Adjustment")</f>
        <v>35.970802919708035</v>
      </c>
      <c r="S705" s="255">
        <f>SUMIFS('7.  Persistence Report'!T$27:T$659,'7.  Persistence Report'!$D$27:$D$659,$B704,'7.  Persistence Report'!$H$27:$H$659,$R$606,'7.  Persistence Report'!$J$27:$J$659,"Adjustment")</f>
        <v>35.970802919708035</v>
      </c>
      <c r="T705" s="255">
        <f>SUMIFS('7.  Persistence Report'!U$27:U$659,'7.  Persistence Report'!$D$27:$D$659,$B704,'7.  Persistence Report'!$H$27:$H$659,$R$606,'7.  Persistence Report'!$J$27:$J$659,"Adjustment")</f>
        <v>35.970802919708035</v>
      </c>
      <c r="U705" s="255">
        <f>SUMIFS('7.  Persistence Report'!V$27:V$659,'7.  Persistence Report'!$D$27:$D$659,$B704,'7.  Persistence Report'!$H$27:$H$659,$R$606,'7.  Persistence Report'!$J$27:$J$659,"Adjustment")</f>
        <v>35.970802919708035</v>
      </c>
      <c r="V705" s="255">
        <f>SUMIFS('7.  Persistence Report'!W$27:W$659,'7.  Persistence Report'!$D$27:$D$659,$B704,'7.  Persistence Report'!$H$27:$H$659,$R$606,'7.  Persistence Report'!$J$27:$J$659,"Adjustment")</f>
        <v>35.970802919708035</v>
      </c>
      <c r="W705" s="255">
        <f>SUMIFS('7.  Persistence Report'!X$27:X$659,'7.  Persistence Report'!$D$27:$D$659,$B704,'7.  Persistence Report'!$H$27:$H$659,$R$606,'7.  Persistence Report'!$J$27:$J$659,"Adjustment")</f>
        <v>35.970802919708035</v>
      </c>
      <c r="X705" s="255">
        <f>SUMIFS('7.  Persistence Report'!Y$27:Y$659,'7.  Persistence Report'!$D$27:$D$659,$B704,'7.  Persistence Report'!$H$27:$H$659,$R$606,'7.  Persistence Report'!$J$27:$J$659,"Adjustment")</f>
        <v>35.970802919708035</v>
      </c>
      <c r="Y705" s="255">
        <f>SUMIFS('7.  Persistence Report'!Z$27:Z$659,'7.  Persistence Report'!$D$27:$D$659,$B704,'7.  Persistence Report'!$H$27:$H$659,$R$606,'7.  Persistence Report'!$J$27:$J$659,"Adjustment")</f>
        <v>35.970802919708035</v>
      </c>
      <c r="Z705" s="255">
        <f>SUMIFS('7.  Persistence Report'!AA$27:AA$659,'7.  Persistence Report'!$D$27:$D$659,$B704,'7.  Persistence Report'!$H$27:$H$659,$R$606,'7.  Persistence Report'!$J$27:$J$659,"Adjustment")</f>
        <v>35.970802919708035</v>
      </c>
      <c r="AA705" s="255">
        <f>SUMIFS('7.  Persistence Report'!AB$27:AB$659,'7.  Persistence Report'!$D$27:$D$659,$B704,'7.  Persistence Report'!$H$27:$H$659,$R$606,'7.  Persistence Report'!$J$27:$J$659,"Adjustment")</f>
        <v>35.970802919708035</v>
      </c>
      <c r="AB705" s="255">
        <f>SUMIFS('7.  Persistence Report'!AC$27:AC$659,'7.  Persistence Report'!$D$27:$D$659,$B704,'7.  Persistence Report'!$H$27:$H$659,$R$606,'7.  Persistence Report'!$J$27:$J$659,"Adjustment")</f>
        <v>23.554744525547449</v>
      </c>
      <c r="AC705" s="255">
        <f>SUMIFS('7.  Persistence Report'!AD$27:AD$659,'7.  Persistence Report'!$D$27:$D$659,$B704,'7.  Persistence Report'!$H$27:$H$659,$R$606,'7.  Persistence Report'!$J$27:$J$659,"Adjustment")</f>
        <v>23.554744525547449</v>
      </c>
      <c r="AD705" s="255">
        <f>SUMIFS('7.  Persistence Report'!AE$27:AE$659,'7.  Persistence Report'!$D$27:$D$659,$B704,'7.  Persistence Report'!$H$27:$H$659,$R$606,'7.  Persistence Report'!$J$27:$J$659,"Adjustment")</f>
        <v>23.554744525547449</v>
      </c>
      <c r="AE705" s="362">
        <f>AE704</f>
        <v>0</v>
      </c>
      <c r="AF705" s="362">
        <f t="shared" ref="AF705" si="2043">AF704</f>
        <v>0</v>
      </c>
      <c r="AG705" s="362">
        <f t="shared" ref="AG705" si="2044">AG704</f>
        <v>0</v>
      </c>
      <c r="AH705" s="362">
        <f t="shared" ref="AH705" si="2045">AH704</f>
        <v>0.12469437652811736</v>
      </c>
      <c r="AI705" s="362">
        <f t="shared" ref="AI705" si="2046">AI704</f>
        <v>0.6943765281173595</v>
      </c>
      <c r="AJ705" s="362">
        <f t="shared" ref="AJ705" si="2047">AJ704</f>
        <v>0.1809290953545232</v>
      </c>
      <c r="AK705" s="362">
        <f t="shared" ref="AK705" si="2048">AK704</f>
        <v>0</v>
      </c>
      <c r="AL705" s="362">
        <f t="shared" ref="AL705" si="2049">AL704</f>
        <v>0</v>
      </c>
      <c r="AM705" s="362">
        <f t="shared" ref="AM705" si="2050">AM704</f>
        <v>0</v>
      </c>
      <c r="AN705" s="362">
        <f t="shared" ref="AN705" si="2051">AN704</f>
        <v>0</v>
      </c>
      <c r="AO705" s="362">
        <f t="shared" ref="AO705" si="2052">AO704</f>
        <v>0</v>
      </c>
      <c r="AP705" s="362">
        <f t="shared" ref="AP705" si="2053">AP704</f>
        <v>0</v>
      </c>
      <c r="AQ705" s="362">
        <f t="shared" ref="AQ705" si="2054">AQ704</f>
        <v>0</v>
      </c>
      <c r="AR705" s="362">
        <f t="shared" ref="AR705" si="2055">AR704</f>
        <v>0</v>
      </c>
      <c r="AS705" s="266"/>
    </row>
    <row r="706" spans="1:45" outlineLevel="1">
      <c r="A706" s="464"/>
      <c r="B706" s="254"/>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363"/>
      <c r="AF706" s="376"/>
      <c r="AG706" s="376"/>
      <c r="AH706" s="376"/>
      <c r="AI706" s="376"/>
      <c r="AJ706" s="376"/>
      <c r="AK706" s="376"/>
      <c r="AL706" s="376"/>
      <c r="AM706" s="376"/>
      <c r="AN706" s="376"/>
      <c r="AO706" s="376"/>
      <c r="AP706" s="376"/>
      <c r="AQ706" s="376"/>
      <c r="AR706" s="376"/>
      <c r="AS706" s="266"/>
    </row>
    <row r="707" spans="1:45" outlineLevel="1">
      <c r="A707" s="464">
        <v>31</v>
      </c>
      <c r="B707" s="379" t="s">
        <v>123</v>
      </c>
      <c r="C707" s="251" t="s">
        <v>25</v>
      </c>
      <c r="D707" s="255">
        <f>SUMIFS('7.  Persistence Report'!AX$27:AX$659,'7.  Persistence Report'!$D$27:$D$659,$B707,'7.  Persistence Report'!$H$27:$H$659,$D$606,'7.  Persistence Report'!$J$27:$J$659,"&lt;&gt;Adjustment")</f>
        <v>0</v>
      </c>
      <c r="E707" s="255">
        <f>SUMIFS('7.  Persistence Report'!AY$27:AY$659,'7.  Persistence Report'!$D$27:$D$659,$B707,'7.  Persistence Report'!$H$27:$H$659,$D$606,'7.  Persistence Report'!$J$27:$J$659,"&lt;&gt;Adjustment")</f>
        <v>0</v>
      </c>
      <c r="F707" s="255">
        <f>SUMIFS('7.  Persistence Report'!AZ$27:AZ$659,'7.  Persistence Report'!$D$27:$D$659,$B707,'7.  Persistence Report'!$H$27:$H$659,$D$606,'7.  Persistence Report'!$J$27:$J$659,"&lt;&gt;Adjustment")</f>
        <v>0</v>
      </c>
      <c r="G707" s="255">
        <f>SUMIFS('7.  Persistence Report'!BA$27:BA$659,'7.  Persistence Report'!$D$27:$D$659,$B707,'7.  Persistence Report'!$H$27:$H$659,$D$606,'7.  Persistence Report'!$J$27:$J$659,"&lt;&gt;Adjustment")</f>
        <v>0</v>
      </c>
      <c r="H707" s="255">
        <f>SUMIFS('7.  Persistence Report'!BB$27:BB$659,'7.  Persistence Report'!$D$27:$D$659,$B707,'7.  Persistence Report'!$H$27:$H$659,$D$606,'7.  Persistence Report'!$J$27:$J$659,"&lt;&gt;Adjustment")</f>
        <v>0</v>
      </c>
      <c r="I707" s="255">
        <f>SUMIFS('7.  Persistence Report'!BC$27:BC$659,'7.  Persistence Report'!$D$27:$D$659,$B707,'7.  Persistence Report'!$H$27:$H$659,$D$606,'7.  Persistence Report'!$J$27:$J$659,"&lt;&gt;Adjustment")</f>
        <v>0</v>
      </c>
      <c r="J707" s="255">
        <f>SUMIFS('7.  Persistence Report'!BD$27:BD$659,'7.  Persistence Report'!$D$27:$D$659,$B707,'7.  Persistence Report'!$H$27:$H$659,$D$606,'7.  Persistence Report'!$J$27:$J$659,"&lt;&gt;Adjustment")</f>
        <v>0</v>
      </c>
      <c r="K707" s="255">
        <f>SUMIFS('7.  Persistence Report'!BE$27:BE$659,'7.  Persistence Report'!$D$27:$D$659,$B707,'7.  Persistence Report'!$H$27:$H$659,$D$606,'7.  Persistence Report'!$J$27:$J$659,"&lt;&gt;Adjustment")</f>
        <v>0</v>
      </c>
      <c r="L707" s="255">
        <f>SUMIFS('7.  Persistence Report'!BF$27:BF$659,'7.  Persistence Report'!$D$27:$D$659,$B707,'7.  Persistence Report'!$H$27:$H$659,$D$606,'7.  Persistence Report'!$J$27:$J$659,"&lt;&gt;Adjustment")</f>
        <v>0</v>
      </c>
      <c r="M707" s="255">
        <f>SUMIFS('7.  Persistence Report'!BG$27:BG$659,'7.  Persistence Report'!$D$27:$D$659,$B707,'7.  Persistence Report'!$H$27:$H$659,$D$606,'7.  Persistence Report'!$J$27:$J$659,"&lt;&gt;Adjustment")</f>
        <v>0</v>
      </c>
      <c r="N707" s="255">
        <f>SUMIFS('7.  Persistence Report'!BH$27:BH$659,'7.  Persistence Report'!$D$27:$D$659,$B707,'7.  Persistence Report'!$H$27:$H$659,$D$606,'7.  Persistence Report'!$J$27:$J$659,"&lt;&gt;Adjustment")</f>
        <v>0</v>
      </c>
      <c r="O707" s="255">
        <f>SUMIFS('7.  Persistence Report'!BI$27:BI$659,'7.  Persistence Report'!$D$27:$D$659,$B707,'7.  Persistence Report'!$H$27:$H$659,$D$606,'7.  Persistence Report'!$J$27:$J$659,"&lt;&gt;Adjustment")</f>
        <v>0</v>
      </c>
      <c r="P707" s="255">
        <f>SUMIFS('7.  Persistence Report'!BJ$27:BJ$659,'7.  Persistence Report'!$D$27:$D$659,$B707,'7.  Persistence Report'!$H$27:$H$659,$D$606,'7.  Persistence Report'!$J$27:$J$659,"&lt;&gt;Adjustment")</f>
        <v>0</v>
      </c>
      <c r="Q707" s="255">
        <v>12</v>
      </c>
      <c r="R707" s="255">
        <f>SUMIFS('7.  Persistence Report'!S$27:S$659,'7.  Persistence Report'!$D$27:$D$659,$B707,'7.  Persistence Report'!$H$27:$H$659,$R$606,'7.  Persistence Report'!$J$27:$J$659,"&lt;&gt;Adjustment")</f>
        <v>0</v>
      </c>
      <c r="S707" s="255">
        <f>SUMIFS('7.  Persistence Report'!T$27:T$659,'7.  Persistence Report'!$D$27:$D$659,$B707,'7.  Persistence Report'!$H$27:$H$659,$R$606,'7.  Persistence Report'!$J$27:$J$659,"&lt;&gt;Adjustment")</f>
        <v>0</v>
      </c>
      <c r="T707" s="255">
        <f>SUMIFS('7.  Persistence Report'!U$27:U$659,'7.  Persistence Report'!$D$27:$D$659,$B707,'7.  Persistence Report'!$H$27:$H$659,$R$606,'7.  Persistence Report'!$J$27:$J$659,"&lt;&gt;Adjustment")</f>
        <v>0</v>
      </c>
      <c r="U707" s="255">
        <f>SUMIFS('7.  Persistence Report'!V$27:V$659,'7.  Persistence Report'!$D$27:$D$659,$B707,'7.  Persistence Report'!$H$27:$H$659,$R$606,'7.  Persistence Report'!$J$27:$J$659,"&lt;&gt;Adjustment")</f>
        <v>0</v>
      </c>
      <c r="V707" s="255">
        <f>SUMIFS('7.  Persistence Report'!W$27:W$659,'7.  Persistence Report'!$D$27:$D$659,$B707,'7.  Persistence Report'!$H$27:$H$659,$R$606,'7.  Persistence Report'!$J$27:$J$659,"&lt;&gt;Adjustment")</f>
        <v>0</v>
      </c>
      <c r="W707" s="255">
        <f>SUMIFS('7.  Persistence Report'!X$27:X$659,'7.  Persistence Report'!$D$27:$D$659,$B707,'7.  Persistence Report'!$H$27:$H$659,$R$606,'7.  Persistence Report'!$J$27:$J$659,"&lt;&gt;Adjustment")</f>
        <v>0</v>
      </c>
      <c r="X707" s="255">
        <f>SUMIFS('7.  Persistence Report'!Y$27:Y$659,'7.  Persistence Report'!$D$27:$D$659,$B707,'7.  Persistence Report'!$H$27:$H$659,$R$606,'7.  Persistence Report'!$J$27:$J$659,"&lt;&gt;Adjustment")</f>
        <v>0</v>
      </c>
      <c r="Y707" s="255">
        <f>SUMIFS('7.  Persistence Report'!Z$27:Z$659,'7.  Persistence Report'!$D$27:$D$659,$B707,'7.  Persistence Report'!$H$27:$H$659,$R$606,'7.  Persistence Report'!$J$27:$J$659,"&lt;&gt;Adjustment")</f>
        <v>0</v>
      </c>
      <c r="Z707" s="255">
        <f>SUMIFS('7.  Persistence Report'!AA$27:AA$659,'7.  Persistence Report'!$D$27:$D$659,$B707,'7.  Persistence Report'!$H$27:$H$659,$R$606,'7.  Persistence Report'!$J$27:$J$659,"&lt;&gt;Adjustment")</f>
        <v>0</v>
      </c>
      <c r="AA707" s="255">
        <f>SUMIFS('7.  Persistence Report'!AB$27:AB$659,'7.  Persistence Report'!$D$27:$D$659,$B707,'7.  Persistence Report'!$H$27:$H$659,$R$606,'7.  Persistence Report'!$J$27:$J$659,"&lt;&gt;Adjustment")</f>
        <v>0</v>
      </c>
      <c r="AB707" s="255">
        <f>SUMIFS('7.  Persistence Report'!AC$27:AC$659,'7.  Persistence Report'!$D$27:$D$659,$B707,'7.  Persistence Report'!$H$27:$H$659,$R$606,'7.  Persistence Report'!$J$27:$J$659,"&lt;&gt;Adjustment")</f>
        <v>0</v>
      </c>
      <c r="AC707" s="255">
        <f>SUMIFS('7.  Persistence Report'!AD$27:AD$659,'7.  Persistence Report'!$D$27:$D$659,$B707,'7.  Persistence Report'!$H$27:$H$659,$R$606,'7.  Persistence Report'!$J$27:$J$659,"&lt;&gt;Adjustment")</f>
        <v>0</v>
      </c>
      <c r="AD707" s="255">
        <f>SUMIFS('7.  Persistence Report'!AE$27:AE$659,'7.  Persistence Report'!$D$27:$D$659,$B707,'7.  Persistence Report'!$H$27:$H$659,$R$606,'7.  Persistence Report'!$J$27:$J$659,"&lt;&gt;Adjustment")</f>
        <v>0</v>
      </c>
      <c r="AE707" s="366">
        <f>IFERROR(VLOOKUP($B707,'3-a.  Rate Class Allocations'!$B:$AM,4,FALSE),0)</f>
        <v>0</v>
      </c>
      <c r="AF707" s="366">
        <f>IFERROR(VLOOKUP($B707,'3-a.  Rate Class Allocations'!$B:$AM,6,FALSE),0)</f>
        <v>0</v>
      </c>
      <c r="AG707" s="366">
        <f>IFERROR(VLOOKUP($B707,'3-a.  Rate Class Allocations'!$B:$AM,8,FALSE),0)</f>
        <v>0</v>
      </c>
      <c r="AH707" s="366">
        <f>IFERROR(VLOOKUP($B707,'3-a.  Rate Class Allocations'!$B:$AM,9,FALSE),0)</f>
        <v>0</v>
      </c>
      <c r="AI707" s="366">
        <f>IFERROR(VLOOKUP($B707,'3-a.  Rate Class Allocations'!$B:$AM,11,FALSE),0)</f>
        <v>1</v>
      </c>
      <c r="AJ707" s="366">
        <f>IFERROR(VLOOKUP($B707,'3-a.  Rate Class Allocations'!$B:$AM,13,FALSE),0)</f>
        <v>0</v>
      </c>
      <c r="AK707" s="361"/>
      <c r="AL707" s="366"/>
      <c r="AM707" s="366"/>
      <c r="AN707" s="366"/>
      <c r="AO707" s="366"/>
      <c r="AP707" s="366"/>
      <c r="AQ707" s="366"/>
      <c r="AR707" s="366"/>
      <c r="AS707" s="256">
        <f>SUM(AE707:AR707)</f>
        <v>1</v>
      </c>
    </row>
    <row r="708" spans="1:45" outlineLevel="1">
      <c r="A708" s="464"/>
      <c r="B708" s="254" t="s">
        <v>309</v>
      </c>
      <c r="C708" s="251" t="s">
        <v>163</v>
      </c>
      <c r="D708" s="255">
        <f>SUMIFS('7.  Persistence Report'!AX$27:AX$659,'7.  Persistence Report'!$D$27:$D$659,$B707,'7.  Persistence Report'!$H$27:$H$659,$D$606,'7.  Persistence Report'!$J$27:$J$659,"Adjustment")</f>
        <v>2323000</v>
      </c>
      <c r="E708" s="255">
        <f>SUMIFS('7.  Persistence Report'!AY$27:AY$659,'7.  Persistence Report'!$D$27:$D$659,$B707,'7.  Persistence Report'!$H$27:$H$659,$D$606,'7.  Persistence Report'!$J$27:$J$659,"Adjustment")</f>
        <v>2323000</v>
      </c>
      <c r="F708" s="255">
        <f>SUMIFS('7.  Persistence Report'!AZ$27:AZ$659,'7.  Persistence Report'!$D$27:$D$659,$B707,'7.  Persistence Report'!$H$27:$H$659,$D$606,'7.  Persistence Report'!$J$27:$J$659,"Adjustment")</f>
        <v>2323000</v>
      </c>
      <c r="G708" s="255">
        <f>SUMIFS('7.  Persistence Report'!BA$27:BA$659,'7.  Persistence Report'!$D$27:$D$659,$B707,'7.  Persistence Report'!$H$27:$H$659,$D$606,'7.  Persistence Report'!$J$27:$J$659,"Adjustment")</f>
        <v>2323000</v>
      </c>
      <c r="H708" s="255">
        <f>SUMIFS('7.  Persistence Report'!BB$27:BB$659,'7.  Persistence Report'!$D$27:$D$659,$B707,'7.  Persistence Report'!$H$27:$H$659,$D$606,'7.  Persistence Report'!$J$27:$J$659,"Adjustment")</f>
        <v>2323000</v>
      </c>
      <c r="I708" s="255">
        <f>SUMIFS('7.  Persistence Report'!BC$27:BC$659,'7.  Persistence Report'!$D$27:$D$659,$B707,'7.  Persistence Report'!$H$27:$H$659,$D$606,'7.  Persistence Report'!$J$27:$J$659,"Adjustment")</f>
        <v>2323000</v>
      </c>
      <c r="J708" s="255">
        <f>SUMIFS('7.  Persistence Report'!BD$27:BD$659,'7.  Persistence Report'!$D$27:$D$659,$B707,'7.  Persistence Report'!$H$27:$H$659,$D$606,'7.  Persistence Report'!$J$27:$J$659,"Adjustment")</f>
        <v>2323000</v>
      </c>
      <c r="K708" s="255">
        <f>SUMIFS('7.  Persistence Report'!BE$27:BE$659,'7.  Persistence Report'!$D$27:$D$659,$B707,'7.  Persistence Report'!$H$27:$H$659,$D$606,'7.  Persistence Report'!$J$27:$J$659,"Adjustment")</f>
        <v>2323000</v>
      </c>
      <c r="L708" s="255">
        <f>SUMIFS('7.  Persistence Report'!BF$27:BF$659,'7.  Persistence Report'!$D$27:$D$659,$B707,'7.  Persistence Report'!$H$27:$H$659,$D$606,'7.  Persistence Report'!$J$27:$J$659,"Adjustment")</f>
        <v>2323000</v>
      </c>
      <c r="M708" s="255">
        <f>SUMIFS('7.  Persistence Report'!BG$27:BG$659,'7.  Persistence Report'!$D$27:$D$659,$B707,'7.  Persistence Report'!$H$27:$H$659,$D$606,'7.  Persistence Report'!$J$27:$J$659,"Adjustment")</f>
        <v>2323000</v>
      </c>
      <c r="N708" s="255">
        <f>SUMIFS('7.  Persistence Report'!BH$27:BH$659,'7.  Persistence Report'!$D$27:$D$659,$B707,'7.  Persistence Report'!$H$27:$H$659,$D$606,'7.  Persistence Report'!$J$27:$J$659,"Adjustment")</f>
        <v>2323000</v>
      </c>
      <c r="O708" s="255">
        <f>SUMIFS('7.  Persistence Report'!BI$27:BI$659,'7.  Persistence Report'!$D$27:$D$659,$B707,'7.  Persistence Report'!$H$27:$H$659,$D$606,'7.  Persistence Report'!$J$27:$J$659,"Adjustment")</f>
        <v>2323000</v>
      </c>
      <c r="P708" s="255">
        <f>SUMIFS('7.  Persistence Report'!BJ$27:BJ$659,'7.  Persistence Report'!$D$27:$D$659,$B707,'7.  Persistence Report'!$H$27:$H$659,$D$606,'7.  Persistence Report'!$J$27:$J$659,"Adjustment")</f>
        <v>2323000</v>
      </c>
      <c r="Q708" s="255">
        <f>Q707</f>
        <v>12</v>
      </c>
      <c r="R708" s="255">
        <f>SUMIFS('7.  Persistence Report'!S$27:S$659,'7.  Persistence Report'!$D$27:$D$659,$B707,'7.  Persistence Report'!$H$27:$H$659,$R$606,'7.  Persistence Report'!$J$27:$J$659,"Adjustment")</f>
        <v>620</v>
      </c>
      <c r="S708" s="255">
        <f>SUMIFS('7.  Persistence Report'!T$27:T$659,'7.  Persistence Report'!$D$27:$D$659,$B707,'7.  Persistence Report'!$H$27:$H$659,$R$606,'7.  Persistence Report'!$J$27:$J$659,"Adjustment")</f>
        <v>620</v>
      </c>
      <c r="T708" s="255">
        <f>SUMIFS('7.  Persistence Report'!U$27:U$659,'7.  Persistence Report'!$D$27:$D$659,$B707,'7.  Persistence Report'!$H$27:$H$659,$R$606,'7.  Persistence Report'!$J$27:$J$659,"Adjustment")</f>
        <v>620</v>
      </c>
      <c r="U708" s="255">
        <f>SUMIFS('7.  Persistence Report'!V$27:V$659,'7.  Persistence Report'!$D$27:$D$659,$B707,'7.  Persistence Report'!$H$27:$H$659,$R$606,'7.  Persistence Report'!$J$27:$J$659,"Adjustment")</f>
        <v>620</v>
      </c>
      <c r="V708" s="255">
        <f>SUMIFS('7.  Persistence Report'!W$27:W$659,'7.  Persistence Report'!$D$27:$D$659,$B707,'7.  Persistence Report'!$H$27:$H$659,$R$606,'7.  Persistence Report'!$J$27:$J$659,"Adjustment")</f>
        <v>620</v>
      </c>
      <c r="W708" s="255">
        <f>SUMIFS('7.  Persistence Report'!X$27:X$659,'7.  Persistence Report'!$D$27:$D$659,$B707,'7.  Persistence Report'!$H$27:$H$659,$R$606,'7.  Persistence Report'!$J$27:$J$659,"Adjustment")</f>
        <v>620</v>
      </c>
      <c r="X708" s="255">
        <f>SUMIFS('7.  Persistence Report'!Y$27:Y$659,'7.  Persistence Report'!$D$27:$D$659,$B707,'7.  Persistence Report'!$H$27:$H$659,$R$606,'7.  Persistence Report'!$J$27:$J$659,"Adjustment")</f>
        <v>620</v>
      </c>
      <c r="Y708" s="255">
        <f>SUMIFS('7.  Persistence Report'!Z$27:Z$659,'7.  Persistence Report'!$D$27:$D$659,$B707,'7.  Persistence Report'!$H$27:$H$659,$R$606,'7.  Persistence Report'!$J$27:$J$659,"Adjustment")</f>
        <v>620</v>
      </c>
      <c r="Z708" s="255">
        <f>SUMIFS('7.  Persistence Report'!AA$27:AA$659,'7.  Persistence Report'!$D$27:$D$659,$B707,'7.  Persistence Report'!$H$27:$H$659,$R$606,'7.  Persistence Report'!$J$27:$J$659,"Adjustment")</f>
        <v>620</v>
      </c>
      <c r="AA708" s="255">
        <f>SUMIFS('7.  Persistence Report'!AB$27:AB$659,'7.  Persistence Report'!$D$27:$D$659,$B707,'7.  Persistence Report'!$H$27:$H$659,$R$606,'7.  Persistence Report'!$J$27:$J$659,"Adjustment")</f>
        <v>620</v>
      </c>
      <c r="AB708" s="255">
        <f>SUMIFS('7.  Persistence Report'!AC$27:AC$659,'7.  Persistence Report'!$D$27:$D$659,$B707,'7.  Persistence Report'!$H$27:$H$659,$R$606,'7.  Persistence Report'!$J$27:$J$659,"Adjustment")</f>
        <v>620</v>
      </c>
      <c r="AC708" s="255">
        <f>SUMIFS('7.  Persistence Report'!AD$27:AD$659,'7.  Persistence Report'!$D$27:$D$659,$B707,'7.  Persistence Report'!$H$27:$H$659,$R$606,'7.  Persistence Report'!$J$27:$J$659,"Adjustment")</f>
        <v>620</v>
      </c>
      <c r="AD708" s="255">
        <f>SUMIFS('7.  Persistence Report'!AE$27:AE$659,'7.  Persistence Report'!$D$27:$D$659,$B707,'7.  Persistence Report'!$H$27:$H$659,$R$606,'7.  Persistence Report'!$J$27:$J$659,"Adjustment")</f>
        <v>620</v>
      </c>
      <c r="AE708" s="362">
        <f>AE707</f>
        <v>0</v>
      </c>
      <c r="AF708" s="362">
        <f t="shared" ref="AF708" si="2056">AF707</f>
        <v>0</v>
      </c>
      <c r="AG708" s="362">
        <f t="shared" ref="AG708" si="2057">AG707</f>
        <v>0</v>
      </c>
      <c r="AH708" s="362">
        <f t="shared" ref="AH708" si="2058">AH707</f>
        <v>0</v>
      </c>
      <c r="AI708" s="362">
        <f t="shared" ref="AI708" si="2059">AI707</f>
        <v>1</v>
      </c>
      <c r="AJ708" s="362">
        <f t="shared" ref="AJ708" si="2060">AJ707</f>
        <v>0</v>
      </c>
      <c r="AK708" s="362">
        <f t="shared" ref="AK708" si="2061">AK707</f>
        <v>0</v>
      </c>
      <c r="AL708" s="362">
        <f t="shared" ref="AL708" si="2062">AL707</f>
        <v>0</v>
      </c>
      <c r="AM708" s="362">
        <f t="shared" ref="AM708" si="2063">AM707</f>
        <v>0</v>
      </c>
      <c r="AN708" s="362">
        <f t="shared" ref="AN708" si="2064">AN707</f>
        <v>0</v>
      </c>
      <c r="AO708" s="362">
        <f t="shared" ref="AO708" si="2065">AO707</f>
        <v>0</v>
      </c>
      <c r="AP708" s="362">
        <f t="shared" ref="AP708" si="2066">AP707</f>
        <v>0</v>
      </c>
      <c r="AQ708" s="362">
        <f t="shared" ref="AQ708" si="2067">AQ707</f>
        <v>0</v>
      </c>
      <c r="AR708" s="362">
        <f t="shared" ref="AR708" si="2068">AR707</f>
        <v>0</v>
      </c>
      <c r="AS708" s="266"/>
    </row>
    <row r="709" spans="1:45" outlineLevel="1">
      <c r="A709" s="464"/>
      <c r="B709" s="379"/>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363"/>
      <c r="AF709" s="376"/>
      <c r="AG709" s="376"/>
      <c r="AH709" s="376"/>
      <c r="AI709" s="376"/>
      <c r="AJ709" s="376"/>
      <c r="AK709" s="376"/>
      <c r="AL709" s="376"/>
      <c r="AM709" s="376"/>
      <c r="AN709" s="376"/>
      <c r="AO709" s="376"/>
      <c r="AP709" s="376"/>
      <c r="AQ709" s="376"/>
      <c r="AR709" s="376"/>
      <c r="AS709" s="266"/>
    </row>
    <row r="710" spans="1:45" outlineLevel="1">
      <c r="A710" s="464">
        <v>32</v>
      </c>
      <c r="B710" s="379" t="s">
        <v>124</v>
      </c>
      <c r="C710" s="251" t="s">
        <v>25</v>
      </c>
      <c r="D710" s="255">
        <f>SUMIFS('7.  Persistence Report'!AX$27:AX$659,'7.  Persistence Report'!$D$27:$D$659,$B710,'7.  Persistence Report'!$H$27:$H$659,$D$606,'7.  Persistence Report'!$J$27:$J$659,"&lt;&gt;Adjustment")</f>
        <v>0</v>
      </c>
      <c r="E710" s="255">
        <f>SUMIFS('7.  Persistence Report'!AY$27:AY$659,'7.  Persistence Report'!$D$27:$D$659,$B710,'7.  Persistence Report'!$H$27:$H$659,$D$606,'7.  Persistence Report'!$J$27:$J$659,"&lt;&gt;Adjustment")</f>
        <v>0</v>
      </c>
      <c r="F710" s="255">
        <f>SUMIFS('7.  Persistence Report'!AZ$27:AZ$659,'7.  Persistence Report'!$D$27:$D$659,$B710,'7.  Persistence Report'!$H$27:$H$659,$D$606,'7.  Persistence Report'!$J$27:$J$659,"&lt;&gt;Adjustment")</f>
        <v>0</v>
      </c>
      <c r="G710" s="255">
        <f>SUMIFS('7.  Persistence Report'!BA$27:BA$659,'7.  Persistence Report'!$D$27:$D$659,$B710,'7.  Persistence Report'!$H$27:$H$659,$D$606,'7.  Persistence Report'!$J$27:$J$659,"&lt;&gt;Adjustment")</f>
        <v>0</v>
      </c>
      <c r="H710" s="255">
        <f>SUMIFS('7.  Persistence Report'!BB$27:BB$659,'7.  Persistence Report'!$D$27:$D$659,$B710,'7.  Persistence Report'!$H$27:$H$659,$D$606,'7.  Persistence Report'!$J$27:$J$659,"&lt;&gt;Adjustment")</f>
        <v>0</v>
      </c>
      <c r="I710" s="255">
        <f>SUMIFS('7.  Persistence Report'!BC$27:BC$659,'7.  Persistence Report'!$D$27:$D$659,$B710,'7.  Persistence Report'!$H$27:$H$659,$D$606,'7.  Persistence Report'!$J$27:$J$659,"&lt;&gt;Adjustment")</f>
        <v>0</v>
      </c>
      <c r="J710" s="255">
        <f>SUMIFS('7.  Persistence Report'!BD$27:BD$659,'7.  Persistence Report'!$D$27:$D$659,$B710,'7.  Persistence Report'!$H$27:$H$659,$D$606,'7.  Persistence Report'!$J$27:$J$659,"&lt;&gt;Adjustment")</f>
        <v>0</v>
      </c>
      <c r="K710" s="255">
        <f>SUMIFS('7.  Persistence Report'!BE$27:BE$659,'7.  Persistence Report'!$D$27:$D$659,$B710,'7.  Persistence Report'!$H$27:$H$659,$D$606,'7.  Persistence Report'!$J$27:$J$659,"&lt;&gt;Adjustment")</f>
        <v>0</v>
      </c>
      <c r="L710" s="255">
        <f>SUMIFS('7.  Persistence Report'!BF$27:BF$659,'7.  Persistence Report'!$D$27:$D$659,$B710,'7.  Persistence Report'!$H$27:$H$659,$D$606,'7.  Persistence Report'!$J$27:$J$659,"&lt;&gt;Adjustment")</f>
        <v>0</v>
      </c>
      <c r="M710" s="255">
        <f>SUMIFS('7.  Persistence Report'!BG$27:BG$659,'7.  Persistence Report'!$D$27:$D$659,$B710,'7.  Persistence Report'!$H$27:$H$659,$D$606,'7.  Persistence Report'!$J$27:$J$659,"&lt;&gt;Adjustment")</f>
        <v>0</v>
      </c>
      <c r="N710" s="255">
        <f>SUMIFS('7.  Persistence Report'!BH$27:BH$659,'7.  Persistence Report'!$D$27:$D$659,$B710,'7.  Persistence Report'!$H$27:$H$659,$D$606,'7.  Persistence Report'!$J$27:$J$659,"&lt;&gt;Adjustment")</f>
        <v>0</v>
      </c>
      <c r="O710" s="255">
        <f>SUMIFS('7.  Persistence Report'!BI$27:BI$659,'7.  Persistence Report'!$D$27:$D$659,$B710,'7.  Persistence Report'!$H$27:$H$659,$D$606,'7.  Persistence Report'!$J$27:$J$659,"&lt;&gt;Adjustment")</f>
        <v>0</v>
      </c>
      <c r="P710" s="255">
        <f>SUMIFS('7.  Persistence Report'!BJ$27:BJ$659,'7.  Persistence Report'!$D$27:$D$659,$B710,'7.  Persistence Report'!$H$27:$H$659,$D$606,'7.  Persistence Report'!$J$27:$J$659,"&lt;&gt;Adjustment")</f>
        <v>0</v>
      </c>
      <c r="Q710" s="255">
        <v>12</v>
      </c>
      <c r="R710" s="255">
        <f>SUMIFS('7.  Persistence Report'!S$27:S$659,'7.  Persistence Report'!$D$27:$D$659,$B710,'7.  Persistence Report'!$H$27:$H$659,$R$606,'7.  Persistence Report'!$J$27:$J$659,"&lt;&gt;Adjustment")</f>
        <v>0</v>
      </c>
      <c r="S710" s="255">
        <f>SUMIFS('7.  Persistence Report'!T$27:T$659,'7.  Persistence Report'!$D$27:$D$659,$B710,'7.  Persistence Report'!$H$27:$H$659,$R$606,'7.  Persistence Report'!$J$27:$J$659,"&lt;&gt;Adjustment")</f>
        <v>0</v>
      </c>
      <c r="T710" s="255">
        <f>SUMIFS('7.  Persistence Report'!U$27:U$659,'7.  Persistence Report'!$D$27:$D$659,$B710,'7.  Persistence Report'!$H$27:$H$659,$R$606,'7.  Persistence Report'!$J$27:$J$659,"&lt;&gt;Adjustment")</f>
        <v>0</v>
      </c>
      <c r="U710" s="255">
        <f>SUMIFS('7.  Persistence Report'!V$27:V$659,'7.  Persistence Report'!$D$27:$D$659,$B710,'7.  Persistence Report'!$H$27:$H$659,$R$606,'7.  Persistence Report'!$J$27:$J$659,"&lt;&gt;Adjustment")</f>
        <v>0</v>
      </c>
      <c r="V710" s="255">
        <f>SUMIFS('7.  Persistence Report'!W$27:W$659,'7.  Persistence Report'!$D$27:$D$659,$B710,'7.  Persistence Report'!$H$27:$H$659,$R$606,'7.  Persistence Report'!$J$27:$J$659,"&lt;&gt;Adjustment")</f>
        <v>0</v>
      </c>
      <c r="W710" s="255">
        <f>SUMIFS('7.  Persistence Report'!X$27:X$659,'7.  Persistence Report'!$D$27:$D$659,$B710,'7.  Persistence Report'!$H$27:$H$659,$R$606,'7.  Persistence Report'!$J$27:$J$659,"&lt;&gt;Adjustment")</f>
        <v>0</v>
      </c>
      <c r="X710" s="255">
        <f>SUMIFS('7.  Persistence Report'!Y$27:Y$659,'7.  Persistence Report'!$D$27:$D$659,$B710,'7.  Persistence Report'!$H$27:$H$659,$R$606,'7.  Persistence Report'!$J$27:$J$659,"&lt;&gt;Adjustment")</f>
        <v>0</v>
      </c>
      <c r="Y710" s="255">
        <f>SUMIFS('7.  Persistence Report'!Z$27:Z$659,'7.  Persistence Report'!$D$27:$D$659,$B710,'7.  Persistence Report'!$H$27:$H$659,$R$606,'7.  Persistence Report'!$J$27:$J$659,"&lt;&gt;Adjustment")</f>
        <v>0</v>
      </c>
      <c r="Z710" s="255">
        <f>SUMIFS('7.  Persistence Report'!AA$27:AA$659,'7.  Persistence Report'!$D$27:$D$659,$B710,'7.  Persistence Report'!$H$27:$H$659,$R$606,'7.  Persistence Report'!$J$27:$J$659,"&lt;&gt;Adjustment")</f>
        <v>0</v>
      </c>
      <c r="AA710" s="255">
        <f>SUMIFS('7.  Persistence Report'!AB$27:AB$659,'7.  Persistence Report'!$D$27:$D$659,$B710,'7.  Persistence Report'!$H$27:$H$659,$R$606,'7.  Persistence Report'!$J$27:$J$659,"&lt;&gt;Adjustment")</f>
        <v>0</v>
      </c>
      <c r="AB710" s="255">
        <f>SUMIFS('7.  Persistence Report'!AC$27:AC$659,'7.  Persistence Report'!$D$27:$D$659,$B710,'7.  Persistence Report'!$H$27:$H$659,$R$606,'7.  Persistence Report'!$J$27:$J$659,"&lt;&gt;Adjustment")</f>
        <v>0</v>
      </c>
      <c r="AC710" s="255">
        <f>SUMIFS('7.  Persistence Report'!AD$27:AD$659,'7.  Persistence Report'!$D$27:$D$659,$B710,'7.  Persistence Report'!$H$27:$H$659,$R$606,'7.  Persistence Report'!$J$27:$J$659,"&lt;&gt;Adjustment")</f>
        <v>0</v>
      </c>
      <c r="AD710" s="255">
        <f>SUMIFS('7.  Persistence Report'!AE$27:AE$659,'7.  Persistence Report'!$D$27:$D$659,$B710,'7.  Persistence Report'!$H$27:$H$659,$R$606,'7.  Persistence Report'!$J$27:$J$659,"&lt;&gt;Adjustment")</f>
        <v>0</v>
      </c>
      <c r="AE710" s="366">
        <f>IFERROR(VLOOKUP($B710,'3-a.  Rate Class Allocations'!$B:$AM,4,FALSE),0)</f>
        <v>0</v>
      </c>
      <c r="AF710" s="366">
        <f>IFERROR(VLOOKUP($B710,'3-a.  Rate Class Allocations'!$B:$AM,6,FALSE),0)</f>
        <v>0</v>
      </c>
      <c r="AG710" s="366">
        <f>IFERROR(VLOOKUP($B710,'3-a.  Rate Class Allocations'!$B:$AM,8,FALSE),0)</f>
        <v>1.0422056016421254E-2</v>
      </c>
      <c r="AH710" s="366">
        <f>IFERROR(VLOOKUP($B710,'3-a.  Rate Class Allocations'!$B:$AM,9,FALSE),0)</f>
        <v>0.22321279685040674</v>
      </c>
      <c r="AI710" s="366">
        <f>IFERROR(VLOOKUP($B710,'3-a.  Rate Class Allocations'!$B:$AM,11,FALSE),0)</f>
        <v>7.8800844338337353E-2</v>
      </c>
      <c r="AJ710" s="366">
        <f>IFERROR(VLOOKUP($B710,'3-a.  Rate Class Allocations'!$B:$AM,13,FALSE),0)</f>
        <v>0.67182651206110544</v>
      </c>
      <c r="AK710" s="361"/>
      <c r="AL710" s="366"/>
      <c r="AM710" s="366"/>
      <c r="AN710" s="366"/>
      <c r="AO710" s="366"/>
      <c r="AP710" s="366"/>
      <c r="AQ710" s="366"/>
      <c r="AR710" s="366"/>
      <c r="AS710" s="256">
        <f>SUM(AE710:AR710)</f>
        <v>0.98426220926627073</v>
      </c>
    </row>
    <row r="711" spans="1:45" outlineLevel="1">
      <c r="A711" s="464"/>
      <c r="B711" s="254" t="s">
        <v>309</v>
      </c>
      <c r="C711" s="251" t="s">
        <v>163</v>
      </c>
      <c r="D711" s="255">
        <f>SUMIFS('7.  Persistence Report'!AX$27:AX$659,'7.  Persistence Report'!$D$27:$D$659,$B710,'7.  Persistence Report'!$H$27:$H$659,$D$606,'7.  Persistence Report'!$J$27:$J$659,"Adjustment")</f>
        <v>0</v>
      </c>
      <c r="E711" s="255">
        <f>SUMIFS('7.  Persistence Report'!AY$27:AY$659,'7.  Persistence Report'!$D$27:$D$659,$B710,'7.  Persistence Report'!$H$27:$H$659,$D$606,'7.  Persistence Report'!$J$27:$J$659,"Adjustment")</f>
        <v>0</v>
      </c>
      <c r="F711" s="255">
        <f>SUMIFS('7.  Persistence Report'!AZ$27:AZ$659,'7.  Persistence Report'!$D$27:$D$659,$B710,'7.  Persistence Report'!$H$27:$H$659,$D$606,'7.  Persistence Report'!$J$27:$J$659,"Adjustment")</f>
        <v>0</v>
      </c>
      <c r="G711" s="255">
        <f>SUMIFS('7.  Persistence Report'!BA$27:BA$659,'7.  Persistence Report'!$D$27:$D$659,$B710,'7.  Persistence Report'!$H$27:$H$659,$D$606,'7.  Persistence Report'!$J$27:$J$659,"Adjustment")</f>
        <v>0</v>
      </c>
      <c r="H711" s="255">
        <f>SUMIFS('7.  Persistence Report'!BB$27:BB$659,'7.  Persistence Report'!$D$27:$D$659,$B710,'7.  Persistence Report'!$H$27:$H$659,$D$606,'7.  Persistence Report'!$J$27:$J$659,"Adjustment")</f>
        <v>0</v>
      </c>
      <c r="I711" s="255">
        <f>SUMIFS('7.  Persistence Report'!BC$27:BC$659,'7.  Persistence Report'!$D$27:$D$659,$B710,'7.  Persistence Report'!$H$27:$H$659,$D$606,'7.  Persistence Report'!$J$27:$J$659,"Adjustment")</f>
        <v>0</v>
      </c>
      <c r="J711" s="255">
        <f>SUMIFS('7.  Persistence Report'!BD$27:BD$659,'7.  Persistence Report'!$D$27:$D$659,$B710,'7.  Persistence Report'!$H$27:$H$659,$D$606,'7.  Persistence Report'!$J$27:$J$659,"Adjustment")</f>
        <v>0</v>
      </c>
      <c r="K711" s="255">
        <f>SUMIFS('7.  Persistence Report'!BE$27:BE$659,'7.  Persistence Report'!$D$27:$D$659,$B710,'7.  Persistence Report'!$H$27:$H$659,$D$606,'7.  Persistence Report'!$J$27:$J$659,"Adjustment")</f>
        <v>0</v>
      </c>
      <c r="L711" s="255">
        <f>SUMIFS('7.  Persistence Report'!BF$27:BF$659,'7.  Persistence Report'!$D$27:$D$659,$B710,'7.  Persistence Report'!$H$27:$H$659,$D$606,'7.  Persistence Report'!$J$27:$J$659,"Adjustment")</f>
        <v>0</v>
      </c>
      <c r="M711" s="255">
        <f>SUMIFS('7.  Persistence Report'!BG$27:BG$659,'7.  Persistence Report'!$D$27:$D$659,$B710,'7.  Persistence Report'!$H$27:$H$659,$D$606,'7.  Persistence Report'!$J$27:$J$659,"Adjustment")</f>
        <v>0</v>
      </c>
      <c r="N711" s="255">
        <f>SUMIFS('7.  Persistence Report'!BH$27:BH$659,'7.  Persistence Report'!$D$27:$D$659,$B710,'7.  Persistence Report'!$H$27:$H$659,$D$606,'7.  Persistence Report'!$J$27:$J$659,"Adjustment")</f>
        <v>0</v>
      </c>
      <c r="O711" s="255">
        <f>SUMIFS('7.  Persistence Report'!BI$27:BI$659,'7.  Persistence Report'!$D$27:$D$659,$B710,'7.  Persistence Report'!$H$27:$H$659,$D$606,'7.  Persistence Report'!$J$27:$J$659,"Adjustment")</f>
        <v>0</v>
      </c>
      <c r="P711" s="255">
        <f>SUMIFS('7.  Persistence Report'!BJ$27:BJ$659,'7.  Persistence Report'!$D$27:$D$659,$B710,'7.  Persistence Report'!$H$27:$H$659,$D$606,'7.  Persistence Report'!$J$27:$J$659,"Adjustment")</f>
        <v>0</v>
      </c>
      <c r="Q711" s="255">
        <f>Q710</f>
        <v>12</v>
      </c>
      <c r="R711" s="255">
        <f>SUMIFS('7.  Persistence Report'!S$27:S$659,'7.  Persistence Report'!$D$27:$D$659,$B710,'7.  Persistence Report'!$H$27:$H$659,$R$606,'7.  Persistence Report'!$J$27:$J$659,"Adjustment")</f>
        <v>0</v>
      </c>
      <c r="S711" s="255">
        <f>SUMIFS('7.  Persistence Report'!T$27:T$659,'7.  Persistence Report'!$D$27:$D$659,$B710,'7.  Persistence Report'!$H$27:$H$659,$R$606,'7.  Persistence Report'!$J$27:$J$659,"Adjustment")</f>
        <v>0</v>
      </c>
      <c r="T711" s="255">
        <f>SUMIFS('7.  Persistence Report'!U$27:U$659,'7.  Persistence Report'!$D$27:$D$659,$B710,'7.  Persistence Report'!$H$27:$H$659,$R$606,'7.  Persistence Report'!$J$27:$J$659,"Adjustment")</f>
        <v>0</v>
      </c>
      <c r="U711" s="255">
        <f>SUMIFS('7.  Persistence Report'!V$27:V$659,'7.  Persistence Report'!$D$27:$D$659,$B710,'7.  Persistence Report'!$H$27:$H$659,$R$606,'7.  Persistence Report'!$J$27:$J$659,"Adjustment")</f>
        <v>0</v>
      </c>
      <c r="V711" s="255">
        <f>SUMIFS('7.  Persistence Report'!W$27:W$659,'7.  Persistence Report'!$D$27:$D$659,$B710,'7.  Persistence Report'!$H$27:$H$659,$R$606,'7.  Persistence Report'!$J$27:$J$659,"Adjustment")</f>
        <v>0</v>
      </c>
      <c r="W711" s="255">
        <f>SUMIFS('7.  Persistence Report'!X$27:X$659,'7.  Persistence Report'!$D$27:$D$659,$B710,'7.  Persistence Report'!$H$27:$H$659,$R$606,'7.  Persistence Report'!$J$27:$J$659,"Adjustment")</f>
        <v>0</v>
      </c>
      <c r="X711" s="255">
        <f>SUMIFS('7.  Persistence Report'!Y$27:Y$659,'7.  Persistence Report'!$D$27:$D$659,$B710,'7.  Persistence Report'!$H$27:$H$659,$R$606,'7.  Persistence Report'!$J$27:$J$659,"Adjustment")</f>
        <v>0</v>
      </c>
      <c r="Y711" s="255">
        <f>SUMIFS('7.  Persistence Report'!Z$27:Z$659,'7.  Persistence Report'!$D$27:$D$659,$B710,'7.  Persistence Report'!$H$27:$H$659,$R$606,'7.  Persistence Report'!$J$27:$J$659,"Adjustment")</f>
        <v>0</v>
      </c>
      <c r="Z711" s="255">
        <f>SUMIFS('7.  Persistence Report'!AA$27:AA$659,'7.  Persistence Report'!$D$27:$D$659,$B710,'7.  Persistence Report'!$H$27:$H$659,$R$606,'7.  Persistence Report'!$J$27:$J$659,"Adjustment")</f>
        <v>0</v>
      </c>
      <c r="AA711" s="255">
        <f>SUMIFS('7.  Persistence Report'!AB$27:AB$659,'7.  Persistence Report'!$D$27:$D$659,$B710,'7.  Persistence Report'!$H$27:$H$659,$R$606,'7.  Persistence Report'!$J$27:$J$659,"Adjustment")</f>
        <v>0</v>
      </c>
      <c r="AB711" s="255">
        <f>SUMIFS('7.  Persistence Report'!AC$27:AC$659,'7.  Persistence Report'!$D$27:$D$659,$B710,'7.  Persistence Report'!$H$27:$H$659,$R$606,'7.  Persistence Report'!$J$27:$J$659,"Adjustment")</f>
        <v>0</v>
      </c>
      <c r="AC711" s="255">
        <f>SUMIFS('7.  Persistence Report'!AD$27:AD$659,'7.  Persistence Report'!$D$27:$D$659,$B710,'7.  Persistence Report'!$H$27:$H$659,$R$606,'7.  Persistence Report'!$J$27:$J$659,"Adjustment")</f>
        <v>0</v>
      </c>
      <c r="AD711" s="255">
        <f>SUMIFS('7.  Persistence Report'!AE$27:AE$659,'7.  Persistence Report'!$D$27:$D$659,$B710,'7.  Persistence Report'!$H$27:$H$659,$R$606,'7.  Persistence Report'!$J$27:$J$659,"Adjustment")</f>
        <v>0</v>
      </c>
      <c r="AE711" s="362">
        <f>AE710</f>
        <v>0</v>
      </c>
      <c r="AF711" s="362">
        <f t="shared" ref="AF711" si="2069">AF710</f>
        <v>0</v>
      </c>
      <c r="AG711" s="362">
        <f t="shared" ref="AG711" si="2070">AG710</f>
        <v>1.0422056016421254E-2</v>
      </c>
      <c r="AH711" s="362">
        <f t="shared" ref="AH711" si="2071">AH710</f>
        <v>0.22321279685040674</v>
      </c>
      <c r="AI711" s="362">
        <f t="shared" ref="AI711" si="2072">AI710</f>
        <v>7.8800844338337353E-2</v>
      </c>
      <c r="AJ711" s="362">
        <f t="shared" ref="AJ711" si="2073">AJ710</f>
        <v>0.67182651206110544</v>
      </c>
      <c r="AK711" s="362">
        <f t="shared" ref="AK711" si="2074">AK710</f>
        <v>0</v>
      </c>
      <c r="AL711" s="362">
        <f t="shared" ref="AL711" si="2075">AL710</f>
        <v>0</v>
      </c>
      <c r="AM711" s="362">
        <f t="shared" ref="AM711" si="2076">AM710</f>
        <v>0</v>
      </c>
      <c r="AN711" s="362">
        <f t="shared" ref="AN711" si="2077">AN710</f>
        <v>0</v>
      </c>
      <c r="AO711" s="362">
        <f t="shared" ref="AO711" si="2078">AO710</f>
        <v>0</v>
      </c>
      <c r="AP711" s="362">
        <f t="shared" ref="AP711" si="2079">AP710</f>
        <v>0</v>
      </c>
      <c r="AQ711" s="362">
        <f t="shared" ref="AQ711" si="2080">AQ710</f>
        <v>0</v>
      </c>
      <c r="AR711" s="362">
        <f t="shared" ref="AR711" si="2081">AR710</f>
        <v>0</v>
      </c>
      <c r="AS711" s="266"/>
    </row>
    <row r="712" spans="1:45" outlineLevel="1">
      <c r="A712" s="464"/>
      <c r="B712" s="379"/>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363"/>
      <c r="AF712" s="376"/>
      <c r="AG712" s="376"/>
      <c r="AH712" s="376"/>
      <c r="AI712" s="376"/>
      <c r="AJ712" s="376"/>
      <c r="AK712" s="376"/>
      <c r="AL712" s="376"/>
      <c r="AM712" s="376"/>
      <c r="AN712" s="376"/>
      <c r="AO712" s="376"/>
      <c r="AP712" s="376"/>
      <c r="AQ712" s="376"/>
      <c r="AR712" s="376"/>
      <c r="AS712" s="266"/>
    </row>
    <row r="713" spans="1:45" ht="15.75" outlineLevel="1">
      <c r="A713" s="464"/>
      <c r="B713" s="248" t="s">
        <v>498</v>
      </c>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363"/>
      <c r="AF713" s="376"/>
      <c r="AG713" s="376"/>
      <c r="AH713" s="376"/>
      <c r="AI713" s="376"/>
      <c r="AJ713" s="376"/>
      <c r="AK713" s="376"/>
      <c r="AL713" s="376"/>
      <c r="AM713" s="376"/>
      <c r="AN713" s="376"/>
      <c r="AO713" s="376"/>
      <c r="AP713" s="376"/>
      <c r="AQ713" s="376"/>
      <c r="AR713" s="376"/>
      <c r="AS713" s="266"/>
    </row>
    <row r="714" spans="1:45" outlineLevel="1">
      <c r="A714" s="464">
        <v>33</v>
      </c>
      <c r="B714" s="379" t="s">
        <v>125</v>
      </c>
      <c r="C714" s="251" t="s">
        <v>25</v>
      </c>
      <c r="D714" s="255">
        <f>SUMIFS('7.  Persistence Report'!AX$27:AX$659,'7.  Persistence Report'!$D$27:$D$659,$B714,'7.  Persistence Report'!$H$27:$H$659,$D$606,'7.  Persistence Report'!$J$27:$J$659,"&lt;&gt;Adjustment")</f>
        <v>8674998.7595326044</v>
      </c>
      <c r="E714" s="255">
        <f>SUMIFS('7.  Persistence Report'!AY$27:AY$659,'7.  Persistence Report'!$D$27:$D$659,$B714,'7.  Persistence Report'!$H$27:$H$659,$D$606,'7.  Persistence Report'!$J$27:$J$659,"&lt;&gt;Adjustment")</f>
        <v>8674998.7595326044</v>
      </c>
      <c r="F714" s="255">
        <f>SUMIFS('7.  Persistence Report'!AZ$27:AZ$659,'7.  Persistence Report'!$D$27:$D$659,$B714,'7.  Persistence Report'!$H$27:$H$659,$D$606,'7.  Persistence Report'!$J$27:$J$659,"&lt;&gt;Adjustment")</f>
        <v>8674998.7595326044</v>
      </c>
      <c r="G714" s="255">
        <f>SUMIFS('7.  Persistence Report'!BA$27:BA$659,'7.  Persistence Report'!$D$27:$D$659,$B714,'7.  Persistence Report'!$H$27:$H$659,$D$606,'7.  Persistence Report'!$J$27:$J$659,"&lt;&gt;Adjustment")</f>
        <v>7731642.4725732245</v>
      </c>
      <c r="H714" s="255">
        <f>SUMIFS('7.  Persistence Report'!BB$27:BB$659,'7.  Persistence Report'!$D$27:$D$659,$B714,'7.  Persistence Report'!$H$27:$H$659,$D$606,'7.  Persistence Report'!$J$27:$J$659,"&lt;&gt;Adjustment")</f>
        <v>6915747.0282814912</v>
      </c>
      <c r="I714" s="255">
        <f>SUMIFS('7.  Persistence Report'!BC$27:BC$659,'7.  Persistence Report'!$D$27:$D$659,$B714,'7.  Persistence Report'!$H$27:$H$659,$D$606,'7.  Persistence Report'!$J$27:$J$659,"&lt;&gt;Adjustment")</f>
        <v>6775600.1667800648</v>
      </c>
      <c r="J714" s="255">
        <f>SUMIFS('7.  Persistence Report'!BD$27:BD$659,'7.  Persistence Report'!$D$27:$D$659,$B714,'7.  Persistence Report'!$H$27:$H$659,$D$606,'7.  Persistence Report'!$J$27:$J$659,"&lt;&gt;Adjustment")</f>
        <v>6775600.1667800648</v>
      </c>
      <c r="K714" s="255">
        <f>SUMIFS('7.  Persistence Report'!BE$27:BE$659,'7.  Persistence Report'!$D$27:$D$659,$B714,'7.  Persistence Report'!$H$27:$H$659,$D$606,'7.  Persistence Report'!$J$27:$J$659,"&lt;&gt;Adjustment")</f>
        <v>6775600.1667800648</v>
      </c>
      <c r="L714" s="255">
        <f>SUMIFS('7.  Persistence Report'!BF$27:BF$659,'7.  Persistence Report'!$D$27:$D$659,$B714,'7.  Persistence Report'!$H$27:$H$659,$D$606,'7.  Persistence Report'!$J$27:$J$659,"&lt;&gt;Adjustment")</f>
        <v>6775600.1667800648</v>
      </c>
      <c r="M714" s="255">
        <f>SUMIFS('7.  Persistence Report'!BG$27:BG$659,'7.  Persistence Report'!$D$27:$D$659,$B714,'7.  Persistence Report'!$H$27:$H$659,$D$606,'7.  Persistence Report'!$J$27:$J$659,"&lt;&gt;Adjustment")</f>
        <v>6775600.1667800648</v>
      </c>
      <c r="N714" s="255">
        <f>SUMIFS('7.  Persistence Report'!BH$27:BH$659,'7.  Persistence Report'!$D$27:$D$659,$B714,'7.  Persistence Report'!$H$27:$H$659,$D$606,'7.  Persistence Report'!$J$27:$J$659,"&lt;&gt;Adjustment")</f>
        <v>6775600.1667800648</v>
      </c>
      <c r="O714" s="255">
        <f>SUMIFS('7.  Persistence Report'!BI$27:BI$659,'7.  Persistence Report'!$D$27:$D$659,$B714,'7.  Persistence Report'!$H$27:$H$659,$D$606,'7.  Persistence Report'!$J$27:$J$659,"&lt;&gt;Adjustment")</f>
        <v>6775600.1667800648</v>
      </c>
      <c r="P714" s="255">
        <f>SUMIFS('7.  Persistence Report'!BJ$27:BJ$659,'7.  Persistence Report'!$D$27:$D$659,$B714,'7.  Persistence Report'!$H$27:$H$659,$D$606,'7.  Persistence Report'!$J$27:$J$659,"&lt;&gt;Adjustment")</f>
        <v>6775600.1667800648</v>
      </c>
      <c r="Q714" s="255">
        <v>12</v>
      </c>
      <c r="R714" s="255">
        <f>SUMIFS('7.  Persistence Report'!S$27:S$659,'7.  Persistence Report'!$D$27:$D$659,$B714,'7.  Persistence Report'!$H$27:$H$659,$R$606,'7.  Persistence Report'!$J$27:$J$659,"&lt;&gt;Adjustment")</f>
        <v>1352.7876807980131</v>
      </c>
      <c r="S714" s="255">
        <f>SUMIFS('7.  Persistence Report'!T$27:T$659,'7.  Persistence Report'!$D$27:$D$659,$B714,'7.  Persistence Report'!$H$27:$H$659,$R$606,'7.  Persistence Report'!$J$27:$J$659,"&lt;&gt;Adjustment")</f>
        <v>1352.7876807980131</v>
      </c>
      <c r="T714" s="255">
        <f>SUMIFS('7.  Persistence Report'!U$27:U$659,'7.  Persistence Report'!$D$27:$D$659,$B714,'7.  Persistence Report'!$H$27:$H$659,$R$606,'7.  Persistence Report'!$J$27:$J$659,"&lt;&gt;Adjustment")</f>
        <v>1352.7876807980131</v>
      </c>
      <c r="U714" s="255">
        <f>SUMIFS('7.  Persistence Report'!V$27:V$659,'7.  Persistence Report'!$D$27:$D$659,$B714,'7.  Persistence Report'!$H$27:$H$659,$R$606,'7.  Persistence Report'!$J$27:$J$659,"&lt;&gt;Adjustment")</f>
        <v>1160.3408977556178</v>
      </c>
      <c r="V714" s="255">
        <f>SUMIFS('7.  Persistence Report'!W$27:W$659,'7.  Persistence Report'!$D$27:$D$659,$B714,'7.  Persistence Report'!$H$27:$H$659,$R$606,'7.  Persistence Report'!$J$27:$J$659,"&lt;&gt;Adjustment")</f>
        <v>993.3650124688337</v>
      </c>
      <c r="W714" s="255">
        <f>SUMIFS('7.  Persistence Report'!X$27:X$659,'7.  Persistence Report'!$D$27:$D$659,$B714,'7.  Persistence Report'!$H$27:$H$659,$R$606,'7.  Persistence Report'!$J$27:$J$659,"&lt;&gt;Adjustment")</f>
        <v>993.3650124688337</v>
      </c>
      <c r="X714" s="255">
        <f>SUMIFS('7.  Persistence Report'!Y$27:Y$659,'7.  Persistence Report'!$D$27:$D$659,$B714,'7.  Persistence Report'!$H$27:$H$659,$R$606,'7.  Persistence Report'!$J$27:$J$659,"&lt;&gt;Adjustment")</f>
        <v>993.3650124688337</v>
      </c>
      <c r="Y714" s="255">
        <f>SUMIFS('7.  Persistence Report'!Z$27:Z$659,'7.  Persistence Report'!$D$27:$D$659,$B714,'7.  Persistence Report'!$H$27:$H$659,$R$606,'7.  Persistence Report'!$J$27:$J$659,"&lt;&gt;Adjustment")</f>
        <v>993.3650124688337</v>
      </c>
      <c r="Z714" s="255">
        <f>SUMIFS('7.  Persistence Report'!AA$27:AA$659,'7.  Persistence Report'!$D$27:$D$659,$B714,'7.  Persistence Report'!$H$27:$H$659,$R$606,'7.  Persistence Report'!$J$27:$J$659,"&lt;&gt;Adjustment")</f>
        <v>993.3650124688337</v>
      </c>
      <c r="AA714" s="255">
        <f>SUMIFS('7.  Persistence Report'!AB$27:AB$659,'7.  Persistence Report'!$D$27:$D$659,$B714,'7.  Persistence Report'!$H$27:$H$659,$R$606,'7.  Persistence Report'!$J$27:$J$659,"&lt;&gt;Adjustment")</f>
        <v>993.3650124688337</v>
      </c>
      <c r="AB714" s="255">
        <f>SUMIFS('7.  Persistence Report'!AC$27:AC$659,'7.  Persistence Report'!$D$27:$D$659,$B714,'7.  Persistence Report'!$H$27:$H$659,$R$606,'7.  Persistence Report'!$J$27:$J$659,"&lt;&gt;Adjustment")</f>
        <v>993.3650124688337</v>
      </c>
      <c r="AC714" s="255">
        <f>SUMIFS('7.  Persistence Report'!AD$27:AD$659,'7.  Persistence Report'!$D$27:$D$659,$B714,'7.  Persistence Report'!$H$27:$H$659,$R$606,'7.  Persistence Report'!$J$27:$J$659,"&lt;&gt;Adjustment")</f>
        <v>993.3650124688337</v>
      </c>
      <c r="AD714" s="255">
        <f>SUMIFS('7.  Persistence Report'!AE$27:AE$659,'7.  Persistence Report'!$D$27:$D$659,$B714,'7.  Persistence Report'!$H$27:$H$659,$R$606,'7.  Persistence Report'!$J$27:$J$659,"&lt;&gt;Adjustment")</f>
        <v>993.3650124688337</v>
      </c>
      <c r="AE714" s="366">
        <f>IFERROR(VLOOKUP($B714,'3-a.  Rate Class Allocations'!$B:$AM,4,FALSE),0)</f>
        <v>0</v>
      </c>
      <c r="AF714" s="366">
        <f>IFERROR(VLOOKUP($B714,'3-a.  Rate Class Allocations'!$B:$AM,6,FALSE),0)</f>
        <v>0</v>
      </c>
      <c r="AG714" s="366">
        <f>IFERROR(VLOOKUP($B714,'3-a.  Rate Class Allocations'!$B:$AM,8,FALSE),0)</f>
        <v>0.74449527352864864</v>
      </c>
      <c r="AH714" s="366">
        <f>IFERROR(VLOOKUP($B714,'3-a.  Rate Class Allocations'!$B:$AM,9,FALSE),0)</f>
        <v>0.1926022440201185</v>
      </c>
      <c r="AI714" s="366">
        <f>IFERROR(VLOOKUP($B714,'3-a.  Rate Class Allocations'!$B:$AM,11,FALSE),0)</f>
        <v>4.5551787705682828E-2</v>
      </c>
      <c r="AJ714" s="366">
        <f>IFERROR(VLOOKUP($B714,'3-a.  Rate Class Allocations'!$B:$AM,13,FALSE),0)</f>
        <v>1.6676528824051507E-2</v>
      </c>
      <c r="AK714" s="361"/>
      <c r="AL714" s="366"/>
      <c r="AM714" s="366"/>
      <c r="AN714" s="366"/>
      <c r="AO714" s="366"/>
      <c r="AP714" s="366"/>
      <c r="AQ714" s="366"/>
      <c r="AR714" s="366"/>
      <c r="AS714" s="256">
        <f>SUM(AE714:AR714)</f>
        <v>0.9993258340785014</v>
      </c>
    </row>
    <row r="715" spans="1:45" outlineLevel="1">
      <c r="A715" s="464"/>
      <c r="B715" s="254" t="s">
        <v>309</v>
      </c>
      <c r="C715" s="251" t="s">
        <v>163</v>
      </c>
      <c r="D715" s="255">
        <f>SUMIFS('7.  Persistence Report'!AX$27:AX$659,'7.  Persistence Report'!$D$27:$D$659,$B714,'7.  Persistence Report'!$H$27:$H$659,$D$606,'7.  Persistence Report'!$J$27:$J$659,"Adjustment")</f>
        <v>0</v>
      </c>
      <c r="E715" s="255">
        <f>SUMIFS('7.  Persistence Report'!AY$27:AY$659,'7.  Persistence Report'!$D$27:$D$659,$B714,'7.  Persistence Report'!$H$27:$H$659,$D$606,'7.  Persistence Report'!$J$27:$J$659,"Adjustment")</f>
        <v>0</v>
      </c>
      <c r="F715" s="255">
        <f>SUMIFS('7.  Persistence Report'!AZ$27:AZ$659,'7.  Persistence Report'!$D$27:$D$659,$B714,'7.  Persistence Report'!$H$27:$H$659,$D$606,'7.  Persistence Report'!$J$27:$J$659,"Adjustment")</f>
        <v>0</v>
      </c>
      <c r="G715" s="255">
        <f>SUMIFS('7.  Persistence Report'!BA$27:BA$659,'7.  Persistence Report'!$D$27:$D$659,$B714,'7.  Persistence Report'!$H$27:$H$659,$D$606,'7.  Persistence Report'!$J$27:$J$659,"Adjustment")</f>
        <v>0</v>
      </c>
      <c r="H715" s="255">
        <f>SUMIFS('7.  Persistence Report'!BB$27:BB$659,'7.  Persistence Report'!$D$27:$D$659,$B714,'7.  Persistence Report'!$H$27:$H$659,$D$606,'7.  Persistence Report'!$J$27:$J$659,"Adjustment")</f>
        <v>0</v>
      </c>
      <c r="I715" s="255">
        <f>SUMIFS('7.  Persistence Report'!BC$27:BC$659,'7.  Persistence Report'!$D$27:$D$659,$B714,'7.  Persistence Report'!$H$27:$H$659,$D$606,'7.  Persistence Report'!$J$27:$J$659,"Adjustment")</f>
        <v>0</v>
      </c>
      <c r="J715" s="255">
        <f>SUMIFS('7.  Persistence Report'!BD$27:BD$659,'7.  Persistence Report'!$D$27:$D$659,$B714,'7.  Persistence Report'!$H$27:$H$659,$D$606,'7.  Persistence Report'!$J$27:$J$659,"Adjustment")</f>
        <v>0</v>
      </c>
      <c r="K715" s="255">
        <f>SUMIFS('7.  Persistence Report'!BE$27:BE$659,'7.  Persistence Report'!$D$27:$D$659,$B714,'7.  Persistence Report'!$H$27:$H$659,$D$606,'7.  Persistence Report'!$J$27:$J$659,"Adjustment")</f>
        <v>0</v>
      </c>
      <c r="L715" s="255">
        <f>SUMIFS('7.  Persistence Report'!BF$27:BF$659,'7.  Persistence Report'!$D$27:$D$659,$B714,'7.  Persistence Report'!$H$27:$H$659,$D$606,'7.  Persistence Report'!$J$27:$J$659,"Adjustment")</f>
        <v>0</v>
      </c>
      <c r="M715" s="255">
        <f>SUMIFS('7.  Persistence Report'!BG$27:BG$659,'7.  Persistence Report'!$D$27:$D$659,$B714,'7.  Persistence Report'!$H$27:$H$659,$D$606,'7.  Persistence Report'!$J$27:$J$659,"Adjustment")</f>
        <v>0</v>
      </c>
      <c r="N715" s="255">
        <f>SUMIFS('7.  Persistence Report'!BH$27:BH$659,'7.  Persistence Report'!$D$27:$D$659,$B714,'7.  Persistence Report'!$H$27:$H$659,$D$606,'7.  Persistence Report'!$J$27:$J$659,"Adjustment")</f>
        <v>0</v>
      </c>
      <c r="O715" s="255">
        <f>SUMIFS('7.  Persistence Report'!BI$27:BI$659,'7.  Persistence Report'!$D$27:$D$659,$B714,'7.  Persistence Report'!$H$27:$H$659,$D$606,'7.  Persistence Report'!$J$27:$J$659,"Adjustment")</f>
        <v>0</v>
      </c>
      <c r="P715" s="255">
        <f>SUMIFS('7.  Persistence Report'!BJ$27:BJ$659,'7.  Persistence Report'!$D$27:$D$659,$B714,'7.  Persistence Report'!$H$27:$H$659,$D$606,'7.  Persistence Report'!$J$27:$J$659,"Adjustment")</f>
        <v>0</v>
      </c>
      <c r="Q715" s="255">
        <f>Q714</f>
        <v>12</v>
      </c>
      <c r="R715" s="255">
        <f>SUMIFS('7.  Persistence Report'!S$27:S$659,'7.  Persistence Report'!$D$27:$D$659,$B714,'7.  Persistence Report'!$H$27:$H$659,$R$606,'7.  Persistence Report'!$J$27:$J$659,"Adjustment")</f>
        <v>0</v>
      </c>
      <c r="S715" s="255">
        <f>SUMIFS('7.  Persistence Report'!T$27:T$659,'7.  Persistence Report'!$D$27:$D$659,$B714,'7.  Persistence Report'!$H$27:$H$659,$R$606,'7.  Persistence Report'!$J$27:$J$659,"Adjustment")</f>
        <v>0</v>
      </c>
      <c r="T715" s="255">
        <f>SUMIFS('7.  Persistence Report'!U$27:U$659,'7.  Persistence Report'!$D$27:$D$659,$B714,'7.  Persistence Report'!$H$27:$H$659,$R$606,'7.  Persistence Report'!$J$27:$J$659,"Adjustment")</f>
        <v>0</v>
      </c>
      <c r="U715" s="255">
        <f>SUMIFS('7.  Persistence Report'!V$27:V$659,'7.  Persistence Report'!$D$27:$D$659,$B714,'7.  Persistence Report'!$H$27:$H$659,$R$606,'7.  Persistence Report'!$J$27:$J$659,"Adjustment")</f>
        <v>0</v>
      </c>
      <c r="V715" s="255">
        <f>SUMIFS('7.  Persistence Report'!W$27:W$659,'7.  Persistence Report'!$D$27:$D$659,$B714,'7.  Persistence Report'!$H$27:$H$659,$R$606,'7.  Persistence Report'!$J$27:$J$659,"Adjustment")</f>
        <v>0</v>
      </c>
      <c r="W715" s="255">
        <f>SUMIFS('7.  Persistence Report'!X$27:X$659,'7.  Persistence Report'!$D$27:$D$659,$B714,'7.  Persistence Report'!$H$27:$H$659,$R$606,'7.  Persistence Report'!$J$27:$J$659,"Adjustment")</f>
        <v>0</v>
      </c>
      <c r="X715" s="255">
        <f>SUMIFS('7.  Persistence Report'!Y$27:Y$659,'7.  Persistence Report'!$D$27:$D$659,$B714,'7.  Persistence Report'!$H$27:$H$659,$R$606,'7.  Persistence Report'!$J$27:$J$659,"Adjustment")</f>
        <v>0</v>
      </c>
      <c r="Y715" s="255">
        <f>SUMIFS('7.  Persistence Report'!Z$27:Z$659,'7.  Persistence Report'!$D$27:$D$659,$B714,'7.  Persistence Report'!$H$27:$H$659,$R$606,'7.  Persistence Report'!$J$27:$J$659,"Adjustment")</f>
        <v>0</v>
      </c>
      <c r="Z715" s="255">
        <f>SUMIFS('7.  Persistence Report'!AA$27:AA$659,'7.  Persistence Report'!$D$27:$D$659,$B714,'7.  Persistence Report'!$H$27:$H$659,$R$606,'7.  Persistence Report'!$J$27:$J$659,"Adjustment")</f>
        <v>0</v>
      </c>
      <c r="AA715" s="255">
        <f>SUMIFS('7.  Persistence Report'!AB$27:AB$659,'7.  Persistence Report'!$D$27:$D$659,$B714,'7.  Persistence Report'!$H$27:$H$659,$R$606,'7.  Persistence Report'!$J$27:$J$659,"Adjustment")</f>
        <v>0</v>
      </c>
      <c r="AB715" s="255">
        <f>SUMIFS('7.  Persistence Report'!AC$27:AC$659,'7.  Persistence Report'!$D$27:$D$659,$B714,'7.  Persistence Report'!$H$27:$H$659,$R$606,'7.  Persistence Report'!$J$27:$J$659,"Adjustment")</f>
        <v>0</v>
      </c>
      <c r="AC715" s="255">
        <f>SUMIFS('7.  Persistence Report'!AD$27:AD$659,'7.  Persistence Report'!$D$27:$D$659,$B714,'7.  Persistence Report'!$H$27:$H$659,$R$606,'7.  Persistence Report'!$J$27:$J$659,"Adjustment")</f>
        <v>0</v>
      </c>
      <c r="AD715" s="255">
        <f>SUMIFS('7.  Persistence Report'!AE$27:AE$659,'7.  Persistence Report'!$D$27:$D$659,$B714,'7.  Persistence Report'!$H$27:$H$659,$R$606,'7.  Persistence Report'!$J$27:$J$659,"Adjustment")</f>
        <v>0</v>
      </c>
      <c r="AE715" s="362">
        <f>AE714</f>
        <v>0</v>
      </c>
      <c r="AF715" s="362">
        <f t="shared" ref="AF715" si="2082">AF714</f>
        <v>0</v>
      </c>
      <c r="AG715" s="362">
        <f t="shared" ref="AG715" si="2083">AG714</f>
        <v>0.74449527352864864</v>
      </c>
      <c r="AH715" s="362">
        <f t="shared" ref="AH715" si="2084">AH714</f>
        <v>0.1926022440201185</v>
      </c>
      <c r="AI715" s="362">
        <f t="shared" ref="AI715" si="2085">AI714</f>
        <v>4.5551787705682828E-2</v>
      </c>
      <c r="AJ715" s="362">
        <f t="shared" ref="AJ715" si="2086">AJ714</f>
        <v>1.6676528824051507E-2</v>
      </c>
      <c r="AK715" s="362">
        <f t="shared" ref="AK715" si="2087">AK714</f>
        <v>0</v>
      </c>
      <c r="AL715" s="362">
        <f t="shared" ref="AL715" si="2088">AL714</f>
        <v>0</v>
      </c>
      <c r="AM715" s="362">
        <f t="shared" ref="AM715" si="2089">AM714</f>
        <v>0</v>
      </c>
      <c r="AN715" s="362">
        <f t="shared" ref="AN715" si="2090">AN714</f>
        <v>0</v>
      </c>
      <c r="AO715" s="362">
        <f t="shared" ref="AO715" si="2091">AO714</f>
        <v>0</v>
      </c>
      <c r="AP715" s="362">
        <f t="shared" ref="AP715" si="2092">AP714</f>
        <v>0</v>
      </c>
      <c r="AQ715" s="362">
        <f t="shared" ref="AQ715" si="2093">AQ714</f>
        <v>0</v>
      </c>
      <c r="AR715" s="362">
        <f t="shared" ref="AR715" si="2094">AR714</f>
        <v>0</v>
      </c>
      <c r="AS715" s="266"/>
    </row>
    <row r="716" spans="1:45" outlineLevel="1">
      <c r="A716" s="464"/>
      <c r="B716" s="379"/>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363"/>
      <c r="AF716" s="376"/>
      <c r="AG716" s="376"/>
      <c r="AH716" s="376"/>
      <c r="AI716" s="376"/>
      <c r="AJ716" s="376"/>
      <c r="AK716" s="376"/>
      <c r="AL716" s="376"/>
      <c r="AM716" s="376"/>
      <c r="AN716" s="376"/>
      <c r="AO716" s="376"/>
      <c r="AP716" s="376"/>
      <c r="AQ716" s="376"/>
      <c r="AR716" s="376"/>
      <c r="AS716" s="266"/>
    </row>
    <row r="717" spans="1:45" outlineLevel="1">
      <c r="A717" s="464">
        <v>34</v>
      </c>
      <c r="B717" s="830" t="s">
        <v>1042</v>
      </c>
      <c r="C717" s="251" t="s">
        <v>25</v>
      </c>
      <c r="D717" s="255">
        <f>SUMIFS('7.  Persistence Report'!AX$27:AX$659,'7.  Persistence Report'!$D$27:$D$659,$B717,'7.  Persistence Report'!$H$27:$H$659,$D$606,'7.  Persistence Report'!$J$27:$J$659,"&lt;&gt;Adjustment")</f>
        <v>6978078.067376215</v>
      </c>
      <c r="E717" s="255">
        <f>SUMIFS('7.  Persistence Report'!AY$27:AY$659,'7.  Persistence Report'!$D$27:$D$659,$B717,'7.  Persistence Report'!$H$27:$H$659,$D$606,'7.  Persistence Report'!$J$27:$J$659,"&lt;&gt;Adjustment")</f>
        <v>6978078.067376215</v>
      </c>
      <c r="F717" s="255">
        <f>SUMIFS('7.  Persistence Report'!AZ$27:AZ$659,'7.  Persistence Report'!$D$27:$D$659,$B717,'7.  Persistence Report'!$H$27:$H$659,$D$606,'7.  Persistence Report'!$J$27:$J$659,"&lt;&gt;Adjustment")</f>
        <v>6978078.067376215</v>
      </c>
      <c r="G717" s="255">
        <f>SUMIFS('7.  Persistence Report'!BA$27:BA$659,'7.  Persistence Report'!$D$27:$D$659,$B717,'7.  Persistence Report'!$H$27:$H$659,$D$606,'7.  Persistence Report'!$J$27:$J$659,"&lt;&gt;Adjustment")</f>
        <v>6978078.067376215</v>
      </c>
      <c r="H717" s="255">
        <f>SUMIFS('7.  Persistence Report'!BB$27:BB$659,'7.  Persistence Report'!$D$27:$D$659,$B717,'7.  Persistence Report'!$H$27:$H$659,$D$606,'7.  Persistence Report'!$J$27:$J$659,"&lt;&gt;Adjustment")</f>
        <v>6978078.067376215</v>
      </c>
      <c r="I717" s="255">
        <f>SUMIFS('7.  Persistence Report'!BC$27:BC$659,'7.  Persistence Report'!$D$27:$D$659,$B717,'7.  Persistence Report'!$H$27:$H$659,$D$606,'7.  Persistence Report'!$J$27:$J$659,"&lt;&gt;Adjustment")</f>
        <v>6978078.067376215</v>
      </c>
      <c r="J717" s="255">
        <f>SUMIFS('7.  Persistence Report'!BD$27:BD$659,'7.  Persistence Report'!$D$27:$D$659,$B717,'7.  Persistence Report'!$H$27:$H$659,$D$606,'7.  Persistence Report'!$J$27:$J$659,"&lt;&gt;Adjustment")</f>
        <v>6978078.067376215</v>
      </c>
      <c r="K717" s="255">
        <f>SUMIFS('7.  Persistence Report'!BE$27:BE$659,'7.  Persistence Report'!$D$27:$D$659,$B717,'7.  Persistence Report'!$H$27:$H$659,$D$606,'7.  Persistence Report'!$J$27:$J$659,"&lt;&gt;Adjustment")</f>
        <v>6978078.067376215</v>
      </c>
      <c r="L717" s="255">
        <f>SUMIFS('7.  Persistence Report'!BF$27:BF$659,'7.  Persistence Report'!$D$27:$D$659,$B717,'7.  Persistence Report'!$H$27:$H$659,$D$606,'7.  Persistence Report'!$J$27:$J$659,"&lt;&gt;Adjustment")</f>
        <v>6978078.067376215</v>
      </c>
      <c r="M717" s="255">
        <f>SUMIFS('7.  Persistence Report'!BG$27:BG$659,'7.  Persistence Report'!$D$27:$D$659,$B717,'7.  Persistence Report'!$H$27:$H$659,$D$606,'7.  Persistence Report'!$J$27:$J$659,"&lt;&gt;Adjustment")</f>
        <v>6978078.067376215</v>
      </c>
      <c r="N717" s="255">
        <f>SUMIFS('7.  Persistence Report'!BH$27:BH$659,'7.  Persistence Report'!$D$27:$D$659,$B717,'7.  Persistence Report'!$H$27:$H$659,$D$606,'7.  Persistence Report'!$J$27:$J$659,"&lt;&gt;Adjustment")</f>
        <v>6978078.067376215</v>
      </c>
      <c r="O717" s="255">
        <f>SUMIFS('7.  Persistence Report'!BI$27:BI$659,'7.  Persistence Report'!$D$27:$D$659,$B717,'7.  Persistence Report'!$H$27:$H$659,$D$606,'7.  Persistence Report'!$J$27:$J$659,"&lt;&gt;Adjustment")</f>
        <v>6978078.067376215</v>
      </c>
      <c r="P717" s="255">
        <f>SUMIFS('7.  Persistence Report'!BJ$27:BJ$659,'7.  Persistence Report'!$D$27:$D$659,$B717,'7.  Persistence Report'!$H$27:$H$659,$D$606,'7.  Persistence Report'!$J$27:$J$659,"&lt;&gt;Adjustment")</f>
        <v>6978078.067376215</v>
      </c>
      <c r="Q717" s="255">
        <v>12</v>
      </c>
      <c r="R717" s="255">
        <f>SUMIFS('7.  Persistence Report'!S$27:S$659,'7.  Persistence Report'!$D$27:$D$659,$B717,'7.  Persistence Report'!$H$27:$H$659,$R$606,'7.  Persistence Report'!$J$27:$J$659,"&lt;&gt;Adjustment")</f>
        <v>1355.4904342581467</v>
      </c>
      <c r="S717" s="255">
        <f>SUMIFS('7.  Persistence Report'!T$27:T$659,'7.  Persistence Report'!$D$27:$D$659,$B717,'7.  Persistence Report'!$H$27:$H$659,$R$606,'7.  Persistence Report'!$J$27:$J$659,"&lt;&gt;Adjustment")</f>
        <v>1355.4904342581467</v>
      </c>
      <c r="T717" s="255">
        <f>SUMIFS('7.  Persistence Report'!U$27:U$659,'7.  Persistence Report'!$D$27:$D$659,$B717,'7.  Persistence Report'!$H$27:$H$659,$R$606,'7.  Persistence Report'!$J$27:$J$659,"&lt;&gt;Adjustment")</f>
        <v>1355.4904342581467</v>
      </c>
      <c r="U717" s="255">
        <f>SUMIFS('7.  Persistence Report'!V$27:V$659,'7.  Persistence Report'!$D$27:$D$659,$B717,'7.  Persistence Report'!$H$27:$H$659,$R$606,'7.  Persistence Report'!$J$27:$J$659,"&lt;&gt;Adjustment")</f>
        <v>1355.4904342581467</v>
      </c>
      <c r="V717" s="255">
        <f>SUMIFS('7.  Persistence Report'!W$27:W$659,'7.  Persistence Report'!$D$27:$D$659,$B717,'7.  Persistence Report'!$H$27:$H$659,$R$606,'7.  Persistence Report'!$J$27:$J$659,"&lt;&gt;Adjustment")</f>
        <v>1355.4904342581467</v>
      </c>
      <c r="W717" s="255">
        <f>SUMIFS('7.  Persistence Report'!X$27:X$659,'7.  Persistence Report'!$D$27:$D$659,$B717,'7.  Persistence Report'!$H$27:$H$659,$R$606,'7.  Persistence Report'!$J$27:$J$659,"&lt;&gt;Adjustment")</f>
        <v>1355.4904342581467</v>
      </c>
      <c r="X717" s="255">
        <f>SUMIFS('7.  Persistence Report'!Y$27:Y$659,'7.  Persistence Report'!$D$27:$D$659,$B717,'7.  Persistence Report'!$H$27:$H$659,$R$606,'7.  Persistence Report'!$J$27:$J$659,"&lt;&gt;Adjustment")</f>
        <v>1355.4904342581467</v>
      </c>
      <c r="Y717" s="255">
        <f>SUMIFS('7.  Persistence Report'!Z$27:Z$659,'7.  Persistence Report'!$D$27:$D$659,$B717,'7.  Persistence Report'!$H$27:$H$659,$R$606,'7.  Persistence Report'!$J$27:$J$659,"&lt;&gt;Adjustment")</f>
        <v>1355.4904342581467</v>
      </c>
      <c r="Z717" s="255">
        <f>SUMIFS('7.  Persistence Report'!AA$27:AA$659,'7.  Persistence Report'!$D$27:$D$659,$B717,'7.  Persistence Report'!$H$27:$H$659,$R$606,'7.  Persistence Report'!$J$27:$J$659,"&lt;&gt;Adjustment")</f>
        <v>1355.4904342581467</v>
      </c>
      <c r="AA717" s="255">
        <f>SUMIFS('7.  Persistence Report'!AB$27:AB$659,'7.  Persistence Report'!$D$27:$D$659,$B717,'7.  Persistence Report'!$H$27:$H$659,$R$606,'7.  Persistence Report'!$J$27:$J$659,"&lt;&gt;Adjustment")</f>
        <v>1355.4904342581467</v>
      </c>
      <c r="AB717" s="255">
        <f>SUMIFS('7.  Persistence Report'!AC$27:AC$659,'7.  Persistence Report'!$D$27:$D$659,$B717,'7.  Persistence Report'!$H$27:$H$659,$R$606,'7.  Persistence Report'!$J$27:$J$659,"&lt;&gt;Adjustment")</f>
        <v>1355.4904342581467</v>
      </c>
      <c r="AC717" s="255">
        <f>SUMIFS('7.  Persistence Report'!AD$27:AD$659,'7.  Persistence Report'!$D$27:$D$659,$B717,'7.  Persistence Report'!$H$27:$H$659,$R$606,'7.  Persistence Report'!$J$27:$J$659,"&lt;&gt;Adjustment")</f>
        <v>1355.4904342581467</v>
      </c>
      <c r="AD717" s="255">
        <f>SUMIFS('7.  Persistence Report'!AE$27:AE$659,'7.  Persistence Report'!$D$27:$D$659,$B717,'7.  Persistence Report'!$H$27:$H$659,$R$606,'7.  Persistence Report'!$J$27:$J$659,"&lt;&gt;Adjustment")</f>
        <v>1355.4904342581467</v>
      </c>
      <c r="AE717" s="366">
        <f>IFERROR(VLOOKUP($B717,'3-a.  Rate Class Allocations'!$B:$AM,4,FALSE),0)</f>
        <v>0</v>
      </c>
      <c r="AF717" s="366">
        <f>IFERROR(VLOOKUP($B717,'3-a.  Rate Class Allocations'!$B:$AM,6,FALSE),0)</f>
        <v>0</v>
      </c>
      <c r="AG717" s="366">
        <f>IFERROR(VLOOKUP($B717,'3-a.  Rate Class Allocations'!$B:$AM,8,FALSE),0)</f>
        <v>3.2192180791624447E-2</v>
      </c>
      <c r="AH717" s="366">
        <f>IFERROR(VLOOKUP($B717,'3-a.  Rate Class Allocations'!$B:$AM,9,FALSE),0)</f>
        <v>0.77137870855148372</v>
      </c>
      <c r="AI717" s="366">
        <f>IFERROR(VLOOKUP($B717,'3-a.  Rate Class Allocations'!$B:$AM,11,FALSE),0)</f>
        <v>0.18008289703315888</v>
      </c>
      <c r="AJ717" s="366">
        <f>IFERROR(VLOOKUP($B717,'3-a.  Rate Class Allocations'!$B:$AM,13,FALSE),0)</f>
        <v>0</v>
      </c>
      <c r="AK717" s="361"/>
      <c r="AL717" s="366"/>
      <c r="AM717" s="366"/>
      <c r="AN717" s="366"/>
      <c r="AO717" s="366"/>
      <c r="AP717" s="366"/>
      <c r="AQ717" s="366"/>
      <c r="AR717" s="366"/>
      <c r="AS717" s="256">
        <f>SUM(AE717:AR717)</f>
        <v>0.9836537863762671</v>
      </c>
    </row>
    <row r="718" spans="1:45" outlineLevel="1">
      <c r="A718" s="464"/>
      <c r="B718" s="254" t="s">
        <v>309</v>
      </c>
      <c r="C718" s="251" t="s">
        <v>163</v>
      </c>
      <c r="D718" s="255">
        <f>SUMIFS('7.  Persistence Report'!AX$27:AX$659,'7.  Persistence Report'!$D$27:$D$659,$B717,'7.  Persistence Report'!$H$27:$H$659,$D$606,'7.  Persistence Report'!$J$27:$J$659,"Adjustment")</f>
        <v>0</v>
      </c>
      <c r="E718" s="255">
        <f>SUMIFS('7.  Persistence Report'!AY$27:AY$659,'7.  Persistence Report'!$D$27:$D$659,$B717,'7.  Persistence Report'!$H$27:$H$659,$D$606,'7.  Persistence Report'!$J$27:$J$659,"Adjustment")</f>
        <v>0</v>
      </c>
      <c r="F718" s="255">
        <f>SUMIFS('7.  Persistence Report'!AZ$27:AZ$659,'7.  Persistence Report'!$D$27:$D$659,$B717,'7.  Persistence Report'!$H$27:$H$659,$D$606,'7.  Persistence Report'!$J$27:$J$659,"Adjustment")</f>
        <v>0</v>
      </c>
      <c r="G718" s="255">
        <f>SUMIFS('7.  Persistence Report'!BA$27:BA$659,'7.  Persistence Report'!$D$27:$D$659,$B717,'7.  Persistence Report'!$H$27:$H$659,$D$606,'7.  Persistence Report'!$J$27:$J$659,"Adjustment")</f>
        <v>0</v>
      </c>
      <c r="H718" s="255">
        <f>SUMIFS('7.  Persistence Report'!BB$27:BB$659,'7.  Persistence Report'!$D$27:$D$659,$B717,'7.  Persistence Report'!$H$27:$H$659,$D$606,'7.  Persistence Report'!$J$27:$J$659,"Adjustment")</f>
        <v>0</v>
      </c>
      <c r="I718" s="255">
        <f>SUMIFS('7.  Persistence Report'!BC$27:BC$659,'7.  Persistence Report'!$D$27:$D$659,$B717,'7.  Persistence Report'!$H$27:$H$659,$D$606,'7.  Persistence Report'!$J$27:$J$659,"Adjustment")</f>
        <v>0</v>
      </c>
      <c r="J718" s="255">
        <f>SUMIFS('7.  Persistence Report'!BD$27:BD$659,'7.  Persistence Report'!$D$27:$D$659,$B717,'7.  Persistence Report'!$H$27:$H$659,$D$606,'7.  Persistence Report'!$J$27:$J$659,"Adjustment")</f>
        <v>0</v>
      </c>
      <c r="K718" s="255">
        <f>SUMIFS('7.  Persistence Report'!BE$27:BE$659,'7.  Persistence Report'!$D$27:$D$659,$B717,'7.  Persistence Report'!$H$27:$H$659,$D$606,'7.  Persistence Report'!$J$27:$J$659,"Adjustment")</f>
        <v>0</v>
      </c>
      <c r="L718" s="255">
        <f>SUMIFS('7.  Persistence Report'!BF$27:BF$659,'7.  Persistence Report'!$D$27:$D$659,$B717,'7.  Persistence Report'!$H$27:$H$659,$D$606,'7.  Persistence Report'!$J$27:$J$659,"Adjustment")</f>
        <v>0</v>
      </c>
      <c r="M718" s="255">
        <f>SUMIFS('7.  Persistence Report'!BG$27:BG$659,'7.  Persistence Report'!$D$27:$D$659,$B717,'7.  Persistence Report'!$H$27:$H$659,$D$606,'7.  Persistence Report'!$J$27:$J$659,"Adjustment")</f>
        <v>0</v>
      </c>
      <c r="N718" s="255">
        <f>SUMIFS('7.  Persistence Report'!BH$27:BH$659,'7.  Persistence Report'!$D$27:$D$659,$B717,'7.  Persistence Report'!$H$27:$H$659,$D$606,'7.  Persistence Report'!$J$27:$J$659,"Adjustment")</f>
        <v>0</v>
      </c>
      <c r="O718" s="255">
        <f>SUMIFS('7.  Persistence Report'!BI$27:BI$659,'7.  Persistence Report'!$D$27:$D$659,$B717,'7.  Persistence Report'!$H$27:$H$659,$D$606,'7.  Persistence Report'!$J$27:$J$659,"Adjustment")</f>
        <v>0</v>
      </c>
      <c r="P718" s="255">
        <f>SUMIFS('7.  Persistence Report'!BJ$27:BJ$659,'7.  Persistence Report'!$D$27:$D$659,$B717,'7.  Persistence Report'!$H$27:$H$659,$D$606,'7.  Persistence Report'!$J$27:$J$659,"Adjustment")</f>
        <v>0</v>
      </c>
      <c r="Q718" s="255">
        <f>Q717</f>
        <v>12</v>
      </c>
      <c r="R718" s="255">
        <f>SUMIFS('7.  Persistence Report'!S$27:S$659,'7.  Persistence Report'!$D$27:$D$659,$B717,'7.  Persistence Report'!$H$27:$H$659,$R$606,'7.  Persistence Report'!$J$27:$J$659,"Adjustment")</f>
        <v>0</v>
      </c>
      <c r="S718" s="255">
        <f>SUMIFS('7.  Persistence Report'!T$27:T$659,'7.  Persistence Report'!$D$27:$D$659,$B717,'7.  Persistence Report'!$H$27:$H$659,$R$606,'7.  Persistence Report'!$J$27:$J$659,"Adjustment")</f>
        <v>0</v>
      </c>
      <c r="T718" s="255">
        <f>SUMIFS('7.  Persistence Report'!U$27:U$659,'7.  Persistence Report'!$D$27:$D$659,$B717,'7.  Persistence Report'!$H$27:$H$659,$R$606,'7.  Persistence Report'!$J$27:$J$659,"Adjustment")</f>
        <v>0</v>
      </c>
      <c r="U718" s="255">
        <f>SUMIFS('7.  Persistence Report'!V$27:V$659,'7.  Persistence Report'!$D$27:$D$659,$B717,'7.  Persistence Report'!$H$27:$H$659,$R$606,'7.  Persistence Report'!$J$27:$J$659,"Adjustment")</f>
        <v>0</v>
      </c>
      <c r="V718" s="255">
        <f>SUMIFS('7.  Persistence Report'!W$27:W$659,'7.  Persistence Report'!$D$27:$D$659,$B717,'7.  Persistence Report'!$H$27:$H$659,$R$606,'7.  Persistence Report'!$J$27:$J$659,"Adjustment")</f>
        <v>0</v>
      </c>
      <c r="W718" s="255">
        <f>SUMIFS('7.  Persistence Report'!X$27:X$659,'7.  Persistence Report'!$D$27:$D$659,$B717,'7.  Persistence Report'!$H$27:$H$659,$R$606,'7.  Persistence Report'!$J$27:$J$659,"Adjustment")</f>
        <v>0</v>
      </c>
      <c r="X718" s="255">
        <f>SUMIFS('7.  Persistence Report'!Y$27:Y$659,'7.  Persistence Report'!$D$27:$D$659,$B717,'7.  Persistence Report'!$H$27:$H$659,$R$606,'7.  Persistence Report'!$J$27:$J$659,"Adjustment")</f>
        <v>0</v>
      </c>
      <c r="Y718" s="255">
        <f>SUMIFS('7.  Persistence Report'!Z$27:Z$659,'7.  Persistence Report'!$D$27:$D$659,$B717,'7.  Persistence Report'!$H$27:$H$659,$R$606,'7.  Persistence Report'!$J$27:$J$659,"Adjustment")</f>
        <v>0</v>
      </c>
      <c r="Z718" s="255">
        <f>SUMIFS('7.  Persistence Report'!AA$27:AA$659,'7.  Persistence Report'!$D$27:$D$659,$B717,'7.  Persistence Report'!$H$27:$H$659,$R$606,'7.  Persistence Report'!$J$27:$J$659,"Adjustment")</f>
        <v>0</v>
      </c>
      <c r="AA718" s="255">
        <f>SUMIFS('7.  Persistence Report'!AB$27:AB$659,'7.  Persistence Report'!$D$27:$D$659,$B717,'7.  Persistence Report'!$H$27:$H$659,$R$606,'7.  Persistence Report'!$J$27:$J$659,"Adjustment")</f>
        <v>0</v>
      </c>
      <c r="AB718" s="255">
        <f>SUMIFS('7.  Persistence Report'!AC$27:AC$659,'7.  Persistence Report'!$D$27:$D$659,$B717,'7.  Persistence Report'!$H$27:$H$659,$R$606,'7.  Persistence Report'!$J$27:$J$659,"Adjustment")</f>
        <v>0</v>
      </c>
      <c r="AC718" s="255">
        <f>SUMIFS('7.  Persistence Report'!AD$27:AD$659,'7.  Persistence Report'!$D$27:$D$659,$B717,'7.  Persistence Report'!$H$27:$H$659,$R$606,'7.  Persistence Report'!$J$27:$J$659,"Adjustment")</f>
        <v>0</v>
      </c>
      <c r="AD718" s="255">
        <f>SUMIFS('7.  Persistence Report'!AE$27:AE$659,'7.  Persistence Report'!$D$27:$D$659,$B717,'7.  Persistence Report'!$H$27:$H$659,$R$606,'7.  Persistence Report'!$J$27:$J$659,"Adjustment")</f>
        <v>0</v>
      </c>
      <c r="AE718" s="362">
        <f>AE717</f>
        <v>0</v>
      </c>
      <c r="AF718" s="362">
        <f t="shared" ref="AF718" si="2095">AF717</f>
        <v>0</v>
      </c>
      <c r="AG718" s="362">
        <f t="shared" ref="AG718" si="2096">AG717</f>
        <v>3.2192180791624447E-2</v>
      </c>
      <c r="AH718" s="362">
        <f t="shared" ref="AH718" si="2097">AH717</f>
        <v>0.77137870855148372</v>
      </c>
      <c r="AI718" s="362">
        <f t="shared" ref="AI718" si="2098">AI717</f>
        <v>0.18008289703315888</v>
      </c>
      <c r="AJ718" s="362">
        <f t="shared" ref="AJ718" si="2099">AJ717</f>
        <v>0</v>
      </c>
      <c r="AK718" s="362">
        <f t="shared" ref="AK718" si="2100">AK717</f>
        <v>0</v>
      </c>
      <c r="AL718" s="362">
        <f t="shared" ref="AL718" si="2101">AL717</f>
        <v>0</v>
      </c>
      <c r="AM718" s="362">
        <f t="shared" ref="AM718" si="2102">AM717</f>
        <v>0</v>
      </c>
      <c r="AN718" s="362">
        <f t="shared" ref="AN718" si="2103">AN717</f>
        <v>0</v>
      </c>
      <c r="AO718" s="362">
        <f t="shared" ref="AO718" si="2104">AO717</f>
        <v>0</v>
      </c>
      <c r="AP718" s="362">
        <f t="shared" ref="AP718" si="2105">AP717</f>
        <v>0</v>
      </c>
      <c r="AQ718" s="362">
        <f t="shared" ref="AQ718" si="2106">AQ717</f>
        <v>0</v>
      </c>
      <c r="AR718" s="362">
        <f t="shared" ref="AR718" si="2107">AR717</f>
        <v>0</v>
      </c>
      <c r="AS718" s="266"/>
    </row>
    <row r="719" spans="1:45" outlineLevel="1">
      <c r="A719" s="464"/>
      <c r="B719" s="379"/>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363"/>
      <c r="AF719" s="376"/>
      <c r="AG719" s="376"/>
      <c r="AH719" s="376"/>
      <c r="AI719" s="376"/>
      <c r="AJ719" s="376"/>
      <c r="AK719" s="376"/>
      <c r="AL719" s="376"/>
      <c r="AM719" s="376"/>
      <c r="AN719" s="376"/>
      <c r="AO719" s="376"/>
      <c r="AP719" s="376"/>
      <c r="AQ719" s="376"/>
      <c r="AR719" s="376"/>
      <c r="AS719" s="266"/>
    </row>
    <row r="720" spans="1:45" outlineLevel="1">
      <c r="A720" s="464">
        <v>35</v>
      </c>
      <c r="B720" s="830" t="s">
        <v>1041</v>
      </c>
      <c r="C720" s="251" t="s">
        <v>25</v>
      </c>
      <c r="D720" s="255">
        <f>SUMIFS('7.  Persistence Report'!AX$27:AX$659,'7.  Persistence Report'!$D$27:$D$659,$B720,'7.  Persistence Report'!$H$27:$H$659,$D$606,'7.  Persistence Report'!$J$27:$J$659,"&lt;&gt;Adjustment")</f>
        <v>215780.66999999998</v>
      </c>
      <c r="E720" s="255">
        <f>SUMIFS('7.  Persistence Report'!AY$27:AY$659,'7.  Persistence Report'!$D$27:$D$659,$B720,'7.  Persistence Report'!$H$27:$H$659,$D$606,'7.  Persistence Report'!$J$27:$J$659,"&lt;&gt;Adjustment")</f>
        <v>215780.66999999998</v>
      </c>
      <c r="F720" s="255">
        <f>SUMIFS('7.  Persistence Report'!AZ$27:AZ$659,'7.  Persistence Report'!$D$27:$D$659,$B720,'7.  Persistence Report'!$H$27:$H$659,$D$606,'7.  Persistence Report'!$J$27:$J$659,"&lt;&gt;Adjustment")</f>
        <v>215780.66999999998</v>
      </c>
      <c r="G720" s="255">
        <f>SUMIFS('7.  Persistence Report'!BA$27:BA$659,'7.  Persistence Report'!$D$27:$D$659,$B720,'7.  Persistence Report'!$H$27:$H$659,$D$606,'7.  Persistence Report'!$J$27:$J$659,"&lt;&gt;Adjustment")</f>
        <v>215780.66999999998</v>
      </c>
      <c r="H720" s="255">
        <f>SUMIFS('7.  Persistence Report'!BB$27:BB$659,'7.  Persistence Report'!$D$27:$D$659,$B720,'7.  Persistence Report'!$H$27:$H$659,$D$606,'7.  Persistence Report'!$J$27:$J$659,"&lt;&gt;Adjustment")</f>
        <v>215780.66999999998</v>
      </c>
      <c r="I720" s="255">
        <f>SUMIFS('7.  Persistence Report'!BC$27:BC$659,'7.  Persistence Report'!$D$27:$D$659,$B720,'7.  Persistence Report'!$H$27:$H$659,$D$606,'7.  Persistence Report'!$J$27:$J$659,"&lt;&gt;Adjustment")</f>
        <v>215780.66999999998</v>
      </c>
      <c r="J720" s="255">
        <f>SUMIFS('7.  Persistence Report'!BD$27:BD$659,'7.  Persistence Report'!$D$27:$D$659,$B720,'7.  Persistence Report'!$H$27:$H$659,$D$606,'7.  Persistence Report'!$J$27:$J$659,"&lt;&gt;Adjustment")</f>
        <v>215780.66999999998</v>
      </c>
      <c r="K720" s="255">
        <f>SUMIFS('7.  Persistence Report'!BE$27:BE$659,'7.  Persistence Report'!$D$27:$D$659,$B720,'7.  Persistence Report'!$H$27:$H$659,$D$606,'7.  Persistence Report'!$J$27:$J$659,"&lt;&gt;Adjustment")</f>
        <v>215780.66999999998</v>
      </c>
      <c r="L720" s="255">
        <f>SUMIFS('7.  Persistence Report'!BF$27:BF$659,'7.  Persistence Report'!$D$27:$D$659,$B720,'7.  Persistence Report'!$H$27:$H$659,$D$606,'7.  Persistence Report'!$J$27:$J$659,"&lt;&gt;Adjustment")</f>
        <v>212350.12033440926</v>
      </c>
      <c r="M720" s="255">
        <f>SUMIFS('7.  Persistence Report'!BG$27:BG$659,'7.  Persistence Report'!$D$27:$D$659,$B720,'7.  Persistence Report'!$H$27:$H$659,$D$606,'7.  Persistence Report'!$J$27:$J$659,"&lt;&gt;Adjustment")</f>
        <v>178404.77866205914</v>
      </c>
      <c r="N720" s="255">
        <f>SUMIFS('7.  Persistence Report'!BH$27:BH$659,'7.  Persistence Report'!$D$27:$D$659,$B720,'7.  Persistence Report'!$H$27:$H$659,$D$606,'7.  Persistence Report'!$J$27:$J$659,"&lt;&gt;Adjustment")</f>
        <v>113388.63077386474</v>
      </c>
      <c r="O720" s="255">
        <f>SUMIFS('7.  Persistence Report'!BI$27:BI$659,'7.  Persistence Report'!$D$27:$D$659,$B720,'7.  Persistence Report'!$H$27:$H$659,$D$606,'7.  Persistence Report'!$J$27:$J$659,"&lt;&gt;Adjustment")</f>
        <v>75848.29301695191</v>
      </c>
      <c r="P720" s="255">
        <f>SUMIFS('7.  Persistence Report'!BJ$27:BJ$659,'7.  Persistence Report'!$D$27:$D$659,$B720,'7.  Persistence Report'!$H$27:$H$659,$D$606,'7.  Persistence Report'!$J$27:$J$659,"&lt;&gt;Adjustment")</f>
        <v>49766.623919071477</v>
      </c>
      <c r="Q720" s="255">
        <v>12</v>
      </c>
      <c r="R720" s="255">
        <f>SUMIFS('7.  Persistence Report'!S$27:S$659,'7.  Persistence Report'!$D$27:$D$659,$B720,'7.  Persistence Report'!$H$27:$H$659,$R$606,'7.  Persistence Report'!$J$27:$J$659,"&lt;&gt;Adjustment")</f>
        <v>0</v>
      </c>
      <c r="S720" s="255">
        <f>SUMIFS('7.  Persistence Report'!T$27:T$659,'7.  Persistence Report'!$D$27:$D$659,$B720,'7.  Persistence Report'!$H$27:$H$659,$R$606,'7.  Persistence Report'!$J$27:$J$659,"&lt;&gt;Adjustment")</f>
        <v>0</v>
      </c>
      <c r="T720" s="255">
        <f>SUMIFS('7.  Persistence Report'!U$27:U$659,'7.  Persistence Report'!$D$27:$D$659,$B720,'7.  Persistence Report'!$H$27:$H$659,$R$606,'7.  Persistence Report'!$J$27:$J$659,"&lt;&gt;Adjustment")</f>
        <v>0</v>
      </c>
      <c r="U720" s="255">
        <f>SUMIFS('7.  Persistence Report'!V$27:V$659,'7.  Persistence Report'!$D$27:$D$659,$B720,'7.  Persistence Report'!$H$27:$H$659,$R$606,'7.  Persistence Report'!$J$27:$J$659,"&lt;&gt;Adjustment")</f>
        <v>0</v>
      </c>
      <c r="V720" s="255">
        <f>SUMIFS('7.  Persistence Report'!W$27:W$659,'7.  Persistence Report'!$D$27:$D$659,$B720,'7.  Persistence Report'!$H$27:$H$659,$R$606,'7.  Persistence Report'!$J$27:$J$659,"&lt;&gt;Adjustment")</f>
        <v>0</v>
      </c>
      <c r="W720" s="255">
        <f>SUMIFS('7.  Persistence Report'!X$27:X$659,'7.  Persistence Report'!$D$27:$D$659,$B720,'7.  Persistence Report'!$H$27:$H$659,$R$606,'7.  Persistence Report'!$J$27:$J$659,"&lt;&gt;Adjustment")</f>
        <v>0</v>
      </c>
      <c r="X720" s="255">
        <f>SUMIFS('7.  Persistence Report'!Y$27:Y$659,'7.  Persistence Report'!$D$27:$D$659,$B720,'7.  Persistence Report'!$H$27:$H$659,$R$606,'7.  Persistence Report'!$J$27:$J$659,"&lt;&gt;Adjustment")</f>
        <v>0</v>
      </c>
      <c r="Y720" s="255">
        <f>SUMIFS('7.  Persistence Report'!Z$27:Z$659,'7.  Persistence Report'!$D$27:$D$659,$B720,'7.  Persistence Report'!$H$27:$H$659,$R$606,'7.  Persistence Report'!$J$27:$J$659,"&lt;&gt;Adjustment")</f>
        <v>0</v>
      </c>
      <c r="Z720" s="255">
        <f>SUMIFS('7.  Persistence Report'!AA$27:AA$659,'7.  Persistence Report'!$D$27:$D$659,$B720,'7.  Persistence Report'!$H$27:$H$659,$R$606,'7.  Persistence Report'!$J$27:$J$659,"&lt;&gt;Adjustment")</f>
        <v>0</v>
      </c>
      <c r="AA720" s="255">
        <f>SUMIFS('7.  Persistence Report'!AB$27:AB$659,'7.  Persistence Report'!$D$27:$D$659,$B720,'7.  Persistence Report'!$H$27:$H$659,$R$606,'7.  Persistence Report'!$J$27:$J$659,"&lt;&gt;Adjustment")</f>
        <v>0</v>
      </c>
      <c r="AB720" s="255">
        <f>SUMIFS('7.  Persistence Report'!AC$27:AC$659,'7.  Persistence Report'!$D$27:$D$659,$B720,'7.  Persistence Report'!$H$27:$H$659,$R$606,'7.  Persistence Report'!$J$27:$J$659,"&lt;&gt;Adjustment")</f>
        <v>0</v>
      </c>
      <c r="AC720" s="255">
        <f>SUMIFS('7.  Persistence Report'!AD$27:AD$659,'7.  Persistence Report'!$D$27:$D$659,$B720,'7.  Persistence Report'!$H$27:$H$659,$R$606,'7.  Persistence Report'!$J$27:$J$659,"&lt;&gt;Adjustment")</f>
        <v>0</v>
      </c>
      <c r="AD720" s="255">
        <f>SUMIFS('7.  Persistence Report'!AE$27:AE$659,'7.  Persistence Report'!$D$27:$D$659,$B720,'7.  Persistence Report'!$H$27:$H$659,$R$606,'7.  Persistence Report'!$J$27:$J$659,"&lt;&gt;Adjustment")</f>
        <v>0</v>
      </c>
      <c r="AE720" s="366">
        <f>IFERROR(VLOOKUP($B720,'3-a.  Rate Class Allocations'!$B:$AM,4,FALSE),0)</f>
        <v>0</v>
      </c>
      <c r="AF720" s="366">
        <f>IFERROR(VLOOKUP($B720,'3-a.  Rate Class Allocations'!$B:$AM,6,FALSE),0)</f>
        <v>0</v>
      </c>
      <c r="AG720" s="366">
        <f>IFERROR(VLOOKUP($B720,'3-a.  Rate Class Allocations'!$B:$AM,8,FALSE),0)</f>
        <v>0</v>
      </c>
      <c r="AH720" s="366">
        <f>IFERROR(VLOOKUP($B720,'3-a.  Rate Class Allocations'!$B:$AM,9,FALSE),0)</f>
        <v>0.11612088510294502</v>
      </c>
      <c r="AI720" s="366">
        <f>IFERROR(VLOOKUP($B720,'3-a.  Rate Class Allocations'!$B:$AM,11,FALSE),0)</f>
        <v>0.68129806427818973</v>
      </c>
      <c r="AJ720" s="366">
        <f>IFERROR(VLOOKUP($B720,'3-a.  Rate Class Allocations'!$B:$AM,13,FALSE),0)</f>
        <v>0.20258105061886528</v>
      </c>
      <c r="AK720" s="361"/>
      <c r="AL720" s="366"/>
      <c r="AM720" s="366"/>
      <c r="AN720" s="366"/>
      <c r="AO720" s="366"/>
      <c r="AP720" s="366"/>
      <c r="AQ720" s="366"/>
      <c r="AR720" s="366"/>
      <c r="AS720" s="256">
        <f>SUM(AE720:AR720)</f>
        <v>1</v>
      </c>
    </row>
    <row r="721" spans="1:45" outlineLevel="1">
      <c r="A721" s="464"/>
      <c r="B721" s="254" t="s">
        <v>309</v>
      </c>
      <c r="C721" s="251" t="s">
        <v>163</v>
      </c>
      <c r="D721" s="255">
        <f>SUMIFS('7.  Persistence Report'!AX$27:AX$659,'7.  Persistence Report'!$D$27:$D$659,$B720,'7.  Persistence Report'!$H$27:$H$659,$D$606,'7.  Persistence Report'!$J$27:$J$659,"Adjustment")</f>
        <v>0</v>
      </c>
      <c r="E721" s="255">
        <f>SUMIFS('7.  Persistence Report'!AY$27:AY$659,'7.  Persistence Report'!$D$27:$D$659,$B720,'7.  Persistence Report'!$H$27:$H$659,$D$606,'7.  Persistence Report'!$J$27:$J$659,"Adjustment")</f>
        <v>0</v>
      </c>
      <c r="F721" s="255">
        <f>SUMIFS('7.  Persistence Report'!AZ$27:AZ$659,'7.  Persistence Report'!$D$27:$D$659,$B720,'7.  Persistence Report'!$H$27:$H$659,$D$606,'7.  Persistence Report'!$J$27:$J$659,"Adjustment")</f>
        <v>0</v>
      </c>
      <c r="G721" s="255">
        <f>SUMIFS('7.  Persistence Report'!BA$27:BA$659,'7.  Persistence Report'!$D$27:$D$659,$B720,'7.  Persistence Report'!$H$27:$H$659,$D$606,'7.  Persistence Report'!$J$27:$J$659,"Adjustment")</f>
        <v>0</v>
      </c>
      <c r="H721" s="255">
        <f>SUMIFS('7.  Persistence Report'!BB$27:BB$659,'7.  Persistence Report'!$D$27:$D$659,$B720,'7.  Persistence Report'!$H$27:$H$659,$D$606,'7.  Persistence Report'!$J$27:$J$659,"Adjustment")</f>
        <v>0</v>
      </c>
      <c r="I721" s="255">
        <f>SUMIFS('7.  Persistence Report'!BC$27:BC$659,'7.  Persistence Report'!$D$27:$D$659,$B720,'7.  Persistence Report'!$H$27:$H$659,$D$606,'7.  Persistence Report'!$J$27:$J$659,"Adjustment")</f>
        <v>0</v>
      </c>
      <c r="J721" s="255">
        <f>SUMIFS('7.  Persistence Report'!BD$27:BD$659,'7.  Persistence Report'!$D$27:$D$659,$B720,'7.  Persistence Report'!$H$27:$H$659,$D$606,'7.  Persistence Report'!$J$27:$J$659,"Adjustment")</f>
        <v>0</v>
      </c>
      <c r="K721" s="255">
        <f>SUMIFS('7.  Persistence Report'!BE$27:BE$659,'7.  Persistence Report'!$D$27:$D$659,$B720,'7.  Persistence Report'!$H$27:$H$659,$D$606,'7.  Persistence Report'!$J$27:$J$659,"Adjustment")</f>
        <v>0</v>
      </c>
      <c r="L721" s="255">
        <f>SUMIFS('7.  Persistence Report'!BF$27:BF$659,'7.  Persistence Report'!$D$27:$D$659,$B720,'7.  Persistence Report'!$H$27:$H$659,$D$606,'7.  Persistence Report'!$J$27:$J$659,"Adjustment")</f>
        <v>0</v>
      </c>
      <c r="M721" s="255">
        <f>SUMIFS('7.  Persistence Report'!BG$27:BG$659,'7.  Persistence Report'!$D$27:$D$659,$B720,'7.  Persistence Report'!$H$27:$H$659,$D$606,'7.  Persistence Report'!$J$27:$J$659,"Adjustment")</f>
        <v>0</v>
      </c>
      <c r="N721" s="255">
        <f>SUMIFS('7.  Persistence Report'!BH$27:BH$659,'7.  Persistence Report'!$D$27:$D$659,$B720,'7.  Persistence Report'!$H$27:$H$659,$D$606,'7.  Persistence Report'!$J$27:$J$659,"Adjustment")</f>
        <v>0</v>
      </c>
      <c r="O721" s="255">
        <f>SUMIFS('7.  Persistence Report'!BI$27:BI$659,'7.  Persistence Report'!$D$27:$D$659,$B720,'7.  Persistence Report'!$H$27:$H$659,$D$606,'7.  Persistence Report'!$J$27:$J$659,"Adjustment")</f>
        <v>0</v>
      </c>
      <c r="P721" s="255">
        <f>SUMIFS('7.  Persistence Report'!BJ$27:BJ$659,'7.  Persistence Report'!$D$27:$D$659,$B720,'7.  Persistence Report'!$H$27:$H$659,$D$606,'7.  Persistence Report'!$J$27:$J$659,"Adjustment")</f>
        <v>0</v>
      </c>
      <c r="Q721" s="255">
        <f>Q720</f>
        <v>12</v>
      </c>
      <c r="R721" s="255">
        <f>SUMIFS('7.  Persistence Report'!S$27:S$659,'7.  Persistence Report'!$D$27:$D$659,$B720,'7.  Persistence Report'!$H$27:$H$659,$R$606,'7.  Persistence Report'!$J$27:$J$659,"Adjustment")</f>
        <v>0</v>
      </c>
      <c r="S721" s="255">
        <f>SUMIFS('7.  Persistence Report'!T$27:T$659,'7.  Persistence Report'!$D$27:$D$659,$B720,'7.  Persistence Report'!$H$27:$H$659,$R$606,'7.  Persistence Report'!$J$27:$J$659,"Adjustment")</f>
        <v>0</v>
      </c>
      <c r="T721" s="255">
        <f>SUMIFS('7.  Persistence Report'!U$27:U$659,'7.  Persistence Report'!$D$27:$D$659,$B720,'7.  Persistence Report'!$H$27:$H$659,$R$606,'7.  Persistence Report'!$J$27:$J$659,"Adjustment")</f>
        <v>0</v>
      </c>
      <c r="U721" s="255">
        <f>SUMIFS('7.  Persistence Report'!V$27:V$659,'7.  Persistence Report'!$D$27:$D$659,$B720,'7.  Persistence Report'!$H$27:$H$659,$R$606,'7.  Persistence Report'!$J$27:$J$659,"Adjustment")</f>
        <v>0</v>
      </c>
      <c r="V721" s="255">
        <f>SUMIFS('7.  Persistence Report'!W$27:W$659,'7.  Persistence Report'!$D$27:$D$659,$B720,'7.  Persistence Report'!$H$27:$H$659,$R$606,'7.  Persistence Report'!$J$27:$J$659,"Adjustment")</f>
        <v>0</v>
      </c>
      <c r="W721" s="255">
        <f>SUMIFS('7.  Persistence Report'!X$27:X$659,'7.  Persistence Report'!$D$27:$D$659,$B720,'7.  Persistence Report'!$H$27:$H$659,$R$606,'7.  Persistence Report'!$J$27:$J$659,"Adjustment")</f>
        <v>0</v>
      </c>
      <c r="X721" s="255">
        <f>SUMIFS('7.  Persistence Report'!Y$27:Y$659,'7.  Persistence Report'!$D$27:$D$659,$B720,'7.  Persistence Report'!$H$27:$H$659,$R$606,'7.  Persistence Report'!$J$27:$J$659,"Adjustment")</f>
        <v>0</v>
      </c>
      <c r="Y721" s="255">
        <f>SUMIFS('7.  Persistence Report'!Z$27:Z$659,'7.  Persistence Report'!$D$27:$D$659,$B720,'7.  Persistence Report'!$H$27:$H$659,$R$606,'7.  Persistence Report'!$J$27:$J$659,"Adjustment")</f>
        <v>0</v>
      </c>
      <c r="Z721" s="255">
        <f>SUMIFS('7.  Persistence Report'!AA$27:AA$659,'7.  Persistence Report'!$D$27:$D$659,$B720,'7.  Persistence Report'!$H$27:$H$659,$R$606,'7.  Persistence Report'!$J$27:$J$659,"Adjustment")</f>
        <v>0</v>
      </c>
      <c r="AA721" s="255">
        <f>SUMIFS('7.  Persistence Report'!AB$27:AB$659,'7.  Persistence Report'!$D$27:$D$659,$B720,'7.  Persistence Report'!$H$27:$H$659,$R$606,'7.  Persistence Report'!$J$27:$J$659,"Adjustment")</f>
        <v>0</v>
      </c>
      <c r="AB721" s="255">
        <f>SUMIFS('7.  Persistence Report'!AC$27:AC$659,'7.  Persistence Report'!$D$27:$D$659,$B720,'7.  Persistence Report'!$H$27:$H$659,$R$606,'7.  Persistence Report'!$J$27:$J$659,"Adjustment")</f>
        <v>0</v>
      </c>
      <c r="AC721" s="255">
        <f>SUMIFS('7.  Persistence Report'!AD$27:AD$659,'7.  Persistence Report'!$D$27:$D$659,$B720,'7.  Persistence Report'!$H$27:$H$659,$R$606,'7.  Persistence Report'!$J$27:$J$659,"Adjustment")</f>
        <v>0</v>
      </c>
      <c r="AD721" s="255">
        <f>SUMIFS('7.  Persistence Report'!AE$27:AE$659,'7.  Persistence Report'!$D$27:$D$659,$B720,'7.  Persistence Report'!$H$27:$H$659,$R$606,'7.  Persistence Report'!$J$27:$J$659,"Adjustment")</f>
        <v>0</v>
      </c>
      <c r="AE721" s="362">
        <f>AE720</f>
        <v>0</v>
      </c>
      <c r="AF721" s="362">
        <f t="shared" ref="AF721" si="2108">AF720</f>
        <v>0</v>
      </c>
      <c r="AG721" s="362">
        <f t="shared" ref="AG721" si="2109">AG720</f>
        <v>0</v>
      </c>
      <c r="AH721" s="362">
        <f t="shared" ref="AH721" si="2110">AH720</f>
        <v>0.11612088510294502</v>
      </c>
      <c r="AI721" s="362">
        <f t="shared" ref="AI721" si="2111">AI720</f>
        <v>0.68129806427818973</v>
      </c>
      <c r="AJ721" s="362">
        <f t="shared" ref="AJ721" si="2112">AJ720</f>
        <v>0.20258105061886528</v>
      </c>
      <c r="AK721" s="362">
        <f t="shared" ref="AK721" si="2113">AK720</f>
        <v>0</v>
      </c>
      <c r="AL721" s="362">
        <f t="shared" ref="AL721" si="2114">AL720</f>
        <v>0</v>
      </c>
      <c r="AM721" s="362">
        <f t="shared" ref="AM721" si="2115">AM720</f>
        <v>0</v>
      </c>
      <c r="AN721" s="362">
        <f t="shared" ref="AN721" si="2116">AN720</f>
        <v>0</v>
      </c>
      <c r="AO721" s="362">
        <f t="shared" ref="AO721" si="2117">AO720</f>
        <v>0</v>
      </c>
      <c r="AP721" s="362">
        <f t="shared" ref="AP721" si="2118">AP720</f>
        <v>0</v>
      </c>
      <c r="AQ721" s="362">
        <f t="shared" ref="AQ721" si="2119">AQ720</f>
        <v>0</v>
      </c>
      <c r="AR721" s="362">
        <f t="shared" ref="AR721" si="2120">AR720</f>
        <v>0</v>
      </c>
      <c r="AS721" s="266"/>
    </row>
    <row r="722" spans="1:45" outlineLevel="1">
      <c r="A722" s="464"/>
      <c r="B722" s="382"/>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363"/>
      <c r="AF722" s="376"/>
      <c r="AG722" s="376"/>
      <c r="AH722" s="376"/>
      <c r="AI722" s="376"/>
      <c r="AJ722" s="376"/>
      <c r="AK722" s="376"/>
      <c r="AL722" s="376"/>
      <c r="AM722" s="376"/>
      <c r="AN722" s="376"/>
      <c r="AO722" s="376"/>
      <c r="AP722" s="376"/>
      <c r="AQ722" s="376"/>
      <c r="AR722" s="376"/>
      <c r="AS722" s="266"/>
    </row>
    <row r="723" spans="1:45" ht="15.75" outlineLevel="1">
      <c r="A723" s="464"/>
      <c r="B723" s="248" t="s">
        <v>499</v>
      </c>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51"/>
      <c r="AE723" s="363"/>
      <c r="AF723" s="376"/>
      <c r="AG723" s="376"/>
      <c r="AH723" s="376"/>
      <c r="AI723" s="376"/>
      <c r="AJ723" s="376"/>
      <c r="AK723" s="376"/>
      <c r="AL723" s="376"/>
      <c r="AM723" s="376"/>
      <c r="AN723" s="376"/>
      <c r="AO723" s="376"/>
      <c r="AP723" s="376"/>
      <c r="AQ723" s="376"/>
      <c r="AR723" s="376"/>
      <c r="AS723" s="266"/>
    </row>
    <row r="724" spans="1:45" outlineLevel="1">
      <c r="A724" s="464">
        <v>36</v>
      </c>
      <c r="B724" s="830" t="s">
        <v>1043</v>
      </c>
      <c r="C724" s="251" t="s">
        <v>25</v>
      </c>
      <c r="D724" s="255">
        <f>SUMIFS('7.  Persistence Report'!AX$27:AX$659,'7.  Persistence Report'!$D$27:$D$659,$B724,'7.  Persistence Report'!$H$27:$H$659,$D$606,'7.  Persistence Report'!$J$27:$J$659,"&lt;&gt;Adjustment")</f>
        <v>3743930.5360022341</v>
      </c>
      <c r="E724" s="255">
        <f>SUMIFS('7.  Persistence Report'!AY$27:AY$659,'7.  Persistence Report'!$D$27:$D$659,$B724,'7.  Persistence Report'!$H$27:$H$659,$D$606,'7.  Persistence Report'!$J$27:$J$659,"&lt;&gt;Adjustment")</f>
        <v>3743930.5360022341</v>
      </c>
      <c r="F724" s="255">
        <f>SUMIFS('7.  Persistence Report'!AZ$27:AZ$659,'7.  Persistence Report'!$D$27:$D$659,$B724,'7.  Persistence Report'!$H$27:$H$659,$D$606,'7.  Persistence Report'!$J$27:$J$659,"&lt;&gt;Adjustment")</f>
        <v>3743930.5360022341</v>
      </c>
      <c r="G724" s="255">
        <f>SUMIFS('7.  Persistence Report'!BA$27:BA$659,'7.  Persistence Report'!$D$27:$D$659,$B724,'7.  Persistence Report'!$H$27:$H$659,$D$606,'7.  Persistence Report'!$J$27:$J$659,"&lt;&gt;Adjustment")</f>
        <v>3743930.5360022341</v>
      </c>
      <c r="H724" s="255">
        <f>SUMIFS('7.  Persistence Report'!BB$27:BB$659,'7.  Persistence Report'!$D$27:$D$659,$B724,'7.  Persistence Report'!$H$27:$H$659,$D$606,'7.  Persistence Report'!$J$27:$J$659,"&lt;&gt;Adjustment")</f>
        <v>3743930.5360022341</v>
      </c>
      <c r="I724" s="255">
        <f>SUMIFS('7.  Persistence Report'!BC$27:BC$659,'7.  Persistence Report'!$D$27:$D$659,$B724,'7.  Persistence Report'!$H$27:$H$659,$D$606,'7.  Persistence Report'!$J$27:$J$659,"&lt;&gt;Adjustment")</f>
        <v>3743930.5360022341</v>
      </c>
      <c r="J724" s="255">
        <f>SUMIFS('7.  Persistence Report'!BD$27:BD$659,'7.  Persistence Report'!$D$27:$D$659,$B724,'7.  Persistence Report'!$H$27:$H$659,$D$606,'7.  Persistence Report'!$J$27:$J$659,"&lt;&gt;Adjustment")</f>
        <v>3743930.5360022341</v>
      </c>
      <c r="K724" s="255">
        <f>SUMIFS('7.  Persistence Report'!BE$27:BE$659,'7.  Persistence Report'!$D$27:$D$659,$B724,'7.  Persistence Report'!$H$27:$H$659,$D$606,'7.  Persistence Report'!$J$27:$J$659,"&lt;&gt;Adjustment")</f>
        <v>3743930.5360022341</v>
      </c>
      <c r="L724" s="255">
        <f>SUMIFS('7.  Persistence Report'!BF$27:BF$659,'7.  Persistence Report'!$D$27:$D$659,$B724,'7.  Persistence Report'!$H$27:$H$659,$D$606,'7.  Persistence Report'!$J$27:$J$659,"&lt;&gt;Adjustment")</f>
        <v>3743930.5360022341</v>
      </c>
      <c r="M724" s="255">
        <f>SUMIFS('7.  Persistence Report'!BG$27:BG$659,'7.  Persistence Report'!$D$27:$D$659,$B724,'7.  Persistence Report'!$H$27:$H$659,$D$606,'7.  Persistence Report'!$J$27:$J$659,"&lt;&gt;Adjustment")</f>
        <v>3743930.5360022341</v>
      </c>
      <c r="N724" s="255">
        <f>SUMIFS('7.  Persistence Report'!BH$27:BH$659,'7.  Persistence Report'!$D$27:$D$659,$B724,'7.  Persistence Report'!$H$27:$H$659,$D$606,'7.  Persistence Report'!$J$27:$J$659,"&lt;&gt;Adjustment")</f>
        <v>0</v>
      </c>
      <c r="O724" s="255">
        <f>SUMIFS('7.  Persistence Report'!BI$27:BI$659,'7.  Persistence Report'!$D$27:$D$659,$B724,'7.  Persistence Report'!$H$27:$H$659,$D$606,'7.  Persistence Report'!$J$27:$J$659,"&lt;&gt;Adjustment")</f>
        <v>0</v>
      </c>
      <c r="P724" s="255">
        <f>SUMIFS('7.  Persistence Report'!BJ$27:BJ$659,'7.  Persistence Report'!$D$27:$D$659,$B724,'7.  Persistence Report'!$H$27:$H$659,$D$606,'7.  Persistence Report'!$J$27:$J$659,"&lt;&gt;Adjustment")</f>
        <v>0</v>
      </c>
      <c r="Q724" s="255">
        <v>12</v>
      </c>
      <c r="R724" s="255">
        <f>SUMIFS('7.  Persistence Report'!S$27:S$659,'7.  Persistence Report'!$D$27:$D$659,$B724,'7.  Persistence Report'!$H$27:$H$659,$R$606,'7.  Persistence Report'!$J$27:$J$659,"&lt;&gt;Adjustment")</f>
        <v>863.37814526161765</v>
      </c>
      <c r="S724" s="255">
        <f>SUMIFS('7.  Persistence Report'!T$27:T$659,'7.  Persistence Report'!$D$27:$D$659,$B724,'7.  Persistence Report'!$H$27:$H$659,$R$606,'7.  Persistence Report'!$J$27:$J$659,"&lt;&gt;Adjustment")</f>
        <v>863.37814526161765</v>
      </c>
      <c r="T724" s="255">
        <f>SUMIFS('7.  Persistence Report'!U$27:U$659,'7.  Persistence Report'!$D$27:$D$659,$B724,'7.  Persistence Report'!$H$27:$H$659,$R$606,'7.  Persistence Report'!$J$27:$J$659,"&lt;&gt;Adjustment")</f>
        <v>863.37814526161765</v>
      </c>
      <c r="U724" s="255">
        <f>SUMIFS('7.  Persistence Report'!V$27:V$659,'7.  Persistence Report'!$D$27:$D$659,$B724,'7.  Persistence Report'!$H$27:$H$659,$R$606,'7.  Persistence Report'!$J$27:$J$659,"&lt;&gt;Adjustment")</f>
        <v>863.37814526161765</v>
      </c>
      <c r="V724" s="255">
        <f>SUMIFS('7.  Persistence Report'!W$27:W$659,'7.  Persistence Report'!$D$27:$D$659,$B724,'7.  Persistence Report'!$H$27:$H$659,$R$606,'7.  Persistence Report'!$J$27:$J$659,"&lt;&gt;Adjustment")</f>
        <v>863.37814526161765</v>
      </c>
      <c r="W724" s="255">
        <f>SUMIFS('7.  Persistence Report'!X$27:X$659,'7.  Persistence Report'!$D$27:$D$659,$B724,'7.  Persistence Report'!$H$27:$H$659,$R$606,'7.  Persistence Report'!$J$27:$J$659,"&lt;&gt;Adjustment")</f>
        <v>863.37814526161765</v>
      </c>
      <c r="X724" s="255">
        <f>SUMIFS('7.  Persistence Report'!Y$27:Y$659,'7.  Persistence Report'!$D$27:$D$659,$B724,'7.  Persistence Report'!$H$27:$H$659,$R$606,'7.  Persistence Report'!$J$27:$J$659,"&lt;&gt;Adjustment")</f>
        <v>863.37814526161765</v>
      </c>
      <c r="Y724" s="255">
        <f>SUMIFS('7.  Persistence Report'!Z$27:Z$659,'7.  Persistence Report'!$D$27:$D$659,$B724,'7.  Persistence Report'!$H$27:$H$659,$R$606,'7.  Persistence Report'!$J$27:$J$659,"&lt;&gt;Adjustment")</f>
        <v>863.37814526161765</v>
      </c>
      <c r="Z724" s="255">
        <f>SUMIFS('7.  Persistence Report'!AA$27:AA$659,'7.  Persistence Report'!$D$27:$D$659,$B724,'7.  Persistence Report'!$H$27:$H$659,$R$606,'7.  Persistence Report'!$J$27:$J$659,"&lt;&gt;Adjustment")</f>
        <v>863.37814526161765</v>
      </c>
      <c r="AA724" s="255">
        <f>SUMIFS('7.  Persistence Report'!AB$27:AB$659,'7.  Persistence Report'!$D$27:$D$659,$B724,'7.  Persistence Report'!$H$27:$H$659,$R$606,'7.  Persistence Report'!$J$27:$J$659,"&lt;&gt;Adjustment")</f>
        <v>863.37814526161765</v>
      </c>
      <c r="AB724" s="255">
        <f>SUMIFS('7.  Persistence Report'!AC$27:AC$659,'7.  Persistence Report'!$D$27:$D$659,$B724,'7.  Persistence Report'!$H$27:$H$659,$R$606,'7.  Persistence Report'!$J$27:$J$659,"&lt;&gt;Adjustment")</f>
        <v>0</v>
      </c>
      <c r="AC724" s="255">
        <f>SUMIFS('7.  Persistence Report'!AD$27:AD$659,'7.  Persistence Report'!$D$27:$D$659,$B724,'7.  Persistence Report'!$H$27:$H$659,$R$606,'7.  Persistence Report'!$J$27:$J$659,"&lt;&gt;Adjustment")</f>
        <v>0</v>
      </c>
      <c r="AD724" s="255">
        <f>SUMIFS('7.  Persistence Report'!AE$27:AE$659,'7.  Persistence Report'!$D$27:$D$659,$B724,'7.  Persistence Report'!$H$27:$H$659,$R$606,'7.  Persistence Report'!$J$27:$J$659,"&lt;&gt;Adjustment")</f>
        <v>0</v>
      </c>
      <c r="AE724" s="366">
        <f>IFERROR(VLOOKUP($B724,'3-a.  Rate Class Allocations'!$B:$AM,4,FALSE),0)</f>
        <v>0</v>
      </c>
      <c r="AF724" s="366">
        <f>IFERROR(VLOOKUP($B724,'3-a.  Rate Class Allocations'!$B:$AM,6,FALSE),0)</f>
        <v>0</v>
      </c>
      <c r="AG724" s="366">
        <f>IFERROR(VLOOKUP($B724,'3-a.  Rate Class Allocations'!$B:$AM,8,FALSE),0)</f>
        <v>0.61970316018197091</v>
      </c>
      <c r="AH724" s="366">
        <f>IFERROR(VLOOKUP($B724,'3-a.  Rate Class Allocations'!$B:$AM,9,FALSE),0)</f>
        <v>0.36151451986434596</v>
      </c>
      <c r="AI724" s="366">
        <f>IFERROR(VLOOKUP($B724,'3-a.  Rate Class Allocations'!$B:$AM,11,FALSE),0)</f>
        <v>1.6303533812680734E-2</v>
      </c>
      <c r="AJ724" s="366">
        <f>IFERROR(VLOOKUP($B724,'3-a.  Rate Class Allocations'!$B:$AM,13,FALSE),0)</f>
        <v>2.4787861410024326E-3</v>
      </c>
      <c r="AK724" s="361"/>
      <c r="AL724" s="366"/>
      <c r="AM724" s="366"/>
      <c r="AN724" s="366"/>
      <c r="AO724" s="366"/>
      <c r="AP724" s="366"/>
      <c r="AQ724" s="366"/>
      <c r="AR724" s="366"/>
      <c r="AS724" s="256">
        <f>SUM(AE724:AR724)</f>
        <v>0.99999999999999989</v>
      </c>
    </row>
    <row r="725" spans="1:45" outlineLevel="1">
      <c r="A725" s="464"/>
      <c r="B725" s="254" t="s">
        <v>309</v>
      </c>
      <c r="C725" s="251" t="s">
        <v>163</v>
      </c>
      <c r="D725" s="255">
        <f>SUMIFS('7.  Persistence Report'!AX$27:AX$659,'7.  Persistence Report'!$D$27:$D$659,$B724,'7.  Persistence Report'!$H$27:$H$659,$D$606,'7.  Persistence Report'!$J$27:$J$659,"Adjustment")</f>
        <v>0</v>
      </c>
      <c r="E725" s="255">
        <f>SUMIFS('7.  Persistence Report'!AY$27:AY$659,'7.  Persistence Report'!$D$27:$D$659,$B724,'7.  Persistence Report'!$H$27:$H$659,$D$606,'7.  Persistence Report'!$J$27:$J$659,"Adjustment")</f>
        <v>0</v>
      </c>
      <c r="F725" s="255">
        <f>SUMIFS('7.  Persistence Report'!AZ$27:AZ$659,'7.  Persistence Report'!$D$27:$D$659,$B724,'7.  Persistence Report'!$H$27:$H$659,$D$606,'7.  Persistence Report'!$J$27:$J$659,"Adjustment")</f>
        <v>0</v>
      </c>
      <c r="G725" s="255">
        <f>SUMIFS('7.  Persistence Report'!BA$27:BA$659,'7.  Persistence Report'!$D$27:$D$659,$B724,'7.  Persistence Report'!$H$27:$H$659,$D$606,'7.  Persistence Report'!$J$27:$J$659,"Adjustment")</f>
        <v>0</v>
      </c>
      <c r="H725" s="255">
        <f>SUMIFS('7.  Persistence Report'!BB$27:BB$659,'7.  Persistence Report'!$D$27:$D$659,$B724,'7.  Persistence Report'!$H$27:$H$659,$D$606,'7.  Persistence Report'!$J$27:$J$659,"Adjustment")</f>
        <v>0</v>
      </c>
      <c r="I725" s="255">
        <f>SUMIFS('7.  Persistence Report'!BC$27:BC$659,'7.  Persistence Report'!$D$27:$D$659,$B724,'7.  Persistence Report'!$H$27:$H$659,$D$606,'7.  Persistence Report'!$J$27:$J$659,"Adjustment")</f>
        <v>0</v>
      </c>
      <c r="J725" s="255">
        <f>SUMIFS('7.  Persistence Report'!BD$27:BD$659,'7.  Persistence Report'!$D$27:$D$659,$B724,'7.  Persistence Report'!$H$27:$H$659,$D$606,'7.  Persistence Report'!$J$27:$J$659,"Adjustment")</f>
        <v>0</v>
      </c>
      <c r="K725" s="255">
        <f>SUMIFS('7.  Persistence Report'!BE$27:BE$659,'7.  Persistence Report'!$D$27:$D$659,$B724,'7.  Persistence Report'!$H$27:$H$659,$D$606,'7.  Persistence Report'!$J$27:$J$659,"Adjustment")</f>
        <v>0</v>
      </c>
      <c r="L725" s="255">
        <f>SUMIFS('7.  Persistence Report'!BF$27:BF$659,'7.  Persistence Report'!$D$27:$D$659,$B724,'7.  Persistence Report'!$H$27:$H$659,$D$606,'7.  Persistence Report'!$J$27:$J$659,"Adjustment")</f>
        <v>0</v>
      </c>
      <c r="M725" s="255">
        <f>SUMIFS('7.  Persistence Report'!BG$27:BG$659,'7.  Persistence Report'!$D$27:$D$659,$B724,'7.  Persistence Report'!$H$27:$H$659,$D$606,'7.  Persistence Report'!$J$27:$J$659,"Adjustment")</f>
        <v>0</v>
      </c>
      <c r="N725" s="255">
        <f>SUMIFS('7.  Persistence Report'!BH$27:BH$659,'7.  Persistence Report'!$D$27:$D$659,$B724,'7.  Persistence Report'!$H$27:$H$659,$D$606,'7.  Persistence Report'!$J$27:$J$659,"Adjustment")</f>
        <v>0</v>
      </c>
      <c r="O725" s="255">
        <f>SUMIFS('7.  Persistence Report'!BI$27:BI$659,'7.  Persistence Report'!$D$27:$D$659,$B724,'7.  Persistence Report'!$H$27:$H$659,$D$606,'7.  Persistence Report'!$J$27:$J$659,"Adjustment")</f>
        <v>0</v>
      </c>
      <c r="P725" s="255">
        <f>SUMIFS('7.  Persistence Report'!BJ$27:BJ$659,'7.  Persistence Report'!$D$27:$D$659,$B724,'7.  Persistence Report'!$H$27:$H$659,$D$606,'7.  Persistence Report'!$J$27:$J$659,"Adjustment")</f>
        <v>0</v>
      </c>
      <c r="Q725" s="255">
        <f>Q724</f>
        <v>12</v>
      </c>
      <c r="R725" s="255">
        <f>SUMIFS('7.  Persistence Report'!S$27:S$659,'7.  Persistence Report'!$D$27:$D$659,$B724,'7.  Persistence Report'!$H$27:$H$659,$R$606,'7.  Persistence Report'!$J$27:$J$659,"Adjustment")</f>
        <v>0</v>
      </c>
      <c r="S725" s="255">
        <f>SUMIFS('7.  Persistence Report'!T$27:T$659,'7.  Persistence Report'!$D$27:$D$659,$B724,'7.  Persistence Report'!$H$27:$H$659,$R$606,'7.  Persistence Report'!$J$27:$J$659,"Adjustment")</f>
        <v>0</v>
      </c>
      <c r="T725" s="255">
        <f>SUMIFS('7.  Persistence Report'!U$27:U$659,'7.  Persistence Report'!$D$27:$D$659,$B724,'7.  Persistence Report'!$H$27:$H$659,$R$606,'7.  Persistence Report'!$J$27:$J$659,"Adjustment")</f>
        <v>0</v>
      </c>
      <c r="U725" s="255">
        <f>SUMIFS('7.  Persistence Report'!V$27:V$659,'7.  Persistence Report'!$D$27:$D$659,$B724,'7.  Persistence Report'!$H$27:$H$659,$R$606,'7.  Persistence Report'!$J$27:$J$659,"Adjustment")</f>
        <v>0</v>
      </c>
      <c r="V725" s="255">
        <f>SUMIFS('7.  Persistence Report'!W$27:W$659,'7.  Persistence Report'!$D$27:$D$659,$B724,'7.  Persistence Report'!$H$27:$H$659,$R$606,'7.  Persistence Report'!$J$27:$J$659,"Adjustment")</f>
        <v>0</v>
      </c>
      <c r="W725" s="255">
        <f>SUMIFS('7.  Persistence Report'!X$27:X$659,'7.  Persistence Report'!$D$27:$D$659,$B724,'7.  Persistence Report'!$H$27:$H$659,$R$606,'7.  Persistence Report'!$J$27:$J$659,"Adjustment")</f>
        <v>0</v>
      </c>
      <c r="X725" s="255">
        <f>SUMIFS('7.  Persistence Report'!Y$27:Y$659,'7.  Persistence Report'!$D$27:$D$659,$B724,'7.  Persistence Report'!$H$27:$H$659,$R$606,'7.  Persistence Report'!$J$27:$J$659,"Adjustment")</f>
        <v>0</v>
      </c>
      <c r="Y725" s="255">
        <f>SUMIFS('7.  Persistence Report'!Z$27:Z$659,'7.  Persistence Report'!$D$27:$D$659,$B724,'7.  Persistence Report'!$H$27:$H$659,$R$606,'7.  Persistence Report'!$J$27:$J$659,"Adjustment")</f>
        <v>0</v>
      </c>
      <c r="Z725" s="255">
        <f>SUMIFS('7.  Persistence Report'!AA$27:AA$659,'7.  Persistence Report'!$D$27:$D$659,$B724,'7.  Persistence Report'!$H$27:$H$659,$R$606,'7.  Persistence Report'!$J$27:$J$659,"Adjustment")</f>
        <v>0</v>
      </c>
      <c r="AA725" s="255">
        <f>SUMIFS('7.  Persistence Report'!AB$27:AB$659,'7.  Persistence Report'!$D$27:$D$659,$B724,'7.  Persistence Report'!$H$27:$H$659,$R$606,'7.  Persistence Report'!$J$27:$J$659,"Adjustment")</f>
        <v>0</v>
      </c>
      <c r="AB725" s="255">
        <f>SUMIFS('7.  Persistence Report'!AC$27:AC$659,'7.  Persistence Report'!$D$27:$D$659,$B724,'7.  Persistence Report'!$H$27:$H$659,$R$606,'7.  Persistence Report'!$J$27:$J$659,"Adjustment")</f>
        <v>0</v>
      </c>
      <c r="AC725" s="255">
        <f>SUMIFS('7.  Persistence Report'!AD$27:AD$659,'7.  Persistence Report'!$D$27:$D$659,$B724,'7.  Persistence Report'!$H$27:$H$659,$R$606,'7.  Persistence Report'!$J$27:$J$659,"Adjustment")</f>
        <v>0</v>
      </c>
      <c r="AD725" s="255">
        <f>SUMIFS('7.  Persistence Report'!AE$27:AE$659,'7.  Persistence Report'!$D$27:$D$659,$B724,'7.  Persistence Report'!$H$27:$H$659,$R$606,'7.  Persistence Report'!$J$27:$J$659,"Adjustment")</f>
        <v>0</v>
      </c>
      <c r="AE725" s="362">
        <f>AE724</f>
        <v>0</v>
      </c>
      <c r="AF725" s="362">
        <f t="shared" ref="AF725" si="2121">AF724</f>
        <v>0</v>
      </c>
      <c r="AG725" s="362">
        <f t="shared" ref="AG725" si="2122">AG724</f>
        <v>0.61970316018197091</v>
      </c>
      <c r="AH725" s="362">
        <f t="shared" ref="AH725" si="2123">AH724</f>
        <v>0.36151451986434596</v>
      </c>
      <c r="AI725" s="362">
        <f t="shared" ref="AI725" si="2124">AI724</f>
        <v>1.6303533812680734E-2</v>
      </c>
      <c r="AJ725" s="362">
        <f t="shared" ref="AJ725" si="2125">AJ724</f>
        <v>2.4787861410024326E-3</v>
      </c>
      <c r="AK725" s="362">
        <f t="shared" ref="AK725" si="2126">AK724</f>
        <v>0</v>
      </c>
      <c r="AL725" s="362">
        <f t="shared" ref="AL725" si="2127">AL724</f>
        <v>0</v>
      </c>
      <c r="AM725" s="362">
        <f t="shared" ref="AM725" si="2128">AM724</f>
        <v>0</v>
      </c>
      <c r="AN725" s="362">
        <f t="shared" ref="AN725" si="2129">AN724</f>
        <v>0</v>
      </c>
      <c r="AO725" s="362">
        <f t="shared" ref="AO725" si="2130">AO724</f>
        <v>0</v>
      </c>
      <c r="AP725" s="362">
        <f t="shared" ref="AP725" si="2131">AP724</f>
        <v>0</v>
      </c>
      <c r="AQ725" s="362">
        <f t="shared" ref="AQ725" si="2132">AQ724</f>
        <v>0</v>
      </c>
      <c r="AR725" s="362">
        <f t="shared" ref="AR725" si="2133">AR724</f>
        <v>0</v>
      </c>
      <c r="AS725" s="266"/>
    </row>
    <row r="726" spans="1:45" outlineLevel="1">
      <c r="A726" s="464"/>
      <c r="B726" s="379"/>
      <c r="C726" s="25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c r="AA726" s="251"/>
      <c r="AB726" s="251"/>
      <c r="AC726" s="251"/>
      <c r="AD726" s="251"/>
      <c r="AE726" s="363"/>
      <c r="AF726" s="376"/>
      <c r="AG726" s="376"/>
      <c r="AH726" s="376"/>
      <c r="AI726" s="376"/>
      <c r="AJ726" s="376"/>
      <c r="AK726" s="376"/>
      <c r="AL726" s="376"/>
      <c r="AM726" s="376"/>
      <c r="AN726" s="376"/>
      <c r="AO726" s="376"/>
      <c r="AP726" s="376"/>
      <c r="AQ726" s="376"/>
      <c r="AR726" s="376"/>
      <c r="AS726" s="266"/>
    </row>
    <row r="727" spans="1:45" outlineLevel="1">
      <c r="A727" s="464">
        <v>37</v>
      </c>
      <c r="B727" s="830" t="s">
        <v>1046</v>
      </c>
      <c r="C727" s="251" t="s">
        <v>25</v>
      </c>
      <c r="D727" s="255">
        <f>SUMIFS('7.  Persistence Report'!AX$27:AX$659,'7.  Persistence Report'!$D$27:$D$659,$B727,'7.  Persistence Report'!$H$27:$H$659,$D$606,'7.  Persistence Report'!$J$27:$J$659,"&lt;&gt;Adjustment")</f>
        <v>734139.65299449081</v>
      </c>
      <c r="E727" s="255">
        <f>SUMIFS('7.  Persistence Report'!AY$27:AY$659,'7.  Persistence Report'!$D$27:$D$659,$B727,'7.  Persistence Report'!$H$27:$H$659,$D$606,'7.  Persistence Report'!$J$27:$J$659,"&lt;&gt;Adjustment")</f>
        <v>734139.65299449081</v>
      </c>
      <c r="F727" s="255">
        <f>SUMIFS('7.  Persistence Report'!AZ$27:AZ$659,'7.  Persistence Report'!$D$27:$D$659,$B727,'7.  Persistence Report'!$H$27:$H$659,$D$606,'7.  Persistence Report'!$J$27:$J$659,"&lt;&gt;Adjustment")</f>
        <v>734139.65299449081</v>
      </c>
      <c r="G727" s="255">
        <f>SUMIFS('7.  Persistence Report'!BA$27:BA$659,'7.  Persistence Report'!$D$27:$D$659,$B727,'7.  Persistence Report'!$H$27:$H$659,$D$606,'7.  Persistence Report'!$J$27:$J$659,"&lt;&gt;Adjustment")</f>
        <v>734139.65299449081</v>
      </c>
      <c r="H727" s="255">
        <f>SUMIFS('7.  Persistence Report'!BB$27:BB$659,'7.  Persistence Report'!$D$27:$D$659,$B727,'7.  Persistence Report'!$H$27:$H$659,$D$606,'7.  Persistence Report'!$J$27:$J$659,"&lt;&gt;Adjustment")</f>
        <v>734139.65299449081</v>
      </c>
      <c r="I727" s="255">
        <f>SUMIFS('7.  Persistence Report'!BC$27:BC$659,'7.  Persistence Report'!$D$27:$D$659,$B727,'7.  Persistence Report'!$H$27:$H$659,$D$606,'7.  Persistence Report'!$J$27:$J$659,"&lt;&gt;Adjustment")</f>
        <v>734139.65299449081</v>
      </c>
      <c r="J727" s="255">
        <f>SUMIFS('7.  Persistence Report'!BD$27:BD$659,'7.  Persistence Report'!$D$27:$D$659,$B727,'7.  Persistence Report'!$H$27:$H$659,$D$606,'7.  Persistence Report'!$J$27:$J$659,"&lt;&gt;Adjustment")</f>
        <v>734139.65299449081</v>
      </c>
      <c r="K727" s="255">
        <f>SUMIFS('7.  Persistence Report'!BE$27:BE$659,'7.  Persistence Report'!$D$27:$D$659,$B727,'7.  Persistence Report'!$H$27:$H$659,$D$606,'7.  Persistence Report'!$J$27:$J$659,"&lt;&gt;Adjustment")</f>
        <v>734139.65299449081</v>
      </c>
      <c r="L727" s="255">
        <f>SUMIFS('7.  Persistence Report'!BF$27:BF$659,'7.  Persistence Report'!$D$27:$D$659,$B727,'7.  Persistence Report'!$H$27:$H$659,$D$606,'7.  Persistence Report'!$J$27:$J$659,"&lt;&gt;Adjustment")</f>
        <v>734139.65299449081</v>
      </c>
      <c r="M727" s="255">
        <f>SUMIFS('7.  Persistence Report'!BG$27:BG$659,'7.  Persistence Report'!$D$27:$D$659,$B727,'7.  Persistence Report'!$H$27:$H$659,$D$606,'7.  Persistence Report'!$J$27:$J$659,"&lt;&gt;Adjustment")</f>
        <v>734139.65299449081</v>
      </c>
      <c r="N727" s="255">
        <f>SUMIFS('7.  Persistence Report'!BH$27:BH$659,'7.  Persistence Report'!$D$27:$D$659,$B727,'7.  Persistence Report'!$H$27:$H$659,$D$606,'7.  Persistence Report'!$J$27:$J$659,"&lt;&gt;Adjustment")</f>
        <v>0</v>
      </c>
      <c r="O727" s="255">
        <f>SUMIFS('7.  Persistence Report'!BI$27:BI$659,'7.  Persistence Report'!$D$27:$D$659,$B727,'7.  Persistence Report'!$H$27:$H$659,$D$606,'7.  Persistence Report'!$J$27:$J$659,"&lt;&gt;Adjustment")</f>
        <v>0</v>
      </c>
      <c r="P727" s="255">
        <f>SUMIFS('7.  Persistence Report'!BJ$27:BJ$659,'7.  Persistence Report'!$D$27:$D$659,$B727,'7.  Persistence Report'!$H$27:$H$659,$D$606,'7.  Persistence Report'!$J$27:$J$659,"&lt;&gt;Adjustment")</f>
        <v>0</v>
      </c>
      <c r="Q727" s="251"/>
      <c r="R727" s="255">
        <f>SUMIFS('7.  Persistence Report'!S$27:S$659,'7.  Persistence Report'!$D$27:$D$659,$B727,'7.  Persistence Report'!$H$27:$H$659,$R$606,'7.  Persistence Report'!$J$27:$J$659,"&lt;&gt;Adjustment")</f>
        <v>239.32765241535003</v>
      </c>
      <c r="S727" s="255">
        <f>SUMIFS('7.  Persistence Report'!T$27:T$659,'7.  Persistence Report'!$D$27:$D$659,$B727,'7.  Persistence Report'!$H$27:$H$659,$R$606,'7.  Persistence Report'!$J$27:$J$659,"&lt;&gt;Adjustment")</f>
        <v>239.32765241535003</v>
      </c>
      <c r="T727" s="255">
        <f>SUMIFS('7.  Persistence Report'!U$27:U$659,'7.  Persistence Report'!$D$27:$D$659,$B727,'7.  Persistence Report'!$H$27:$H$659,$R$606,'7.  Persistence Report'!$J$27:$J$659,"&lt;&gt;Adjustment")</f>
        <v>239.32765241535003</v>
      </c>
      <c r="U727" s="255">
        <f>SUMIFS('7.  Persistence Report'!V$27:V$659,'7.  Persistence Report'!$D$27:$D$659,$B727,'7.  Persistence Report'!$H$27:$H$659,$R$606,'7.  Persistence Report'!$J$27:$J$659,"&lt;&gt;Adjustment")</f>
        <v>239.32765241535003</v>
      </c>
      <c r="V727" s="255">
        <f>SUMIFS('7.  Persistence Report'!W$27:W$659,'7.  Persistence Report'!$D$27:$D$659,$B727,'7.  Persistence Report'!$H$27:$H$659,$R$606,'7.  Persistence Report'!$J$27:$J$659,"&lt;&gt;Adjustment")</f>
        <v>239.32765241535003</v>
      </c>
      <c r="W727" s="255">
        <f>SUMIFS('7.  Persistence Report'!X$27:X$659,'7.  Persistence Report'!$D$27:$D$659,$B727,'7.  Persistence Report'!$H$27:$H$659,$R$606,'7.  Persistence Report'!$J$27:$J$659,"&lt;&gt;Adjustment")</f>
        <v>239.32765241535003</v>
      </c>
      <c r="X727" s="255">
        <f>SUMIFS('7.  Persistence Report'!Y$27:Y$659,'7.  Persistence Report'!$D$27:$D$659,$B727,'7.  Persistence Report'!$H$27:$H$659,$R$606,'7.  Persistence Report'!$J$27:$J$659,"&lt;&gt;Adjustment")</f>
        <v>239.32765241535003</v>
      </c>
      <c r="Y727" s="255">
        <f>SUMIFS('7.  Persistence Report'!Z$27:Z$659,'7.  Persistence Report'!$D$27:$D$659,$B727,'7.  Persistence Report'!$H$27:$H$659,$R$606,'7.  Persistence Report'!$J$27:$J$659,"&lt;&gt;Adjustment")</f>
        <v>239.32765241535003</v>
      </c>
      <c r="Z727" s="255">
        <f>SUMIFS('7.  Persistence Report'!AA$27:AA$659,'7.  Persistence Report'!$D$27:$D$659,$B727,'7.  Persistence Report'!$H$27:$H$659,$R$606,'7.  Persistence Report'!$J$27:$J$659,"&lt;&gt;Adjustment")</f>
        <v>239.32765241535003</v>
      </c>
      <c r="AA727" s="255">
        <f>SUMIFS('7.  Persistence Report'!AB$27:AB$659,'7.  Persistence Report'!$D$27:$D$659,$B727,'7.  Persistence Report'!$H$27:$H$659,$R$606,'7.  Persistence Report'!$J$27:$J$659,"&lt;&gt;Adjustment")</f>
        <v>239.32765241535003</v>
      </c>
      <c r="AB727" s="255">
        <f>SUMIFS('7.  Persistence Report'!AC$27:AC$659,'7.  Persistence Report'!$D$27:$D$659,$B727,'7.  Persistence Report'!$H$27:$H$659,$R$606,'7.  Persistence Report'!$J$27:$J$659,"&lt;&gt;Adjustment")</f>
        <v>0</v>
      </c>
      <c r="AC727" s="255">
        <f>SUMIFS('7.  Persistence Report'!AD$27:AD$659,'7.  Persistence Report'!$D$27:$D$659,$B727,'7.  Persistence Report'!$H$27:$H$659,$R$606,'7.  Persistence Report'!$J$27:$J$659,"&lt;&gt;Adjustment")</f>
        <v>0</v>
      </c>
      <c r="AD727" s="255">
        <f>SUMIFS('7.  Persistence Report'!AE$27:AE$659,'7.  Persistence Report'!$D$27:$D$659,$B727,'7.  Persistence Report'!$H$27:$H$659,$R$606,'7.  Persistence Report'!$J$27:$J$659,"&lt;&gt;Adjustment")</f>
        <v>0</v>
      </c>
      <c r="AE727" s="366">
        <f>IFERROR(VLOOKUP($B727,'3-a.  Rate Class Allocations'!$B:$AM,4,FALSE),0)</f>
        <v>1</v>
      </c>
      <c r="AF727" s="366">
        <f>IFERROR(VLOOKUP($B727,'3-a.  Rate Class Allocations'!$B:$AM,6,FALSE),0)</f>
        <v>0</v>
      </c>
      <c r="AG727" s="366">
        <f>IFERROR(VLOOKUP($B727,'3-a.  Rate Class Allocations'!$B:$AM,8,FALSE),0)</f>
        <v>0</v>
      </c>
      <c r="AH727" s="366">
        <f>IFERROR(VLOOKUP($B727,'3-a.  Rate Class Allocations'!$B:$AM,9,FALSE),0)</f>
        <v>0</v>
      </c>
      <c r="AI727" s="366">
        <f>IFERROR(VLOOKUP($B727,'3-a.  Rate Class Allocations'!$B:$AM,11,FALSE),0)</f>
        <v>0</v>
      </c>
      <c r="AJ727" s="366">
        <f>IFERROR(VLOOKUP($B727,'3-a.  Rate Class Allocations'!$B:$AM,13,FALSE),0)</f>
        <v>0</v>
      </c>
      <c r="AK727" s="361"/>
      <c r="AL727" s="366"/>
      <c r="AM727" s="366"/>
      <c r="AN727" s="366"/>
      <c r="AO727" s="366"/>
      <c r="AP727" s="366"/>
      <c r="AQ727" s="366"/>
      <c r="AR727" s="366"/>
      <c r="AS727" s="256">
        <f>SUM(AE727:AR727)</f>
        <v>1</v>
      </c>
    </row>
    <row r="728" spans="1:45" outlineLevel="1">
      <c r="A728" s="464"/>
      <c r="B728" s="254" t="s">
        <v>309</v>
      </c>
      <c r="C728" s="251" t="s">
        <v>163</v>
      </c>
      <c r="D728" s="255">
        <f>SUMIFS('7.  Persistence Report'!AX$27:AX$659,'7.  Persistence Report'!$D$27:$D$659,$B727,'7.  Persistence Report'!$H$27:$H$659,$D$606,'7.  Persistence Report'!$J$27:$J$659,"Adjustment")</f>
        <v>0</v>
      </c>
      <c r="E728" s="255">
        <f>SUMIFS('7.  Persistence Report'!AY$27:AY$659,'7.  Persistence Report'!$D$27:$D$659,$B727,'7.  Persistence Report'!$H$27:$H$659,$D$606,'7.  Persistence Report'!$J$27:$J$659,"Adjustment")</f>
        <v>0</v>
      </c>
      <c r="F728" s="255">
        <f>SUMIFS('7.  Persistence Report'!AZ$27:AZ$659,'7.  Persistence Report'!$D$27:$D$659,$B727,'7.  Persistence Report'!$H$27:$H$659,$D$606,'7.  Persistence Report'!$J$27:$J$659,"Adjustment")</f>
        <v>0</v>
      </c>
      <c r="G728" s="255">
        <f>SUMIFS('7.  Persistence Report'!BA$27:BA$659,'7.  Persistence Report'!$D$27:$D$659,$B727,'7.  Persistence Report'!$H$27:$H$659,$D$606,'7.  Persistence Report'!$J$27:$J$659,"Adjustment")</f>
        <v>0</v>
      </c>
      <c r="H728" s="255">
        <f>SUMIFS('7.  Persistence Report'!BB$27:BB$659,'7.  Persistence Report'!$D$27:$D$659,$B727,'7.  Persistence Report'!$H$27:$H$659,$D$606,'7.  Persistence Report'!$J$27:$J$659,"Adjustment")</f>
        <v>0</v>
      </c>
      <c r="I728" s="255">
        <f>SUMIFS('7.  Persistence Report'!BC$27:BC$659,'7.  Persistence Report'!$D$27:$D$659,$B727,'7.  Persistence Report'!$H$27:$H$659,$D$606,'7.  Persistence Report'!$J$27:$J$659,"Adjustment")</f>
        <v>0</v>
      </c>
      <c r="J728" s="255">
        <f>SUMIFS('7.  Persistence Report'!BD$27:BD$659,'7.  Persistence Report'!$D$27:$D$659,$B727,'7.  Persistence Report'!$H$27:$H$659,$D$606,'7.  Persistence Report'!$J$27:$J$659,"Adjustment")</f>
        <v>0</v>
      </c>
      <c r="K728" s="255">
        <f>SUMIFS('7.  Persistence Report'!BE$27:BE$659,'7.  Persistence Report'!$D$27:$D$659,$B727,'7.  Persistence Report'!$H$27:$H$659,$D$606,'7.  Persistence Report'!$J$27:$J$659,"Adjustment")</f>
        <v>0</v>
      </c>
      <c r="L728" s="255">
        <f>SUMIFS('7.  Persistence Report'!BF$27:BF$659,'7.  Persistence Report'!$D$27:$D$659,$B727,'7.  Persistence Report'!$H$27:$H$659,$D$606,'7.  Persistence Report'!$J$27:$J$659,"Adjustment")</f>
        <v>0</v>
      </c>
      <c r="M728" s="255">
        <f>SUMIFS('7.  Persistence Report'!BG$27:BG$659,'7.  Persistence Report'!$D$27:$D$659,$B727,'7.  Persistence Report'!$H$27:$H$659,$D$606,'7.  Persistence Report'!$J$27:$J$659,"Adjustment")</f>
        <v>0</v>
      </c>
      <c r="N728" s="255">
        <f>SUMIFS('7.  Persistence Report'!BH$27:BH$659,'7.  Persistence Report'!$D$27:$D$659,$B727,'7.  Persistence Report'!$H$27:$H$659,$D$606,'7.  Persistence Report'!$J$27:$J$659,"Adjustment")</f>
        <v>0</v>
      </c>
      <c r="O728" s="255">
        <f>SUMIFS('7.  Persistence Report'!BI$27:BI$659,'7.  Persistence Report'!$D$27:$D$659,$B727,'7.  Persistence Report'!$H$27:$H$659,$D$606,'7.  Persistence Report'!$J$27:$J$659,"Adjustment")</f>
        <v>0</v>
      </c>
      <c r="P728" s="255">
        <f>SUMIFS('7.  Persistence Report'!BJ$27:BJ$659,'7.  Persistence Report'!$D$27:$D$659,$B727,'7.  Persistence Report'!$H$27:$H$659,$D$606,'7.  Persistence Report'!$J$27:$J$659,"Adjustment")</f>
        <v>0</v>
      </c>
      <c r="Q728" s="251"/>
      <c r="R728" s="255">
        <f>SUMIFS('7.  Persistence Report'!S$27:S$659,'7.  Persistence Report'!$D$27:$D$659,$B727,'7.  Persistence Report'!$H$27:$H$659,$R$606,'7.  Persistence Report'!$J$27:$J$659,"Adjustment")</f>
        <v>0</v>
      </c>
      <c r="S728" s="255">
        <f>SUMIFS('7.  Persistence Report'!T$27:T$659,'7.  Persistence Report'!$D$27:$D$659,$B727,'7.  Persistence Report'!$H$27:$H$659,$R$606,'7.  Persistence Report'!$J$27:$J$659,"Adjustment")</f>
        <v>0</v>
      </c>
      <c r="T728" s="255">
        <f>SUMIFS('7.  Persistence Report'!U$27:U$659,'7.  Persistence Report'!$D$27:$D$659,$B727,'7.  Persistence Report'!$H$27:$H$659,$R$606,'7.  Persistence Report'!$J$27:$J$659,"Adjustment")</f>
        <v>0</v>
      </c>
      <c r="U728" s="255">
        <f>SUMIFS('7.  Persistence Report'!V$27:V$659,'7.  Persistence Report'!$D$27:$D$659,$B727,'7.  Persistence Report'!$H$27:$H$659,$R$606,'7.  Persistence Report'!$J$27:$J$659,"Adjustment")</f>
        <v>0</v>
      </c>
      <c r="V728" s="255">
        <f>SUMIFS('7.  Persistence Report'!W$27:W$659,'7.  Persistence Report'!$D$27:$D$659,$B727,'7.  Persistence Report'!$H$27:$H$659,$R$606,'7.  Persistence Report'!$J$27:$J$659,"Adjustment")</f>
        <v>0</v>
      </c>
      <c r="W728" s="255">
        <f>SUMIFS('7.  Persistence Report'!X$27:X$659,'7.  Persistence Report'!$D$27:$D$659,$B727,'7.  Persistence Report'!$H$27:$H$659,$R$606,'7.  Persistence Report'!$J$27:$J$659,"Adjustment")</f>
        <v>0</v>
      </c>
      <c r="X728" s="255">
        <f>SUMIFS('7.  Persistence Report'!Y$27:Y$659,'7.  Persistence Report'!$D$27:$D$659,$B727,'7.  Persistence Report'!$H$27:$H$659,$R$606,'7.  Persistence Report'!$J$27:$J$659,"Adjustment")</f>
        <v>0</v>
      </c>
      <c r="Y728" s="255">
        <f>SUMIFS('7.  Persistence Report'!Z$27:Z$659,'7.  Persistence Report'!$D$27:$D$659,$B727,'7.  Persistence Report'!$H$27:$H$659,$R$606,'7.  Persistence Report'!$J$27:$J$659,"Adjustment")</f>
        <v>0</v>
      </c>
      <c r="Z728" s="255">
        <f>SUMIFS('7.  Persistence Report'!AA$27:AA$659,'7.  Persistence Report'!$D$27:$D$659,$B727,'7.  Persistence Report'!$H$27:$H$659,$R$606,'7.  Persistence Report'!$J$27:$J$659,"Adjustment")</f>
        <v>0</v>
      </c>
      <c r="AA728" s="255">
        <f>SUMIFS('7.  Persistence Report'!AB$27:AB$659,'7.  Persistence Report'!$D$27:$D$659,$B727,'7.  Persistence Report'!$H$27:$H$659,$R$606,'7.  Persistence Report'!$J$27:$J$659,"Adjustment")</f>
        <v>0</v>
      </c>
      <c r="AB728" s="255">
        <f>SUMIFS('7.  Persistence Report'!AC$27:AC$659,'7.  Persistence Report'!$D$27:$D$659,$B727,'7.  Persistence Report'!$H$27:$H$659,$R$606,'7.  Persistence Report'!$J$27:$J$659,"Adjustment")</f>
        <v>0</v>
      </c>
      <c r="AC728" s="255">
        <f>SUMIFS('7.  Persistence Report'!AD$27:AD$659,'7.  Persistence Report'!$D$27:$D$659,$B727,'7.  Persistence Report'!$H$27:$H$659,$R$606,'7.  Persistence Report'!$J$27:$J$659,"Adjustment")</f>
        <v>0</v>
      </c>
      <c r="AD728" s="255">
        <f>SUMIFS('7.  Persistence Report'!AE$27:AE$659,'7.  Persistence Report'!$D$27:$D$659,$B727,'7.  Persistence Report'!$H$27:$H$659,$R$606,'7.  Persistence Report'!$J$27:$J$659,"Adjustment")</f>
        <v>0</v>
      </c>
      <c r="AE728" s="362">
        <f>AE727</f>
        <v>1</v>
      </c>
      <c r="AF728" s="362">
        <f t="shared" ref="AF728" si="2134">AF727</f>
        <v>0</v>
      </c>
      <c r="AG728" s="362">
        <f t="shared" ref="AG728" si="2135">AG727</f>
        <v>0</v>
      </c>
      <c r="AH728" s="362">
        <f t="shared" ref="AH728" si="2136">AH727</f>
        <v>0</v>
      </c>
      <c r="AI728" s="362">
        <f t="shared" ref="AI728" si="2137">AI727</f>
        <v>0</v>
      </c>
      <c r="AJ728" s="362">
        <f t="shared" ref="AJ728" si="2138">AJ727</f>
        <v>0</v>
      </c>
      <c r="AK728" s="362">
        <f t="shared" ref="AK728" si="2139">AK727</f>
        <v>0</v>
      </c>
      <c r="AL728" s="362">
        <f t="shared" ref="AL728" si="2140">AL727</f>
        <v>0</v>
      </c>
      <c r="AM728" s="362">
        <f t="shared" ref="AM728" si="2141">AM727</f>
        <v>0</v>
      </c>
      <c r="AN728" s="362">
        <f t="shared" ref="AN728" si="2142">AN727</f>
        <v>0</v>
      </c>
      <c r="AO728" s="362">
        <f t="shared" ref="AO728" si="2143">AO727</f>
        <v>0</v>
      </c>
      <c r="AP728" s="362">
        <f t="shared" ref="AP728" si="2144">AP727</f>
        <v>0</v>
      </c>
      <c r="AQ728" s="362">
        <f t="shared" ref="AQ728" si="2145">AQ727</f>
        <v>0</v>
      </c>
      <c r="AR728" s="362">
        <f t="shared" ref="AR728" si="2146">AR727</f>
        <v>0</v>
      </c>
      <c r="AS728" s="266"/>
    </row>
    <row r="729" spans="1:45" outlineLevel="1">
      <c r="A729" s="464"/>
      <c r="B729" s="379"/>
      <c r="C729" s="25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c r="AA729" s="251"/>
      <c r="AB729" s="251"/>
      <c r="AC729" s="251"/>
      <c r="AD729" s="251"/>
      <c r="AE729" s="363"/>
      <c r="AF729" s="376"/>
      <c r="AG729" s="376"/>
      <c r="AH729" s="376"/>
      <c r="AI729" s="376"/>
      <c r="AJ729" s="376"/>
      <c r="AK729" s="376"/>
      <c r="AL729" s="376"/>
      <c r="AM729" s="376"/>
      <c r="AN729" s="376"/>
      <c r="AO729" s="376"/>
      <c r="AP729" s="376"/>
      <c r="AQ729" s="376"/>
      <c r="AR729" s="376"/>
      <c r="AS729" s="266"/>
    </row>
    <row r="730" spans="1:45" outlineLevel="1">
      <c r="A730" s="464">
        <v>38</v>
      </c>
      <c r="B730" s="830" t="s">
        <v>1045</v>
      </c>
      <c r="C730" s="251" t="s">
        <v>25</v>
      </c>
      <c r="D730" s="255">
        <f>SUMIFS('7.  Persistence Report'!AX$27:AX$659,'7.  Persistence Report'!$D$27:$D$659,$B730,'7.  Persistence Report'!$H$27:$H$659,$D$606,'7.  Persistence Report'!$J$27:$J$659,"&lt;&gt;Adjustment")</f>
        <v>1994755.4390573783</v>
      </c>
      <c r="E730" s="255">
        <f>SUMIFS('7.  Persistence Report'!AY$27:AY$659,'7.  Persistence Report'!$D$27:$D$659,$B730,'7.  Persistence Report'!$H$27:$H$659,$D$606,'7.  Persistence Report'!$J$27:$J$659,"&lt;&gt;Adjustment")</f>
        <v>1994755.4390573783</v>
      </c>
      <c r="F730" s="255">
        <f>SUMIFS('7.  Persistence Report'!AZ$27:AZ$659,'7.  Persistence Report'!$D$27:$D$659,$B730,'7.  Persistence Report'!$H$27:$H$659,$D$606,'7.  Persistence Report'!$J$27:$J$659,"&lt;&gt;Adjustment")</f>
        <v>1994755.4390573783</v>
      </c>
      <c r="G730" s="255">
        <f>SUMIFS('7.  Persistence Report'!BA$27:BA$659,'7.  Persistence Report'!$D$27:$D$659,$B730,'7.  Persistence Report'!$H$27:$H$659,$D$606,'7.  Persistence Report'!$J$27:$J$659,"&lt;&gt;Adjustment")</f>
        <v>1994755.4390573783</v>
      </c>
      <c r="H730" s="255">
        <f>SUMIFS('7.  Persistence Report'!BB$27:BB$659,'7.  Persistence Report'!$D$27:$D$659,$B730,'7.  Persistence Report'!$H$27:$H$659,$D$606,'7.  Persistence Report'!$J$27:$J$659,"&lt;&gt;Adjustment")</f>
        <v>1994755.4390573783</v>
      </c>
      <c r="I730" s="255">
        <f>SUMIFS('7.  Persistence Report'!BC$27:BC$659,'7.  Persistence Report'!$D$27:$D$659,$B730,'7.  Persistence Report'!$H$27:$H$659,$D$606,'7.  Persistence Report'!$J$27:$J$659,"&lt;&gt;Adjustment")</f>
        <v>1994755.4390573783</v>
      </c>
      <c r="J730" s="255">
        <f>SUMIFS('7.  Persistence Report'!BD$27:BD$659,'7.  Persistence Report'!$D$27:$D$659,$B730,'7.  Persistence Report'!$H$27:$H$659,$D$606,'7.  Persistence Report'!$J$27:$J$659,"&lt;&gt;Adjustment")</f>
        <v>1994755.4390573783</v>
      </c>
      <c r="K730" s="255">
        <f>SUMIFS('7.  Persistence Report'!BE$27:BE$659,'7.  Persistence Report'!$D$27:$D$659,$B730,'7.  Persistence Report'!$H$27:$H$659,$D$606,'7.  Persistence Report'!$J$27:$J$659,"&lt;&gt;Adjustment")</f>
        <v>1994755.4390573783</v>
      </c>
      <c r="L730" s="255">
        <f>SUMIFS('7.  Persistence Report'!BF$27:BF$659,'7.  Persistence Report'!$D$27:$D$659,$B730,'7.  Persistence Report'!$H$27:$H$659,$D$606,'7.  Persistence Report'!$J$27:$J$659,"&lt;&gt;Adjustment")</f>
        <v>1994755.4390573783</v>
      </c>
      <c r="M730" s="255">
        <f>SUMIFS('7.  Persistence Report'!BG$27:BG$659,'7.  Persistence Report'!$D$27:$D$659,$B730,'7.  Persistence Report'!$H$27:$H$659,$D$606,'7.  Persistence Report'!$J$27:$J$659,"&lt;&gt;Adjustment")</f>
        <v>1994755.4390573783</v>
      </c>
      <c r="N730" s="255">
        <f>SUMIFS('7.  Persistence Report'!BH$27:BH$659,'7.  Persistence Report'!$D$27:$D$659,$B730,'7.  Persistence Report'!$H$27:$H$659,$D$606,'7.  Persistence Report'!$J$27:$J$659,"&lt;&gt;Adjustment")</f>
        <v>1994755.4390573783</v>
      </c>
      <c r="O730" s="255">
        <f>SUMIFS('7.  Persistence Report'!BI$27:BI$659,'7.  Persistence Report'!$D$27:$D$659,$B730,'7.  Persistence Report'!$H$27:$H$659,$D$606,'7.  Persistence Report'!$J$27:$J$659,"&lt;&gt;Adjustment")</f>
        <v>1994755.4390573783</v>
      </c>
      <c r="P730" s="255">
        <f>SUMIFS('7.  Persistence Report'!BJ$27:BJ$659,'7.  Persistence Report'!$D$27:$D$659,$B730,'7.  Persistence Report'!$H$27:$H$659,$D$606,'7.  Persistence Report'!$J$27:$J$659,"&lt;&gt;Adjustment")</f>
        <v>1994755.4390573783</v>
      </c>
      <c r="Q730" s="251"/>
      <c r="R730" s="255">
        <f>SUMIFS('7.  Persistence Report'!S$27:S$659,'7.  Persistence Report'!$D$27:$D$659,$B730,'7.  Persistence Report'!$H$27:$H$659,$R$606,'7.  Persistence Report'!$J$27:$J$659,"&lt;&gt;Adjustment")</f>
        <v>0</v>
      </c>
      <c r="S730" s="255">
        <f>SUMIFS('7.  Persistence Report'!T$27:T$659,'7.  Persistence Report'!$D$27:$D$659,$B730,'7.  Persistence Report'!$H$27:$H$659,$R$606,'7.  Persistence Report'!$J$27:$J$659,"&lt;&gt;Adjustment")</f>
        <v>0</v>
      </c>
      <c r="T730" s="255">
        <f>SUMIFS('7.  Persistence Report'!U$27:U$659,'7.  Persistence Report'!$D$27:$D$659,$B730,'7.  Persistence Report'!$H$27:$H$659,$R$606,'7.  Persistence Report'!$J$27:$J$659,"&lt;&gt;Adjustment")</f>
        <v>0</v>
      </c>
      <c r="U730" s="255">
        <f>SUMIFS('7.  Persistence Report'!V$27:V$659,'7.  Persistence Report'!$D$27:$D$659,$B730,'7.  Persistence Report'!$H$27:$H$659,$R$606,'7.  Persistence Report'!$J$27:$J$659,"&lt;&gt;Adjustment")</f>
        <v>0</v>
      </c>
      <c r="V730" s="255">
        <f>SUMIFS('7.  Persistence Report'!W$27:W$659,'7.  Persistence Report'!$D$27:$D$659,$B730,'7.  Persistence Report'!$H$27:$H$659,$R$606,'7.  Persistence Report'!$J$27:$J$659,"&lt;&gt;Adjustment")</f>
        <v>0</v>
      </c>
      <c r="W730" s="255">
        <f>SUMIFS('7.  Persistence Report'!X$27:X$659,'7.  Persistence Report'!$D$27:$D$659,$B730,'7.  Persistence Report'!$H$27:$H$659,$R$606,'7.  Persistence Report'!$J$27:$J$659,"&lt;&gt;Adjustment")</f>
        <v>0</v>
      </c>
      <c r="X730" s="255">
        <f>SUMIFS('7.  Persistence Report'!Y$27:Y$659,'7.  Persistence Report'!$D$27:$D$659,$B730,'7.  Persistence Report'!$H$27:$H$659,$R$606,'7.  Persistence Report'!$J$27:$J$659,"&lt;&gt;Adjustment")</f>
        <v>0</v>
      </c>
      <c r="Y730" s="255">
        <f>SUMIFS('7.  Persistence Report'!Z$27:Z$659,'7.  Persistence Report'!$D$27:$D$659,$B730,'7.  Persistence Report'!$H$27:$H$659,$R$606,'7.  Persistence Report'!$J$27:$J$659,"&lt;&gt;Adjustment")</f>
        <v>0</v>
      </c>
      <c r="Z730" s="255">
        <f>SUMIFS('7.  Persistence Report'!AA$27:AA$659,'7.  Persistence Report'!$D$27:$D$659,$B730,'7.  Persistence Report'!$H$27:$H$659,$R$606,'7.  Persistence Report'!$J$27:$J$659,"&lt;&gt;Adjustment")</f>
        <v>0</v>
      </c>
      <c r="AA730" s="255">
        <f>SUMIFS('7.  Persistence Report'!AB$27:AB$659,'7.  Persistence Report'!$D$27:$D$659,$B730,'7.  Persistence Report'!$H$27:$H$659,$R$606,'7.  Persistence Report'!$J$27:$J$659,"&lt;&gt;Adjustment")</f>
        <v>0</v>
      </c>
      <c r="AB730" s="255">
        <f>SUMIFS('7.  Persistence Report'!AC$27:AC$659,'7.  Persistence Report'!$D$27:$D$659,$B730,'7.  Persistence Report'!$H$27:$H$659,$R$606,'7.  Persistence Report'!$J$27:$J$659,"&lt;&gt;Adjustment")</f>
        <v>0</v>
      </c>
      <c r="AC730" s="255">
        <f>SUMIFS('7.  Persistence Report'!AD$27:AD$659,'7.  Persistence Report'!$D$27:$D$659,$B730,'7.  Persistence Report'!$H$27:$H$659,$R$606,'7.  Persistence Report'!$J$27:$J$659,"&lt;&gt;Adjustment")</f>
        <v>0</v>
      </c>
      <c r="AD730" s="255">
        <f>SUMIFS('7.  Persistence Report'!AE$27:AE$659,'7.  Persistence Report'!$D$27:$D$659,$B730,'7.  Persistence Report'!$H$27:$H$659,$R$606,'7.  Persistence Report'!$J$27:$J$659,"&lt;&gt;Adjustment")</f>
        <v>0</v>
      </c>
      <c r="AE730" s="366">
        <f>IFERROR(VLOOKUP($B730,'3-a.  Rate Class Allocations'!$B:$AM,4,FALSE),0)</f>
        <v>1</v>
      </c>
      <c r="AF730" s="366">
        <f>IFERROR(VLOOKUP($B730,'3-a.  Rate Class Allocations'!$B:$AM,6,FALSE),0)</f>
        <v>0</v>
      </c>
      <c r="AG730" s="366">
        <f>IFERROR(VLOOKUP($B730,'3-a.  Rate Class Allocations'!$B:$AM,8,FALSE),0)</f>
        <v>0</v>
      </c>
      <c r="AH730" s="366">
        <f>IFERROR(VLOOKUP($B730,'3-a.  Rate Class Allocations'!$B:$AM,9,FALSE),0)</f>
        <v>0</v>
      </c>
      <c r="AI730" s="366">
        <f>IFERROR(VLOOKUP($B730,'3-a.  Rate Class Allocations'!$B:$AM,11,FALSE),0)</f>
        <v>0</v>
      </c>
      <c r="AJ730" s="366">
        <f>IFERROR(VLOOKUP($B730,'3-a.  Rate Class Allocations'!$B:$AM,13,FALSE),0)</f>
        <v>0</v>
      </c>
      <c r="AK730" s="361"/>
      <c r="AL730" s="366"/>
      <c r="AM730" s="366"/>
      <c r="AN730" s="366"/>
      <c r="AO730" s="366"/>
      <c r="AP730" s="366"/>
      <c r="AQ730" s="366"/>
      <c r="AR730" s="366"/>
      <c r="AS730" s="256">
        <f>SUM(AE730:AR730)</f>
        <v>1</v>
      </c>
    </row>
    <row r="731" spans="1:45" outlineLevel="1">
      <c r="A731" s="464"/>
      <c r="B731" s="254" t="s">
        <v>309</v>
      </c>
      <c r="C731" s="251" t="s">
        <v>163</v>
      </c>
      <c r="D731" s="255">
        <f>SUMIFS('7.  Persistence Report'!AX$27:AX$659,'7.  Persistence Report'!$D$27:$D$659,$B730,'7.  Persistence Report'!$H$27:$H$659,$D$606,'7.  Persistence Report'!$J$27:$J$659,"Adjustment")</f>
        <v>0</v>
      </c>
      <c r="E731" s="255">
        <f>SUMIFS('7.  Persistence Report'!AY$27:AY$659,'7.  Persistence Report'!$D$27:$D$659,$B730,'7.  Persistence Report'!$H$27:$H$659,$D$606,'7.  Persistence Report'!$J$27:$J$659,"Adjustment")</f>
        <v>0</v>
      </c>
      <c r="F731" s="255">
        <f>SUMIFS('7.  Persistence Report'!AZ$27:AZ$659,'7.  Persistence Report'!$D$27:$D$659,$B730,'7.  Persistence Report'!$H$27:$H$659,$D$606,'7.  Persistence Report'!$J$27:$J$659,"Adjustment")</f>
        <v>0</v>
      </c>
      <c r="G731" s="255">
        <f>SUMIFS('7.  Persistence Report'!BA$27:BA$659,'7.  Persistence Report'!$D$27:$D$659,$B730,'7.  Persistence Report'!$H$27:$H$659,$D$606,'7.  Persistence Report'!$J$27:$J$659,"Adjustment")</f>
        <v>0</v>
      </c>
      <c r="H731" s="255">
        <f>SUMIFS('7.  Persistence Report'!BB$27:BB$659,'7.  Persistence Report'!$D$27:$D$659,$B730,'7.  Persistence Report'!$H$27:$H$659,$D$606,'7.  Persistence Report'!$J$27:$J$659,"Adjustment")</f>
        <v>0</v>
      </c>
      <c r="I731" s="255">
        <f>SUMIFS('7.  Persistence Report'!BC$27:BC$659,'7.  Persistence Report'!$D$27:$D$659,$B730,'7.  Persistence Report'!$H$27:$H$659,$D$606,'7.  Persistence Report'!$J$27:$J$659,"Adjustment")</f>
        <v>0</v>
      </c>
      <c r="J731" s="255">
        <f>SUMIFS('7.  Persistence Report'!BD$27:BD$659,'7.  Persistence Report'!$D$27:$D$659,$B730,'7.  Persistence Report'!$H$27:$H$659,$D$606,'7.  Persistence Report'!$J$27:$J$659,"Adjustment")</f>
        <v>0</v>
      </c>
      <c r="K731" s="255">
        <f>SUMIFS('7.  Persistence Report'!BE$27:BE$659,'7.  Persistence Report'!$D$27:$D$659,$B730,'7.  Persistence Report'!$H$27:$H$659,$D$606,'7.  Persistence Report'!$J$27:$J$659,"Adjustment")</f>
        <v>0</v>
      </c>
      <c r="L731" s="255">
        <f>SUMIFS('7.  Persistence Report'!BF$27:BF$659,'7.  Persistence Report'!$D$27:$D$659,$B730,'7.  Persistence Report'!$H$27:$H$659,$D$606,'7.  Persistence Report'!$J$27:$J$659,"Adjustment")</f>
        <v>0</v>
      </c>
      <c r="M731" s="255">
        <f>SUMIFS('7.  Persistence Report'!BG$27:BG$659,'7.  Persistence Report'!$D$27:$D$659,$B730,'7.  Persistence Report'!$H$27:$H$659,$D$606,'7.  Persistence Report'!$J$27:$J$659,"Adjustment")</f>
        <v>0</v>
      </c>
      <c r="N731" s="255">
        <f>SUMIFS('7.  Persistence Report'!BH$27:BH$659,'7.  Persistence Report'!$D$27:$D$659,$B730,'7.  Persistence Report'!$H$27:$H$659,$D$606,'7.  Persistence Report'!$J$27:$J$659,"Adjustment")</f>
        <v>0</v>
      </c>
      <c r="O731" s="255">
        <f>SUMIFS('7.  Persistence Report'!BI$27:BI$659,'7.  Persistence Report'!$D$27:$D$659,$B730,'7.  Persistence Report'!$H$27:$H$659,$D$606,'7.  Persistence Report'!$J$27:$J$659,"Adjustment")</f>
        <v>0</v>
      </c>
      <c r="P731" s="255">
        <f>SUMIFS('7.  Persistence Report'!BJ$27:BJ$659,'7.  Persistence Report'!$D$27:$D$659,$B730,'7.  Persistence Report'!$H$27:$H$659,$D$606,'7.  Persistence Report'!$J$27:$J$659,"Adjustment")</f>
        <v>0</v>
      </c>
      <c r="Q731" s="251"/>
      <c r="R731" s="255">
        <f>SUMIFS('7.  Persistence Report'!S$27:S$659,'7.  Persistence Report'!$D$27:$D$659,$B730,'7.  Persistence Report'!$H$27:$H$659,$R$606,'7.  Persistence Report'!$J$27:$J$659,"Adjustment")</f>
        <v>0</v>
      </c>
      <c r="S731" s="255">
        <f>SUMIFS('7.  Persistence Report'!T$27:T$659,'7.  Persistence Report'!$D$27:$D$659,$B730,'7.  Persistence Report'!$H$27:$H$659,$R$606,'7.  Persistence Report'!$J$27:$J$659,"Adjustment")</f>
        <v>0</v>
      </c>
      <c r="T731" s="255">
        <f>SUMIFS('7.  Persistence Report'!U$27:U$659,'7.  Persistence Report'!$D$27:$D$659,$B730,'7.  Persistence Report'!$H$27:$H$659,$R$606,'7.  Persistence Report'!$J$27:$J$659,"Adjustment")</f>
        <v>0</v>
      </c>
      <c r="U731" s="255">
        <f>SUMIFS('7.  Persistence Report'!V$27:V$659,'7.  Persistence Report'!$D$27:$D$659,$B730,'7.  Persistence Report'!$H$27:$H$659,$R$606,'7.  Persistence Report'!$J$27:$J$659,"Adjustment")</f>
        <v>0</v>
      </c>
      <c r="V731" s="255">
        <f>SUMIFS('7.  Persistence Report'!W$27:W$659,'7.  Persistence Report'!$D$27:$D$659,$B730,'7.  Persistence Report'!$H$27:$H$659,$R$606,'7.  Persistence Report'!$J$27:$J$659,"Adjustment")</f>
        <v>0</v>
      </c>
      <c r="W731" s="255">
        <f>SUMIFS('7.  Persistence Report'!X$27:X$659,'7.  Persistence Report'!$D$27:$D$659,$B730,'7.  Persistence Report'!$H$27:$H$659,$R$606,'7.  Persistence Report'!$J$27:$J$659,"Adjustment")</f>
        <v>0</v>
      </c>
      <c r="X731" s="255">
        <f>SUMIFS('7.  Persistence Report'!Y$27:Y$659,'7.  Persistence Report'!$D$27:$D$659,$B730,'7.  Persistence Report'!$H$27:$H$659,$R$606,'7.  Persistence Report'!$J$27:$J$659,"Adjustment")</f>
        <v>0</v>
      </c>
      <c r="Y731" s="255">
        <f>SUMIFS('7.  Persistence Report'!Z$27:Z$659,'7.  Persistence Report'!$D$27:$D$659,$B730,'7.  Persistence Report'!$H$27:$H$659,$R$606,'7.  Persistence Report'!$J$27:$J$659,"Adjustment")</f>
        <v>0</v>
      </c>
      <c r="Z731" s="255">
        <f>SUMIFS('7.  Persistence Report'!AA$27:AA$659,'7.  Persistence Report'!$D$27:$D$659,$B730,'7.  Persistence Report'!$H$27:$H$659,$R$606,'7.  Persistence Report'!$J$27:$J$659,"Adjustment")</f>
        <v>0</v>
      </c>
      <c r="AA731" s="255">
        <f>SUMIFS('7.  Persistence Report'!AB$27:AB$659,'7.  Persistence Report'!$D$27:$D$659,$B730,'7.  Persistence Report'!$H$27:$H$659,$R$606,'7.  Persistence Report'!$J$27:$J$659,"Adjustment")</f>
        <v>0</v>
      </c>
      <c r="AB731" s="255">
        <f>SUMIFS('7.  Persistence Report'!AC$27:AC$659,'7.  Persistence Report'!$D$27:$D$659,$B730,'7.  Persistence Report'!$H$27:$H$659,$R$606,'7.  Persistence Report'!$J$27:$J$659,"Adjustment")</f>
        <v>0</v>
      </c>
      <c r="AC731" s="255">
        <f>SUMIFS('7.  Persistence Report'!AD$27:AD$659,'7.  Persistence Report'!$D$27:$D$659,$B730,'7.  Persistence Report'!$H$27:$H$659,$R$606,'7.  Persistence Report'!$J$27:$J$659,"Adjustment")</f>
        <v>0</v>
      </c>
      <c r="AD731" s="255">
        <f>SUMIFS('7.  Persistence Report'!AE$27:AE$659,'7.  Persistence Report'!$D$27:$D$659,$B730,'7.  Persistence Report'!$H$27:$H$659,$R$606,'7.  Persistence Report'!$J$27:$J$659,"Adjustment")</f>
        <v>0</v>
      </c>
      <c r="AE731" s="362">
        <f>AE730</f>
        <v>1</v>
      </c>
      <c r="AF731" s="362">
        <f t="shared" ref="AF731" si="2147">AF730</f>
        <v>0</v>
      </c>
      <c r="AG731" s="362">
        <f t="shared" ref="AG731" si="2148">AG730</f>
        <v>0</v>
      </c>
      <c r="AH731" s="362">
        <f t="shared" ref="AH731" si="2149">AH730</f>
        <v>0</v>
      </c>
      <c r="AI731" s="362">
        <f t="shared" ref="AI731" si="2150">AI730</f>
        <v>0</v>
      </c>
      <c r="AJ731" s="362">
        <f t="shared" ref="AJ731" si="2151">AJ730</f>
        <v>0</v>
      </c>
      <c r="AK731" s="362">
        <f t="shared" ref="AK731" si="2152">AK730</f>
        <v>0</v>
      </c>
      <c r="AL731" s="362">
        <f t="shared" ref="AL731" si="2153">AL730</f>
        <v>0</v>
      </c>
      <c r="AM731" s="362">
        <f t="shared" ref="AM731" si="2154">AM730</f>
        <v>0</v>
      </c>
      <c r="AN731" s="362">
        <f t="shared" ref="AN731" si="2155">AN730</f>
        <v>0</v>
      </c>
      <c r="AO731" s="362">
        <f t="shared" ref="AO731" si="2156">AO730</f>
        <v>0</v>
      </c>
      <c r="AP731" s="362">
        <f t="shared" ref="AP731" si="2157">AP730</f>
        <v>0</v>
      </c>
      <c r="AQ731" s="362">
        <f t="shared" ref="AQ731" si="2158">AQ730</f>
        <v>0</v>
      </c>
      <c r="AR731" s="362">
        <f t="shared" ref="AR731" si="2159">AR730</f>
        <v>0</v>
      </c>
      <c r="AS731" s="266"/>
    </row>
    <row r="732" spans="1:45" outlineLevel="1">
      <c r="A732" s="464"/>
      <c r="B732" s="379"/>
      <c r="C732" s="25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c r="AA732" s="251"/>
      <c r="AB732" s="251"/>
      <c r="AC732" s="251"/>
      <c r="AD732" s="251"/>
      <c r="AE732" s="363"/>
      <c r="AF732" s="376"/>
      <c r="AG732" s="376"/>
      <c r="AH732" s="376"/>
      <c r="AI732" s="376"/>
      <c r="AJ732" s="376"/>
      <c r="AK732" s="376"/>
      <c r="AL732" s="376"/>
      <c r="AM732" s="376"/>
      <c r="AN732" s="376"/>
      <c r="AO732" s="376"/>
      <c r="AP732" s="376"/>
      <c r="AQ732" s="376"/>
      <c r="AR732" s="376"/>
      <c r="AS732" s="266"/>
    </row>
    <row r="733" spans="1:45" ht="30" hidden="1" outlineLevel="1">
      <c r="A733" s="464">
        <v>39</v>
      </c>
      <c r="B733" s="379" t="s">
        <v>131</v>
      </c>
      <c r="C733" s="251" t="s">
        <v>25</v>
      </c>
      <c r="D733" s="255"/>
      <c r="E733" s="255"/>
      <c r="F733" s="255"/>
      <c r="G733" s="255"/>
      <c r="H733" s="255"/>
      <c r="I733" s="255"/>
      <c r="J733" s="255"/>
      <c r="K733" s="255"/>
      <c r="L733" s="255"/>
      <c r="M733" s="255"/>
      <c r="N733" s="255"/>
      <c r="O733" s="255"/>
      <c r="P733" s="255"/>
      <c r="Q733" s="255">
        <v>12</v>
      </c>
      <c r="R733" s="255"/>
      <c r="S733" s="255"/>
      <c r="T733" s="255"/>
      <c r="U733" s="255"/>
      <c r="V733" s="255"/>
      <c r="W733" s="255"/>
      <c r="X733" s="255"/>
      <c r="Y733" s="255"/>
      <c r="Z733" s="255"/>
      <c r="AA733" s="255"/>
      <c r="AB733" s="255"/>
      <c r="AC733" s="255"/>
      <c r="AD733" s="255"/>
      <c r="AE733" s="377"/>
      <c r="AF733" s="361"/>
      <c r="AG733" s="361"/>
      <c r="AH733" s="361"/>
      <c r="AI733" s="361"/>
      <c r="AJ733" s="361"/>
      <c r="AK733" s="361"/>
      <c r="AL733" s="366"/>
      <c r="AM733" s="366"/>
      <c r="AN733" s="366"/>
      <c r="AO733" s="366"/>
      <c r="AP733" s="366"/>
      <c r="AQ733" s="366"/>
      <c r="AR733" s="366"/>
      <c r="AS733" s="256">
        <f>SUM(AE733:AR733)</f>
        <v>0</v>
      </c>
    </row>
    <row r="734" spans="1:45" hidden="1" outlineLevel="1">
      <c r="A734" s="464"/>
      <c r="B734" s="254" t="s">
        <v>309</v>
      </c>
      <c r="C734" s="251" t="s">
        <v>163</v>
      </c>
      <c r="D734" s="255"/>
      <c r="E734" s="255"/>
      <c r="F734" s="255"/>
      <c r="G734" s="255"/>
      <c r="H734" s="255"/>
      <c r="I734" s="255"/>
      <c r="J734" s="255"/>
      <c r="K734" s="255"/>
      <c r="L734" s="255"/>
      <c r="M734" s="255"/>
      <c r="N734" s="255"/>
      <c r="O734" s="255"/>
      <c r="P734" s="255"/>
      <c r="Q734" s="255">
        <f>Q733</f>
        <v>12</v>
      </c>
      <c r="R734" s="255"/>
      <c r="S734" s="255"/>
      <c r="T734" s="255"/>
      <c r="U734" s="255"/>
      <c r="V734" s="255"/>
      <c r="W734" s="255"/>
      <c r="X734" s="255"/>
      <c r="Y734" s="255"/>
      <c r="Z734" s="255"/>
      <c r="AA734" s="255"/>
      <c r="AB734" s="255"/>
      <c r="AC734" s="255"/>
      <c r="AD734" s="255"/>
      <c r="AE734" s="362">
        <f>AE733</f>
        <v>0</v>
      </c>
      <c r="AF734" s="362">
        <f t="shared" ref="AF734" si="2160">AF733</f>
        <v>0</v>
      </c>
      <c r="AG734" s="362">
        <f t="shared" ref="AG734" si="2161">AG733</f>
        <v>0</v>
      </c>
      <c r="AH734" s="362">
        <f t="shared" ref="AH734" si="2162">AH733</f>
        <v>0</v>
      </c>
      <c r="AI734" s="362">
        <f t="shared" ref="AI734" si="2163">AI733</f>
        <v>0</v>
      </c>
      <c r="AJ734" s="362">
        <f t="shared" ref="AJ734" si="2164">AJ733</f>
        <v>0</v>
      </c>
      <c r="AK734" s="362">
        <f t="shared" ref="AK734" si="2165">AK733</f>
        <v>0</v>
      </c>
      <c r="AL734" s="362">
        <f t="shared" ref="AL734" si="2166">AL733</f>
        <v>0</v>
      </c>
      <c r="AM734" s="362">
        <f t="shared" ref="AM734" si="2167">AM733</f>
        <v>0</v>
      </c>
      <c r="AN734" s="362">
        <f t="shared" ref="AN734" si="2168">AN733</f>
        <v>0</v>
      </c>
      <c r="AO734" s="362">
        <f t="shared" ref="AO734" si="2169">AO733</f>
        <v>0</v>
      </c>
      <c r="AP734" s="362">
        <f t="shared" ref="AP734" si="2170">AP733</f>
        <v>0</v>
      </c>
      <c r="AQ734" s="362">
        <f t="shared" ref="AQ734" si="2171">AQ733</f>
        <v>0</v>
      </c>
      <c r="AR734" s="362">
        <f t="shared" ref="AR734" si="2172">AR733</f>
        <v>0</v>
      </c>
      <c r="AS734" s="266"/>
    </row>
    <row r="735" spans="1:45" hidden="1" outlineLevel="1">
      <c r="A735" s="464"/>
      <c r="B735" s="379"/>
      <c r="C735" s="25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c r="AA735" s="251"/>
      <c r="AB735" s="251"/>
      <c r="AC735" s="251"/>
      <c r="AD735" s="251"/>
      <c r="AE735" s="363"/>
      <c r="AF735" s="376"/>
      <c r="AG735" s="376"/>
      <c r="AH735" s="376"/>
      <c r="AI735" s="376"/>
      <c r="AJ735" s="376"/>
      <c r="AK735" s="376"/>
      <c r="AL735" s="376"/>
      <c r="AM735" s="376"/>
      <c r="AN735" s="376"/>
      <c r="AO735" s="376"/>
      <c r="AP735" s="376"/>
      <c r="AQ735" s="376"/>
      <c r="AR735" s="376"/>
      <c r="AS735" s="266"/>
    </row>
    <row r="736" spans="1:45" ht="30" hidden="1" outlineLevel="1">
      <c r="A736" s="464">
        <v>40</v>
      </c>
      <c r="B736" s="379" t="s">
        <v>132</v>
      </c>
      <c r="C736" s="251" t="s">
        <v>25</v>
      </c>
      <c r="D736" s="255"/>
      <c r="E736" s="255"/>
      <c r="F736" s="255"/>
      <c r="G736" s="255"/>
      <c r="H736" s="255"/>
      <c r="I736" s="255"/>
      <c r="J736" s="255"/>
      <c r="K736" s="255"/>
      <c r="L736" s="255"/>
      <c r="M736" s="255"/>
      <c r="N736" s="255"/>
      <c r="O736" s="255"/>
      <c r="P736" s="255"/>
      <c r="Q736" s="255">
        <v>12</v>
      </c>
      <c r="R736" s="255"/>
      <c r="S736" s="255"/>
      <c r="T736" s="255"/>
      <c r="U736" s="255"/>
      <c r="V736" s="255"/>
      <c r="W736" s="255"/>
      <c r="X736" s="255"/>
      <c r="Y736" s="255"/>
      <c r="Z736" s="255"/>
      <c r="AA736" s="255"/>
      <c r="AB736" s="255"/>
      <c r="AC736" s="255"/>
      <c r="AD736" s="255"/>
      <c r="AE736" s="377"/>
      <c r="AF736" s="361"/>
      <c r="AG736" s="361"/>
      <c r="AH736" s="361"/>
      <c r="AI736" s="361"/>
      <c r="AJ736" s="361"/>
      <c r="AK736" s="361"/>
      <c r="AL736" s="366"/>
      <c r="AM736" s="366"/>
      <c r="AN736" s="366"/>
      <c r="AO736" s="366"/>
      <c r="AP736" s="366"/>
      <c r="AQ736" s="366"/>
      <c r="AR736" s="366"/>
      <c r="AS736" s="256">
        <f>SUM(AE736:AR736)</f>
        <v>0</v>
      </c>
    </row>
    <row r="737" spans="1:45" hidden="1" outlineLevel="1">
      <c r="A737" s="464"/>
      <c r="B737" s="254" t="s">
        <v>309</v>
      </c>
      <c r="C737" s="251" t="s">
        <v>163</v>
      </c>
      <c r="D737" s="255"/>
      <c r="E737" s="255"/>
      <c r="F737" s="255"/>
      <c r="G737" s="255"/>
      <c r="H737" s="255"/>
      <c r="I737" s="255"/>
      <c r="J737" s="255"/>
      <c r="K737" s="255"/>
      <c r="L737" s="255"/>
      <c r="M737" s="255"/>
      <c r="N737" s="255"/>
      <c r="O737" s="255"/>
      <c r="P737" s="255"/>
      <c r="Q737" s="255">
        <f>Q736</f>
        <v>12</v>
      </c>
      <c r="R737" s="255"/>
      <c r="S737" s="255"/>
      <c r="T737" s="255"/>
      <c r="U737" s="255"/>
      <c r="V737" s="255"/>
      <c r="W737" s="255"/>
      <c r="X737" s="255"/>
      <c r="Y737" s="255"/>
      <c r="Z737" s="255"/>
      <c r="AA737" s="255"/>
      <c r="AB737" s="255"/>
      <c r="AC737" s="255"/>
      <c r="AD737" s="255"/>
      <c r="AE737" s="362">
        <f>AE736</f>
        <v>0</v>
      </c>
      <c r="AF737" s="362">
        <f t="shared" ref="AF737" si="2173">AF736</f>
        <v>0</v>
      </c>
      <c r="AG737" s="362">
        <f t="shared" ref="AG737" si="2174">AG736</f>
        <v>0</v>
      </c>
      <c r="AH737" s="362">
        <f t="shared" ref="AH737" si="2175">AH736</f>
        <v>0</v>
      </c>
      <c r="AI737" s="362">
        <f t="shared" ref="AI737" si="2176">AI736</f>
        <v>0</v>
      </c>
      <c r="AJ737" s="362">
        <f t="shared" ref="AJ737" si="2177">AJ736</f>
        <v>0</v>
      </c>
      <c r="AK737" s="362">
        <f t="shared" ref="AK737" si="2178">AK736</f>
        <v>0</v>
      </c>
      <c r="AL737" s="362">
        <f t="shared" ref="AL737" si="2179">AL736</f>
        <v>0</v>
      </c>
      <c r="AM737" s="362">
        <f t="shared" ref="AM737" si="2180">AM736</f>
        <v>0</v>
      </c>
      <c r="AN737" s="362">
        <f t="shared" ref="AN737" si="2181">AN736</f>
        <v>0</v>
      </c>
      <c r="AO737" s="362">
        <f t="shared" ref="AO737" si="2182">AO736</f>
        <v>0</v>
      </c>
      <c r="AP737" s="362">
        <f t="shared" ref="AP737" si="2183">AP736</f>
        <v>0</v>
      </c>
      <c r="AQ737" s="362">
        <f t="shared" ref="AQ737" si="2184">AQ736</f>
        <v>0</v>
      </c>
      <c r="AR737" s="362">
        <f t="shared" ref="AR737" si="2185">AR736</f>
        <v>0</v>
      </c>
      <c r="AS737" s="266"/>
    </row>
    <row r="738" spans="1:45" hidden="1" outlineLevel="1">
      <c r="A738" s="464"/>
      <c r="B738" s="379"/>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363"/>
      <c r="AF738" s="376"/>
      <c r="AG738" s="376"/>
      <c r="AH738" s="376"/>
      <c r="AI738" s="376"/>
      <c r="AJ738" s="376"/>
      <c r="AK738" s="376"/>
      <c r="AL738" s="376"/>
      <c r="AM738" s="376"/>
      <c r="AN738" s="376"/>
      <c r="AO738" s="376"/>
      <c r="AP738" s="376"/>
      <c r="AQ738" s="376"/>
      <c r="AR738" s="376"/>
      <c r="AS738" s="266"/>
    </row>
    <row r="739" spans="1:45" ht="30" hidden="1" outlineLevel="1">
      <c r="A739" s="464">
        <v>41</v>
      </c>
      <c r="B739" s="379" t="s">
        <v>133</v>
      </c>
      <c r="C739" s="251" t="s">
        <v>25</v>
      </c>
      <c r="D739" s="255"/>
      <c r="E739" s="255"/>
      <c r="F739" s="255"/>
      <c r="G739" s="255"/>
      <c r="H739" s="255"/>
      <c r="I739" s="255"/>
      <c r="J739" s="255"/>
      <c r="K739" s="255"/>
      <c r="L739" s="255"/>
      <c r="M739" s="255"/>
      <c r="N739" s="255"/>
      <c r="O739" s="255"/>
      <c r="P739" s="255"/>
      <c r="Q739" s="255">
        <v>12</v>
      </c>
      <c r="R739" s="255"/>
      <c r="S739" s="255"/>
      <c r="T739" s="255"/>
      <c r="U739" s="255"/>
      <c r="V739" s="255"/>
      <c r="W739" s="255"/>
      <c r="X739" s="255"/>
      <c r="Y739" s="255"/>
      <c r="Z739" s="255"/>
      <c r="AA739" s="255"/>
      <c r="AB739" s="255"/>
      <c r="AC739" s="255"/>
      <c r="AD739" s="255"/>
      <c r="AE739" s="377"/>
      <c r="AF739" s="361"/>
      <c r="AG739" s="361"/>
      <c r="AH739" s="361"/>
      <c r="AI739" s="361"/>
      <c r="AJ739" s="361"/>
      <c r="AK739" s="361"/>
      <c r="AL739" s="366"/>
      <c r="AM739" s="366"/>
      <c r="AN739" s="366"/>
      <c r="AO739" s="366"/>
      <c r="AP739" s="366"/>
      <c r="AQ739" s="366"/>
      <c r="AR739" s="366"/>
      <c r="AS739" s="256">
        <f>SUM(AE739:AR739)</f>
        <v>0</v>
      </c>
    </row>
    <row r="740" spans="1:45" hidden="1" outlineLevel="1">
      <c r="A740" s="464"/>
      <c r="B740" s="254" t="s">
        <v>309</v>
      </c>
      <c r="C740" s="251" t="s">
        <v>163</v>
      </c>
      <c r="D740" s="255"/>
      <c r="E740" s="255"/>
      <c r="F740" s="255"/>
      <c r="G740" s="255"/>
      <c r="H740" s="255"/>
      <c r="I740" s="255"/>
      <c r="J740" s="255"/>
      <c r="K740" s="255"/>
      <c r="L740" s="255"/>
      <c r="M740" s="255"/>
      <c r="N740" s="255"/>
      <c r="O740" s="255"/>
      <c r="P740" s="255"/>
      <c r="Q740" s="255">
        <f>Q739</f>
        <v>12</v>
      </c>
      <c r="R740" s="255"/>
      <c r="S740" s="255"/>
      <c r="T740" s="255"/>
      <c r="U740" s="255"/>
      <c r="V740" s="255"/>
      <c r="W740" s="255"/>
      <c r="X740" s="255"/>
      <c r="Y740" s="255"/>
      <c r="Z740" s="255"/>
      <c r="AA740" s="255"/>
      <c r="AB740" s="255"/>
      <c r="AC740" s="255"/>
      <c r="AD740" s="255"/>
      <c r="AE740" s="362">
        <f>AE739</f>
        <v>0</v>
      </c>
      <c r="AF740" s="362">
        <f t="shared" ref="AF740" si="2186">AF739</f>
        <v>0</v>
      </c>
      <c r="AG740" s="362">
        <f t="shared" ref="AG740" si="2187">AG739</f>
        <v>0</v>
      </c>
      <c r="AH740" s="362">
        <f t="shared" ref="AH740" si="2188">AH739</f>
        <v>0</v>
      </c>
      <c r="AI740" s="362">
        <f t="shared" ref="AI740" si="2189">AI739</f>
        <v>0</v>
      </c>
      <c r="AJ740" s="362">
        <f t="shared" ref="AJ740" si="2190">AJ739</f>
        <v>0</v>
      </c>
      <c r="AK740" s="362">
        <f t="shared" ref="AK740" si="2191">AK739</f>
        <v>0</v>
      </c>
      <c r="AL740" s="362">
        <f t="shared" ref="AL740" si="2192">AL739</f>
        <v>0</v>
      </c>
      <c r="AM740" s="362">
        <f t="shared" ref="AM740" si="2193">AM739</f>
        <v>0</v>
      </c>
      <c r="AN740" s="362">
        <f t="shared" ref="AN740" si="2194">AN739</f>
        <v>0</v>
      </c>
      <c r="AO740" s="362">
        <f t="shared" ref="AO740" si="2195">AO739</f>
        <v>0</v>
      </c>
      <c r="AP740" s="362">
        <f t="shared" ref="AP740" si="2196">AP739</f>
        <v>0</v>
      </c>
      <c r="AQ740" s="362">
        <f t="shared" ref="AQ740" si="2197">AQ739</f>
        <v>0</v>
      </c>
      <c r="AR740" s="362">
        <f t="shared" ref="AR740" si="2198">AR739</f>
        <v>0</v>
      </c>
      <c r="AS740" s="266"/>
    </row>
    <row r="741" spans="1:45" hidden="1" outlineLevel="1">
      <c r="A741" s="464"/>
      <c r="B741" s="379"/>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363"/>
      <c r="AF741" s="376"/>
      <c r="AG741" s="376"/>
      <c r="AH741" s="376"/>
      <c r="AI741" s="376"/>
      <c r="AJ741" s="376"/>
      <c r="AK741" s="376"/>
      <c r="AL741" s="376"/>
      <c r="AM741" s="376"/>
      <c r="AN741" s="376"/>
      <c r="AO741" s="376"/>
      <c r="AP741" s="376"/>
      <c r="AQ741" s="376"/>
      <c r="AR741" s="376"/>
      <c r="AS741" s="266"/>
    </row>
    <row r="742" spans="1:45" ht="30" hidden="1" outlineLevel="1">
      <c r="A742" s="464">
        <v>42</v>
      </c>
      <c r="B742" s="379" t="s">
        <v>134</v>
      </c>
      <c r="C742" s="251" t="s">
        <v>25</v>
      </c>
      <c r="D742" s="255"/>
      <c r="E742" s="255"/>
      <c r="F742" s="255"/>
      <c r="G742" s="255"/>
      <c r="H742" s="255"/>
      <c r="I742" s="255"/>
      <c r="J742" s="255"/>
      <c r="K742" s="255"/>
      <c r="L742" s="255"/>
      <c r="M742" s="255"/>
      <c r="N742" s="255"/>
      <c r="O742" s="255"/>
      <c r="P742" s="255"/>
      <c r="Q742" s="251"/>
      <c r="R742" s="255"/>
      <c r="S742" s="255"/>
      <c r="T742" s="255"/>
      <c r="U742" s="255"/>
      <c r="V742" s="255"/>
      <c r="W742" s="255"/>
      <c r="X742" s="255"/>
      <c r="Y742" s="255"/>
      <c r="Z742" s="255"/>
      <c r="AA742" s="255"/>
      <c r="AB742" s="255"/>
      <c r="AC742" s="255"/>
      <c r="AD742" s="255"/>
      <c r="AE742" s="377"/>
      <c r="AF742" s="361"/>
      <c r="AG742" s="361"/>
      <c r="AH742" s="361"/>
      <c r="AI742" s="361"/>
      <c r="AJ742" s="361"/>
      <c r="AK742" s="361"/>
      <c r="AL742" s="366"/>
      <c r="AM742" s="366"/>
      <c r="AN742" s="366"/>
      <c r="AO742" s="366"/>
      <c r="AP742" s="366"/>
      <c r="AQ742" s="366"/>
      <c r="AR742" s="366"/>
      <c r="AS742" s="256">
        <f>SUM(AE742:AR742)</f>
        <v>0</v>
      </c>
    </row>
    <row r="743" spans="1:45" hidden="1" outlineLevel="1">
      <c r="A743" s="464"/>
      <c r="B743" s="254" t="s">
        <v>309</v>
      </c>
      <c r="C743" s="251" t="s">
        <v>163</v>
      </c>
      <c r="D743" s="255"/>
      <c r="E743" s="255"/>
      <c r="F743" s="255"/>
      <c r="G743" s="255"/>
      <c r="H743" s="255"/>
      <c r="I743" s="255"/>
      <c r="J743" s="255"/>
      <c r="K743" s="255"/>
      <c r="L743" s="255"/>
      <c r="M743" s="255"/>
      <c r="N743" s="255"/>
      <c r="O743" s="255"/>
      <c r="P743" s="255"/>
      <c r="Q743" s="414"/>
      <c r="R743" s="255"/>
      <c r="S743" s="255"/>
      <c r="T743" s="255"/>
      <c r="U743" s="255"/>
      <c r="V743" s="255"/>
      <c r="W743" s="255"/>
      <c r="X743" s="255"/>
      <c r="Y743" s="255"/>
      <c r="Z743" s="255"/>
      <c r="AA743" s="255"/>
      <c r="AB743" s="255"/>
      <c r="AC743" s="255"/>
      <c r="AD743" s="255"/>
      <c r="AE743" s="362">
        <f>AE742</f>
        <v>0</v>
      </c>
      <c r="AF743" s="362">
        <f t="shared" ref="AF743" si="2199">AF742</f>
        <v>0</v>
      </c>
      <c r="AG743" s="362">
        <f t="shared" ref="AG743" si="2200">AG742</f>
        <v>0</v>
      </c>
      <c r="AH743" s="362">
        <f t="shared" ref="AH743" si="2201">AH742</f>
        <v>0</v>
      </c>
      <c r="AI743" s="362">
        <f t="shared" ref="AI743" si="2202">AI742</f>
        <v>0</v>
      </c>
      <c r="AJ743" s="362">
        <f t="shared" ref="AJ743" si="2203">AJ742</f>
        <v>0</v>
      </c>
      <c r="AK743" s="362">
        <f t="shared" ref="AK743" si="2204">AK742</f>
        <v>0</v>
      </c>
      <c r="AL743" s="362">
        <f t="shared" ref="AL743" si="2205">AL742</f>
        <v>0</v>
      </c>
      <c r="AM743" s="362">
        <f t="shared" ref="AM743" si="2206">AM742</f>
        <v>0</v>
      </c>
      <c r="AN743" s="362">
        <f t="shared" ref="AN743" si="2207">AN742</f>
        <v>0</v>
      </c>
      <c r="AO743" s="362">
        <f t="shared" ref="AO743" si="2208">AO742</f>
        <v>0</v>
      </c>
      <c r="AP743" s="362">
        <f t="shared" ref="AP743" si="2209">AP742</f>
        <v>0</v>
      </c>
      <c r="AQ743" s="362">
        <f t="shared" ref="AQ743" si="2210">AQ742</f>
        <v>0</v>
      </c>
      <c r="AR743" s="362">
        <f t="shared" ref="AR743" si="2211">AR742</f>
        <v>0</v>
      </c>
      <c r="AS743" s="266"/>
    </row>
    <row r="744" spans="1:45" hidden="1" outlineLevel="1">
      <c r="A744" s="464"/>
      <c r="B744" s="379"/>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363"/>
      <c r="AF744" s="376"/>
      <c r="AG744" s="376"/>
      <c r="AH744" s="376"/>
      <c r="AI744" s="376"/>
      <c r="AJ744" s="376"/>
      <c r="AK744" s="376"/>
      <c r="AL744" s="376"/>
      <c r="AM744" s="376"/>
      <c r="AN744" s="376"/>
      <c r="AO744" s="376"/>
      <c r="AP744" s="376"/>
      <c r="AQ744" s="376"/>
      <c r="AR744" s="376"/>
      <c r="AS744" s="266"/>
    </row>
    <row r="745" spans="1:45" hidden="1" outlineLevel="1">
      <c r="A745" s="464">
        <v>43</v>
      </c>
      <c r="B745" s="379" t="s">
        <v>135</v>
      </c>
      <c r="C745" s="251" t="s">
        <v>25</v>
      </c>
      <c r="D745" s="255"/>
      <c r="E745" s="255"/>
      <c r="F745" s="255"/>
      <c r="G745" s="255"/>
      <c r="H745" s="255"/>
      <c r="I745" s="255"/>
      <c r="J745" s="255"/>
      <c r="K745" s="255"/>
      <c r="L745" s="255"/>
      <c r="M745" s="255"/>
      <c r="N745" s="255"/>
      <c r="O745" s="255"/>
      <c r="P745" s="255"/>
      <c r="Q745" s="255">
        <v>12</v>
      </c>
      <c r="R745" s="255"/>
      <c r="S745" s="255"/>
      <c r="T745" s="255"/>
      <c r="U745" s="255"/>
      <c r="V745" s="255"/>
      <c r="W745" s="255"/>
      <c r="X745" s="255"/>
      <c r="Y745" s="255"/>
      <c r="Z745" s="255"/>
      <c r="AA745" s="255"/>
      <c r="AB745" s="255"/>
      <c r="AC745" s="255"/>
      <c r="AD745" s="255"/>
      <c r="AE745" s="377"/>
      <c r="AF745" s="361"/>
      <c r="AG745" s="361"/>
      <c r="AH745" s="361"/>
      <c r="AI745" s="361"/>
      <c r="AJ745" s="361"/>
      <c r="AK745" s="361"/>
      <c r="AL745" s="366"/>
      <c r="AM745" s="366"/>
      <c r="AN745" s="366"/>
      <c r="AO745" s="366"/>
      <c r="AP745" s="366"/>
      <c r="AQ745" s="366"/>
      <c r="AR745" s="366"/>
      <c r="AS745" s="256">
        <f>SUM(AE745:AR745)</f>
        <v>0</v>
      </c>
    </row>
    <row r="746" spans="1:45" hidden="1" outlineLevel="1">
      <c r="A746" s="464"/>
      <c r="B746" s="254" t="s">
        <v>309</v>
      </c>
      <c r="C746" s="251" t="s">
        <v>163</v>
      </c>
      <c r="D746" s="255"/>
      <c r="E746" s="255"/>
      <c r="F746" s="255"/>
      <c r="G746" s="255"/>
      <c r="H746" s="255"/>
      <c r="I746" s="255"/>
      <c r="J746" s="255"/>
      <c r="K746" s="255"/>
      <c r="L746" s="255"/>
      <c r="M746" s="255"/>
      <c r="N746" s="255"/>
      <c r="O746" s="255"/>
      <c r="P746" s="255"/>
      <c r="Q746" s="255">
        <f>Q745</f>
        <v>12</v>
      </c>
      <c r="R746" s="255"/>
      <c r="S746" s="255"/>
      <c r="T746" s="255"/>
      <c r="U746" s="255"/>
      <c r="V746" s="255"/>
      <c r="W746" s="255"/>
      <c r="X746" s="255"/>
      <c r="Y746" s="255"/>
      <c r="Z746" s="255"/>
      <c r="AA746" s="255"/>
      <c r="AB746" s="255"/>
      <c r="AC746" s="255"/>
      <c r="AD746" s="255"/>
      <c r="AE746" s="362">
        <f>AE745</f>
        <v>0</v>
      </c>
      <c r="AF746" s="362">
        <f t="shared" ref="AF746" si="2212">AF745</f>
        <v>0</v>
      </c>
      <c r="AG746" s="362">
        <f t="shared" ref="AG746" si="2213">AG745</f>
        <v>0</v>
      </c>
      <c r="AH746" s="362">
        <f t="shared" ref="AH746" si="2214">AH745</f>
        <v>0</v>
      </c>
      <c r="AI746" s="362">
        <f t="shared" ref="AI746" si="2215">AI745</f>
        <v>0</v>
      </c>
      <c r="AJ746" s="362">
        <f t="shared" ref="AJ746" si="2216">AJ745</f>
        <v>0</v>
      </c>
      <c r="AK746" s="362">
        <f t="shared" ref="AK746" si="2217">AK745</f>
        <v>0</v>
      </c>
      <c r="AL746" s="362">
        <f t="shared" ref="AL746" si="2218">AL745</f>
        <v>0</v>
      </c>
      <c r="AM746" s="362">
        <f t="shared" ref="AM746" si="2219">AM745</f>
        <v>0</v>
      </c>
      <c r="AN746" s="362">
        <f t="shared" ref="AN746" si="2220">AN745</f>
        <v>0</v>
      </c>
      <c r="AO746" s="362">
        <f t="shared" ref="AO746" si="2221">AO745</f>
        <v>0</v>
      </c>
      <c r="AP746" s="362">
        <f t="shared" ref="AP746" si="2222">AP745</f>
        <v>0</v>
      </c>
      <c r="AQ746" s="362">
        <f t="shared" ref="AQ746" si="2223">AQ745</f>
        <v>0</v>
      </c>
      <c r="AR746" s="362">
        <f t="shared" ref="AR746" si="2224">AR745</f>
        <v>0</v>
      </c>
      <c r="AS746" s="266"/>
    </row>
    <row r="747" spans="1:45" hidden="1" outlineLevel="1">
      <c r="A747" s="464"/>
      <c r="B747" s="379"/>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363"/>
      <c r="AF747" s="376"/>
      <c r="AG747" s="376"/>
      <c r="AH747" s="376"/>
      <c r="AI747" s="376"/>
      <c r="AJ747" s="376"/>
      <c r="AK747" s="376"/>
      <c r="AL747" s="376"/>
      <c r="AM747" s="376"/>
      <c r="AN747" s="376"/>
      <c r="AO747" s="376"/>
      <c r="AP747" s="376"/>
      <c r="AQ747" s="376"/>
      <c r="AR747" s="376"/>
      <c r="AS747" s="266"/>
    </row>
    <row r="748" spans="1:45" ht="30" hidden="1" outlineLevel="1">
      <c r="A748" s="464">
        <v>44</v>
      </c>
      <c r="B748" s="379" t="s">
        <v>136</v>
      </c>
      <c r="C748" s="251" t="s">
        <v>25</v>
      </c>
      <c r="D748" s="255"/>
      <c r="E748" s="255"/>
      <c r="F748" s="255"/>
      <c r="G748" s="255"/>
      <c r="H748" s="255"/>
      <c r="I748" s="255"/>
      <c r="J748" s="255"/>
      <c r="K748" s="255"/>
      <c r="L748" s="255"/>
      <c r="M748" s="255"/>
      <c r="N748" s="255"/>
      <c r="O748" s="255"/>
      <c r="P748" s="255"/>
      <c r="Q748" s="255">
        <v>12</v>
      </c>
      <c r="R748" s="255"/>
      <c r="S748" s="255"/>
      <c r="T748" s="255"/>
      <c r="U748" s="255"/>
      <c r="V748" s="255"/>
      <c r="W748" s="255"/>
      <c r="X748" s="255"/>
      <c r="Y748" s="255"/>
      <c r="Z748" s="255"/>
      <c r="AA748" s="255"/>
      <c r="AB748" s="255"/>
      <c r="AC748" s="255"/>
      <c r="AD748" s="255"/>
      <c r="AE748" s="377"/>
      <c r="AF748" s="361"/>
      <c r="AG748" s="361"/>
      <c r="AH748" s="361"/>
      <c r="AI748" s="361"/>
      <c r="AJ748" s="361"/>
      <c r="AK748" s="361"/>
      <c r="AL748" s="366"/>
      <c r="AM748" s="366"/>
      <c r="AN748" s="366"/>
      <c r="AO748" s="366"/>
      <c r="AP748" s="366"/>
      <c r="AQ748" s="366"/>
      <c r="AR748" s="366"/>
      <c r="AS748" s="256">
        <f>SUM(AE748:AR748)</f>
        <v>0</v>
      </c>
    </row>
    <row r="749" spans="1:45" hidden="1" outlineLevel="1">
      <c r="A749" s="464"/>
      <c r="B749" s="254" t="s">
        <v>309</v>
      </c>
      <c r="C749" s="251" t="s">
        <v>163</v>
      </c>
      <c r="D749" s="255"/>
      <c r="E749" s="255"/>
      <c r="F749" s="255"/>
      <c r="G749" s="255"/>
      <c r="H749" s="255"/>
      <c r="I749" s="255"/>
      <c r="J749" s="255"/>
      <c r="K749" s="255"/>
      <c r="L749" s="255"/>
      <c r="M749" s="255"/>
      <c r="N749" s="255"/>
      <c r="O749" s="255"/>
      <c r="P749" s="255"/>
      <c r="Q749" s="255">
        <f>Q748</f>
        <v>12</v>
      </c>
      <c r="R749" s="255"/>
      <c r="S749" s="255"/>
      <c r="T749" s="255"/>
      <c r="U749" s="255"/>
      <c r="V749" s="255"/>
      <c r="W749" s="255"/>
      <c r="X749" s="255"/>
      <c r="Y749" s="255"/>
      <c r="Z749" s="255"/>
      <c r="AA749" s="255"/>
      <c r="AB749" s="255"/>
      <c r="AC749" s="255"/>
      <c r="AD749" s="255"/>
      <c r="AE749" s="362">
        <f>AE748</f>
        <v>0</v>
      </c>
      <c r="AF749" s="362">
        <f t="shared" ref="AF749" si="2225">AF748</f>
        <v>0</v>
      </c>
      <c r="AG749" s="362">
        <f t="shared" ref="AG749" si="2226">AG748</f>
        <v>0</v>
      </c>
      <c r="AH749" s="362">
        <f t="shared" ref="AH749" si="2227">AH748</f>
        <v>0</v>
      </c>
      <c r="AI749" s="362">
        <f t="shared" ref="AI749" si="2228">AI748</f>
        <v>0</v>
      </c>
      <c r="AJ749" s="362">
        <f t="shared" ref="AJ749" si="2229">AJ748</f>
        <v>0</v>
      </c>
      <c r="AK749" s="362">
        <f t="shared" ref="AK749" si="2230">AK748</f>
        <v>0</v>
      </c>
      <c r="AL749" s="362">
        <f t="shared" ref="AL749" si="2231">AL748</f>
        <v>0</v>
      </c>
      <c r="AM749" s="362">
        <f t="shared" ref="AM749" si="2232">AM748</f>
        <v>0</v>
      </c>
      <c r="AN749" s="362">
        <f t="shared" ref="AN749" si="2233">AN748</f>
        <v>0</v>
      </c>
      <c r="AO749" s="362">
        <f t="shared" ref="AO749" si="2234">AO748</f>
        <v>0</v>
      </c>
      <c r="AP749" s="362">
        <f t="shared" ref="AP749" si="2235">AP748</f>
        <v>0</v>
      </c>
      <c r="AQ749" s="362">
        <f t="shared" ref="AQ749" si="2236">AQ748</f>
        <v>0</v>
      </c>
      <c r="AR749" s="362">
        <f t="shared" ref="AR749" si="2237">AR748</f>
        <v>0</v>
      </c>
      <c r="AS749" s="266"/>
    </row>
    <row r="750" spans="1:45" hidden="1" outlineLevel="1">
      <c r="A750" s="464"/>
      <c r="B750" s="379"/>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363"/>
      <c r="AF750" s="376"/>
      <c r="AG750" s="376"/>
      <c r="AH750" s="376"/>
      <c r="AI750" s="376"/>
      <c r="AJ750" s="376"/>
      <c r="AK750" s="376"/>
      <c r="AL750" s="376"/>
      <c r="AM750" s="376"/>
      <c r="AN750" s="376"/>
      <c r="AO750" s="376"/>
      <c r="AP750" s="376"/>
      <c r="AQ750" s="376"/>
      <c r="AR750" s="376"/>
      <c r="AS750" s="266"/>
    </row>
    <row r="751" spans="1:45" ht="30" hidden="1" outlineLevel="1">
      <c r="A751" s="464">
        <v>45</v>
      </c>
      <c r="B751" s="379" t="s">
        <v>137</v>
      </c>
      <c r="C751" s="251" t="s">
        <v>25</v>
      </c>
      <c r="D751" s="255"/>
      <c r="E751" s="255"/>
      <c r="F751" s="255"/>
      <c r="G751" s="255"/>
      <c r="H751" s="255"/>
      <c r="I751" s="255"/>
      <c r="J751" s="255"/>
      <c r="K751" s="255"/>
      <c r="L751" s="255"/>
      <c r="M751" s="255"/>
      <c r="N751" s="255"/>
      <c r="O751" s="255"/>
      <c r="P751" s="255"/>
      <c r="Q751" s="255">
        <v>12</v>
      </c>
      <c r="R751" s="255"/>
      <c r="S751" s="255"/>
      <c r="T751" s="255"/>
      <c r="U751" s="255"/>
      <c r="V751" s="255"/>
      <c r="W751" s="255"/>
      <c r="X751" s="255"/>
      <c r="Y751" s="255"/>
      <c r="Z751" s="255"/>
      <c r="AA751" s="255"/>
      <c r="AB751" s="255"/>
      <c r="AC751" s="255"/>
      <c r="AD751" s="255"/>
      <c r="AE751" s="377"/>
      <c r="AF751" s="361"/>
      <c r="AG751" s="361"/>
      <c r="AH751" s="361"/>
      <c r="AI751" s="361"/>
      <c r="AJ751" s="361"/>
      <c r="AK751" s="361"/>
      <c r="AL751" s="366"/>
      <c r="AM751" s="366"/>
      <c r="AN751" s="366"/>
      <c r="AO751" s="366"/>
      <c r="AP751" s="366"/>
      <c r="AQ751" s="366"/>
      <c r="AR751" s="366"/>
      <c r="AS751" s="256">
        <f>SUM(AE751:AR751)</f>
        <v>0</v>
      </c>
    </row>
    <row r="752" spans="1:45" hidden="1" outlineLevel="1">
      <c r="A752" s="464"/>
      <c r="B752" s="254" t="s">
        <v>309</v>
      </c>
      <c r="C752" s="251" t="s">
        <v>163</v>
      </c>
      <c r="D752" s="255"/>
      <c r="E752" s="255"/>
      <c r="F752" s="255"/>
      <c r="G752" s="255"/>
      <c r="H752" s="255"/>
      <c r="I752" s="255"/>
      <c r="J752" s="255"/>
      <c r="K752" s="255"/>
      <c r="L752" s="255"/>
      <c r="M752" s="255"/>
      <c r="N752" s="255"/>
      <c r="O752" s="255"/>
      <c r="P752" s="255"/>
      <c r="Q752" s="255">
        <f>Q751</f>
        <v>12</v>
      </c>
      <c r="R752" s="255"/>
      <c r="S752" s="255"/>
      <c r="T752" s="255"/>
      <c r="U752" s="255"/>
      <c r="V752" s="255"/>
      <c r="W752" s="255"/>
      <c r="X752" s="255"/>
      <c r="Y752" s="255"/>
      <c r="Z752" s="255"/>
      <c r="AA752" s="255"/>
      <c r="AB752" s="255"/>
      <c r="AC752" s="255"/>
      <c r="AD752" s="255"/>
      <c r="AE752" s="362">
        <f>AE751</f>
        <v>0</v>
      </c>
      <c r="AF752" s="362">
        <f t="shared" ref="AF752" si="2238">AF751</f>
        <v>0</v>
      </c>
      <c r="AG752" s="362">
        <f t="shared" ref="AG752" si="2239">AG751</f>
        <v>0</v>
      </c>
      <c r="AH752" s="362">
        <f t="shared" ref="AH752" si="2240">AH751</f>
        <v>0</v>
      </c>
      <c r="AI752" s="362">
        <f t="shared" ref="AI752" si="2241">AI751</f>
        <v>0</v>
      </c>
      <c r="AJ752" s="362">
        <f t="shared" ref="AJ752" si="2242">AJ751</f>
        <v>0</v>
      </c>
      <c r="AK752" s="362">
        <f t="shared" ref="AK752" si="2243">AK751</f>
        <v>0</v>
      </c>
      <c r="AL752" s="362">
        <f t="shared" ref="AL752" si="2244">AL751</f>
        <v>0</v>
      </c>
      <c r="AM752" s="362">
        <f t="shared" ref="AM752" si="2245">AM751</f>
        <v>0</v>
      </c>
      <c r="AN752" s="362">
        <f t="shared" ref="AN752" si="2246">AN751</f>
        <v>0</v>
      </c>
      <c r="AO752" s="362">
        <f t="shared" ref="AO752" si="2247">AO751</f>
        <v>0</v>
      </c>
      <c r="AP752" s="362">
        <f t="shared" ref="AP752" si="2248">AP751</f>
        <v>0</v>
      </c>
      <c r="AQ752" s="362">
        <f t="shared" ref="AQ752" si="2249">AQ751</f>
        <v>0</v>
      </c>
      <c r="AR752" s="362">
        <f t="shared" ref="AR752" si="2250">AR751</f>
        <v>0</v>
      </c>
      <c r="AS752" s="266"/>
    </row>
    <row r="753" spans="1:45" hidden="1" outlineLevel="1">
      <c r="A753" s="464"/>
      <c r="B753" s="379"/>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363"/>
      <c r="AF753" s="376"/>
      <c r="AG753" s="376"/>
      <c r="AH753" s="376"/>
      <c r="AI753" s="376"/>
      <c r="AJ753" s="376"/>
      <c r="AK753" s="376"/>
      <c r="AL753" s="376"/>
      <c r="AM753" s="376"/>
      <c r="AN753" s="376"/>
      <c r="AO753" s="376"/>
      <c r="AP753" s="376"/>
      <c r="AQ753" s="376"/>
      <c r="AR753" s="376"/>
      <c r="AS753" s="266"/>
    </row>
    <row r="754" spans="1:45" ht="30" hidden="1" outlineLevel="1">
      <c r="A754" s="464">
        <v>46</v>
      </c>
      <c r="B754" s="379" t="s">
        <v>138</v>
      </c>
      <c r="C754" s="251" t="s">
        <v>25</v>
      </c>
      <c r="D754" s="255"/>
      <c r="E754" s="255"/>
      <c r="F754" s="255"/>
      <c r="G754" s="255"/>
      <c r="H754" s="255"/>
      <c r="I754" s="255"/>
      <c r="J754" s="255"/>
      <c r="K754" s="255"/>
      <c r="L754" s="255"/>
      <c r="M754" s="255"/>
      <c r="N754" s="255"/>
      <c r="O754" s="255"/>
      <c r="P754" s="255"/>
      <c r="Q754" s="255">
        <v>12</v>
      </c>
      <c r="R754" s="255"/>
      <c r="S754" s="255"/>
      <c r="T754" s="255"/>
      <c r="U754" s="255"/>
      <c r="V754" s="255"/>
      <c r="W754" s="255"/>
      <c r="X754" s="255"/>
      <c r="Y754" s="255"/>
      <c r="Z754" s="255"/>
      <c r="AA754" s="255"/>
      <c r="AB754" s="255"/>
      <c r="AC754" s="255"/>
      <c r="AD754" s="255"/>
      <c r="AE754" s="377"/>
      <c r="AF754" s="361"/>
      <c r="AG754" s="361"/>
      <c r="AH754" s="361"/>
      <c r="AI754" s="361"/>
      <c r="AJ754" s="361"/>
      <c r="AK754" s="361"/>
      <c r="AL754" s="366"/>
      <c r="AM754" s="366"/>
      <c r="AN754" s="366"/>
      <c r="AO754" s="366"/>
      <c r="AP754" s="366"/>
      <c r="AQ754" s="366"/>
      <c r="AR754" s="366"/>
      <c r="AS754" s="256">
        <f>SUM(AE754:AR754)</f>
        <v>0</v>
      </c>
    </row>
    <row r="755" spans="1:45" hidden="1" outlineLevel="1">
      <c r="A755" s="464"/>
      <c r="B755" s="254" t="s">
        <v>309</v>
      </c>
      <c r="C755" s="251" t="s">
        <v>163</v>
      </c>
      <c r="D755" s="255"/>
      <c r="E755" s="255"/>
      <c r="F755" s="255"/>
      <c r="G755" s="255"/>
      <c r="H755" s="255"/>
      <c r="I755" s="255"/>
      <c r="J755" s="255"/>
      <c r="K755" s="255"/>
      <c r="L755" s="255"/>
      <c r="M755" s="255"/>
      <c r="N755" s="255"/>
      <c r="O755" s="255"/>
      <c r="P755" s="255"/>
      <c r="Q755" s="255">
        <f>Q754</f>
        <v>12</v>
      </c>
      <c r="R755" s="255"/>
      <c r="S755" s="255"/>
      <c r="T755" s="255"/>
      <c r="U755" s="255"/>
      <c r="V755" s="255"/>
      <c r="W755" s="255"/>
      <c r="X755" s="255"/>
      <c r="Y755" s="255"/>
      <c r="Z755" s="255"/>
      <c r="AA755" s="255"/>
      <c r="AB755" s="255"/>
      <c r="AC755" s="255"/>
      <c r="AD755" s="255"/>
      <c r="AE755" s="362">
        <f>AE754</f>
        <v>0</v>
      </c>
      <c r="AF755" s="362">
        <f t="shared" ref="AF755" si="2251">AF754</f>
        <v>0</v>
      </c>
      <c r="AG755" s="362">
        <f t="shared" ref="AG755" si="2252">AG754</f>
        <v>0</v>
      </c>
      <c r="AH755" s="362">
        <f t="shared" ref="AH755" si="2253">AH754</f>
        <v>0</v>
      </c>
      <c r="AI755" s="362">
        <f t="shared" ref="AI755" si="2254">AI754</f>
        <v>0</v>
      </c>
      <c r="AJ755" s="362">
        <f t="shared" ref="AJ755" si="2255">AJ754</f>
        <v>0</v>
      </c>
      <c r="AK755" s="362">
        <f t="shared" ref="AK755" si="2256">AK754</f>
        <v>0</v>
      </c>
      <c r="AL755" s="362">
        <f t="shared" ref="AL755" si="2257">AL754</f>
        <v>0</v>
      </c>
      <c r="AM755" s="362">
        <f t="shared" ref="AM755" si="2258">AM754</f>
        <v>0</v>
      </c>
      <c r="AN755" s="362">
        <f t="shared" ref="AN755" si="2259">AN754</f>
        <v>0</v>
      </c>
      <c r="AO755" s="362">
        <f t="shared" ref="AO755" si="2260">AO754</f>
        <v>0</v>
      </c>
      <c r="AP755" s="362">
        <f t="shared" ref="AP755" si="2261">AP754</f>
        <v>0</v>
      </c>
      <c r="AQ755" s="362">
        <f t="shared" ref="AQ755" si="2262">AQ754</f>
        <v>0</v>
      </c>
      <c r="AR755" s="362">
        <f t="shared" ref="AR755" si="2263">AR754</f>
        <v>0</v>
      </c>
      <c r="AS755" s="266"/>
    </row>
    <row r="756" spans="1:45" hidden="1" outlineLevel="1">
      <c r="A756" s="464"/>
      <c r="B756" s="379"/>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363"/>
      <c r="AF756" s="376"/>
      <c r="AG756" s="376"/>
      <c r="AH756" s="376"/>
      <c r="AI756" s="376"/>
      <c r="AJ756" s="376"/>
      <c r="AK756" s="376"/>
      <c r="AL756" s="376"/>
      <c r="AM756" s="376"/>
      <c r="AN756" s="376"/>
      <c r="AO756" s="376"/>
      <c r="AP756" s="376"/>
      <c r="AQ756" s="376"/>
      <c r="AR756" s="376"/>
      <c r="AS756" s="266"/>
    </row>
    <row r="757" spans="1:45" ht="30" hidden="1" outlineLevel="1">
      <c r="A757" s="464">
        <v>47</v>
      </c>
      <c r="B757" s="379" t="s">
        <v>139</v>
      </c>
      <c r="C757" s="251" t="s">
        <v>25</v>
      </c>
      <c r="D757" s="255"/>
      <c r="E757" s="255"/>
      <c r="F757" s="255"/>
      <c r="G757" s="255"/>
      <c r="H757" s="255"/>
      <c r="I757" s="255"/>
      <c r="J757" s="255"/>
      <c r="K757" s="255"/>
      <c r="L757" s="255"/>
      <c r="M757" s="255"/>
      <c r="N757" s="255"/>
      <c r="O757" s="255"/>
      <c r="P757" s="255"/>
      <c r="Q757" s="255">
        <v>12</v>
      </c>
      <c r="R757" s="255"/>
      <c r="S757" s="255"/>
      <c r="T757" s="255"/>
      <c r="U757" s="255"/>
      <c r="V757" s="255"/>
      <c r="W757" s="255"/>
      <c r="X757" s="255"/>
      <c r="Y757" s="255"/>
      <c r="Z757" s="255"/>
      <c r="AA757" s="255"/>
      <c r="AB757" s="255"/>
      <c r="AC757" s="255"/>
      <c r="AD757" s="255"/>
      <c r="AE757" s="377"/>
      <c r="AF757" s="361"/>
      <c r="AG757" s="361"/>
      <c r="AH757" s="361"/>
      <c r="AI757" s="361"/>
      <c r="AJ757" s="361"/>
      <c r="AK757" s="361"/>
      <c r="AL757" s="366"/>
      <c r="AM757" s="366"/>
      <c r="AN757" s="366"/>
      <c r="AO757" s="366"/>
      <c r="AP757" s="366"/>
      <c r="AQ757" s="366"/>
      <c r="AR757" s="366"/>
      <c r="AS757" s="256">
        <f>SUM(AE757:AR757)</f>
        <v>0</v>
      </c>
    </row>
    <row r="758" spans="1:45" hidden="1" outlineLevel="1">
      <c r="A758" s="464"/>
      <c r="B758" s="254" t="s">
        <v>309</v>
      </c>
      <c r="C758" s="251" t="s">
        <v>163</v>
      </c>
      <c r="D758" s="255"/>
      <c r="E758" s="255"/>
      <c r="F758" s="255"/>
      <c r="G758" s="255"/>
      <c r="H758" s="255"/>
      <c r="I758" s="255"/>
      <c r="J758" s="255"/>
      <c r="K758" s="255"/>
      <c r="L758" s="255"/>
      <c r="M758" s="255"/>
      <c r="N758" s="255"/>
      <c r="O758" s="255"/>
      <c r="P758" s="255"/>
      <c r="Q758" s="255">
        <f>Q757</f>
        <v>12</v>
      </c>
      <c r="R758" s="255"/>
      <c r="S758" s="255"/>
      <c r="T758" s="255"/>
      <c r="U758" s="255"/>
      <c r="V758" s="255"/>
      <c r="W758" s="255"/>
      <c r="X758" s="255"/>
      <c r="Y758" s="255"/>
      <c r="Z758" s="255"/>
      <c r="AA758" s="255"/>
      <c r="AB758" s="255"/>
      <c r="AC758" s="255"/>
      <c r="AD758" s="255"/>
      <c r="AE758" s="362">
        <f>AE757</f>
        <v>0</v>
      </c>
      <c r="AF758" s="362">
        <f t="shared" ref="AF758" si="2264">AF757</f>
        <v>0</v>
      </c>
      <c r="AG758" s="362">
        <f t="shared" ref="AG758" si="2265">AG757</f>
        <v>0</v>
      </c>
      <c r="AH758" s="362">
        <f t="shared" ref="AH758" si="2266">AH757</f>
        <v>0</v>
      </c>
      <c r="AI758" s="362">
        <f t="shared" ref="AI758" si="2267">AI757</f>
        <v>0</v>
      </c>
      <c r="AJ758" s="362">
        <f t="shared" ref="AJ758" si="2268">AJ757</f>
        <v>0</v>
      </c>
      <c r="AK758" s="362">
        <f t="shared" ref="AK758" si="2269">AK757</f>
        <v>0</v>
      </c>
      <c r="AL758" s="362">
        <f t="shared" ref="AL758" si="2270">AL757</f>
        <v>0</v>
      </c>
      <c r="AM758" s="362">
        <f t="shared" ref="AM758" si="2271">AM757</f>
        <v>0</v>
      </c>
      <c r="AN758" s="362">
        <f t="shared" ref="AN758" si="2272">AN757</f>
        <v>0</v>
      </c>
      <c r="AO758" s="362">
        <f t="shared" ref="AO758" si="2273">AO757</f>
        <v>0</v>
      </c>
      <c r="AP758" s="362">
        <f t="shared" ref="AP758" si="2274">AP757</f>
        <v>0</v>
      </c>
      <c r="AQ758" s="362">
        <f t="shared" ref="AQ758" si="2275">AQ757</f>
        <v>0</v>
      </c>
      <c r="AR758" s="362">
        <f t="shared" ref="AR758" si="2276">AR757</f>
        <v>0</v>
      </c>
      <c r="AS758" s="266"/>
    </row>
    <row r="759" spans="1:45" hidden="1" outlineLevel="1">
      <c r="A759" s="464"/>
      <c r="B759" s="379"/>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363"/>
      <c r="AF759" s="376"/>
      <c r="AG759" s="376"/>
      <c r="AH759" s="376"/>
      <c r="AI759" s="376"/>
      <c r="AJ759" s="376"/>
      <c r="AK759" s="376"/>
      <c r="AL759" s="376"/>
      <c r="AM759" s="376"/>
      <c r="AN759" s="376"/>
      <c r="AO759" s="376"/>
      <c r="AP759" s="376"/>
      <c r="AQ759" s="376"/>
      <c r="AR759" s="376"/>
      <c r="AS759" s="266"/>
    </row>
    <row r="760" spans="1:45" ht="30" hidden="1" outlineLevel="1">
      <c r="A760" s="464">
        <v>48</v>
      </c>
      <c r="B760" s="379" t="s">
        <v>140</v>
      </c>
      <c r="C760" s="251" t="s">
        <v>25</v>
      </c>
      <c r="D760" s="255"/>
      <c r="E760" s="255"/>
      <c r="F760" s="255"/>
      <c r="G760" s="255"/>
      <c r="H760" s="255"/>
      <c r="I760" s="255"/>
      <c r="J760" s="255"/>
      <c r="K760" s="255"/>
      <c r="L760" s="255"/>
      <c r="M760" s="255"/>
      <c r="N760" s="255"/>
      <c r="O760" s="255"/>
      <c r="P760" s="255"/>
      <c r="Q760" s="255">
        <v>12</v>
      </c>
      <c r="R760" s="255"/>
      <c r="S760" s="255"/>
      <c r="T760" s="255"/>
      <c r="U760" s="255"/>
      <c r="V760" s="255"/>
      <c r="W760" s="255"/>
      <c r="X760" s="255"/>
      <c r="Y760" s="255"/>
      <c r="Z760" s="255"/>
      <c r="AA760" s="255"/>
      <c r="AB760" s="255"/>
      <c r="AC760" s="255"/>
      <c r="AD760" s="255"/>
      <c r="AE760" s="377"/>
      <c r="AF760" s="361"/>
      <c r="AG760" s="361"/>
      <c r="AH760" s="361"/>
      <c r="AI760" s="361"/>
      <c r="AJ760" s="361"/>
      <c r="AK760" s="361"/>
      <c r="AL760" s="366"/>
      <c r="AM760" s="366"/>
      <c r="AN760" s="366"/>
      <c r="AO760" s="366"/>
      <c r="AP760" s="366"/>
      <c r="AQ760" s="366"/>
      <c r="AR760" s="366"/>
      <c r="AS760" s="256">
        <f>SUM(AE760:AR760)</f>
        <v>0</v>
      </c>
    </row>
    <row r="761" spans="1:45" hidden="1" outlineLevel="1">
      <c r="A761" s="464"/>
      <c r="B761" s="254" t="s">
        <v>309</v>
      </c>
      <c r="C761" s="251" t="s">
        <v>163</v>
      </c>
      <c r="D761" s="255"/>
      <c r="E761" s="255"/>
      <c r="F761" s="255"/>
      <c r="G761" s="255"/>
      <c r="H761" s="255"/>
      <c r="I761" s="255"/>
      <c r="J761" s="255"/>
      <c r="K761" s="255"/>
      <c r="L761" s="255"/>
      <c r="M761" s="255"/>
      <c r="N761" s="255"/>
      <c r="O761" s="255"/>
      <c r="P761" s="255"/>
      <c r="Q761" s="255">
        <f>Q760</f>
        <v>12</v>
      </c>
      <c r="R761" s="255"/>
      <c r="S761" s="255"/>
      <c r="T761" s="255"/>
      <c r="U761" s="255"/>
      <c r="V761" s="255"/>
      <c r="W761" s="255"/>
      <c r="X761" s="255"/>
      <c r="Y761" s="255"/>
      <c r="Z761" s="255"/>
      <c r="AA761" s="255"/>
      <c r="AB761" s="255"/>
      <c r="AC761" s="255"/>
      <c r="AD761" s="255"/>
      <c r="AE761" s="362">
        <f>AE760</f>
        <v>0</v>
      </c>
      <c r="AF761" s="362">
        <f t="shared" ref="AF761" si="2277">AF760</f>
        <v>0</v>
      </c>
      <c r="AG761" s="362">
        <f t="shared" ref="AG761" si="2278">AG760</f>
        <v>0</v>
      </c>
      <c r="AH761" s="362">
        <f t="shared" ref="AH761" si="2279">AH760</f>
        <v>0</v>
      </c>
      <c r="AI761" s="362">
        <f t="shared" ref="AI761" si="2280">AI760</f>
        <v>0</v>
      </c>
      <c r="AJ761" s="362">
        <f t="shared" ref="AJ761" si="2281">AJ760</f>
        <v>0</v>
      </c>
      <c r="AK761" s="362">
        <f t="shared" ref="AK761" si="2282">AK760</f>
        <v>0</v>
      </c>
      <c r="AL761" s="362">
        <f t="shared" ref="AL761" si="2283">AL760</f>
        <v>0</v>
      </c>
      <c r="AM761" s="362">
        <f t="shared" ref="AM761" si="2284">AM760</f>
        <v>0</v>
      </c>
      <c r="AN761" s="362">
        <f t="shared" ref="AN761" si="2285">AN760</f>
        <v>0</v>
      </c>
      <c r="AO761" s="362">
        <f t="shared" ref="AO761" si="2286">AO760</f>
        <v>0</v>
      </c>
      <c r="AP761" s="362">
        <f t="shared" ref="AP761" si="2287">AP760</f>
        <v>0</v>
      </c>
      <c r="AQ761" s="362">
        <f t="shared" ref="AQ761" si="2288">AQ760</f>
        <v>0</v>
      </c>
      <c r="AR761" s="362">
        <f t="shared" ref="AR761" si="2289">AR760</f>
        <v>0</v>
      </c>
      <c r="AS761" s="266"/>
    </row>
    <row r="762" spans="1:45" hidden="1" outlineLevel="1">
      <c r="A762" s="464"/>
      <c r="B762" s="379"/>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251"/>
      <c r="AE762" s="363"/>
      <c r="AF762" s="376"/>
      <c r="AG762" s="376"/>
      <c r="AH762" s="376"/>
      <c r="AI762" s="376"/>
      <c r="AJ762" s="376"/>
      <c r="AK762" s="376"/>
      <c r="AL762" s="376"/>
      <c r="AM762" s="376"/>
      <c r="AN762" s="376"/>
      <c r="AO762" s="376"/>
      <c r="AP762" s="376"/>
      <c r="AQ762" s="376"/>
      <c r="AR762" s="376"/>
      <c r="AS762" s="266"/>
    </row>
    <row r="763" spans="1:45" ht="30" hidden="1" outlineLevel="1">
      <c r="A763" s="464">
        <v>49</v>
      </c>
      <c r="B763" s="379" t="s">
        <v>141</v>
      </c>
      <c r="C763" s="251" t="s">
        <v>25</v>
      </c>
      <c r="D763" s="255"/>
      <c r="E763" s="255"/>
      <c r="F763" s="255"/>
      <c r="G763" s="255"/>
      <c r="H763" s="255"/>
      <c r="I763" s="255"/>
      <c r="J763" s="255"/>
      <c r="K763" s="255"/>
      <c r="L763" s="255"/>
      <c r="M763" s="255"/>
      <c r="N763" s="255"/>
      <c r="O763" s="255"/>
      <c r="P763" s="255"/>
      <c r="Q763" s="255">
        <v>12</v>
      </c>
      <c r="R763" s="255"/>
      <c r="S763" s="255"/>
      <c r="T763" s="255"/>
      <c r="U763" s="255"/>
      <c r="V763" s="255"/>
      <c r="W763" s="255"/>
      <c r="X763" s="255"/>
      <c r="Y763" s="255"/>
      <c r="Z763" s="255"/>
      <c r="AA763" s="255"/>
      <c r="AB763" s="255"/>
      <c r="AC763" s="255"/>
      <c r="AD763" s="255"/>
      <c r="AE763" s="377"/>
      <c r="AF763" s="361"/>
      <c r="AG763" s="361"/>
      <c r="AH763" s="361"/>
      <c r="AI763" s="361"/>
      <c r="AJ763" s="361"/>
      <c r="AK763" s="361"/>
      <c r="AL763" s="366"/>
      <c r="AM763" s="366"/>
      <c r="AN763" s="366"/>
      <c r="AO763" s="366"/>
      <c r="AP763" s="366"/>
      <c r="AQ763" s="366"/>
      <c r="AR763" s="366"/>
      <c r="AS763" s="256">
        <f>SUM(AE763:AR763)</f>
        <v>0</v>
      </c>
    </row>
    <row r="764" spans="1:45" hidden="1" outlineLevel="1">
      <c r="A764" s="464"/>
      <c r="B764" s="254" t="s">
        <v>309</v>
      </c>
      <c r="C764" s="251" t="s">
        <v>163</v>
      </c>
      <c r="D764" s="255"/>
      <c r="E764" s="255"/>
      <c r="F764" s="255"/>
      <c r="G764" s="255"/>
      <c r="H764" s="255"/>
      <c r="I764" s="255"/>
      <c r="J764" s="255"/>
      <c r="K764" s="255"/>
      <c r="L764" s="255"/>
      <c r="M764" s="255"/>
      <c r="N764" s="255"/>
      <c r="O764" s="255"/>
      <c r="P764" s="255"/>
      <c r="Q764" s="255">
        <f>Q763</f>
        <v>12</v>
      </c>
      <c r="R764" s="255"/>
      <c r="S764" s="255"/>
      <c r="T764" s="255"/>
      <c r="U764" s="255"/>
      <c r="V764" s="255"/>
      <c r="W764" s="255"/>
      <c r="X764" s="255"/>
      <c r="Y764" s="255"/>
      <c r="Z764" s="255"/>
      <c r="AA764" s="255"/>
      <c r="AB764" s="255"/>
      <c r="AC764" s="255"/>
      <c r="AD764" s="255"/>
      <c r="AE764" s="362">
        <f>AE763</f>
        <v>0</v>
      </c>
      <c r="AF764" s="362">
        <f t="shared" ref="AF764" si="2290">AF763</f>
        <v>0</v>
      </c>
      <c r="AG764" s="362">
        <f t="shared" ref="AG764" si="2291">AG763</f>
        <v>0</v>
      </c>
      <c r="AH764" s="362">
        <f t="shared" ref="AH764" si="2292">AH763</f>
        <v>0</v>
      </c>
      <c r="AI764" s="362">
        <f t="shared" ref="AI764" si="2293">AI763</f>
        <v>0</v>
      </c>
      <c r="AJ764" s="362">
        <f t="shared" ref="AJ764" si="2294">AJ763</f>
        <v>0</v>
      </c>
      <c r="AK764" s="362">
        <f t="shared" ref="AK764" si="2295">AK763</f>
        <v>0</v>
      </c>
      <c r="AL764" s="362">
        <f t="shared" ref="AL764" si="2296">AL763</f>
        <v>0</v>
      </c>
      <c r="AM764" s="362">
        <f t="shared" ref="AM764" si="2297">AM763</f>
        <v>0</v>
      </c>
      <c r="AN764" s="362">
        <f t="shared" ref="AN764" si="2298">AN763</f>
        <v>0</v>
      </c>
      <c r="AO764" s="362">
        <f t="shared" ref="AO764" si="2299">AO763</f>
        <v>0</v>
      </c>
      <c r="AP764" s="362">
        <f t="shared" ref="AP764" si="2300">AP763</f>
        <v>0</v>
      </c>
      <c r="AQ764" s="362">
        <f t="shared" ref="AQ764" si="2301">AQ763</f>
        <v>0</v>
      </c>
      <c r="AR764" s="362">
        <f t="shared" ref="AR764" si="2302">AR763</f>
        <v>0</v>
      </c>
      <c r="AS764" s="266"/>
    </row>
    <row r="765" spans="1:45" outlineLevel="1">
      <c r="A765" s="464"/>
      <c r="B765" s="254"/>
      <c r="C765" s="265"/>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251"/>
      <c r="AE765" s="363"/>
      <c r="AF765" s="363"/>
      <c r="AG765" s="363"/>
      <c r="AH765" s="363"/>
      <c r="AI765" s="363"/>
      <c r="AJ765" s="363"/>
      <c r="AK765" s="363"/>
      <c r="AL765" s="363"/>
      <c r="AM765" s="363"/>
      <c r="AN765" s="363"/>
      <c r="AO765" s="363"/>
      <c r="AP765" s="363"/>
      <c r="AQ765" s="363"/>
      <c r="AR765" s="363"/>
      <c r="AS765" s="266"/>
    </row>
    <row r="766" spans="1:45" ht="15.75">
      <c r="B766" s="286" t="s">
        <v>310</v>
      </c>
      <c r="C766" s="288"/>
      <c r="D766" s="288">
        <f>SUM(D609:D764)</f>
        <v>289703136.89697778</v>
      </c>
      <c r="E766" s="288"/>
      <c r="F766" s="288"/>
      <c r="G766" s="288"/>
      <c r="H766" s="288"/>
      <c r="I766" s="288"/>
      <c r="J766" s="288"/>
      <c r="K766" s="288"/>
      <c r="L766" s="288"/>
      <c r="M766" s="288"/>
      <c r="N766" s="288"/>
      <c r="O766" s="288"/>
      <c r="P766" s="288"/>
      <c r="Q766" s="288"/>
      <c r="R766" s="288">
        <f>SUM(R609:R764)</f>
        <v>36652.973769549448</v>
      </c>
      <c r="S766" s="288"/>
      <c r="T766" s="288"/>
      <c r="U766" s="288"/>
      <c r="V766" s="288"/>
      <c r="W766" s="288"/>
      <c r="X766" s="288"/>
      <c r="Y766" s="288"/>
      <c r="Z766" s="288"/>
      <c r="AA766" s="288"/>
      <c r="AB766" s="288"/>
      <c r="AC766" s="288"/>
      <c r="AD766" s="288"/>
      <c r="AE766" s="288">
        <f>IF(AE607="kWh",SUMPRODUCT(D609:D764,AE609:AE764))</f>
        <v>35729603.791058689</v>
      </c>
      <c r="AF766" s="288">
        <f>IF(AF607="kWh",SUMPRODUCT(D609:D764,AF609:AF764))</f>
        <v>1477552.2158870471</v>
      </c>
      <c r="AG766" s="288">
        <f>IF(AG607="kw",SUMPRODUCT(Q609:Q764,R609:R764,AG609:AG764),SUMPRODUCT(D609:D764,AG609:AG764))</f>
        <v>31414753.00528764</v>
      </c>
      <c r="AH766" s="288">
        <f>IF(AH607="kw",SUMPRODUCT(Q609:Q764,R609:R764,AH609:AH764),SUMPRODUCT(D609:D764,AH609:AH764))</f>
        <v>233707.04149149527</v>
      </c>
      <c r="AI766" s="288">
        <f>IF(AI607="kw",SUMPRODUCT(Q609:Q764,R609:R764,AI609:AI764),SUMPRODUCT(D609:D764,AI609:AI764))</f>
        <v>78704.383013224084</v>
      </c>
      <c r="AJ766" s="288">
        <f>IF(AJ607="kw",SUMPRODUCT(Q609:Q764,R609:R764,AJ609:AJ764),SUMPRODUCT(D609:D764,AJ609:AJ764))</f>
        <v>47621.399236623867</v>
      </c>
      <c r="AK766" s="288">
        <f>IF(AK607="kw",SUMPRODUCT(Q609:Q764,R609:R764,AK609:AK764),SUMPRODUCT(D609:D764,AK609:AK764))</f>
        <v>0</v>
      </c>
      <c r="AL766" s="288">
        <f>IF(AL607="kw",SUMPRODUCT(Q609:Q764,R609:R764,AL609:AL764),SUMPRODUCT(D609:D764,AL609:AL764))</f>
        <v>0</v>
      </c>
      <c r="AM766" s="288">
        <f>IF(AM607="kw",SUMPRODUCT(Q609:Q764,R609:R764,AM609:AM764),SUMPRODUCT(D609:D764,AM609:AM764))</f>
        <v>0</v>
      </c>
      <c r="AN766" s="288">
        <f>IF(AN607="kw",SUMPRODUCT(Q609:Q764,R609:R764,AN609:AN764),SUMPRODUCT(D609:D764,AN609:AN764))</f>
        <v>0</v>
      </c>
      <c r="AO766" s="288">
        <f>IF(AO607="kw",SUMPRODUCT(Q609:Q764,R609:R764,AO609:AO764),SUMPRODUCT(D609:D764,AO609:AO764))</f>
        <v>0</v>
      </c>
      <c r="AP766" s="288">
        <f>IF(AP607="kw",SUMPRODUCT(Q609:Q764,R609:R764,AP609:AP764),SUMPRODUCT(D609:D764,AP609:AP764))</f>
        <v>0</v>
      </c>
      <c r="AQ766" s="288">
        <f>IF(AQ607="kw",SUMPRODUCT(Q609:Q764,R609:R764,AQ609:AQ764),SUMPRODUCT(D609:D764,AQ609:AQ764))</f>
        <v>0</v>
      </c>
      <c r="AR766" s="288">
        <f>IF(AR607="kw",SUMPRODUCT(Q609:Q764,R609:R764,AR609:AR764),SUMPRODUCT(D609:D764,AR609:AR764))</f>
        <v>0</v>
      </c>
      <c r="AS766" s="289"/>
    </row>
    <row r="767" spans="1:45" ht="15.75">
      <c r="B767" s="343" t="s">
        <v>311</v>
      </c>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c r="AE767" s="344">
        <f>HLOOKUP(AE606,'2. LRAMVA Threshold'!$B$43:$Q$61,10,FALSE)</f>
        <v>0</v>
      </c>
      <c r="AF767" s="344">
        <f>HLOOKUP(AF606,'2. LRAMVA Threshold'!$B$43:$Q$54,10,FALSE)</f>
        <v>0</v>
      </c>
      <c r="AG767" s="344">
        <f>HLOOKUP(AG416,'2. LRAMVA Threshold'!$B$43:$Q$54,10,FALSE)</f>
        <v>0</v>
      </c>
      <c r="AH767" s="344">
        <f>HLOOKUP(AH416,'2. LRAMVA Threshold'!$B$43:$Q$54,10,FALSE)</f>
        <v>0</v>
      </c>
      <c r="AI767" s="344">
        <f>HLOOKUP(AI416,'2. LRAMVA Threshold'!$B$43:$Q$54,10,FALSE)</f>
        <v>0</v>
      </c>
      <c r="AJ767" s="344">
        <f>HLOOKUP(AJ416,'2. LRAMVA Threshold'!$B$43:$Q$54,10,FALSE)</f>
        <v>0</v>
      </c>
      <c r="AK767" s="344">
        <f>HLOOKUP(AK416,'2. LRAMVA Threshold'!$B$43:$Q$54,10,FALSE)</f>
        <v>0</v>
      </c>
      <c r="AL767" s="344">
        <f>HLOOKUP(AL416,'2. LRAMVA Threshold'!$B$43:$Q$54,10,FALSE)</f>
        <v>0</v>
      </c>
      <c r="AM767" s="344">
        <f>HLOOKUP(AM416,'2. LRAMVA Threshold'!$B$43:$Q$54,10,FALSE)</f>
        <v>0</v>
      </c>
      <c r="AN767" s="344">
        <f>HLOOKUP(AN416,'2. LRAMVA Threshold'!$B$43:$Q$54,10,FALSE)</f>
        <v>0</v>
      </c>
      <c r="AO767" s="344">
        <f>HLOOKUP(AO416,'2. LRAMVA Threshold'!$B$43:$Q$54,10,FALSE)</f>
        <v>0</v>
      </c>
      <c r="AP767" s="344">
        <f>HLOOKUP(AP416,'2. LRAMVA Threshold'!$B$43:$Q$54,10,FALSE)</f>
        <v>0</v>
      </c>
      <c r="AQ767" s="344">
        <f>HLOOKUP(AQ416,'2. LRAMVA Threshold'!$B$43:$Q$54,10,FALSE)</f>
        <v>0</v>
      </c>
      <c r="AR767" s="344">
        <f>HLOOKUP(AR416,'2. LRAMVA Threshold'!$B$43:$Q$54,10,FALSE)</f>
        <v>0</v>
      </c>
      <c r="AS767" s="393"/>
    </row>
    <row r="768" spans="1:45">
      <c r="B768" s="346"/>
      <c r="C768" s="383"/>
      <c r="D768" s="384"/>
      <c r="E768" s="384"/>
      <c r="F768" s="384"/>
      <c r="G768" s="384"/>
      <c r="H768" s="384"/>
      <c r="I768" s="384"/>
      <c r="J768" s="384"/>
      <c r="K768" s="384"/>
      <c r="L768" s="384"/>
      <c r="M768" s="384"/>
      <c r="N768" s="348"/>
      <c r="O768" s="348"/>
      <c r="P768" s="348"/>
      <c r="Q768" s="384"/>
      <c r="R768" s="384"/>
      <c r="S768" s="384"/>
      <c r="T768" s="384"/>
      <c r="U768" s="384"/>
      <c r="V768" s="386"/>
      <c r="W768" s="386"/>
      <c r="X768" s="386"/>
      <c r="Y768" s="386"/>
      <c r="Z768" s="384"/>
      <c r="AA768" s="384"/>
      <c r="AB768" s="348"/>
      <c r="AC768" s="348"/>
      <c r="AD768" s="348"/>
      <c r="AE768" s="387"/>
      <c r="AF768" s="387"/>
      <c r="AG768" s="387"/>
      <c r="AH768" s="387"/>
      <c r="AI768" s="387"/>
      <c r="AJ768" s="387"/>
      <c r="AK768" s="387"/>
      <c r="AL768" s="351"/>
      <c r="AM768" s="351"/>
      <c r="AN768" s="351"/>
      <c r="AO768" s="351"/>
      <c r="AP768" s="351"/>
      <c r="AQ768" s="351"/>
      <c r="AR768" s="351"/>
      <c r="AS768" s="352"/>
    </row>
    <row r="769" spans="2:46">
      <c r="B769" s="283" t="s">
        <v>312</v>
      </c>
      <c r="C769" s="296"/>
      <c r="D769" s="296"/>
      <c r="E769" s="329"/>
      <c r="F769" s="329"/>
      <c r="G769" s="329"/>
      <c r="H769" s="329"/>
      <c r="I769" s="329"/>
      <c r="J769" s="329"/>
      <c r="K769" s="329"/>
      <c r="L769" s="329"/>
      <c r="M769" s="329"/>
      <c r="N769" s="329"/>
      <c r="O769" s="329"/>
      <c r="P769" s="329"/>
      <c r="Q769" s="329"/>
      <c r="R769" s="251"/>
      <c r="S769" s="298"/>
      <c r="T769" s="298"/>
      <c r="U769" s="298"/>
      <c r="V769" s="297"/>
      <c r="W769" s="297"/>
      <c r="X769" s="297"/>
      <c r="Y769" s="297"/>
      <c r="Z769" s="298"/>
      <c r="AA769" s="298"/>
      <c r="AB769" s="298"/>
      <c r="AC769" s="298"/>
      <c r="AD769" s="298"/>
      <c r="AE769" s="732">
        <f>HLOOKUP(AE$36,'3.  Distribution Rates'!$C$165:$P$178,10,FALSE)</f>
        <v>0</v>
      </c>
      <c r="AF769" s="732">
        <f>HLOOKUP(AF$36,'3.  Distribution Rates'!$C$165:$P$178,10,FALSE)</f>
        <v>0</v>
      </c>
      <c r="AG769" s="299">
        <f>HLOOKUP(AG$36,'3.  Distribution Rates'!$C$165:$P$178,10,FALSE)</f>
        <v>0</v>
      </c>
      <c r="AH769" s="299">
        <f>HLOOKUP(AH$36,'3.  Distribution Rates'!$C$165:$P$178,10,FALSE)</f>
        <v>0</v>
      </c>
      <c r="AI769" s="299">
        <f>HLOOKUP(AI$36,'3.  Distribution Rates'!$C$165:$P$178,10,FALSE)</f>
        <v>0</v>
      </c>
      <c r="AJ769" s="299">
        <f>HLOOKUP(AJ$36,'3.  Distribution Rates'!$C$165:$P$178,10,FALSE)</f>
        <v>0</v>
      </c>
      <c r="AK769" s="299">
        <f>HLOOKUP(AK$36,'3.  Distribution Rates'!$C$165:$P$178,10,FALSE)</f>
        <v>0</v>
      </c>
      <c r="AL769" s="299">
        <f>HLOOKUP(AL$36,'3.  Distribution Rates'!$C$165:$P$178,10,FALSE)</f>
        <v>0</v>
      </c>
      <c r="AM769" s="299">
        <f>HLOOKUP(AM$36,'3.  Distribution Rates'!$C$165:$P$178,10,FALSE)</f>
        <v>0</v>
      </c>
      <c r="AN769" s="299">
        <f>HLOOKUP(AN$36,'3.  Distribution Rates'!$C$165:$P$178,10,FALSE)</f>
        <v>0</v>
      </c>
      <c r="AO769" s="299">
        <f>HLOOKUP(AO$36,'3.  Distribution Rates'!$C$165:$P$178,10,FALSE)</f>
        <v>0</v>
      </c>
      <c r="AP769" s="299">
        <f>HLOOKUP(AP$36,'3.  Distribution Rates'!$C$165:$P$178,10,FALSE)</f>
        <v>0</v>
      </c>
      <c r="AQ769" s="299">
        <f>HLOOKUP(AQ$36,'3.  Distribution Rates'!$C$165:$P$178,10,FALSE)</f>
        <v>0</v>
      </c>
      <c r="AR769" s="299">
        <f>HLOOKUP(AR$36,'3.  Distribution Rates'!$C$165:$P$178,10,FALSE)</f>
        <v>0</v>
      </c>
      <c r="AS769" s="304"/>
      <c r="AT769" s="394"/>
    </row>
    <row r="770" spans="2:46">
      <c r="B770" s="283" t="s">
        <v>313</v>
      </c>
      <c r="C770" s="301"/>
      <c r="D770" s="243"/>
      <c r="E770" s="240"/>
      <c r="F770" s="240"/>
      <c r="G770" s="240"/>
      <c r="H770" s="240"/>
      <c r="I770" s="240"/>
      <c r="J770" s="240"/>
      <c r="K770" s="240"/>
      <c r="L770" s="240"/>
      <c r="M770" s="240"/>
      <c r="N770" s="240"/>
      <c r="O770" s="240"/>
      <c r="P770" s="240"/>
      <c r="Q770" s="240"/>
      <c r="R770" s="251"/>
      <c r="S770" s="240"/>
      <c r="T770" s="240"/>
      <c r="U770" s="240"/>
      <c r="V770" s="243"/>
      <c r="W770" s="243"/>
      <c r="X770" s="243"/>
      <c r="Y770" s="243"/>
      <c r="Z770" s="240"/>
      <c r="AA770" s="240"/>
      <c r="AB770" s="240"/>
      <c r="AC770" s="240"/>
      <c r="AD770" s="240"/>
      <c r="AE770" s="331">
        <f>'4.  2011-2014 LRAM'!AM141*AE769</f>
        <v>0</v>
      </c>
      <c r="AF770" s="331">
        <f>'4.  2011-2014 LRAM'!AN141*AF769</f>
        <v>0</v>
      </c>
      <c r="AG770" s="331">
        <f>'4.  2011-2014 LRAM'!AO141*AG769</f>
        <v>0</v>
      </c>
      <c r="AH770" s="331">
        <f>'4.  2011-2014 LRAM'!AP141*AH769</f>
        <v>0</v>
      </c>
      <c r="AI770" s="331">
        <f>'4.  2011-2014 LRAM'!AQ141*AI769</f>
        <v>0</v>
      </c>
      <c r="AJ770" s="331">
        <f>'4.  2011-2014 LRAM'!AR141*AJ769</f>
        <v>0</v>
      </c>
      <c r="AK770" s="331">
        <f>'4.  2011-2014 LRAM'!AS141*AK769</f>
        <v>0</v>
      </c>
      <c r="AL770" s="331">
        <f>'4.  2011-2014 LRAM'!AT141*AL769</f>
        <v>0</v>
      </c>
      <c r="AM770" s="331">
        <f>'4.  2011-2014 LRAM'!AU141*AM769</f>
        <v>0</v>
      </c>
      <c r="AN770" s="331">
        <f>'4.  2011-2014 LRAM'!AV141*AN769</f>
        <v>0</v>
      </c>
      <c r="AO770" s="331">
        <f>'4.  2011-2014 LRAM'!AW141*AO769</f>
        <v>0</v>
      </c>
      <c r="AP770" s="331">
        <f>'4.  2011-2014 LRAM'!AX141*AP769</f>
        <v>0</v>
      </c>
      <c r="AQ770" s="331">
        <f>'4.  2011-2014 LRAM'!AY141*AQ769</f>
        <v>0</v>
      </c>
      <c r="AR770" s="331">
        <f>'4.  2011-2014 LRAM'!AZ141*AR769</f>
        <v>0</v>
      </c>
      <c r="AS770" s="543">
        <f t="shared" ref="AS770:AS776" si="2303">SUM(AE770:AR770)</f>
        <v>0</v>
      </c>
      <c r="AT770" s="394"/>
    </row>
    <row r="771" spans="2:46">
      <c r="B771" s="283" t="s">
        <v>314</v>
      </c>
      <c r="C771" s="301"/>
      <c r="D771" s="243"/>
      <c r="E771" s="240"/>
      <c r="F771" s="240"/>
      <c r="G771" s="240"/>
      <c r="H771" s="240"/>
      <c r="I771" s="240"/>
      <c r="J771" s="240"/>
      <c r="K771" s="240"/>
      <c r="L771" s="240"/>
      <c r="M771" s="240"/>
      <c r="N771" s="240"/>
      <c r="O771" s="240"/>
      <c r="P771" s="240"/>
      <c r="Q771" s="240"/>
      <c r="R771" s="251"/>
      <c r="S771" s="240"/>
      <c r="T771" s="240"/>
      <c r="U771" s="240"/>
      <c r="V771" s="243"/>
      <c r="W771" s="243"/>
      <c r="X771" s="243"/>
      <c r="Y771" s="243"/>
      <c r="Z771" s="240"/>
      <c r="AA771" s="240"/>
      <c r="AB771" s="240"/>
      <c r="AC771" s="240"/>
      <c r="AD771" s="240"/>
      <c r="AE771" s="331">
        <f>'4.  2011-2014 LRAM'!AM280*AE769</f>
        <v>0</v>
      </c>
      <c r="AF771" s="331">
        <f>'4.  2011-2014 LRAM'!AN280*AF769</f>
        <v>0</v>
      </c>
      <c r="AG771" s="331">
        <f>'4.  2011-2014 LRAM'!AO280*AG769</f>
        <v>0</v>
      </c>
      <c r="AH771" s="331">
        <f>'4.  2011-2014 LRAM'!AP280*AH769</f>
        <v>0</v>
      </c>
      <c r="AI771" s="331">
        <f>'4.  2011-2014 LRAM'!AQ280*AI769</f>
        <v>0</v>
      </c>
      <c r="AJ771" s="331">
        <f>'4.  2011-2014 LRAM'!AR280*AJ769</f>
        <v>0</v>
      </c>
      <c r="AK771" s="331">
        <f>'4.  2011-2014 LRAM'!AS280*AK769</f>
        <v>0</v>
      </c>
      <c r="AL771" s="331">
        <f>'4.  2011-2014 LRAM'!AT280*AL769</f>
        <v>0</v>
      </c>
      <c r="AM771" s="331">
        <f>'4.  2011-2014 LRAM'!AU280*AM769</f>
        <v>0</v>
      </c>
      <c r="AN771" s="331">
        <f>'4.  2011-2014 LRAM'!AV280*AN769</f>
        <v>0</v>
      </c>
      <c r="AO771" s="331">
        <f>'4.  2011-2014 LRAM'!AW280*AO769</f>
        <v>0</v>
      </c>
      <c r="AP771" s="331">
        <f>'4.  2011-2014 LRAM'!AX280*AP769</f>
        <v>0</v>
      </c>
      <c r="AQ771" s="331">
        <f>'4.  2011-2014 LRAM'!AY280*AQ769</f>
        <v>0</v>
      </c>
      <c r="AR771" s="331">
        <f>'4.  2011-2014 LRAM'!AZ280*AR769</f>
        <v>0</v>
      </c>
      <c r="AS771" s="543">
        <f t="shared" si="2303"/>
        <v>0</v>
      </c>
      <c r="AT771" s="394"/>
    </row>
    <row r="772" spans="2:46">
      <c r="B772" s="283" t="s">
        <v>315</v>
      </c>
      <c r="C772" s="301"/>
      <c r="D772" s="243"/>
      <c r="E772" s="240"/>
      <c r="F772" s="240"/>
      <c r="G772" s="240"/>
      <c r="H772" s="240"/>
      <c r="I772" s="240"/>
      <c r="J772" s="240"/>
      <c r="K772" s="240"/>
      <c r="L772" s="240"/>
      <c r="M772" s="240"/>
      <c r="N772" s="240"/>
      <c r="O772" s="240"/>
      <c r="P772" s="240"/>
      <c r="Q772" s="240"/>
      <c r="R772" s="251"/>
      <c r="S772" s="240"/>
      <c r="T772" s="240"/>
      <c r="U772" s="240"/>
      <c r="V772" s="243"/>
      <c r="W772" s="243"/>
      <c r="X772" s="243"/>
      <c r="Y772" s="243"/>
      <c r="Z772" s="240"/>
      <c r="AA772" s="240"/>
      <c r="AB772" s="240"/>
      <c r="AC772" s="240"/>
      <c r="AD772" s="240"/>
      <c r="AE772" s="331">
        <f>'4.  2011-2014 LRAM'!AM416*AE769</f>
        <v>0</v>
      </c>
      <c r="AF772" s="331">
        <f>'4.  2011-2014 LRAM'!AN416*AF769</f>
        <v>0</v>
      </c>
      <c r="AG772" s="331">
        <f>'4.  2011-2014 LRAM'!AO416*AG769</f>
        <v>0</v>
      </c>
      <c r="AH772" s="331">
        <f>'4.  2011-2014 LRAM'!AP416*AH769</f>
        <v>0</v>
      </c>
      <c r="AI772" s="331">
        <f>'4.  2011-2014 LRAM'!AQ416*AI769</f>
        <v>0</v>
      </c>
      <c r="AJ772" s="331">
        <f>'4.  2011-2014 LRAM'!AR416*AJ769</f>
        <v>0</v>
      </c>
      <c r="AK772" s="331">
        <f>'4.  2011-2014 LRAM'!AS416*AK769</f>
        <v>0</v>
      </c>
      <c r="AL772" s="331">
        <f>'4.  2011-2014 LRAM'!AT416*AL769</f>
        <v>0</v>
      </c>
      <c r="AM772" s="331">
        <f>'4.  2011-2014 LRAM'!AU416*AM769</f>
        <v>0</v>
      </c>
      <c r="AN772" s="331">
        <f>'4.  2011-2014 LRAM'!AV416*AN769</f>
        <v>0</v>
      </c>
      <c r="AO772" s="331">
        <f>'4.  2011-2014 LRAM'!AW416*AO769</f>
        <v>0</v>
      </c>
      <c r="AP772" s="331">
        <f>'4.  2011-2014 LRAM'!AX416*AP769</f>
        <v>0</v>
      </c>
      <c r="AQ772" s="331">
        <f>'4.  2011-2014 LRAM'!AY416*AQ769</f>
        <v>0</v>
      </c>
      <c r="AR772" s="331">
        <f>'4.  2011-2014 LRAM'!AZ416*AR769</f>
        <v>0</v>
      </c>
      <c r="AS772" s="543">
        <f t="shared" si="2303"/>
        <v>0</v>
      </c>
      <c r="AT772" s="394"/>
    </row>
    <row r="773" spans="2:46">
      <c r="B773" s="283" t="s">
        <v>316</v>
      </c>
      <c r="C773" s="301"/>
      <c r="D773" s="243"/>
      <c r="E773" s="240"/>
      <c r="F773" s="240"/>
      <c r="G773" s="240"/>
      <c r="H773" s="240"/>
      <c r="I773" s="240"/>
      <c r="J773" s="240"/>
      <c r="K773" s="240"/>
      <c r="L773" s="240"/>
      <c r="M773" s="240"/>
      <c r="N773" s="240"/>
      <c r="O773" s="240"/>
      <c r="P773" s="240"/>
      <c r="Q773" s="240"/>
      <c r="R773" s="251"/>
      <c r="S773" s="240"/>
      <c r="T773" s="240"/>
      <c r="U773" s="240"/>
      <c r="V773" s="243"/>
      <c r="W773" s="243"/>
      <c r="X773" s="243"/>
      <c r="Y773" s="243"/>
      <c r="Z773" s="240"/>
      <c r="AA773" s="240"/>
      <c r="AB773" s="240"/>
      <c r="AC773" s="240"/>
      <c r="AD773" s="240"/>
      <c r="AE773" s="331">
        <f>'4.  2011-2014 LRAM'!AM553*AE769</f>
        <v>0</v>
      </c>
      <c r="AF773" s="331">
        <f>'4.  2011-2014 LRAM'!AN553*AF769</f>
        <v>0</v>
      </c>
      <c r="AG773" s="331">
        <f>'4.  2011-2014 LRAM'!AO553*AG769</f>
        <v>0</v>
      </c>
      <c r="AH773" s="331">
        <f>'4.  2011-2014 LRAM'!AP553*AH769</f>
        <v>0</v>
      </c>
      <c r="AI773" s="331">
        <f>'4.  2011-2014 LRAM'!AQ553*AI769</f>
        <v>0</v>
      </c>
      <c r="AJ773" s="331">
        <f>'4.  2011-2014 LRAM'!AR553*AJ769</f>
        <v>0</v>
      </c>
      <c r="AK773" s="331">
        <f>'4.  2011-2014 LRAM'!AS553*AK769</f>
        <v>0</v>
      </c>
      <c r="AL773" s="331">
        <f>'4.  2011-2014 LRAM'!AT553*AL769</f>
        <v>0</v>
      </c>
      <c r="AM773" s="331">
        <f>'4.  2011-2014 LRAM'!AU553*AM769</f>
        <v>0</v>
      </c>
      <c r="AN773" s="331">
        <f>'4.  2011-2014 LRAM'!AV553*AN769</f>
        <v>0</v>
      </c>
      <c r="AO773" s="331">
        <f>'4.  2011-2014 LRAM'!AW553*AO769</f>
        <v>0</v>
      </c>
      <c r="AP773" s="331">
        <f>'4.  2011-2014 LRAM'!AX553*AP769</f>
        <v>0</v>
      </c>
      <c r="AQ773" s="331">
        <f>'4.  2011-2014 LRAM'!AY553*AQ769</f>
        <v>0</v>
      </c>
      <c r="AR773" s="331">
        <f>'4.  2011-2014 LRAM'!AZ553*AR769</f>
        <v>0</v>
      </c>
      <c r="AS773" s="543">
        <f t="shared" si="2303"/>
        <v>0</v>
      </c>
      <c r="AT773" s="394"/>
    </row>
    <row r="774" spans="2:46">
      <c r="B774" s="283" t="s">
        <v>317</v>
      </c>
      <c r="C774" s="301"/>
      <c r="D774" s="243"/>
      <c r="E774" s="240"/>
      <c r="F774" s="240"/>
      <c r="G774" s="240"/>
      <c r="H774" s="240"/>
      <c r="I774" s="240"/>
      <c r="J774" s="240"/>
      <c r="K774" s="240"/>
      <c r="L774" s="240"/>
      <c r="M774" s="240"/>
      <c r="N774" s="240"/>
      <c r="O774" s="240"/>
      <c r="P774" s="240"/>
      <c r="Q774" s="240"/>
      <c r="R774" s="251"/>
      <c r="S774" s="240"/>
      <c r="T774" s="240"/>
      <c r="U774" s="240"/>
      <c r="V774" s="243"/>
      <c r="W774" s="243"/>
      <c r="X774" s="243"/>
      <c r="Y774" s="243"/>
      <c r="Z774" s="240"/>
      <c r="AA774" s="240"/>
      <c r="AB774" s="240"/>
      <c r="AC774" s="240"/>
      <c r="AD774" s="240"/>
      <c r="AE774" s="331">
        <f>AE211*AE769</f>
        <v>0</v>
      </c>
      <c r="AF774" s="331">
        <f t="shared" ref="AF774:AR774" si="2304">AF211*AF769</f>
        <v>0</v>
      </c>
      <c r="AG774" s="331">
        <f t="shared" si="2304"/>
        <v>0</v>
      </c>
      <c r="AH774" s="331">
        <f t="shared" si="2304"/>
        <v>0</v>
      </c>
      <c r="AI774" s="331">
        <f t="shared" si="2304"/>
        <v>0</v>
      </c>
      <c r="AJ774" s="331">
        <f t="shared" si="2304"/>
        <v>0</v>
      </c>
      <c r="AK774" s="331">
        <f t="shared" si="2304"/>
        <v>0</v>
      </c>
      <c r="AL774" s="331">
        <f t="shared" si="2304"/>
        <v>0</v>
      </c>
      <c r="AM774" s="331">
        <f t="shared" si="2304"/>
        <v>0</v>
      </c>
      <c r="AN774" s="331">
        <f t="shared" si="2304"/>
        <v>0</v>
      </c>
      <c r="AO774" s="331">
        <f t="shared" si="2304"/>
        <v>0</v>
      </c>
      <c r="AP774" s="331">
        <f t="shared" si="2304"/>
        <v>0</v>
      </c>
      <c r="AQ774" s="331">
        <f t="shared" si="2304"/>
        <v>0</v>
      </c>
      <c r="AR774" s="331">
        <f t="shared" si="2304"/>
        <v>0</v>
      </c>
      <c r="AS774" s="543">
        <f t="shared" si="2303"/>
        <v>0</v>
      </c>
      <c r="AT774" s="394"/>
    </row>
    <row r="775" spans="2:46">
      <c r="B775" s="283" t="s">
        <v>318</v>
      </c>
      <c r="C775" s="301"/>
      <c r="D775" s="243"/>
      <c r="E775" s="240"/>
      <c r="F775" s="240"/>
      <c r="G775" s="240"/>
      <c r="H775" s="240"/>
      <c r="I775" s="240"/>
      <c r="J775" s="240"/>
      <c r="K775" s="240"/>
      <c r="L775" s="240"/>
      <c r="M775" s="240"/>
      <c r="N775" s="240"/>
      <c r="O775" s="240"/>
      <c r="P775" s="240"/>
      <c r="Q775" s="240"/>
      <c r="R775" s="251"/>
      <c r="S775" s="240"/>
      <c r="T775" s="240"/>
      <c r="U775" s="240"/>
      <c r="V775" s="243"/>
      <c r="W775" s="243"/>
      <c r="X775" s="243"/>
      <c r="Y775" s="243"/>
      <c r="Z775" s="240"/>
      <c r="AA775" s="240"/>
      <c r="AB775" s="240"/>
      <c r="AC775" s="240"/>
      <c r="AD775" s="240"/>
      <c r="AE775" s="331">
        <f>AE401*AE769</f>
        <v>0</v>
      </c>
      <c r="AF775" s="331">
        <f t="shared" ref="AF775:AR775" si="2305">AF401*AF769</f>
        <v>0</v>
      </c>
      <c r="AG775" s="331">
        <f t="shared" si="2305"/>
        <v>0</v>
      </c>
      <c r="AH775" s="331">
        <f t="shared" si="2305"/>
        <v>0</v>
      </c>
      <c r="AI775" s="331">
        <f t="shared" si="2305"/>
        <v>0</v>
      </c>
      <c r="AJ775" s="331">
        <f t="shared" si="2305"/>
        <v>0</v>
      </c>
      <c r="AK775" s="331">
        <f t="shared" si="2305"/>
        <v>0</v>
      </c>
      <c r="AL775" s="331">
        <f t="shared" si="2305"/>
        <v>0</v>
      </c>
      <c r="AM775" s="331">
        <f t="shared" si="2305"/>
        <v>0</v>
      </c>
      <c r="AN775" s="331">
        <f t="shared" si="2305"/>
        <v>0</v>
      </c>
      <c r="AO775" s="331">
        <f t="shared" si="2305"/>
        <v>0</v>
      </c>
      <c r="AP775" s="331">
        <f t="shared" si="2305"/>
        <v>0</v>
      </c>
      <c r="AQ775" s="331">
        <f t="shared" si="2305"/>
        <v>0</v>
      </c>
      <c r="AR775" s="331">
        <f t="shared" si="2305"/>
        <v>0</v>
      </c>
      <c r="AS775" s="543">
        <f t="shared" si="2303"/>
        <v>0</v>
      </c>
      <c r="AT775" s="394"/>
    </row>
    <row r="776" spans="2:46">
      <c r="B776" s="283" t="s">
        <v>319</v>
      </c>
      <c r="C776" s="301"/>
      <c r="D776" s="243"/>
      <c r="E776" s="240"/>
      <c r="F776" s="240"/>
      <c r="G776" s="240"/>
      <c r="H776" s="240"/>
      <c r="I776" s="240"/>
      <c r="J776" s="240"/>
      <c r="K776" s="240"/>
      <c r="L776" s="240"/>
      <c r="M776" s="240"/>
      <c r="N776" s="240"/>
      <c r="O776" s="240"/>
      <c r="P776" s="240"/>
      <c r="Q776" s="240"/>
      <c r="R776" s="251"/>
      <c r="S776" s="240"/>
      <c r="T776" s="240"/>
      <c r="U776" s="240"/>
      <c r="V776" s="243"/>
      <c r="W776" s="243"/>
      <c r="X776" s="243"/>
      <c r="Y776" s="243"/>
      <c r="Z776" s="240"/>
      <c r="AA776" s="240"/>
      <c r="AB776" s="240"/>
      <c r="AC776" s="240"/>
      <c r="AD776" s="240"/>
      <c r="AE776" s="331">
        <f>AE591*AE769</f>
        <v>0</v>
      </c>
      <c r="AF776" s="331">
        <f t="shared" ref="AF776:AR776" si="2306">AF591*AF769</f>
        <v>0</v>
      </c>
      <c r="AG776" s="331">
        <f t="shared" si="2306"/>
        <v>0</v>
      </c>
      <c r="AH776" s="331">
        <f t="shared" si="2306"/>
        <v>0</v>
      </c>
      <c r="AI776" s="331">
        <f t="shared" si="2306"/>
        <v>0</v>
      </c>
      <c r="AJ776" s="331">
        <f t="shared" si="2306"/>
        <v>0</v>
      </c>
      <c r="AK776" s="331">
        <f t="shared" si="2306"/>
        <v>0</v>
      </c>
      <c r="AL776" s="331">
        <f t="shared" si="2306"/>
        <v>0</v>
      </c>
      <c r="AM776" s="331">
        <f t="shared" si="2306"/>
        <v>0</v>
      </c>
      <c r="AN776" s="331">
        <f t="shared" si="2306"/>
        <v>0</v>
      </c>
      <c r="AO776" s="331">
        <f t="shared" si="2306"/>
        <v>0</v>
      </c>
      <c r="AP776" s="331">
        <f t="shared" si="2306"/>
        <v>0</v>
      </c>
      <c r="AQ776" s="331">
        <f t="shared" si="2306"/>
        <v>0</v>
      </c>
      <c r="AR776" s="331">
        <f t="shared" si="2306"/>
        <v>0</v>
      </c>
      <c r="AS776" s="543">
        <f t="shared" si="2303"/>
        <v>0</v>
      </c>
      <c r="AT776" s="394"/>
    </row>
    <row r="777" spans="2:46">
      <c r="B777" s="283" t="s">
        <v>320</v>
      </c>
      <c r="C777" s="301"/>
      <c r="D777" s="243"/>
      <c r="E777" s="240"/>
      <c r="F777" s="240"/>
      <c r="G777" s="240"/>
      <c r="H777" s="240"/>
      <c r="I777" s="240"/>
      <c r="J777" s="240"/>
      <c r="K777" s="240"/>
      <c r="L777" s="240"/>
      <c r="M777" s="240"/>
      <c r="N777" s="240"/>
      <c r="O777" s="240"/>
      <c r="P777" s="240"/>
      <c r="Q777" s="240"/>
      <c r="R777" s="251"/>
      <c r="S777" s="240"/>
      <c r="T777" s="240"/>
      <c r="U777" s="240"/>
      <c r="V777" s="243"/>
      <c r="W777" s="243"/>
      <c r="X777" s="243"/>
      <c r="Y777" s="243"/>
      <c r="Z777" s="240"/>
      <c r="AA777" s="240"/>
      <c r="AB777" s="240"/>
      <c r="AC777" s="240"/>
      <c r="AD777" s="240"/>
      <c r="AE777" s="331">
        <f>AE766*AE769</f>
        <v>0</v>
      </c>
      <c r="AF777" s="331">
        <f t="shared" ref="AF777:AR777" si="2307">AF766*AF769</f>
        <v>0</v>
      </c>
      <c r="AG777" s="331">
        <f t="shared" si="2307"/>
        <v>0</v>
      </c>
      <c r="AH777" s="331">
        <f t="shared" si="2307"/>
        <v>0</v>
      </c>
      <c r="AI777" s="331">
        <f t="shared" si="2307"/>
        <v>0</v>
      </c>
      <c r="AJ777" s="331">
        <f t="shared" si="2307"/>
        <v>0</v>
      </c>
      <c r="AK777" s="331">
        <f t="shared" si="2307"/>
        <v>0</v>
      </c>
      <c r="AL777" s="331">
        <f t="shared" si="2307"/>
        <v>0</v>
      </c>
      <c r="AM777" s="331">
        <f t="shared" si="2307"/>
        <v>0</v>
      </c>
      <c r="AN777" s="331">
        <f t="shared" si="2307"/>
        <v>0</v>
      </c>
      <c r="AO777" s="331">
        <f t="shared" si="2307"/>
        <v>0</v>
      </c>
      <c r="AP777" s="331">
        <f t="shared" si="2307"/>
        <v>0</v>
      </c>
      <c r="AQ777" s="331">
        <f t="shared" si="2307"/>
        <v>0</v>
      </c>
      <c r="AR777" s="331">
        <f t="shared" si="2307"/>
        <v>0</v>
      </c>
      <c r="AS777" s="543">
        <f>SUM(AE777:AR777)</f>
        <v>0</v>
      </c>
      <c r="AT777" s="394"/>
    </row>
    <row r="778" spans="2:46" ht="15.75">
      <c r="B778" s="305" t="s">
        <v>321</v>
      </c>
      <c r="C778" s="301"/>
      <c r="D778" s="263"/>
      <c r="E778" s="293"/>
      <c r="F778" s="293"/>
      <c r="G778" s="293"/>
      <c r="H778" s="293"/>
      <c r="I778" s="293"/>
      <c r="J778" s="293"/>
      <c r="K778" s="293"/>
      <c r="L778" s="293"/>
      <c r="M778" s="293"/>
      <c r="N778" s="293"/>
      <c r="O778" s="293"/>
      <c r="P778" s="293"/>
      <c r="Q778" s="293"/>
      <c r="R778" s="260"/>
      <c r="S778" s="293"/>
      <c r="T778" s="293"/>
      <c r="U778" s="293"/>
      <c r="V778" s="263"/>
      <c r="W778" s="263"/>
      <c r="X778" s="263"/>
      <c r="Y778" s="263"/>
      <c r="Z778" s="293"/>
      <c r="AA778" s="293"/>
      <c r="AB778" s="293"/>
      <c r="AC778" s="293"/>
      <c r="AD778" s="293"/>
      <c r="AE778" s="302">
        <f>SUM(AE770:AE777)</f>
        <v>0</v>
      </c>
      <c r="AF778" s="302">
        <f>SUM(AF770:AF777)</f>
        <v>0</v>
      </c>
      <c r="AG778" s="302">
        <f t="shared" ref="AG778:AK778" si="2308">SUM(AG770:AG777)</f>
        <v>0</v>
      </c>
      <c r="AH778" s="302">
        <f t="shared" si="2308"/>
        <v>0</v>
      </c>
      <c r="AI778" s="302">
        <f t="shared" si="2308"/>
        <v>0</v>
      </c>
      <c r="AJ778" s="302">
        <f t="shared" si="2308"/>
        <v>0</v>
      </c>
      <c r="AK778" s="302">
        <f t="shared" si="2308"/>
        <v>0</v>
      </c>
      <c r="AL778" s="302">
        <f t="shared" ref="AL778:AR778" si="2309">SUM(AL770:AL777)</f>
        <v>0</v>
      </c>
      <c r="AM778" s="302">
        <f t="shared" si="2309"/>
        <v>0</v>
      </c>
      <c r="AN778" s="302">
        <f t="shared" si="2309"/>
        <v>0</v>
      </c>
      <c r="AO778" s="302">
        <f t="shared" si="2309"/>
        <v>0</v>
      </c>
      <c r="AP778" s="302">
        <f t="shared" si="2309"/>
        <v>0</v>
      </c>
      <c r="AQ778" s="302">
        <f t="shared" si="2309"/>
        <v>0</v>
      </c>
      <c r="AR778" s="302">
        <f t="shared" si="2309"/>
        <v>0</v>
      </c>
      <c r="AS778" s="359">
        <f>SUM(AS770:AS777)</f>
        <v>0</v>
      </c>
      <c r="AT778" s="394"/>
    </row>
    <row r="779" spans="2:46" ht="15.75">
      <c r="B779" s="305" t="s">
        <v>322</v>
      </c>
      <c r="C779" s="301"/>
      <c r="D779" s="306"/>
      <c r="E779" s="293"/>
      <c r="F779" s="293"/>
      <c r="G779" s="293"/>
      <c r="H779" s="293"/>
      <c r="I779" s="293"/>
      <c r="J779" s="293"/>
      <c r="K779" s="293"/>
      <c r="L779" s="293"/>
      <c r="M779" s="293"/>
      <c r="N779" s="293"/>
      <c r="O779" s="293"/>
      <c r="P779" s="293"/>
      <c r="Q779" s="293"/>
      <c r="R779" s="260"/>
      <c r="S779" s="293"/>
      <c r="T779" s="293"/>
      <c r="U779" s="293"/>
      <c r="V779" s="263"/>
      <c r="W779" s="263"/>
      <c r="X779" s="263"/>
      <c r="Y779" s="263"/>
      <c r="Z779" s="293"/>
      <c r="AA779" s="293"/>
      <c r="AB779" s="293"/>
      <c r="AC779" s="293"/>
      <c r="AD779" s="293"/>
      <c r="AE779" s="303">
        <f>AE767*AE769</f>
        <v>0</v>
      </c>
      <c r="AF779" s="303">
        <f t="shared" ref="AF779:AK779" si="2310">AF767*AF769</f>
        <v>0</v>
      </c>
      <c r="AG779" s="303">
        <f t="shared" si="2310"/>
        <v>0</v>
      </c>
      <c r="AH779" s="303">
        <f t="shared" si="2310"/>
        <v>0</v>
      </c>
      <c r="AI779" s="303">
        <f t="shared" si="2310"/>
        <v>0</v>
      </c>
      <c r="AJ779" s="303">
        <f t="shared" si="2310"/>
        <v>0</v>
      </c>
      <c r="AK779" s="303">
        <f t="shared" si="2310"/>
        <v>0</v>
      </c>
      <c r="AL779" s="303">
        <f t="shared" ref="AL779:AR779" si="2311">AL767*AL769</f>
        <v>0</v>
      </c>
      <c r="AM779" s="303">
        <f t="shared" si="2311"/>
        <v>0</v>
      </c>
      <c r="AN779" s="303">
        <f t="shared" si="2311"/>
        <v>0</v>
      </c>
      <c r="AO779" s="303">
        <f t="shared" si="2311"/>
        <v>0</v>
      </c>
      <c r="AP779" s="303">
        <f t="shared" si="2311"/>
        <v>0</v>
      </c>
      <c r="AQ779" s="303">
        <f t="shared" si="2311"/>
        <v>0</v>
      </c>
      <c r="AR779" s="303">
        <f t="shared" si="2311"/>
        <v>0</v>
      </c>
      <c r="AS779" s="359">
        <f>SUM(AE779:AR779)</f>
        <v>0</v>
      </c>
      <c r="AT779" s="394"/>
    </row>
    <row r="780" spans="2:46" ht="15.75">
      <c r="B780" s="305" t="s">
        <v>323</v>
      </c>
      <c r="C780" s="301"/>
      <c r="D780" s="306"/>
      <c r="E780" s="293"/>
      <c r="F780" s="293"/>
      <c r="G780" s="293"/>
      <c r="H780" s="293"/>
      <c r="I780" s="293"/>
      <c r="J780" s="293"/>
      <c r="K780" s="293"/>
      <c r="L780" s="293"/>
      <c r="M780" s="293"/>
      <c r="N780" s="293"/>
      <c r="O780" s="293"/>
      <c r="P780" s="293"/>
      <c r="Q780" s="293"/>
      <c r="R780" s="260"/>
      <c r="S780" s="293"/>
      <c r="T780" s="293"/>
      <c r="U780" s="293"/>
      <c r="V780" s="306"/>
      <c r="W780" s="306"/>
      <c r="X780" s="306"/>
      <c r="Y780" s="306"/>
      <c r="Z780" s="293"/>
      <c r="AA780" s="293"/>
      <c r="AB780" s="293"/>
      <c r="AC780" s="293"/>
      <c r="AD780" s="293"/>
      <c r="AE780" s="307"/>
      <c r="AF780" s="307"/>
      <c r="AG780" s="307"/>
      <c r="AH780" s="307"/>
      <c r="AI780" s="307"/>
      <c r="AJ780" s="307"/>
      <c r="AK780" s="307"/>
      <c r="AL780" s="307"/>
      <c r="AM780" s="307"/>
      <c r="AN780" s="307"/>
      <c r="AO780" s="307"/>
      <c r="AP780" s="307"/>
      <c r="AQ780" s="307"/>
      <c r="AR780" s="307"/>
      <c r="AS780" s="359">
        <f>AS778-AS779</f>
        <v>0</v>
      </c>
      <c r="AT780" s="394"/>
    </row>
    <row r="781" spans="2:46">
      <c r="B781" s="283"/>
      <c r="C781" s="306"/>
      <c r="D781" s="306"/>
      <c r="E781" s="293"/>
      <c r="F781" s="293"/>
      <c r="G781" s="293"/>
      <c r="H781" s="293"/>
      <c r="I781" s="293"/>
      <c r="J781" s="293"/>
      <c r="K781" s="293"/>
      <c r="L781" s="293"/>
      <c r="M781" s="293"/>
      <c r="N781" s="293"/>
      <c r="O781" s="293"/>
      <c r="P781" s="293"/>
      <c r="Q781" s="293"/>
      <c r="R781" s="260"/>
      <c r="S781" s="293"/>
      <c r="T781" s="293"/>
      <c r="U781" s="293"/>
      <c r="V781" s="306"/>
      <c r="W781" s="301"/>
      <c r="X781" s="306"/>
      <c r="Y781" s="306"/>
      <c r="Z781" s="293"/>
      <c r="AA781" s="293"/>
      <c r="AB781" s="293"/>
      <c r="AC781" s="293"/>
      <c r="AD781" s="293"/>
      <c r="AE781" s="308"/>
      <c r="AF781" s="308"/>
      <c r="AG781" s="308"/>
      <c r="AH781" s="308"/>
      <c r="AI781" s="308"/>
      <c r="AJ781" s="308"/>
      <c r="AK781" s="308"/>
      <c r="AL781" s="308"/>
      <c r="AM781" s="308"/>
      <c r="AN781" s="308"/>
      <c r="AO781" s="308"/>
      <c r="AP781" s="308"/>
      <c r="AQ781" s="308"/>
      <c r="AR781" s="308"/>
      <c r="AS781" s="304"/>
      <c r="AT781" s="394"/>
    </row>
    <row r="782" spans="2:46">
      <c r="B782" s="390" t="s">
        <v>324</v>
      </c>
      <c r="C782" s="264"/>
      <c r="D782" s="240"/>
      <c r="E782" s="240"/>
      <c r="F782" s="240"/>
      <c r="G782" s="240"/>
      <c r="H782" s="240"/>
      <c r="I782" s="240"/>
      <c r="J782" s="240"/>
      <c r="K782" s="240"/>
      <c r="L782" s="240"/>
      <c r="M782" s="240"/>
      <c r="N782" s="240"/>
      <c r="O782" s="240"/>
      <c r="P782" s="240"/>
      <c r="Q782" s="240"/>
      <c r="R782" s="312"/>
      <c r="S782" s="240"/>
      <c r="T782" s="240"/>
      <c r="U782" s="240"/>
      <c r="V782" s="264"/>
      <c r="W782" s="243"/>
      <c r="X782" s="243"/>
      <c r="Y782" s="240"/>
      <c r="Z782" s="240"/>
      <c r="AA782" s="243"/>
      <c r="AB782" s="243"/>
      <c r="AC782" s="243"/>
      <c r="AD782" s="243"/>
      <c r="AE782" s="251">
        <f>SUMPRODUCT($E$609:$E$764,AE609:AE764)</f>
        <v>27986610.940874316</v>
      </c>
      <c r="AF782" s="251">
        <f>SUMPRODUCT($E$609:$E$764,AF609:AF764)</f>
        <v>1070026.2764036593</v>
      </c>
      <c r="AG782" s="251">
        <f>IF(AG607="kw",SUMPRODUCT($Q$609:$Q$764,$S$609:$S$764,AG609:AG764),SUMPRODUCT($E$609:$E$764,AG609:AG764))</f>
        <v>31470536.11288327</v>
      </c>
      <c r="AH782" s="251">
        <f t="shared" ref="AH782:AR782" si="2312">IF(AH607="kw",SUMPRODUCT($Q$609:$Q$764,$S$609:$S$764,AH609:AH764),SUMPRODUCT($E$609:$E$764,AH609:AH764))</f>
        <v>234733.03415871377</v>
      </c>
      <c r="AI782" s="251">
        <f t="shared" si="2312"/>
        <v>79008.277788478998</v>
      </c>
      <c r="AJ782" s="251">
        <f t="shared" si="2312"/>
        <v>47817.245653755279</v>
      </c>
      <c r="AK782" s="251">
        <f t="shared" si="2312"/>
        <v>0</v>
      </c>
      <c r="AL782" s="251">
        <f t="shared" si="2312"/>
        <v>0</v>
      </c>
      <c r="AM782" s="251">
        <f t="shared" si="2312"/>
        <v>0</v>
      </c>
      <c r="AN782" s="251">
        <f t="shared" si="2312"/>
        <v>0</v>
      </c>
      <c r="AO782" s="251">
        <f t="shared" si="2312"/>
        <v>0</v>
      </c>
      <c r="AP782" s="251">
        <f t="shared" si="2312"/>
        <v>0</v>
      </c>
      <c r="AQ782" s="251">
        <f t="shared" si="2312"/>
        <v>0</v>
      </c>
      <c r="AR782" s="251">
        <f t="shared" si="2312"/>
        <v>0</v>
      </c>
      <c r="AS782" s="295"/>
    </row>
    <row r="783" spans="2:46">
      <c r="B783" s="390" t="s">
        <v>325</v>
      </c>
      <c r="C783" s="264"/>
      <c r="D783" s="240"/>
      <c r="E783" s="240"/>
      <c r="F783" s="240"/>
      <c r="G783" s="240"/>
      <c r="H783" s="240"/>
      <c r="I783" s="240"/>
      <c r="J783" s="240"/>
      <c r="K783" s="240"/>
      <c r="L783" s="240"/>
      <c r="M783" s="240"/>
      <c r="N783" s="240"/>
      <c r="O783" s="240"/>
      <c r="P783" s="240"/>
      <c r="Q783" s="240"/>
      <c r="R783" s="312"/>
      <c r="S783" s="240"/>
      <c r="T783" s="240"/>
      <c r="U783" s="240"/>
      <c r="V783" s="264"/>
      <c r="W783" s="243"/>
      <c r="X783" s="243"/>
      <c r="Y783" s="240"/>
      <c r="Z783" s="240"/>
      <c r="AA783" s="243"/>
      <c r="AB783" s="243"/>
      <c r="AC783" s="243"/>
      <c r="AD783" s="243"/>
      <c r="AE783" s="251">
        <f>SUMPRODUCT($F$609:$F$764,AE609:AE764)</f>
        <v>27986610.940874316</v>
      </c>
      <c r="AF783" s="251">
        <f>SUMPRODUCT($F$609:$F$764,AF609:AF764)</f>
        <v>1070026.2764036593</v>
      </c>
      <c r="AG783" s="251">
        <f>IF(AG607="kw",SUMPRODUCT($Q$609:$Q$764,$T$609:$T$764,AG609:AG764),SUMPRODUCT($F$609:$F$764,AG609:AG764))</f>
        <v>31227580.739176542</v>
      </c>
      <c r="AH783" s="251">
        <f t="shared" ref="AH783:AR783" si="2313">IF(AH607="kw",SUMPRODUCT($Q$609:$Q$764,$T$609:$T$764,AH609:AH764),SUMPRODUCT($F$609:$F$764,AH609:AH764))</f>
        <v>234703.40903923704</v>
      </c>
      <c r="AI783" s="251">
        <f t="shared" si="2313"/>
        <v>79006.562260085571</v>
      </c>
      <c r="AJ783" s="251">
        <f t="shared" si="2313"/>
        <v>47815.277447669454</v>
      </c>
      <c r="AK783" s="251">
        <f t="shared" si="2313"/>
        <v>0</v>
      </c>
      <c r="AL783" s="251">
        <f t="shared" si="2313"/>
        <v>0</v>
      </c>
      <c r="AM783" s="251">
        <f t="shared" si="2313"/>
        <v>0</v>
      </c>
      <c r="AN783" s="251">
        <f t="shared" si="2313"/>
        <v>0</v>
      </c>
      <c r="AO783" s="251">
        <f t="shared" si="2313"/>
        <v>0</v>
      </c>
      <c r="AP783" s="251">
        <f t="shared" si="2313"/>
        <v>0</v>
      </c>
      <c r="AQ783" s="251">
        <f t="shared" si="2313"/>
        <v>0</v>
      </c>
      <c r="AR783" s="251">
        <f t="shared" si="2313"/>
        <v>0</v>
      </c>
      <c r="AS783" s="295"/>
    </row>
    <row r="784" spans="2:46">
      <c r="B784" s="390" t="s">
        <v>845</v>
      </c>
      <c r="C784" s="264"/>
      <c r="D784" s="240"/>
      <c r="E784" s="240"/>
      <c r="F784" s="240"/>
      <c r="G784" s="240"/>
      <c r="H784" s="240"/>
      <c r="I784" s="240"/>
      <c r="J784" s="240"/>
      <c r="K784" s="240"/>
      <c r="L784" s="240"/>
      <c r="M784" s="240"/>
      <c r="N784" s="240"/>
      <c r="O784" s="240"/>
      <c r="P784" s="240"/>
      <c r="Q784" s="240"/>
      <c r="R784" s="312"/>
      <c r="S784" s="240"/>
      <c r="T784" s="240"/>
      <c r="U784" s="240"/>
      <c r="V784" s="264"/>
      <c r="W784" s="243"/>
      <c r="X784" s="243"/>
      <c r="Y784" s="240"/>
      <c r="Z784" s="240"/>
      <c r="AA784" s="243"/>
      <c r="AB784" s="243"/>
      <c r="AC784" s="243"/>
      <c r="AD784" s="243"/>
      <c r="AE784" s="251">
        <f>SUMPRODUCT($G$609:$G$764,AE609:AE764)</f>
        <v>27986610.940874316</v>
      </c>
      <c r="AF784" s="251">
        <f>SUMPRODUCT($G$609:$G$764,AF609:AF764)</f>
        <v>1070026.2764036593</v>
      </c>
      <c r="AG784" s="251">
        <f>IF(AG607="kw",SUMPRODUCT($Q$609:$Q$764,$U$609:$U$764,AG609:AG764),SUMPRODUCT($G$609:$G$764,AG609:AG764))</f>
        <v>30468935.409998074</v>
      </c>
      <c r="AH784" s="251">
        <f t="shared" ref="AH784:AR784" si="2314">IF(AH607="kw",SUMPRODUCT($Q$609:$Q$764,$U$609:$U$764,AH609:AH764),SUMPRODUCT($G$609:$G$764,AH609:AH764))</f>
        <v>234250.82476794321</v>
      </c>
      <c r="AI784" s="251">
        <f t="shared" si="2314"/>
        <v>78900.915265175732</v>
      </c>
      <c r="AJ784" s="251">
        <f t="shared" si="2314"/>
        <v>47776.247366805474</v>
      </c>
      <c r="AK784" s="251">
        <f t="shared" si="2314"/>
        <v>0</v>
      </c>
      <c r="AL784" s="251">
        <f t="shared" si="2314"/>
        <v>0</v>
      </c>
      <c r="AM784" s="251">
        <f t="shared" si="2314"/>
        <v>0</v>
      </c>
      <c r="AN784" s="251">
        <f t="shared" si="2314"/>
        <v>0</v>
      </c>
      <c r="AO784" s="251">
        <f t="shared" si="2314"/>
        <v>0</v>
      </c>
      <c r="AP784" s="251">
        <f t="shared" si="2314"/>
        <v>0</v>
      </c>
      <c r="AQ784" s="251">
        <f t="shared" si="2314"/>
        <v>0</v>
      </c>
      <c r="AR784" s="251">
        <f t="shared" si="2314"/>
        <v>0</v>
      </c>
      <c r="AS784" s="295"/>
    </row>
    <row r="785" spans="1:45">
      <c r="B785" s="390" t="s">
        <v>865</v>
      </c>
      <c r="C785" s="264"/>
      <c r="D785" s="240"/>
      <c r="E785" s="240"/>
      <c r="F785" s="240"/>
      <c r="G785" s="240"/>
      <c r="H785" s="240"/>
      <c r="I785" s="240"/>
      <c r="J785" s="240"/>
      <c r="K785" s="240"/>
      <c r="L785" s="240"/>
      <c r="M785" s="240"/>
      <c r="N785" s="240"/>
      <c r="O785" s="240"/>
      <c r="P785" s="240"/>
      <c r="Q785" s="240"/>
      <c r="R785" s="312"/>
      <c r="S785" s="240"/>
      <c r="T785" s="240"/>
      <c r="U785" s="240"/>
      <c r="V785" s="264"/>
      <c r="W785" s="243"/>
      <c r="X785" s="243"/>
      <c r="Y785" s="240"/>
      <c r="Z785" s="240"/>
      <c r="AA785" s="243"/>
      <c r="AB785" s="243"/>
      <c r="AC785" s="243"/>
      <c r="AD785" s="243"/>
      <c r="AE785" s="251">
        <f>SUMPRODUCT($H$609:$H$764,AE609:AE764)</f>
        <v>27986610.940874316</v>
      </c>
      <c r="AF785" s="251">
        <f>SUMPRODUCT($H$609:$H$764,AF609:AF764)</f>
        <v>1070026.2764036593</v>
      </c>
      <c r="AG785" s="251">
        <f>IF(AG607="kw",SUMPRODUCT($Q$609:$Q$764,$V$609:$V$764,AG609:AG764),SUMPRODUCT($H$609:$H$764,AG609:AG764))</f>
        <v>29164068.497762494</v>
      </c>
      <c r="AH785" s="251">
        <f t="shared" ref="AH785:AR785" si="2315">IF(AH607="kw",SUMPRODUCT($Q$609:$Q$764,$V$609:$V$764,AH609:AH764),SUMPRODUCT($H$609:$H$764,AH609:AH764))</f>
        <v>233735.49060989256</v>
      </c>
      <c r="AI785" s="251">
        <f t="shared" si="2315"/>
        <v>78802.148513882916</v>
      </c>
      <c r="AJ785" s="251">
        <f t="shared" si="2315"/>
        <v>47734.234475937381</v>
      </c>
      <c r="AK785" s="251">
        <f t="shared" si="2315"/>
        <v>0</v>
      </c>
      <c r="AL785" s="251">
        <f t="shared" si="2315"/>
        <v>0</v>
      </c>
      <c r="AM785" s="251">
        <f t="shared" si="2315"/>
        <v>0</v>
      </c>
      <c r="AN785" s="251">
        <f t="shared" si="2315"/>
        <v>0</v>
      </c>
      <c r="AO785" s="251">
        <f t="shared" si="2315"/>
        <v>0</v>
      </c>
      <c r="AP785" s="251">
        <f t="shared" si="2315"/>
        <v>0</v>
      </c>
      <c r="AQ785" s="251">
        <f t="shared" si="2315"/>
        <v>0</v>
      </c>
      <c r="AR785" s="251">
        <f t="shared" si="2315"/>
        <v>0</v>
      </c>
      <c r="AS785" s="295"/>
    </row>
    <row r="786" spans="1:45">
      <c r="B786" s="390" t="s">
        <v>866</v>
      </c>
      <c r="C786" s="264"/>
      <c r="D786" s="240"/>
      <c r="E786" s="240"/>
      <c r="F786" s="240"/>
      <c r="G786" s="240"/>
      <c r="H786" s="240"/>
      <c r="I786" s="240"/>
      <c r="J786" s="240"/>
      <c r="K786" s="240"/>
      <c r="L786" s="240"/>
      <c r="M786" s="240"/>
      <c r="N786" s="240"/>
      <c r="O786" s="240"/>
      <c r="P786" s="240"/>
      <c r="Q786" s="240"/>
      <c r="R786" s="312"/>
      <c r="S786" s="240"/>
      <c r="T786" s="240"/>
      <c r="U786" s="240"/>
      <c r="V786" s="264"/>
      <c r="W786" s="243"/>
      <c r="X786" s="243"/>
      <c r="Y786" s="240"/>
      <c r="Z786" s="240"/>
      <c r="AA786" s="243"/>
      <c r="AB786" s="243"/>
      <c r="AC786" s="243"/>
      <c r="AD786" s="243"/>
      <c r="AE786" s="251">
        <f>SUMPRODUCT($I$609:$I$764,AE609:AE764)</f>
        <v>27986610.940874316</v>
      </c>
      <c r="AF786" s="251">
        <f>SUMPRODUCT($I$609:$I$764,AF609:AF764)</f>
        <v>1070026.2764036593</v>
      </c>
      <c r="AG786" s="251">
        <f>IF(AG607="kw",SUMPRODUCT($Q$609:$Q$764,$W$609:$W$764,AG609:AG764),SUMPRODUCT($I$609:$I$764,AG609:AG764))</f>
        <v>27150329.579770006</v>
      </c>
      <c r="AH786" s="251">
        <f t="shared" ref="AH786:AR786" si="2316">IF(AH607="kw",SUMPRODUCT($Q$609:$Q$764,$W$609:$W$764,AH609:AH764),SUMPRODUCT($I$609:$I$764,AH609:AH764))</f>
        <v>221442.58745769673</v>
      </c>
      <c r="AI786" s="251">
        <f t="shared" si="2316"/>
        <v>75169.546611725047</v>
      </c>
      <c r="AJ786" s="251">
        <f t="shared" si="2316"/>
        <v>45417.914964720774</v>
      </c>
      <c r="AK786" s="251">
        <f t="shared" si="2316"/>
        <v>0</v>
      </c>
      <c r="AL786" s="251">
        <f t="shared" si="2316"/>
        <v>0</v>
      </c>
      <c r="AM786" s="251">
        <f t="shared" si="2316"/>
        <v>0</v>
      </c>
      <c r="AN786" s="251">
        <f t="shared" si="2316"/>
        <v>0</v>
      </c>
      <c r="AO786" s="251">
        <f t="shared" si="2316"/>
        <v>0</v>
      </c>
      <c r="AP786" s="251">
        <f t="shared" si="2316"/>
        <v>0</v>
      </c>
      <c r="AQ786" s="251">
        <f t="shared" si="2316"/>
        <v>0</v>
      </c>
      <c r="AR786" s="251">
        <f t="shared" si="2316"/>
        <v>0</v>
      </c>
      <c r="AS786" s="295"/>
    </row>
    <row r="787" spans="1:45">
      <c r="B787" s="390" t="s">
        <v>867</v>
      </c>
      <c r="C787" s="264"/>
      <c r="D787" s="240"/>
      <c r="E787" s="240"/>
      <c r="F787" s="240"/>
      <c r="G787" s="240"/>
      <c r="H787" s="240"/>
      <c r="I787" s="240"/>
      <c r="J787" s="240"/>
      <c r="K787" s="240"/>
      <c r="L787" s="240"/>
      <c r="M787" s="240"/>
      <c r="N787" s="240"/>
      <c r="O787" s="240"/>
      <c r="P787" s="240"/>
      <c r="Q787" s="240"/>
      <c r="R787" s="312"/>
      <c r="S787" s="240"/>
      <c r="T787" s="240"/>
      <c r="U787" s="240"/>
      <c r="V787" s="264"/>
      <c r="W787" s="243"/>
      <c r="X787" s="243"/>
      <c r="Y787" s="240"/>
      <c r="Z787" s="240"/>
      <c r="AA787" s="243"/>
      <c r="AB787" s="243"/>
      <c r="AC787" s="243"/>
      <c r="AD787" s="243"/>
      <c r="AE787" s="251">
        <f>SUMPRODUCT($J$609:$J$764,AE609:AE764)</f>
        <v>27986610.940874316</v>
      </c>
      <c r="AF787" s="251">
        <f>SUMPRODUCT($J$609:$J$764,AF609:AF764)</f>
        <v>1070026.2764036593</v>
      </c>
      <c r="AG787" s="251">
        <f>IF(AG607="kw",SUMPRODUCT($Q$609:$Q$764,$X$609:$X$764,AG609:AG764),SUMPRODUCT($J$609:$J$764,AG609:AG764))</f>
        <v>26397352.378285751</v>
      </c>
      <c r="AH787" s="251">
        <f t="shared" ref="AH787:AR787" si="2317">IF(AH607="kw",SUMPRODUCT($Q$609:$Q$764,$X$609:$X$764,AH609:AH764),SUMPRODUCT($J$609:$J$764,AH609:AH764))</f>
        <v>221247.68535587616</v>
      </c>
      <c r="AI787" s="251">
        <f t="shared" si="2317"/>
        <v>75158.260240715739</v>
      </c>
      <c r="AJ787" s="251">
        <f t="shared" si="2317"/>
        <v>45404.966240471957</v>
      </c>
      <c r="AK787" s="251">
        <f t="shared" si="2317"/>
        <v>0</v>
      </c>
      <c r="AL787" s="251">
        <f t="shared" si="2317"/>
        <v>0</v>
      </c>
      <c r="AM787" s="251">
        <f t="shared" si="2317"/>
        <v>0</v>
      </c>
      <c r="AN787" s="251">
        <f t="shared" si="2317"/>
        <v>0</v>
      </c>
      <c r="AO787" s="251">
        <f t="shared" si="2317"/>
        <v>0</v>
      </c>
      <c r="AP787" s="251">
        <f t="shared" si="2317"/>
        <v>0</v>
      </c>
      <c r="AQ787" s="251">
        <f t="shared" si="2317"/>
        <v>0</v>
      </c>
      <c r="AR787" s="251">
        <f t="shared" si="2317"/>
        <v>0</v>
      </c>
      <c r="AS787" s="295"/>
    </row>
    <row r="788" spans="1:45">
      <c r="B788" s="390" t="s">
        <v>868</v>
      </c>
      <c r="C788" s="264"/>
      <c r="D788" s="240"/>
      <c r="E788" s="240"/>
      <c r="F788" s="240"/>
      <c r="G788" s="240"/>
      <c r="H788" s="240"/>
      <c r="I788" s="240"/>
      <c r="J788" s="240"/>
      <c r="K788" s="240"/>
      <c r="L788" s="240"/>
      <c r="M788" s="240"/>
      <c r="N788" s="240"/>
      <c r="O788" s="240"/>
      <c r="P788" s="240"/>
      <c r="Q788" s="240"/>
      <c r="R788" s="312"/>
      <c r="S788" s="240"/>
      <c r="T788" s="240"/>
      <c r="U788" s="240"/>
      <c r="V788" s="264"/>
      <c r="W788" s="243"/>
      <c r="X788" s="243"/>
      <c r="Y788" s="240"/>
      <c r="Z788" s="240"/>
      <c r="AA788" s="243"/>
      <c r="AB788" s="243"/>
      <c r="AC788" s="243"/>
      <c r="AD788" s="243"/>
      <c r="AE788" s="251">
        <f>SUMPRODUCT($K$609:$K$764,AE609:AE764)</f>
        <v>27986217.598719224</v>
      </c>
      <c r="AF788" s="251">
        <f>SUMPRODUCT($K$609:$K$764,AF609:AF764)</f>
        <v>1070005.5741849698</v>
      </c>
      <c r="AG788" s="251">
        <f>IF(AG607="kw",SUMPRODUCT($Q$609:$Q$764,$Y$609:$Y$764,AG609:AG764),SUMPRODUCT($K$609:$K$764,AG609:AG764))</f>
        <v>25240771.036989368</v>
      </c>
      <c r="AH788" s="251">
        <f t="shared" ref="AH788:AR788" si="2318">IF(AH607="kw",SUMPRODUCT($Q$609:$Q$764,$Y$609:$Y$764,AH609:AH764),SUMPRODUCT($K$609:$K$764,AH609:AH764))</f>
        <v>220906.21687348653</v>
      </c>
      <c r="AI788" s="251">
        <f t="shared" si="2318"/>
        <v>75138.486518707403</v>
      </c>
      <c r="AJ788" s="251">
        <f t="shared" si="2318"/>
        <v>45382.280075588038</v>
      </c>
      <c r="AK788" s="251">
        <f t="shared" si="2318"/>
        <v>0</v>
      </c>
      <c r="AL788" s="251">
        <f t="shared" si="2318"/>
        <v>0</v>
      </c>
      <c r="AM788" s="251">
        <f t="shared" si="2318"/>
        <v>0</v>
      </c>
      <c r="AN788" s="251">
        <f t="shared" si="2318"/>
        <v>0</v>
      </c>
      <c r="AO788" s="251">
        <f t="shared" si="2318"/>
        <v>0</v>
      </c>
      <c r="AP788" s="251">
        <f t="shared" si="2318"/>
        <v>0</v>
      </c>
      <c r="AQ788" s="251">
        <f t="shared" si="2318"/>
        <v>0</v>
      </c>
      <c r="AR788" s="251">
        <f t="shared" si="2318"/>
        <v>0</v>
      </c>
      <c r="AS788" s="295"/>
    </row>
    <row r="789" spans="1:45">
      <c r="B789" s="390" t="s">
        <v>869</v>
      </c>
      <c r="C789" s="264"/>
      <c r="D789" s="240"/>
      <c r="E789" s="240"/>
      <c r="F789" s="240"/>
      <c r="G789" s="240"/>
      <c r="H789" s="240"/>
      <c r="I789" s="240"/>
      <c r="J789" s="240"/>
      <c r="K789" s="240"/>
      <c r="L789" s="240"/>
      <c r="M789" s="240"/>
      <c r="N789" s="240"/>
      <c r="O789" s="240"/>
      <c r="P789" s="240"/>
      <c r="Q789" s="240"/>
      <c r="R789" s="312"/>
      <c r="S789" s="240"/>
      <c r="T789" s="240"/>
      <c r="U789" s="240"/>
      <c r="V789" s="264"/>
      <c r="W789" s="243"/>
      <c r="X789" s="243"/>
      <c r="Y789" s="240"/>
      <c r="Z789" s="240"/>
      <c r="AA789" s="243"/>
      <c r="AB789" s="243"/>
      <c r="AC789" s="243"/>
      <c r="AD789" s="243"/>
      <c r="AE789" s="251">
        <f>SUMPRODUCT($L$609:$L$764,AE609:AE764)</f>
        <v>27986217.598719224</v>
      </c>
      <c r="AF789" s="251">
        <f>SUMPRODUCT($L$609:$L$764,AF609:AF764)</f>
        <v>1070005.5741849698</v>
      </c>
      <c r="AG789" s="251">
        <f>IF(AG607="kw",SUMPRODUCT($Q$609:$Q$764,$Z$609:$Z$764,AG609:AG764),SUMPRODUCT($L$609:$L$764,AG609:AG764))</f>
        <v>24544995.259030879</v>
      </c>
      <c r="AH789" s="251">
        <f t="shared" ref="AH789:AR789" si="2319">IF(AH607="kw",SUMPRODUCT($Q$609:$Q$764,$Z$609:$Z$764,AH609:AH764),SUMPRODUCT($L$609:$L$764,AH609:AH764))</f>
        <v>220595.90100082138</v>
      </c>
      <c r="AI789" s="251">
        <f t="shared" si="2319"/>
        <v>75095.61586529373</v>
      </c>
      <c r="AJ789" s="251">
        <f t="shared" si="2319"/>
        <v>45348.658902517898</v>
      </c>
      <c r="AK789" s="251">
        <f t="shared" si="2319"/>
        <v>0</v>
      </c>
      <c r="AL789" s="251">
        <f t="shared" si="2319"/>
        <v>0</v>
      </c>
      <c r="AM789" s="251">
        <f t="shared" si="2319"/>
        <v>0</v>
      </c>
      <c r="AN789" s="251">
        <f t="shared" si="2319"/>
        <v>0</v>
      </c>
      <c r="AO789" s="251">
        <f t="shared" si="2319"/>
        <v>0</v>
      </c>
      <c r="AP789" s="251">
        <f t="shared" si="2319"/>
        <v>0</v>
      </c>
      <c r="AQ789" s="251">
        <f t="shared" si="2319"/>
        <v>0</v>
      </c>
      <c r="AR789" s="251">
        <f t="shared" si="2319"/>
        <v>0</v>
      </c>
      <c r="AS789" s="295"/>
    </row>
    <row r="790" spans="1:45">
      <c r="B790" s="391" t="s">
        <v>870</v>
      </c>
      <c r="C790" s="319"/>
      <c r="D790" s="337"/>
      <c r="E790" s="337"/>
      <c r="F790" s="337"/>
      <c r="G790" s="337"/>
      <c r="H790" s="337"/>
      <c r="I790" s="337"/>
      <c r="J790" s="337"/>
      <c r="K790" s="337"/>
      <c r="L790" s="337"/>
      <c r="M790" s="337"/>
      <c r="N790" s="337"/>
      <c r="O790" s="337"/>
      <c r="P790" s="337"/>
      <c r="Q790" s="337"/>
      <c r="R790" s="336"/>
      <c r="S790" s="337"/>
      <c r="T790" s="337"/>
      <c r="U790" s="337"/>
      <c r="V790" s="319"/>
      <c r="W790" s="338"/>
      <c r="X790" s="338"/>
      <c r="Y790" s="337"/>
      <c r="Z790" s="337"/>
      <c r="AA790" s="338"/>
      <c r="AB790" s="338"/>
      <c r="AC790" s="338"/>
      <c r="AD790" s="338"/>
      <c r="AE790" s="285">
        <f>SUMPRODUCT($M$609:$M$764,AE609:AE764)</f>
        <v>27985850.705446806</v>
      </c>
      <c r="AF790" s="285">
        <f>SUMPRODUCT($M$609:$M$764,AF609:AF764)</f>
        <v>1070005.5741849698</v>
      </c>
      <c r="AG790" s="285">
        <f>IF(AG607="kw",SUMPRODUCT($Q$609:$Q$764,$AA$609:$AA$764,AG609:AG764),SUMPRODUCT($M$609:$M$764,AG609:AG764))</f>
        <v>23948656.257596828</v>
      </c>
      <c r="AH790" s="285">
        <f t="shared" ref="AH790:AR790" si="2320">IF(AH607="kw",SUMPRODUCT($Q$609:$Q$764,$AA$609:$AA$764,AH609:AH764),SUMPRODUCT($M$609:$M$764,AH609:AH764))</f>
        <v>220375.40710260009</v>
      </c>
      <c r="AI790" s="285">
        <f t="shared" si="2320"/>
        <v>75083.065420731364</v>
      </c>
      <c r="AJ790" s="285">
        <f t="shared" si="2320"/>
        <v>45334.259921153222</v>
      </c>
      <c r="AK790" s="285">
        <f t="shared" si="2320"/>
        <v>0</v>
      </c>
      <c r="AL790" s="285">
        <f t="shared" si="2320"/>
        <v>0</v>
      </c>
      <c r="AM790" s="285">
        <f t="shared" si="2320"/>
        <v>0</v>
      </c>
      <c r="AN790" s="285">
        <f t="shared" si="2320"/>
        <v>0</v>
      </c>
      <c r="AO790" s="285">
        <f t="shared" si="2320"/>
        <v>0</v>
      </c>
      <c r="AP790" s="285">
        <f t="shared" si="2320"/>
        <v>0</v>
      </c>
      <c r="AQ790" s="285">
        <f t="shared" si="2320"/>
        <v>0</v>
      </c>
      <c r="AR790" s="285">
        <f t="shared" si="2320"/>
        <v>0</v>
      </c>
      <c r="AS790" s="339"/>
    </row>
    <row r="791" spans="1:45" ht="20.25" customHeight="1">
      <c r="B791" s="322" t="s">
        <v>586</v>
      </c>
      <c r="C791" s="340"/>
      <c r="D791" s="341"/>
      <c r="E791" s="341"/>
      <c r="F791" s="341"/>
      <c r="G791" s="341"/>
      <c r="H791" s="341"/>
      <c r="I791" s="341"/>
      <c r="J791" s="341"/>
      <c r="K791" s="341"/>
      <c r="L791" s="341"/>
      <c r="M791" s="341"/>
      <c r="N791" s="341"/>
      <c r="O791" s="341"/>
      <c r="P791" s="341"/>
      <c r="Q791" s="341"/>
      <c r="R791" s="341"/>
      <c r="S791" s="341"/>
      <c r="T791" s="341"/>
      <c r="U791" s="341"/>
      <c r="V791" s="325"/>
      <c r="W791" s="326"/>
      <c r="X791" s="341"/>
      <c r="Y791" s="341"/>
      <c r="Z791" s="341"/>
      <c r="AA791" s="341"/>
      <c r="AB791" s="341"/>
      <c r="AC791" s="341"/>
      <c r="AD791" s="341"/>
      <c r="AE791" s="342"/>
      <c r="AF791" s="342"/>
      <c r="AG791" s="342"/>
      <c r="AH791" s="342"/>
      <c r="AI791" s="342"/>
      <c r="AJ791" s="342"/>
      <c r="AK791" s="342"/>
      <c r="AL791" s="342"/>
      <c r="AM791" s="342"/>
      <c r="AN791" s="342"/>
      <c r="AO791" s="342"/>
      <c r="AP791" s="342"/>
      <c r="AQ791" s="342"/>
      <c r="AR791" s="342"/>
      <c r="AS791" s="342"/>
    </row>
    <row r="794" spans="1:45" ht="15.75">
      <c r="B794" s="241" t="s">
        <v>326</v>
      </c>
      <c r="C794" s="242"/>
      <c r="D794" s="511" t="s">
        <v>523</v>
      </c>
      <c r="E794" s="217"/>
      <c r="F794" s="511"/>
      <c r="G794" s="217"/>
      <c r="H794" s="217"/>
      <c r="I794" s="217"/>
      <c r="J794" s="217"/>
      <c r="K794" s="217"/>
      <c r="L794" s="217"/>
      <c r="M794" s="217"/>
      <c r="N794" s="217"/>
      <c r="O794" s="217"/>
      <c r="P794" s="217"/>
      <c r="Q794" s="217"/>
      <c r="R794" s="242"/>
      <c r="S794" s="217"/>
      <c r="T794" s="217"/>
      <c r="U794" s="217"/>
      <c r="V794" s="217"/>
      <c r="W794" s="217"/>
      <c r="X794" s="217"/>
      <c r="Y794" s="217"/>
      <c r="Z794" s="217"/>
      <c r="AA794" s="217"/>
      <c r="AB794" s="217"/>
      <c r="AC794" s="217"/>
      <c r="AD794" s="217"/>
      <c r="AE794" s="231"/>
      <c r="AF794" s="229"/>
      <c r="AG794" s="229"/>
      <c r="AH794" s="229"/>
      <c r="AI794" s="229"/>
      <c r="AJ794" s="229"/>
      <c r="AK794" s="229"/>
      <c r="AL794" s="229"/>
      <c r="AM794" s="229"/>
      <c r="AN794" s="229"/>
      <c r="AO794" s="229"/>
      <c r="AP794" s="229"/>
      <c r="AQ794" s="229"/>
      <c r="AR794" s="229"/>
    </row>
    <row r="795" spans="1:45" ht="33" customHeight="1">
      <c r="B795" s="930" t="s">
        <v>211</v>
      </c>
      <c r="C795" s="932" t="s">
        <v>33</v>
      </c>
      <c r="D795" s="244" t="s">
        <v>421</v>
      </c>
      <c r="E795" s="941" t="s">
        <v>209</v>
      </c>
      <c r="F795" s="942"/>
      <c r="G795" s="942"/>
      <c r="H795" s="942"/>
      <c r="I795" s="942"/>
      <c r="J795" s="942"/>
      <c r="K795" s="942"/>
      <c r="L795" s="942"/>
      <c r="M795" s="942"/>
      <c r="N795" s="942"/>
      <c r="O795" s="942"/>
      <c r="P795" s="943"/>
      <c r="Q795" s="939" t="s">
        <v>213</v>
      </c>
      <c r="R795" s="244" t="s">
        <v>422</v>
      </c>
      <c r="S795" s="936" t="s">
        <v>212</v>
      </c>
      <c r="T795" s="937"/>
      <c r="U795" s="937"/>
      <c r="V795" s="937"/>
      <c r="W795" s="937"/>
      <c r="X795" s="937"/>
      <c r="Y795" s="937"/>
      <c r="Z795" s="937"/>
      <c r="AA795" s="937"/>
      <c r="AB795" s="937"/>
      <c r="AC795" s="937"/>
      <c r="AD795" s="944"/>
      <c r="AE795" s="936" t="s">
        <v>242</v>
      </c>
      <c r="AF795" s="937"/>
      <c r="AG795" s="937"/>
      <c r="AH795" s="937"/>
      <c r="AI795" s="937"/>
      <c r="AJ795" s="937"/>
      <c r="AK795" s="937"/>
      <c r="AL795" s="937"/>
      <c r="AM795" s="937"/>
      <c r="AN795" s="937"/>
      <c r="AO795" s="937"/>
      <c r="AP795" s="937"/>
      <c r="AQ795" s="937"/>
      <c r="AR795" s="937"/>
      <c r="AS795" s="938"/>
    </row>
    <row r="796" spans="1:45" ht="65.25" customHeight="1">
      <c r="B796" s="931"/>
      <c r="C796" s="933"/>
      <c r="D796" s="245">
        <v>2019</v>
      </c>
      <c r="E796" s="245">
        <v>2020</v>
      </c>
      <c r="F796" s="245">
        <v>2021</v>
      </c>
      <c r="G796" s="245">
        <v>2022</v>
      </c>
      <c r="H796" s="245">
        <v>2023</v>
      </c>
      <c r="I796" s="245">
        <v>2024</v>
      </c>
      <c r="J796" s="245">
        <v>2025</v>
      </c>
      <c r="K796" s="245">
        <v>2026</v>
      </c>
      <c r="L796" s="245">
        <v>2027</v>
      </c>
      <c r="M796" s="245">
        <v>2028</v>
      </c>
      <c r="N796" s="245">
        <v>2029</v>
      </c>
      <c r="O796" s="245">
        <v>2030</v>
      </c>
      <c r="P796" s="245">
        <v>2031</v>
      </c>
      <c r="Q796" s="940"/>
      <c r="R796" s="245">
        <v>2019</v>
      </c>
      <c r="S796" s="245">
        <v>2020</v>
      </c>
      <c r="T796" s="245">
        <v>2021</v>
      </c>
      <c r="U796" s="245">
        <v>2022</v>
      </c>
      <c r="V796" s="245">
        <v>2023</v>
      </c>
      <c r="W796" s="245">
        <v>2024</v>
      </c>
      <c r="X796" s="245">
        <v>2025</v>
      </c>
      <c r="Y796" s="245">
        <v>2026</v>
      </c>
      <c r="Z796" s="245">
        <v>2027</v>
      </c>
      <c r="AA796" s="245">
        <v>2028</v>
      </c>
      <c r="AB796" s="245">
        <v>2029</v>
      </c>
      <c r="AC796" s="245">
        <v>2030</v>
      </c>
      <c r="AD796" s="245">
        <v>2031</v>
      </c>
      <c r="AE796" s="245" t="str">
        <f>'1.  LRAMVA Summary'!$D$53</f>
        <v>Residential</v>
      </c>
      <c r="AF796" s="245" t="str">
        <f>'1.  LRAMVA Summary'!$E$53</f>
        <v>Competitive Sector Multi-Unit Residential Service</v>
      </c>
      <c r="AG796" s="245" t="str">
        <f>'1.  LRAMVA Summary'!$F$53</f>
        <v>GS &lt;50kW</v>
      </c>
      <c r="AH796" s="245" t="str">
        <f>'1.  LRAMVA Summary'!$G$53</f>
        <v>GS 50-999kW</v>
      </c>
      <c r="AI796" s="245" t="str">
        <f>'1.  LRAMVA Summary'!$H$53</f>
        <v>GS 1000-4999kW</v>
      </c>
      <c r="AJ796" s="245" t="str">
        <f>'1.  LRAMVA Summary'!$I$53</f>
        <v>Large Use</v>
      </c>
      <c r="AK796" s="245" t="str">
        <f>'1.  LRAMVA Summary'!$J$53</f>
        <v/>
      </c>
      <c r="AL796" s="245" t="str">
        <f>'1.  LRAMVA Summary'!$K$53</f>
        <v/>
      </c>
      <c r="AM796" s="245" t="str">
        <f>'1.  LRAMVA Summary'!$L$53</f>
        <v/>
      </c>
      <c r="AN796" s="245" t="str">
        <f>'1.  LRAMVA Summary'!$M$53</f>
        <v/>
      </c>
      <c r="AO796" s="245" t="str">
        <f>'1.  LRAMVA Summary'!$N$53</f>
        <v/>
      </c>
      <c r="AP796" s="245" t="str">
        <f>'1.  LRAMVA Summary'!$O$53</f>
        <v/>
      </c>
      <c r="AQ796" s="245" t="str">
        <f>'1.  LRAMVA Summary'!$P$53</f>
        <v/>
      </c>
      <c r="AR796" s="245" t="str">
        <f>'1.  LRAMVA Summary'!$Q$53</f>
        <v/>
      </c>
      <c r="AS796" s="247" t="str">
        <f>'1.  LRAMVA Summary'!$R$53</f>
        <v>Total</v>
      </c>
    </row>
    <row r="797" spans="1:45" ht="15.75" customHeight="1">
      <c r="A797" s="464"/>
      <c r="B797" s="454"/>
      <c r="C797" s="249"/>
      <c r="D797" s="249"/>
      <c r="E797" s="249"/>
      <c r="F797" s="249"/>
      <c r="G797" s="249"/>
      <c r="H797" s="249"/>
      <c r="I797" s="249"/>
      <c r="J797" s="249"/>
      <c r="K797" s="249"/>
      <c r="L797" s="249"/>
      <c r="M797" s="249"/>
      <c r="N797" s="249"/>
      <c r="O797" s="249"/>
      <c r="P797" s="249"/>
      <c r="Q797" s="250"/>
      <c r="R797" s="249"/>
      <c r="S797" s="249"/>
      <c r="T797" s="249"/>
      <c r="U797" s="249"/>
      <c r="V797" s="249"/>
      <c r="W797" s="249"/>
      <c r="X797" s="249"/>
      <c r="Y797" s="249"/>
      <c r="Z797" s="249"/>
      <c r="AA797" s="249"/>
      <c r="AB797" s="249"/>
      <c r="AC797" s="249"/>
      <c r="AD797" s="249"/>
      <c r="AE797" s="251" t="str">
        <f>'1.  LRAMVA Summary'!$D$54</f>
        <v>kWh</v>
      </c>
      <c r="AF797" s="251" t="str">
        <f>'1.  LRAMVA Summary'!$E$54</f>
        <v>kWh</v>
      </c>
      <c r="AG797" s="251" t="str">
        <f>'1.  LRAMVA Summary'!$F$54</f>
        <v>kWh</v>
      </c>
      <c r="AH797" s="251" t="str">
        <f>'1.  LRAMVA Summary'!$G$54</f>
        <v>kW</v>
      </c>
      <c r="AI797" s="251" t="str">
        <f>'1.  LRAMVA Summary'!$H$54</f>
        <v>kW</v>
      </c>
      <c r="AJ797" s="251" t="str">
        <f>'1.  LRAMVA Summary'!$I$54</f>
        <v>kW</v>
      </c>
      <c r="AK797" s="251">
        <f>'1.  LRAMVA Summary'!$J$54</f>
        <v>0</v>
      </c>
      <c r="AL797" s="251">
        <f>'1.  LRAMVA Summary'!$K$54</f>
        <v>0</v>
      </c>
      <c r="AM797" s="251">
        <f>'1.  LRAMVA Summary'!$L$54</f>
        <v>0</v>
      </c>
      <c r="AN797" s="251">
        <f>'1.  LRAMVA Summary'!$M$54</f>
        <v>0</v>
      </c>
      <c r="AO797" s="251">
        <f>'1.  LRAMVA Summary'!$N$54</f>
        <v>0</v>
      </c>
      <c r="AP797" s="251">
        <f>'1.  LRAMVA Summary'!$O$54</f>
        <v>0</v>
      </c>
      <c r="AQ797" s="251">
        <f>'1.  LRAMVA Summary'!$P$54</f>
        <v>0</v>
      </c>
      <c r="AR797" s="251">
        <f>'1.  LRAMVA Summary'!$Q$54</f>
        <v>0</v>
      </c>
      <c r="AS797" s="252"/>
    </row>
    <row r="798" spans="1:45" ht="15.75" hidden="1" outlineLevel="1">
      <c r="A798" s="464"/>
      <c r="B798" s="443" t="s">
        <v>494</v>
      </c>
      <c r="C798" s="249"/>
      <c r="D798" s="249"/>
      <c r="E798" s="249"/>
      <c r="F798" s="249"/>
      <c r="G798" s="249"/>
      <c r="H798" s="249"/>
      <c r="I798" s="249"/>
      <c r="J798" s="249"/>
      <c r="K798" s="249"/>
      <c r="L798" s="249"/>
      <c r="M798" s="249"/>
      <c r="N798" s="249"/>
      <c r="O798" s="249"/>
      <c r="P798" s="249"/>
      <c r="Q798" s="250"/>
      <c r="R798" s="249"/>
      <c r="S798" s="249"/>
      <c r="T798" s="249"/>
      <c r="U798" s="249"/>
      <c r="V798" s="249"/>
      <c r="W798" s="249"/>
      <c r="X798" s="249"/>
      <c r="Y798" s="249"/>
      <c r="Z798" s="249"/>
      <c r="AA798" s="249"/>
      <c r="AB798" s="249"/>
      <c r="AC798" s="249"/>
      <c r="AD798" s="249"/>
      <c r="AE798" s="680"/>
      <c r="AF798" s="680"/>
      <c r="AG798" s="680"/>
      <c r="AH798" s="680"/>
      <c r="AI798" s="680"/>
      <c r="AJ798" s="680"/>
      <c r="AK798" s="680"/>
      <c r="AL798" s="680"/>
      <c r="AM798" s="680"/>
      <c r="AN798" s="680"/>
      <c r="AO798" s="680"/>
      <c r="AP798" s="680"/>
      <c r="AQ798" s="680"/>
      <c r="AR798" s="680"/>
      <c r="AS798" s="681"/>
    </row>
    <row r="799" spans="1:45" hidden="1" outlineLevel="1">
      <c r="A799" s="464">
        <v>1</v>
      </c>
      <c r="B799" s="379" t="s">
        <v>95</v>
      </c>
      <c r="C799" s="251" t="s">
        <v>25</v>
      </c>
      <c r="D799" s="255"/>
      <c r="E799" s="255"/>
      <c r="F799" s="255"/>
      <c r="G799" s="255"/>
      <c r="H799" s="255"/>
      <c r="I799" s="255"/>
      <c r="J799" s="255"/>
      <c r="K799" s="255"/>
      <c r="L799" s="255"/>
      <c r="M799" s="255"/>
      <c r="N799" s="255"/>
      <c r="O799" s="255"/>
      <c r="P799" s="255"/>
      <c r="Q799" s="251"/>
      <c r="R799" s="255"/>
      <c r="S799" s="255"/>
      <c r="T799" s="255"/>
      <c r="U799" s="255"/>
      <c r="V799" s="255"/>
      <c r="W799" s="255"/>
      <c r="X799" s="255"/>
      <c r="Y799" s="255"/>
      <c r="Z799" s="255"/>
      <c r="AA799" s="255"/>
      <c r="AB799" s="255"/>
      <c r="AC799" s="255"/>
      <c r="AD799" s="255"/>
      <c r="AE799" s="361"/>
      <c r="AF799" s="361"/>
      <c r="AG799" s="361"/>
      <c r="AH799" s="361"/>
      <c r="AI799" s="361"/>
      <c r="AJ799" s="361"/>
      <c r="AK799" s="361"/>
      <c r="AL799" s="361"/>
      <c r="AM799" s="361"/>
      <c r="AN799" s="361"/>
      <c r="AO799" s="361"/>
      <c r="AP799" s="361"/>
      <c r="AQ799" s="361"/>
      <c r="AR799" s="361"/>
      <c r="AS799" s="256">
        <f>SUM(AE799:AR799)</f>
        <v>0</v>
      </c>
    </row>
    <row r="800" spans="1:45" hidden="1" outlineLevel="1">
      <c r="A800" s="464"/>
      <c r="B800" s="254" t="s">
        <v>341</v>
      </c>
      <c r="C800" s="251" t="s">
        <v>163</v>
      </c>
      <c r="D800" s="255"/>
      <c r="E800" s="255"/>
      <c r="F800" s="255"/>
      <c r="G800" s="255"/>
      <c r="H800" s="255"/>
      <c r="I800" s="255"/>
      <c r="J800" s="255"/>
      <c r="K800" s="255"/>
      <c r="L800" s="255"/>
      <c r="M800" s="255"/>
      <c r="N800" s="255"/>
      <c r="O800" s="255"/>
      <c r="P800" s="255"/>
      <c r="Q800" s="414"/>
      <c r="R800" s="255"/>
      <c r="S800" s="255"/>
      <c r="T800" s="255"/>
      <c r="U800" s="255"/>
      <c r="V800" s="255"/>
      <c r="W800" s="255"/>
      <c r="X800" s="255"/>
      <c r="Y800" s="255"/>
      <c r="Z800" s="255"/>
      <c r="AA800" s="255"/>
      <c r="AB800" s="255"/>
      <c r="AC800" s="255"/>
      <c r="AD800" s="255"/>
      <c r="AE800" s="362">
        <f>AE799</f>
        <v>0</v>
      </c>
      <c r="AF800" s="362">
        <f t="shared" ref="AF800" si="2321">AF799</f>
        <v>0</v>
      </c>
      <c r="AG800" s="362">
        <f t="shared" ref="AG800" si="2322">AG799</f>
        <v>0</v>
      </c>
      <c r="AH800" s="362">
        <f t="shared" ref="AH800" si="2323">AH799</f>
        <v>0</v>
      </c>
      <c r="AI800" s="362">
        <f t="shared" ref="AI800" si="2324">AI799</f>
        <v>0</v>
      </c>
      <c r="AJ800" s="362">
        <f t="shared" ref="AJ800" si="2325">AJ799</f>
        <v>0</v>
      </c>
      <c r="AK800" s="362">
        <f t="shared" ref="AK800" si="2326">AK799</f>
        <v>0</v>
      </c>
      <c r="AL800" s="362">
        <f t="shared" ref="AL800" si="2327">AL799</f>
        <v>0</v>
      </c>
      <c r="AM800" s="362">
        <f t="shared" ref="AM800" si="2328">AM799</f>
        <v>0</v>
      </c>
      <c r="AN800" s="362">
        <f t="shared" ref="AN800" si="2329">AN799</f>
        <v>0</v>
      </c>
      <c r="AO800" s="362">
        <f t="shared" ref="AO800" si="2330">AO799</f>
        <v>0</v>
      </c>
      <c r="AP800" s="362">
        <f t="shared" ref="AP800" si="2331">AP799</f>
        <v>0</v>
      </c>
      <c r="AQ800" s="362">
        <f t="shared" ref="AQ800" si="2332">AQ799</f>
        <v>0</v>
      </c>
      <c r="AR800" s="362">
        <f t="shared" ref="AR800" si="2333">AR799</f>
        <v>0</v>
      </c>
      <c r="AS800" s="257"/>
    </row>
    <row r="801" spans="1:45" ht="15.75" hidden="1" outlineLevel="1">
      <c r="A801" s="464"/>
      <c r="B801" s="258"/>
      <c r="C801" s="259"/>
      <c r="D801" s="259"/>
      <c r="E801" s="259"/>
      <c r="F801" s="259"/>
      <c r="G801" s="259"/>
      <c r="H801" s="259"/>
      <c r="I801" s="259"/>
      <c r="J801" s="659"/>
      <c r="K801" s="259"/>
      <c r="L801" s="259"/>
      <c r="M801" s="259"/>
      <c r="N801" s="259"/>
      <c r="O801" s="259"/>
      <c r="P801" s="259"/>
      <c r="Q801" s="260"/>
      <c r="R801" s="259"/>
      <c r="S801" s="259"/>
      <c r="T801" s="259"/>
      <c r="U801" s="259"/>
      <c r="V801" s="259"/>
      <c r="W801" s="259"/>
      <c r="X801" s="259"/>
      <c r="Y801" s="259"/>
      <c r="Z801" s="259"/>
      <c r="AA801" s="259"/>
      <c r="AB801" s="259"/>
      <c r="AC801" s="259"/>
      <c r="AD801" s="259"/>
      <c r="AE801" s="363"/>
      <c r="AF801" s="364"/>
      <c r="AG801" s="364"/>
      <c r="AH801" s="364"/>
      <c r="AI801" s="364"/>
      <c r="AJ801" s="364"/>
      <c r="AK801" s="364"/>
      <c r="AL801" s="364"/>
      <c r="AM801" s="364"/>
      <c r="AN801" s="364"/>
      <c r="AO801" s="364"/>
      <c r="AP801" s="364"/>
      <c r="AQ801" s="364"/>
      <c r="AR801" s="364"/>
      <c r="AS801" s="262"/>
    </row>
    <row r="802" spans="1:45" hidden="1" outlineLevel="1">
      <c r="A802" s="464">
        <v>2</v>
      </c>
      <c r="B802" s="379" t="s">
        <v>96</v>
      </c>
      <c r="C802" s="251" t="s">
        <v>25</v>
      </c>
      <c r="D802" s="255"/>
      <c r="E802" s="255"/>
      <c r="F802" s="255"/>
      <c r="G802" s="255"/>
      <c r="H802" s="255"/>
      <c r="I802" s="255"/>
      <c r="J802" s="255"/>
      <c r="K802" s="255"/>
      <c r="L802" s="255"/>
      <c r="M802" s="255"/>
      <c r="N802" s="255"/>
      <c r="O802" s="255"/>
      <c r="P802" s="255"/>
      <c r="Q802" s="251"/>
      <c r="R802" s="255"/>
      <c r="S802" s="255"/>
      <c r="T802" s="255"/>
      <c r="U802" s="255"/>
      <c r="V802" s="255"/>
      <c r="W802" s="255"/>
      <c r="X802" s="255"/>
      <c r="Y802" s="255"/>
      <c r="Z802" s="255"/>
      <c r="AA802" s="255"/>
      <c r="AB802" s="255"/>
      <c r="AC802" s="255"/>
      <c r="AD802" s="255"/>
      <c r="AE802" s="361"/>
      <c r="AF802" s="361"/>
      <c r="AG802" s="361"/>
      <c r="AH802" s="361"/>
      <c r="AI802" s="361"/>
      <c r="AJ802" s="361"/>
      <c r="AK802" s="361"/>
      <c r="AL802" s="361"/>
      <c r="AM802" s="361"/>
      <c r="AN802" s="361"/>
      <c r="AO802" s="361"/>
      <c r="AP802" s="361"/>
      <c r="AQ802" s="361"/>
      <c r="AR802" s="361"/>
      <c r="AS802" s="256">
        <f>SUM(AE802:AR802)</f>
        <v>0</v>
      </c>
    </row>
    <row r="803" spans="1:45" hidden="1" outlineLevel="1">
      <c r="A803" s="464"/>
      <c r="B803" s="254" t="s">
        <v>341</v>
      </c>
      <c r="C803" s="251" t="s">
        <v>163</v>
      </c>
      <c r="D803" s="255"/>
      <c r="E803" s="255"/>
      <c r="F803" s="255"/>
      <c r="G803" s="255"/>
      <c r="H803" s="255"/>
      <c r="I803" s="255"/>
      <c r="J803" s="255"/>
      <c r="K803" s="255"/>
      <c r="L803" s="255"/>
      <c r="M803" s="255"/>
      <c r="N803" s="255"/>
      <c r="O803" s="255"/>
      <c r="P803" s="255"/>
      <c r="Q803" s="414"/>
      <c r="R803" s="255"/>
      <c r="S803" s="255"/>
      <c r="T803" s="255"/>
      <c r="U803" s="255"/>
      <c r="V803" s="255"/>
      <c r="W803" s="255"/>
      <c r="X803" s="255"/>
      <c r="Y803" s="255"/>
      <c r="Z803" s="255"/>
      <c r="AA803" s="255"/>
      <c r="AB803" s="255"/>
      <c r="AC803" s="255"/>
      <c r="AD803" s="255"/>
      <c r="AE803" s="362">
        <f>AE802</f>
        <v>0</v>
      </c>
      <c r="AF803" s="362">
        <f t="shared" ref="AF803" si="2334">AF802</f>
        <v>0</v>
      </c>
      <c r="AG803" s="362">
        <f t="shared" ref="AG803" si="2335">AG802</f>
        <v>0</v>
      </c>
      <c r="AH803" s="362">
        <f t="shared" ref="AH803" si="2336">AH802</f>
        <v>0</v>
      </c>
      <c r="AI803" s="362">
        <f t="shared" ref="AI803" si="2337">AI802</f>
        <v>0</v>
      </c>
      <c r="AJ803" s="362">
        <f t="shared" ref="AJ803" si="2338">AJ802</f>
        <v>0</v>
      </c>
      <c r="AK803" s="362">
        <f t="shared" ref="AK803" si="2339">AK802</f>
        <v>0</v>
      </c>
      <c r="AL803" s="362">
        <f t="shared" ref="AL803" si="2340">AL802</f>
        <v>0</v>
      </c>
      <c r="AM803" s="362">
        <f t="shared" ref="AM803" si="2341">AM802</f>
        <v>0</v>
      </c>
      <c r="AN803" s="362">
        <f t="shared" ref="AN803" si="2342">AN802</f>
        <v>0</v>
      </c>
      <c r="AO803" s="362">
        <f t="shared" ref="AO803" si="2343">AO802</f>
        <v>0</v>
      </c>
      <c r="AP803" s="362">
        <f t="shared" ref="AP803" si="2344">AP802</f>
        <v>0</v>
      </c>
      <c r="AQ803" s="362">
        <f t="shared" ref="AQ803" si="2345">AQ802</f>
        <v>0</v>
      </c>
      <c r="AR803" s="362">
        <f t="shared" ref="AR803" si="2346">AR802</f>
        <v>0</v>
      </c>
      <c r="AS803" s="257"/>
    </row>
    <row r="804" spans="1:45" ht="15.75" hidden="1" outlineLevel="1">
      <c r="A804" s="464"/>
      <c r="B804" s="258"/>
      <c r="C804" s="259"/>
      <c r="D804" s="264"/>
      <c r="E804" s="264"/>
      <c r="F804" s="264"/>
      <c r="G804" s="264"/>
      <c r="H804" s="264"/>
      <c r="I804" s="264"/>
      <c r="J804" s="264"/>
      <c r="K804" s="264"/>
      <c r="L804" s="264"/>
      <c r="M804" s="264"/>
      <c r="N804" s="264"/>
      <c r="O804" s="264"/>
      <c r="P804" s="264"/>
      <c r="Q804" s="260"/>
      <c r="R804" s="264"/>
      <c r="S804" s="264"/>
      <c r="T804" s="264"/>
      <c r="U804" s="264"/>
      <c r="V804" s="264"/>
      <c r="W804" s="264"/>
      <c r="X804" s="264"/>
      <c r="Y804" s="264"/>
      <c r="Z804" s="264"/>
      <c r="AA804" s="264"/>
      <c r="AB804" s="264"/>
      <c r="AC804" s="264"/>
      <c r="AD804" s="264"/>
      <c r="AE804" s="363"/>
      <c r="AF804" s="364"/>
      <c r="AG804" s="364"/>
      <c r="AH804" s="364"/>
      <c r="AI804" s="364"/>
      <c r="AJ804" s="364"/>
      <c r="AK804" s="364"/>
      <c r="AL804" s="364"/>
      <c r="AM804" s="364"/>
      <c r="AN804" s="364"/>
      <c r="AO804" s="364"/>
      <c r="AP804" s="364"/>
      <c r="AQ804" s="364"/>
      <c r="AR804" s="364"/>
      <c r="AS804" s="262"/>
    </row>
    <row r="805" spans="1:45" hidden="1" outlineLevel="1">
      <c r="A805" s="464">
        <v>3</v>
      </c>
      <c r="B805" s="379" t="s">
        <v>97</v>
      </c>
      <c r="C805" s="251" t="s">
        <v>25</v>
      </c>
      <c r="D805" s="255"/>
      <c r="E805" s="255"/>
      <c r="F805" s="255"/>
      <c r="G805" s="255"/>
      <c r="H805" s="255"/>
      <c r="I805" s="255"/>
      <c r="J805" s="255"/>
      <c r="K805" s="255"/>
      <c r="L805" s="255"/>
      <c r="M805" s="255"/>
      <c r="N805" s="255"/>
      <c r="O805" s="255"/>
      <c r="P805" s="255"/>
      <c r="Q805" s="251"/>
      <c r="R805" s="255"/>
      <c r="S805" s="255"/>
      <c r="T805" s="255"/>
      <c r="U805" s="255"/>
      <c r="V805" s="255"/>
      <c r="W805" s="255"/>
      <c r="X805" s="255"/>
      <c r="Y805" s="255"/>
      <c r="Z805" s="255"/>
      <c r="AA805" s="255"/>
      <c r="AB805" s="255"/>
      <c r="AC805" s="255"/>
      <c r="AD805" s="255"/>
      <c r="AE805" s="361"/>
      <c r="AF805" s="361"/>
      <c r="AG805" s="361"/>
      <c r="AH805" s="361"/>
      <c r="AI805" s="361"/>
      <c r="AJ805" s="361"/>
      <c r="AK805" s="361"/>
      <c r="AL805" s="361"/>
      <c r="AM805" s="361"/>
      <c r="AN805" s="361"/>
      <c r="AO805" s="361"/>
      <c r="AP805" s="361"/>
      <c r="AQ805" s="361"/>
      <c r="AR805" s="361"/>
      <c r="AS805" s="256">
        <f>SUM(AE805:AR805)</f>
        <v>0</v>
      </c>
    </row>
    <row r="806" spans="1:45" hidden="1" outlineLevel="1">
      <c r="A806" s="464"/>
      <c r="B806" s="254" t="s">
        <v>341</v>
      </c>
      <c r="C806" s="251" t="s">
        <v>163</v>
      </c>
      <c r="D806" s="255"/>
      <c r="E806" s="255"/>
      <c r="F806" s="255"/>
      <c r="G806" s="255"/>
      <c r="H806" s="255"/>
      <c r="I806" s="255"/>
      <c r="J806" s="255"/>
      <c r="K806" s="255"/>
      <c r="L806" s="255"/>
      <c r="M806" s="255"/>
      <c r="N806" s="255"/>
      <c r="O806" s="255"/>
      <c r="P806" s="255"/>
      <c r="Q806" s="414"/>
      <c r="R806" s="255"/>
      <c r="S806" s="255"/>
      <c r="T806" s="255"/>
      <c r="U806" s="255"/>
      <c r="V806" s="255"/>
      <c r="W806" s="255"/>
      <c r="X806" s="255"/>
      <c r="Y806" s="255"/>
      <c r="Z806" s="255"/>
      <c r="AA806" s="255"/>
      <c r="AB806" s="255"/>
      <c r="AC806" s="255"/>
      <c r="AD806" s="255"/>
      <c r="AE806" s="362">
        <f>AE805</f>
        <v>0</v>
      </c>
      <c r="AF806" s="362">
        <f t="shared" ref="AF806" si="2347">AF805</f>
        <v>0</v>
      </c>
      <c r="AG806" s="362">
        <f t="shared" ref="AG806" si="2348">AG805</f>
        <v>0</v>
      </c>
      <c r="AH806" s="362">
        <f t="shared" ref="AH806" si="2349">AH805</f>
        <v>0</v>
      </c>
      <c r="AI806" s="362">
        <f t="shared" ref="AI806" si="2350">AI805</f>
        <v>0</v>
      </c>
      <c r="AJ806" s="362">
        <f t="shared" ref="AJ806" si="2351">AJ805</f>
        <v>0</v>
      </c>
      <c r="AK806" s="362">
        <f t="shared" ref="AK806" si="2352">AK805</f>
        <v>0</v>
      </c>
      <c r="AL806" s="362">
        <f t="shared" ref="AL806" si="2353">AL805</f>
        <v>0</v>
      </c>
      <c r="AM806" s="362">
        <f t="shared" ref="AM806" si="2354">AM805</f>
        <v>0</v>
      </c>
      <c r="AN806" s="362">
        <f t="shared" ref="AN806" si="2355">AN805</f>
        <v>0</v>
      </c>
      <c r="AO806" s="362">
        <f t="shared" ref="AO806" si="2356">AO805</f>
        <v>0</v>
      </c>
      <c r="AP806" s="362">
        <f t="shared" ref="AP806" si="2357">AP805</f>
        <v>0</v>
      </c>
      <c r="AQ806" s="362">
        <f t="shared" ref="AQ806" si="2358">AQ805</f>
        <v>0</v>
      </c>
      <c r="AR806" s="362">
        <f t="shared" ref="AR806" si="2359">AR805</f>
        <v>0</v>
      </c>
      <c r="AS806" s="257"/>
    </row>
    <row r="807" spans="1:45" hidden="1" outlineLevel="1">
      <c r="A807" s="464"/>
      <c r="B807" s="254"/>
      <c r="C807" s="265"/>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251"/>
      <c r="AE807" s="363"/>
      <c r="AF807" s="363"/>
      <c r="AG807" s="363"/>
      <c r="AH807" s="363"/>
      <c r="AI807" s="363"/>
      <c r="AJ807" s="363"/>
      <c r="AK807" s="363"/>
      <c r="AL807" s="363"/>
      <c r="AM807" s="363"/>
      <c r="AN807" s="363"/>
      <c r="AO807" s="363"/>
      <c r="AP807" s="363"/>
      <c r="AQ807" s="363"/>
      <c r="AR807" s="363"/>
      <c r="AS807" s="266"/>
    </row>
    <row r="808" spans="1:45" hidden="1" outlineLevel="1">
      <c r="A808" s="464">
        <v>4</v>
      </c>
      <c r="B808" s="273" t="s">
        <v>661</v>
      </c>
      <c r="C808" s="251" t="s">
        <v>25</v>
      </c>
      <c r="D808" s="255"/>
      <c r="E808" s="255"/>
      <c r="F808" s="255"/>
      <c r="G808" s="255"/>
      <c r="H808" s="255"/>
      <c r="I808" s="255"/>
      <c r="J808" s="255"/>
      <c r="K808" s="255"/>
      <c r="L808" s="255"/>
      <c r="M808" s="255"/>
      <c r="N808" s="255"/>
      <c r="O808" s="255"/>
      <c r="P808" s="255"/>
      <c r="Q808" s="251"/>
      <c r="R808" s="255"/>
      <c r="S808" s="255"/>
      <c r="T808" s="255"/>
      <c r="U808" s="255"/>
      <c r="V808" s="255"/>
      <c r="W808" s="255"/>
      <c r="X808" s="255"/>
      <c r="Y808" s="255"/>
      <c r="Z808" s="255"/>
      <c r="AA808" s="255"/>
      <c r="AB808" s="255"/>
      <c r="AC808" s="255"/>
      <c r="AD808" s="255"/>
      <c r="AE808" s="366"/>
      <c r="AF808" s="366"/>
      <c r="AG808" s="366"/>
      <c r="AH808" s="366"/>
      <c r="AI808" s="366"/>
      <c r="AJ808" s="366"/>
      <c r="AK808" s="366"/>
      <c r="AL808" s="361"/>
      <c r="AM808" s="361"/>
      <c r="AN808" s="361"/>
      <c r="AO808" s="361"/>
      <c r="AP808" s="361"/>
      <c r="AQ808" s="361"/>
      <c r="AR808" s="361"/>
      <c r="AS808" s="256">
        <f>SUM(AE808:AR808)</f>
        <v>0</v>
      </c>
    </row>
    <row r="809" spans="1:45" hidden="1" outlineLevel="1">
      <c r="A809" s="464"/>
      <c r="B809" s="254" t="s">
        <v>341</v>
      </c>
      <c r="C809" s="251" t="s">
        <v>163</v>
      </c>
      <c r="D809" s="255"/>
      <c r="E809" s="255"/>
      <c r="F809" s="255"/>
      <c r="G809" s="255"/>
      <c r="H809" s="255"/>
      <c r="I809" s="255"/>
      <c r="J809" s="255"/>
      <c r="K809" s="255"/>
      <c r="L809" s="255"/>
      <c r="M809" s="255"/>
      <c r="N809" s="255"/>
      <c r="O809" s="255"/>
      <c r="P809" s="255"/>
      <c r="Q809" s="414"/>
      <c r="R809" s="255"/>
      <c r="S809" s="255"/>
      <c r="T809" s="255"/>
      <c r="U809" s="255"/>
      <c r="V809" s="255"/>
      <c r="W809" s="255"/>
      <c r="X809" s="255"/>
      <c r="Y809" s="255"/>
      <c r="Z809" s="255"/>
      <c r="AA809" s="255"/>
      <c r="AB809" s="255"/>
      <c r="AC809" s="255"/>
      <c r="AD809" s="255"/>
      <c r="AE809" s="362">
        <f>AE808</f>
        <v>0</v>
      </c>
      <c r="AF809" s="362">
        <f t="shared" ref="AF809" si="2360">AF808</f>
        <v>0</v>
      </c>
      <c r="AG809" s="362">
        <f t="shared" ref="AG809" si="2361">AG808</f>
        <v>0</v>
      </c>
      <c r="AH809" s="362">
        <f t="shared" ref="AH809" si="2362">AH808</f>
        <v>0</v>
      </c>
      <c r="AI809" s="362">
        <f t="shared" ref="AI809" si="2363">AI808</f>
        <v>0</v>
      </c>
      <c r="AJ809" s="362">
        <f t="shared" ref="AJ809" si="2364">AJ808</f>
        <v>0</v>
      </c>
      <c r="AK809" s="362">
        <f t="shared" ref="AK809" si="2365">AK808</f>
        <v>0</v>
      </c>
      <c r="AL809" s="362">
        <f t="shared" ref="AL809" si="2366">AL808</f>
        <v>0</v>
      </c>
      <c r="AM809" s="362">
        <f t="shared" ref="AM809" si="2367">AM808</f>
        <v>0</v>
      </c>
      <c r="AN809" s="362">
        <f t="shared" ref="AN809" si="2368">AN808</f>
        <v>0</v>
      </c>
      <c r="AO809" s="362">
        <f t="shared" ref="AO809" si="2369">AO808</f>
        <v>0</v>
      </c>
      <c r="AP809" s="362">
        <f t="shared" ref="AP809" si="2370">AP808</f>
        <v>0</v>
      </c>
      <c r="AQ809" s="362">
        <f t="shared" ref="AQ809" si="2371">AQ808</f>
        <v>0</v>
      </c>
      <c r="AR809" s="362">
        <f t="shared" ref="AR809" si="2372">AR808</f>
        <v>0</v>
      </c>
      <c r="AS809" s="257"/>
    </row>
    <row r="810" spans="1:45" hidden="1" outlineLevel="1">
      <c r="A810" s="464"/>
      <c r="B810" s="254"/>
      <c r="C810" s="265"/>
      <c r="D810" s="264"/>
      <c r="E810" s="264"/>
      <c r="F810" s="264"/>
      <c r="G810" s="264"/>
      <c r="H810" s="264"/>
      <c r="I810" s="264"/>
      <c r="J810" s="264"/>
      <c r="K810" s="264"/>
      <c r="L810" s="264"/>
      <c r="M810" s="264"/>
      <c r="N810" s="264"/>
      <c r="O810" s="264"/>
      <c r="P810" s="264"/>
      <c r="Q810" s="251"/>
      <c r="R810" s="264"/>
      <c r="S810" s="264"/>
      <c r="T810" s="264"/>
      <c r="U810" s="264"/>
      <c r="V810" s="264"/>
      <c r="W810" s="264"/>
      <c r="X810" s="264"/>
      <c r="Y810" s="264"/>
      <c r="Z810" s="264"/>
      <c r="AA810" s="264"/>
      <c r="AB810" s="264"/>
      <c r="AC810" s="264"/>
      <c r="AD810" s="264"/>
      <c r="AE810" s="363"/>
      <c r="AF810" s="363"/>
      <c r="AG810" s="363"/>
      <c r="AH810" s="363"/>
      <c r="AI810" s="363"/>
      <c r="AJ810" s="363"/>
      <c r="AK810" s="363"/>
      <c r="AL810" s="363"/>
      <c r="AM810" s="363"/>
      <c r="AN810" s="363"/>
      <c r="AO810" s="363"/>
      <c r="AP810" s="363"/>
      <c r="AQ810" s="363"/>
      <c r="AR810" s="363"/>
      <c r="AS810" s="266"/>
    </row>
    <row r="811" spans="1:45" ht="15.75" hidden="1" customHeight="1" outlineLevel="1">
      <c r="A811" s="464">
        <v>5</v>
      </c>
      <c r="B811" s="379" t="s">
        <v>98</v>
      </c>
      <c r="C811" s="251" t="s">
        <v>25</v>
      </c>
      <c r="D811" s="255"/>
      <c r="E811" s="255"/>
      <c r="F811" s="255"/>
      <c r="G811" s="255"/>
      <c r="H811" s="255"/>
      <c r="I811" s="255"/>
      <c r="J811" s="255"/>
      <c r="K811" s="255"/>
      <c r="L811" s="255"/>
      <c r="M811" s="255"/>
      <c r="N811" s="255"/>
      <c r="O811" s="255"/>
      <c r="P811" s="255"/>
      <c r="Q811" s="251"/>
      <c r="R811" s="255"/>
      <c r="S811" s="255"/>
      <c r="T811" s="255"/>
      <c r="U811" s="255"/>
      <c r="V811" s="255"/>
      <c r="W811" s="255"/>
      <c r="X811" s="255"/>
      <c r="Y811" s="255"/>
      <c r="Z811" s="255"/>
      <c r="AA811" s="255"/>
      <c r="AB811" s="255"/>
      <c r="AC811" s="255"/>
      <c r="AD811" s="255"/>
      <c r="AE811" s="366"/>
      <c r="AF811" s="366"/>
      <c r="AG811" s="366"/>
      <c r="AH811" s="366"/>
      <c r="AI811" s="366"/>
      <c r="AJ811" s="366"/>
      <c r="AK811" s="366"/>
      <c r="AL811" s="361"/>
      <c r="AM811" s="361"/>
      <c r="AN811" s="361"/>
      <c r="AO811" s="361"/>
      <c r="AP811" s="361"/>
      <c r="AQ811" s="361"/>
      <c r="AR811" s="361"/>
      <c r="AS811" s="256">
        <f>SUM(AE811:AR811)</f>
        <v>0</v>
      </c>
    </row>
    <row r="812" spans="1:45" ht="20.25" hidden="1" customHeight="1" outlineLevel="1">
      <c r="A812" s="464"/>
      <c r="B812" s="254" t="s">
        <v>341</v>
      </c>
      <c r="C812" s="251" t="s">
        <v>163</v>
      </c>
      <c r="D812" s="255"/>
      <c r="E812" s="255"/>
      <c r="F812" s="255"/>
      <c r="G812" s="255"/>
      <c r="H812" s="255"/>
      <c r="I812" s="255"/>
      <c r="J812" s="255"/>
      <c r="K812" s="255"/>
      <c r="L812" s="255"/>
      <c r="M812" s="255"/>
      <c r="N812" s="255"/>
      <c r="O812" s="255"/>
      <c r="P812" s="255"/>
      <c r="Q812" s="414"/>
      <c r="R812" s="255"/>
      <c r="S812" s="255"/>
      <c r="T812" s="255"/>
      <c r="U812" s="255"/>
      <c r="V812" s="255"/>
      <c r="W812" s="255"/>
      <c r="X812" s="255"/>
      <c r="Y812" s="255"/>
      <c r="Z812" s="255"/>
      <c r="AA812" s="255"/>
      <c r="AB812" s="255"/>
      <c r="AC812" s="255"/>
      <c r="AD812" s="255"/>
      <c r="AE812" s="362">
        <f>AE811</f>
        <v>0</v>
      </c>
      <c r="AF812" s="362">
        <f t="shared" ref="AF812" si="2373">AF811</f>
        <v>0</v>
      </c>
      <c r="AG812" s="362">
        <f t="shared" ref="AG812" si="2374">AG811</f>
        <v>0</v>
      </c>
      <c r="AH812" s="362">
        <f t="shared" ref="AH812" si="2375">AH811</f>
        <v>0</v>
      </c>
      <c r="AI812" s="362">
        <f t="shared" ref="AI812" si="2376">AI811</f>
        <v>0</v>
      </c>
      <c r="AJ812" s="362">
        <f t="shared" ref="AJ812" si="2377">AJ811</f>
        <v>0</v>
      </c>
      <c r="AK812" s="362">
        <f t="shared" ref="AK812" si="2378">AK811</f>
        <v>0</v>
      </c>
      <c r="AL812" s="362">
        <f t="shared" ref="AL812" si="2379">AL811</f>
        <v>0</v>
      </c>
      <c r="AM812" s="362">
        <f t="shared" ref="AM812" si="2380">AM811</f>
        <v>0</v>
      </c>
      <c r="AN812" s="362">
        <f t="shared" ref="AN812" si="2381">AN811</f>
        <v>0</v>
      </c>
      <c r="AO812" s="362">
        <f t="shared" ref="AO812" si="2382">AO811</f>
        <v>0</v>
      </c>
      <c r="AP812" s="362">
        <f t="shared" ref="AP812" si="2383">AP811</f>
        <v>0</v>
      </c>
      <c r="AQ812" s="362">
        <f t="shared" ref="AQ812" si="2384">AQ811</f>
        <v>0</v>
      </c>
      <c r="AR812" s="362">
        <f t="shared" ref="AR812" si="2385">AR811</f>
        <v>0</v>
      </c>
      <c r="AS812" s="257"/>
    </row>
    <row r="813" spans="1:45" hidden="1" outlineLevel="1">
      <c r="A813" s="464"/>
      <c r="B813" s="254"/>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373"/>
      <c r="AF813" s="374"/>
      <c r="AG813" s="374"/>
      <c r="AH813" s="374"/>
      <c r="AI813" s="374"/>
      <c r="AJ813" s="374"/>
      <c r="AK813" s="374"/>
      <c r="AL813" s="374"/>
      <c r="AM813" s="374"/>
      <c r="AN813" s="374"/>
      <c r="AO813" s="374"/>
      <c r="AP813" s="374"/>
      <c r="AQ813" s="374"/>
      <c r="AR813" s="374"/>
      <c r="AS813" s="257"/>
    </row>
    <row r="814" spans="1:45" ht="15.75" hidden="1" outlineLevel="1">
      <c r="A814" s="464"/>
      <c r="B814" s="278" t="s">
        <v>495</v>
      </c>
      <c r="C814" s="249"/>
      <c r="D814" s="249"/>
      <c r="E814" s="249"/>
      <c r="F814" s="249"/>
      <c r="G814" s="249"/>
      <c r="H814" s="249"/>
      <c r="I814" s="249"/>
      <c r="J814" s="249"/>
      <c r="K814" s="249"/>
      <c r="L814" s="249"/>
      <c r="M814" s="249"/>
      <c r="N814" s="249"/>
      <c r="O814" s="249"/>
      <c r="P814" s="249"/>
      <c r="Q814" s="250"/>
      <c r="R814" s="249"/>
      <c r="S814" s="249"/>
      <c r="T814" s="249"/>
      <c r="U814" s="249"/>
      <c r="V814" s="249"/>
      <c r="W814" s="249"/>
      <c r="X814" s="249"/>
      <c r="Y814" s="249"/>
      <c r="Z814" s="249"/>
      <c r="AA814" s="249"/>
      <c r="AB814" s="249"/>
      <c r="AC814" s="249"/>
      <c r="AD814" s="249"/>
      <c r="AE814" s="365"/>
      <c r="AF814" s="365"/>
      <c r="AG814" s="365"/>
      <c r="AH814" s="365"/>
      <c r="AI814" s="365"/>
      <c r="AJ814" s="365"/>
      <c r="AK814" s="365"/>
      <c r="AL814" s="365"/>
      <c r="AM814" s="365"/>
      <c r="AN814" s="365"/>
      <c r="AO814" s="365"/>
      <c r="AP814" s="365"/>
      <c r="AQ814" s="365"/>
      <c r="AR814" s="365"/>
      <c r="AS814" s="252"/>
    </row>
    <row r="815" spans="1:45" hidden="1" outlineLevel="1">
      <c r="A815" s="464">
        <v>6</v>
      </c>
      <c r="B815" s="379" t="s">
        <v>99</v>
      </c>
      <c r="C815" s="251" t="s">
        <v>25</v>
      </c>
      <c r="D815" s="255"/>
      <c r="E815" s="255"/>
      <c r="F815" s="255"/>
      <c r="G815" s="255"/>
      <c r="H815" s="255"/>
      <c r="I815" s="255"/>
      <c r="J815" s="255"/>
      <c r="K815" s="255"/>
      <c r="L815" s="255"/>
      <c r="M815" s="255"/>
      <c r="N815" s="255"/>
      <c r="O815" s="255"/>
      <c r="P815" s="255"/>
      <c r="Q815" s="255">
        <v>12</v>
      </c>
      <c r="R815" s="255"/>
      <c r="S815" s="255"/>
      <c r="T815" s="255"/>
      <c r="U815" s="255"/>
      <c r="V815" s="255"/>
      <c r="W815" s="255"/>
      <c r="X815" s="255"/>
      <c r="Y815" s="255"/>
      <c r="Z815" s="255"/>
      <c r="AA815" s="255"/>
      <c r="AB815" s="255"/>
      <c r="AC815" s="255"/>
      <c r="AD815" s="255"/>
      <c r="AE815" s="366"/>
      <c r="AF815" s="366"/>
      <c r="AG815" s="366"/>
      <c r="AH815" s="366"/>
      <c r="AI815" s="366"/>
      <c r="AJ815" s="366"/>
      <c r="AK815" s="366"/>
      <c r="AL815" s="366"/>
      <c r="AM815" s="366"/>
      <c r="AN815" s="366"/>
      <c r="AO815" s="366"/>
      <c r="AP815" s="366"/>
      <c r="AQ815" s="366"/>
      <c r="AR815" s="366"/>
      <c r="AS815" s="256">
        <f>SUM(AE815:AR815)</f>
        <v>0</v>
      </c>
    </row>
    <row r="816" spans="1:45" hidden="1" outlineLevel="1">
      <c r="A816" s="464"/>
      <c r="B816" s="254" t="s">
        <v>341</v>
      </c>
      <c r="C816" s="251" t="s">
        <v>163</v>
      </c>
      <c r="D816" s="255"/>
      <c r="E816" s="255"/>
      <c r="F816" s="255"/>
      <c r="G816" s="255"/>
      <c r="H816" s="255"/>
      <c r="I816" s="255"/>
      <c r="J816" s="255"/>
      <c r="K816" s="255"/>
      <c r="L816" s="255"/>
      <c r="M816" s="255"/>
      <c r="N816" s="255"/>
      <c r="O816" s="255"/>
      <c r="P816" s="255"/>
      <c r="Q816" s="255">
        <f>Q815</f>
        <v>12</v>
      </c>
      <c r="R816" s="255"/>
      <c r="S816" s="255"/>
      <c r="T816" s="255"/>
      <c r="U816" s="255"/>
      <c r="V816" s="255"/>
      <c r="W816" s="255"/>
      <c r="X816" s="255"/>
      <c r="Y816" s="255"/>
      <c r="Z816" s="255"/>
      <c r="AA816" s="255"/>
      <c r="AB816" s="255"/>
      <c r="AC816" s="255"/>
      <c r="AD816" s="255"/>
      <c r="AE816" s="362">
        <f>AE815</f>
        <v>0</v>
      </c>
      <c r="AF816" s="362">
        <f t="shared" ref="AF816" si="2386">AF815</f>
        <v>0</v>
      </c>
      <c r="AG816" s="362">
        <f t="shared" ref="AG816" si="2387">AG815</f>
        <v>0</v>
      </c>
      <c r="AH816" s="362">
        <f t="shared" ref="AH816" si="2388">AH815</f>
        <v>0</v>
      </c>
      <c r="AI816" s="362">
        <f t="shared" ref="AI816" si="2389">AI815</f>
        <v>0</v>
      </c>
      <c r="AJ816" s="362">
        <f t="shared" ref="AJ816" si="2390">AJ815</f>
        <v>0</v>
      </c>
      <c r="AK816" s="362">
        <f t="shared" ref="AK816" si="2391">AK815</f>
        <v>0</v>
      </c>
      <c r="AL816" s="362">
        <f t="shared" ref="AL816" si="2392">AL815</f>
        <v>0</v>
      </c>
      <c r="AM816" s="362">
        <f t="shared" ref="AM816" si="2393">AM815</f>
        <v>0</v>
      </c>
      <c r="AN816" s="362">
        <f t="shared" ref="AN816" si="2394">AN815</f>
        <v>0</v>
      </c>
      <c r="AO816" s="362">
        <f t="shared" ref="AO816" si="2395">AO815</f>
        <v>0</v>
      </c>
      <c r="AP816" s="362">
        <f t="shared" ref="AP816" si="2396">AP815</f>
        <v>0</v>
      </c>
      <c r="AQ816" s="362">
        <f t="shared" ref="AQ816" si="2397">AQ815</f>
        <v>0</v>
      </c>
      <c r="AR816" s="362">
        <f t="shared" ref="AR816" si="2398">AR815</f>
        <v>0</v>
      </c>
      <c r="AS816" s="270"/>
    </row>
    <row r="817" spans="1:45" hidden="1" outlineLevel="1">
      <c r="A817" s="464"/>
      <c r="B817" s="269"/>
      <c r="C817" s="27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251"/>
      <c r="AE817" s="367"/>
      <c r="AF817" s="367"/>
      <c r="AG817" s="367"/>
      <c r="AH817" s="367"/>
      <c r="AI817" s="367"/>
      <c r="AJ817" s="367"/>
      <c r="AK817" s="367"/>
      <c r="AL817" s="367"/>
      <c r="AM817" s="367"/>
      <c r="AN817" s="367"/>
      <c r="AO817" s="367"/>
      <c r="AP817" s="367"/>
      <c r="AQ817" s="367"/>
      <c r="AR817" s="367"/>
      <c r="AS817" s="272"/>
    </row>
    <row r="818" spans="1:45" ht="30" hidden="1" outlineLevel="1">
      <c r="A818" s="464">
        <v>7</v>
      </c>
      <c r="B818" s="379" t="s">
        <v>100</v>
      </c>
      <c r="C818" s="251" t="s">
        <v>25</v>
      </c>
      <c r="D818" s="255"/>
      <c r="E818" s="255"/>
      <c r="F818" s="255"/>
      <c r="G818" s="255"/>
      <c r="H818" s="255"/>
      <c r="I818" s="255"/>
      <c r="J818" s="255"/>
      <c r="K818" s="255"/>
      <c r="L818" s="255"/>
      <c r="M818" s="255"/>
      <c r="N818" s="255"/>
      <c r="O818" s="255"/>
      <c r="P818" s="255"/>
      <c r="Q818" s="255">
        <v>12</v>
      </c>
      <c r="R818" s="255"/>
      <c r="S818" s="255"/>
      <c r="T818" s="255"/>
      <c r="U818" s="255"/>
      <c r="V818" s="255"/>
      <c r="W818" s="255"/>
      <c r="X818" s="255"/>
      <c r="Y818" s="255"/>
      <c r="Z818" s="255"/>
      <c r="AA818" s="255"/>
      <c r="AB818" s="255"/>
      <c r="AC818" s="255"/>
      <c r="AD818" s="255"/>
      <c r="AE818" s="366"/>
      <c r="AF818" s="366"/>
      <c r="AG818" s="366"/>
      <c r="AH818" s="366"/>
      <c r="AI818" s="366"/>
      <c r="AJ818" s="366"/>
      <c r="AK818" s="366"/>
      <c r="AL818" s="366"/>
      <c r="AM818" s="366"/>
      <c r="AN818" s="366"/>
      <c r="AO818" s="366"/>
      <c r="AP818" s="366"/>
      <c r="AQ818" s="366"/>
      <c r="AR818" s="366"/>
      <c r="AS818" s="256">
        <f>SUM(AE818:AR818)</f>
        <v>0</v>
      </c>
    </row>
    <row r="819" spans="1:45" hidden="1" outlineLevel="1">
      <c r="A819" s="464"/>
      <c r="B819" s="254" t="s">
        <v>341</v>
      </c>
      <c r="C819" s="251" t="s">
        <v>163</v>
      </c>
      <c r="D819" s="255"/>
      <c r="E819" s="255"/>
      <c r="F819" s="255"/>
      <c r="G819" s="255"/>
      <c r="H819" s="255"/>
      <c r="I819" s="255"/>
      <c r="J819" s="255"/>
      <c r="K819" s="255"/>
      <c r="L819" s="255"/>
      <c r="M819" s="255"/>
      <c r="N819" s="255"/>
      <c r="O819" s="255"/>
      <c r="P819" s="255"/>
      <c r="Q819" s="255">
        <f>Q818</f>
        <v>12</v>
      </c>
      <c r="R819" s="255"/>
      <c r="S819" s="255"/>
      <c r="T819" s="255"/>
      <c r="U819" s="255"/>
      <c r="V819" s="255"/>
      <c r="W819" s="255"/>
      <c r="X819" s="255"/>
      <c r="Y819" s="255"/>
      <c r="Z819" s="255"/>
      <c r="AA819" s="255"/>
      <c r="AB819" s="255"/>
      <c r="AC819" s="255"/>
      <c r="AD819" s="255"/>
      <c r="AE819" s="362">
        <f>AE818</f>
        <v>0</v>
      </c>
      <c r="AF819" s="362">
        <f t="shared" ref="AF819" si="2399">AF818</f>
        <v>0</v>
      </c>
      <c r="AG819" s="362">
        <f t="shared" ref="AG819" si="2400">AG818</f>
        <v>0</v>
      </c>
      <c r="AH819" s="362">
        <f t="shared" ref="AH819" si="2401">AH818</f>
        <v>0</v>
      </c>
      <c r="AI819" s="362">
        <f t="shared" ref="AI819" si="2402">AI818</f>
        <v>0</v>
      </c>
      <c r="AJ819" s="362">
        <f t="shared" ref="AJ819" si="2403">AJ818</f>
        <v>0</v>
      </c>
      <c r="AK819" s="362">
        <f t="shared" ref="AK819" si="2404">AK818</f>
        <v>0</v>
      </c>
      <c r="AL819" s="362">
        <f t="shared" ref="AL819" si="2405">AL818</f>
        <v>0</v>
      </c>
      <c r="AM819" s="362">
        <f t="shared" ref="AM819" si="2406">AM818</f>
        <v>0</v>
      </c>
      <c r="AN819" s="362">
        <f t="shared" ref="AN819" si="2407">AN818</f>
        <v>0</v>
      </c>
      <c r="AO819" s="362">
        <f t="shared" ref="AO819" si="2408">AO818</f>
        <v>0</v>
      </c>
      <c r="AP819" s="362">
        <f t="shared" ref="AP819" si="2409">AP818</f>
        <v>0</v>
      </c>
      <c r="AQ819" s="362">
        <f t="shared" ref="AQ819" si="2410">AQ818</f>
        <v>0</v>
      </c>
      <c r="AR819" s="362">
        <f t="shared" ref="AR819" si="2411">AR818</f>
        <v>0</v>
      </c>
      <c r="AS819" s="270"/>
    </row>
    <row r="820" spans="1:45" hidden="1" outlineLevel="1">
      <c r="A820" s="464"/>
      <c r="B820" s="273"/>
      <c r="C820" s="27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251"/>
      <c r="AE820" s="367"/>
      <c r="AF820" s="368"/>
      <c r="AG820" s="367"/>
      <c r="AH820" s="367"/>
      <c r="AI820" s="367"/>
      <c r="AJ820" s="367"/>
      <c r="AK820" s="367"/>
      <c r="AL820" s="367"/>
      <c r="AM820" s="367"/>
      <c r="AN820" s="367"/>
      <c r="AO820" s="367"/>
      <c r="AP820" s="367"/>
      <c r="AQ820" s="367"/>
      <c r="AR820" s="367"/>
      <c r="AS820" s="272"/>
    </row>
    <row r="821" spans="1:45" hidden="1" outlineLevel="1">
      <c r="A821" s="464">
        <v>8</v>
      </c>
      <c r="B821" s="379" t="s">
        <v>101</v>
      </c>
      <c r="C821" s="251" t="s">
        <v>25</v>
      </c>
      <c r="D821" s="255"/>
      <c r="E821" s="255"/>
      <c r="F821" s="255"/>
      <c r="G821" s="255"/>
      <c r="H821" s="255"/>
      <c r="I821" s="255"/>
      <c r="J821" s="255"/>
      <c r="K821" s="255"/>
      <c r="L821" s="255"/>
      <c r="M821" s="255"/>
      <c r="N821" s="255"/>
      <c r="O821" s="255"/>
      <c r="P821" s="255"/>
      <c r="Q821" s="255">
        <v>12</v>
      </c>
      <c r="R821" s="255"/>
      <c r="S821" s="255"/>
      <c r="T821" s="255"/>
      <c r="U821" s="255"/>
      <c r="V821" s="255"/>
      <c r="W821" s="255"/>
      <c r="X821" s="255"/>
      <c r="Y821" s="255"/>
      <c r="Z821" s="255"/>
      <c r="AA821" s="255"/>
      <c r="AB821" s="255"/>
      <c r="AC821" s="255"/>
      <c r="AD821" s="255"/>
      <c r="AE821" s="366"/>
      <c r="AF821" s="366"/>
      <c r="AG821" s="366"/>
      <c r="AH821" s="366"/>
      <c r="AI821" s="366"/>
      <c r="AJ821" s="366"/>
      <c r="AK821" s="366"/>
      <c r="AL821" s="366"/>
      <c r="AM821" s="366"/>
      <c r="AN821" s="366"/>
      <c r="AO821" s="366"/>
      <c r="AP821" s="366"/>
      <c r="AQ821" s="366"/>
      <c r="AR821" s="366"/>
      <c r="AS821" s="256">
        <f>SUM(AE821:AR821)</f>
        <v>0</v>
      </c>
    </row>
    <row r="822" spans="1:45" hidden="1" outlineLevel="1">
      <c r="A822" s="464"/>
      <c r="B822" s="254" t="s">
        <v>341</v>
      </c>
      <c r="C822" s="251" t="s">
        <v>163</v>
      </c>
      <c r="D822" s="255"/>
      <c r="E822" s="255"/>
      <c r="F822" s="255"/>
      <c r="G822" s="255"/>
      <c r="H822" s="255"/>
      <c r="I822" s="255"/>
      <c r="J822" s="255"/>
      <c r="K822" s="255"/>
      <c r="L822" s="255"/>
      <c r="M822" s="255"/>
      <c r="N822" s="255"/>
      <c r="O822" s="255"/>
      <c r="P822" s="255"/>
      <c r="Q822" s="255">
        <f>Q821</f>
        <v>12</v>
      </c>
      <c r="R822" s="255"/>
      <c r="S822" s="255"/>
      <c r="T822" s="255"/>
      <c r="U822" s="255"/>
      <c r="V822" s="255"/>
      <c r="W822" s="255"/>
      <c r="X822" s="255"/>
      <c r="Y822" s="255"/>
      <c r="Z822" s="255"/>
      <c r="AA822" s="255"/>
      <c r="AB822" s="255"/>
      <c r="AC822" s="255"/>
      <c r="AD822" s="255"/>
      <c r="AE822" s="362">
        <f>AE821</f>
        <v>0</v>
      </c>
      <c r="AF822" s="362">
        <f t="shared" ref="AF822" si="2412">AF821</f>
        <v>0</v>
      </c>
      <c r="AG822" s="362">
        <f t="shared" ref="AG822" si="2413">AG821</f>
        <v>0</v>
      </c>
      <c r="AH822" s="362">
        <f t="shared" ref="AH822" si="2414">AH821</f>
        <v>0</v>
      </c>
      <c r="AI822" s="362">
        <f t="shared" ref="AI822" si="2415">AI821</f>
        <v>0</v>
      </c>
      <c r="AJ822" s="362">
        <f t="shared" ref="AJ822" si="2416">AJ821</f>
        <v>0</v>
      </c>
      <c r="AK822" s="362">
        <f t="shared" ref="AK822" si="2417">AK821</f>
        <v>0</v>
      </c>
      <c r="AL822" s="362">
        <f t="shared" ref="AL822" si="2418">AL821</f>
        <v>0</v>
      </c>
      <c r="AM822" s="362">
        <f t="shared" ref="AM822" si="2419">AM821</f>
        <v>0</v>
      </c>
      <c r="AN822" s="362">
        <f t="shared" ref="AN822" si="2420">AN821</f>
        <v>0</v>
      </c>
      <c r="AO822" s="362">
        <f t="shared" ref="AO822" si="2421">AO821</f>
        <v>0</v>
      </c>
      <c r="AP822" s="362">
        <f t="shared" ref="AP822" si="2422">AP821</f>
        <v>0</v>
      </c>
      <c r="AQ822" s="362">
        <f t="shared" ref="AQ822" si="2423">AQ821</f>
        <v>0</v>
      </c>
      <c r="AR822" s="362">
        <f t="shared" ref="AR822" si="2424">AR821</f>
        <v>0</v>
      </c>
      <c r="AS822" s="270"/>
    </row>
    <row r="823" spans="1:45" hidden="1" outlineLevel="1">
      <c r="A823" s="464"/>
      <c r="B823" s="273"/>
      <c r="C823" s="271"/>
      <c r="D823" s="275"/>
      <c r="E823" s="275"/>
      <c r="F823" s="275"/>
      <c r="G823" s="275"/>
      <c r="H823" s="275"/>
      <c r="I823" s="275"/>
      <c r="J823" s="275"/>
      <c r="K823" s="275"/>
      <c r="L823" s="275"/>
      <c r="M823" s="275"/>
      <c r="N823" s="275"/>
      <c r="O823" s="275"/>
      <c r="P823" s="275"/>
      <c r="Q823" s="251"/>
      <c r="R823" s="275"/>
      <c r="S823" s="275"/>
      <c r="T823" s="275"/>
      <c r="U823" s="275"/>
      <c r="V823" s="275"/>
      <c r="W823" s="275"/>
      <c r="X823" s="275"/>
      <c r="Y823" s="275"/>
      <c r="Z823" s="275"/>
      <c r="AA823" s="275"/>
      <c r="AB823" s="275"/>
      <c r="AC823" s="275"/>
      <c r="AD823" s="275"/>
      <c r="AE823" s="367"/>
      <c r="AF823" s="368"/>
      <c r="AG823" s="367"/>
      <c r="AH823" s="367"/>
      <c r="AI823" s="367"/>
      <c r="AJ823" s="367"/>
      <c r="AK823" s="367"/>
      <c r="AL823" s="367"/>
      <c r="AM823" s="367"/>
      <c r="AN823" s="367"/>
      <c r="AO823" s="367"/>
      <c r="AP823" s="367"/>
      <c r="AQ823" s="367"/>
      <c r="AR823" s="367"/>
      <c r="AS823" s="272"/>
    </row>
    <row r="824" spans="1:45" hidden="1" outlineLevel="1">
      <c r="A824" s="464">
        <v>9</v>
      </c>
      <c r="B824" s="379" t="s">
        <v>102</v>
      </c>
      <c r="C824" s="251" t="s">
        <v>25</v>
      </c>
      <c r="D824" s="255"/>
      <c r="E824" s="255"/>
      <c r="F824" s="255"/>
      <c r="G824" s="255"/>
      <c r="H824" s="255"/>
      <c r="I824" s="255"/>
      <c r="J824" s="255"/>
      <c r="K824" s="255"/>
      <c r="L824" s="255"/>
      <c r="M824" s="255"/>
      <c r="N824" s="255"/>
      <c r="O824" s="255"/>
      <c r="P824" s="255"/>
      <c r="Q824" s="255">
        <v>12</v>
      </c>
      <c r="R824" s="255"/>
      <c r="S824" s="255"/>
      <c r="T824" s="255"/>
      <c r="U824" s="255"/>
      <c r="V824" s="255"/>
      <c r="W824" s="255"/>
      <c r="X824" s="255"/>
      <c r="Y824" s="255"/>
      <c r="Z824" s="255"/>
      <c r="AA824" s="255"/>
      <c r="AB824" s="255"/>
      <c r="AC824" s="255"/>
      <c r="AD824" s="255"/>
      <c r="AE824" s="366"/>
      <c r="AF824" s="366"/>
      <c r="AG824" s="366"/>
      <c r="AH824" s="366"/>
      <c r="AI824" s="366"/>
      <c r="AJ824" s="366"/>
      <c r="AK824" s="366"/>
      <c r="AL824" s="366"/>
      <c r="AM824" s="366"/>
      <c r="AN824" s="366"/>
      <c r="AO824" s="366"/>
      <c r="AP824" s="366"/>
      <c r="AQ824" s="366"/>
      <c r="AR824" s="366"/>
      <c r="AS824" s="256">
        <f>SUM(AE824:AR824)</f>
        <v>0</v>
      </c>
    </row>
    <row r="825" spans="1:45" hidden="1" outlineLevel="1">
      <c r="A825" s="464"/>
      <c r="B825" s="254" t="s">
        <v>341</v>
      </c>
      <c r="C825" s="251" t="s">
        <v>163</v>
      </c>
      <c r="D825" s="255"/>
      <c r="E825" s="255"/>
      <c r="F825" s="255"/>
      <c r="G825" s="255"/>
      <c r="H825" s="255"/>
      <c r="I825" s="255"/>
      <c r="J825" s="255"/>
      <c r="K825" s="255"/>
      <c r="L825" s="255"/>
      <c r="M825" s="255"/>
      <c r="N825" s="255"/>
      <c r="O825" s="255"/>
      <c r="P825" s="255"/>
      <c r="Q825" s="255">
        <f>Q824</f>
        <v>12</v>
      </c>
      <c r="R825" s="255"/>
      <c r="S825" s="255"/>
      <c r="T825" s="255"/>
      <c r="U825" s="255"/>
      <c r="V825" s="255"/>
      <c r="W825" s="255"/>
      <c r="X825" s="255"/>
      <c r="Y825" s="255"/>
      <c r="Z825" s="255"/>
      <c r="AA825" s="255"/>
      <c r="AB825" s="255"/>
      <c r="AC825" s="255"/>
      <c r="AD825" s="255"/>
      <c r="AE825" s="362">
        <f>AE824</f>
        <v>0</v>
      </c>
      <c r="AF825" s="362">
        <f t="shared" ref="AF825" si="2425">AF824</f>
        <v>0</v>
      </c>
      <c r="AG825" s="362">
        <f t="shared" ref="AG825" si="2426">AG824</f>
        <v>0</v>
      </c>
      <c r="AH825" s="362">
        <f t="shared" ref="AH825" si="2427">AH824</f>
        <v>0</v>
      </c>
      <c r="AI825" s="362">
        <f t="shared" ref="AI825" si="2428">AI824</f>
        <v>0</v>
      </c>
      <c r="AJ825" s="362">
        <f t="shared" ref="AJ825" si="2429">AJ824</f>
        <v>0</v>
      </c>
      <c r="AK825" s="362">
        <f t="shared" ref="AK825" si="2430">AK824</f>
        <v>0</v>
      </c>
      <c r="AL825" s="362">
        <f t="shared" ref="AL825" si="2431">AL824</f>
        <v>0</v>
      </c>
      <c r="AM825" s="362">
        <f t="shared" ref="AM825" si="2432">AM824</f>
        <v>0</v>
      </c>
      <c r="AN825" s="362">
        <f t="shared" ref="AN825" si="2433">AN824</f>
        <v>0</v>
      </c>
      <c r="AO825" s="362">
        <f t="shared" ref="AO825" si="2434">AO824</f>
        <v>0</v>
      </c>
      <c r="AP825" s="362">
        <f t="shared" ref="AP825" si="2435">AP824</f>
        <v>0</v>
      </c>
      <c r="AQ825" s="362">
        <f t="shared" ref="AQ825" si="2436">AQ824</f>
        <v>0</v>
      </c>
      <c r="AR825" s="362">
        <f t="shared" ref="AR825" si="2437">AR824</f>
        <v>0</v>
      </c>
      <c r="AS825" s="270"/>
    </row>
    <row r="826" spans="1:45" hidden="1" outlineLevel="1">
      <c r="A826" s="464"/>
      <c r="B826" s="273"/>
      <c r="C826" s="271"/>
      <c r="D826" s="275"/>
      <c r="E826" s="275"/>
      <c r="F826" s="275"/>
      <c r="G826" s="275"/>
      <c r="H826" s="275"/>
      <c r="I826" s="275"/>
      <c r="J826" s="275"/>
      <c r="K826" s="275"/>
      <c r="L826" s="275"/>
      <c r="M826" s="275"/>
      <c r="N826" s="275"/>
      <c r="O826" s="275"/>
      <c r="P826" s="275"/>
      <c r="Q826" s="251"/>
      <c r="R826" s="275"/>
      <c r="S826" s="275"/>
      <c r="T826" s="275"/>
      <c r="U826" s="275"/>
      <c r="V826" s="275"/>
      <c r="W826" s="275"/>
      <c r="X826" s="275"/>
      <c r="Y826" s="275"/>
      <c r="Z826" s="275"/>
      <c r="AA826" s="275"/>
      <c r="AB826" s="275"/>
      <c r="AC826" s="275"/>
      <c r="AD826" s="275"/>
      <c r="AE826" s="367"/>
      <c r="AF826" s="367"/>
      <c r="AG826" s="367"/>
      <c r="AH826" s="367"/>
      <c r="AI826" s="367"/>
      <c r="AJ826" s="367"/>
      <c r="AK826" s="367"/>
      <c r="AL826" s="367"/>
      <c r="AM826" s="367"/>
      <c r="AN826" s="367"/>
      <c r="AO826" s="367"/>
      <c r="AP826" s="367"/>
      <c r="AQ826" s="367"/>
      <c r="AR826" s="367"/>
      <c r="AS826" s="272"/>
    </row>
    <row r="827" spans="1:45" hidden="1" outlineLevel="1">
      <c r="A827" s="464">
        <v>10</v>
      </c>
      <c r="B827" s="379" t="s">
        <v>103</v>
      </c>
      <c r="C827" s="251" t="s">
        <v>25</v>
      </c>
      <c r="D827" s="255"/>
      <c r="E827" s="255"/>
      <c r="F827" s="255"/>
      <c r="G827" s="255"/>
      <c r="H827" s="255"/>
      <c r="I827" s="255"/>
      <c r="J827" s="255"/>
      <c r="K827" s="255"/>
      <c r="L827" s="255"/>
      <c r="M827" s="255"/>
      <c r="N827" s="255"/>
      <c r="O827" s="255"/>
      <c r="P827" s="255"/>
      <c r="Q827" s="255">
        <v>3</v>
      </c>
      <c r="R827" s="255"/>
      <c r="S827" s="255"/>
      <c r="T827" s="255"/>
      <c r="U827" s="255"/>
      <c r="V827" s="255"/>
      <c r="W827" s="255"/>
      <c r="X827" s="255"/>
      <c r="Y827" s="255"/>
      <c r="Z827" s="255"/>
      <c r="AA827" s="255"/>
      <c r="AB827" s="255"/>
      <c r="AC827" s="255"/>
      <c r="AD827" s="255"/>
      <c r="AE827" s="366"/>
      <c r="AF827" s="366"/>
      <c r="AG827" s="366"/>
      <c r="AH827" s="366"/>
      <c r="AI827" s="366"/>
      <c r="AJ827" s="366"/>
      <c r="AK827" s="366"/>
      <c r="AL827" s="366"/>
      <c r="AM827" s="366"/>
      <c r="AN827" s="366"/>
      <c r="AO827" s="366"/>
      <c r="AP827" s="366"/>
      <c r="AQ827" s="366"/>
      <c r="AR827" s="366"/>
      <c r="AS827" s="256">
        <f>SUM(AE827:AR827)</f>
        <v>0</v>
      </c>
    </row>
    <row r="828" spans="1:45" hidden="1" outlineLevel="1">
      <c r="A828" s="464"/>
      <c r="B828" s="254" t="s">
        <v>341</v>
      </c>
      <c r="C828" s="251" t="s">
        <v>163</v>
      </c>
      <c r="D828" s="255"/>
      <c r="E828" s="255"/>
      <c r="F828" s="255"/>
      <c r="G828" s="255"/>
      <c r="H828" s="255"/>
      <c r="I828" s="255"/>
      <c r="J828" s="255"/>
      <c r="K828" s="255"/>
      <c r="L828" s="255"/>
      <c r="M828" s="255"/>
      <c r="N828" s="255"/>
      <c r="O828" s="255"/>
      <c r="P828" s="255"/>
      <c r="Q828" s="255">
        <f>Q827</f>
        <v>3</v>
      </c>
      <c r="R828" s="255"/>
      <c r="S828" s="255"/>
      <c r="T828" s="255"/>
      <c r="U828" s="255"/>
      <c r="V828" s="255"/>
      <c r="W828" s="255"/>
      <c r="X828" s="255"/>
      <c r="Y828" s="255"/>
      <c r="Z828" s="255"/>
      <c r="AA828" s="255"/>
      <c r="AB828" s="255"/>
      <c r="AC828" s="255"/>
      <c r="AD828" s="255"/>
      <c r="AE828" s="362">
        <f>AE827</f>
        <v>0</v>
      </c>
      <c r="AF828" s="362">
        <f t="shared" ref="AF828" si="2438">AF827</f>
        <v>0</v>
      </c>
      <c r="AG828" s="362">
        <f t="shared" ref="AG828" si="2439">AG827</f>
        <v>0</v>
      </c>
      <c r="AH828" s="362">
        <f t="shared" ref="AH828" si="2440">AH827</f>
        <v>0</v>
      </c>
      <c r="AI828" s="362">
        <f t="shared" ref="AI828" si="2441">AI827</f>
        <v>0</v>
      </c>
      <c r="AJ828" s="362">
        <f t="shared" ref="AJ828" si="2442">AJ827</f>
        <v>0</v>
      </c>
      <c r="AK828" s="362">
        <f t="shared" ref="AK828" si="2443">AK827</f>
        <v>0</v>
      </c>
      <c r="AL828" s="362">
        <f t="shared" ref="AL828" si="2444">AL827</f>
        <v>0</v>
      </c>
      <c r="AM828" s="362">
        <f t="shared" ref="AM828" si="2445">AM827</f>
        <v>0</v>
      </c>
      <c r="AN828" s="362">
        <f t="shared" ref="AN828" si="2446">AN827</f>
        <v>0</v>
      </c>
      <c r="AO828" s="362">
        <f t="shared" ref="AO828" si="2447">AO827</f>
        <v>0</v>
      </c>
      <c r="AP828" s="362">
        <f t="shared" ref="AP828" si="2448">AP827</f>
        <v>0</v>
      </c>
      <c r="AQ828" s="362">
        <f t="shared" ref="AQ828" si="2449">AQ827</f>
        <v>0</v>
      </c>
      <c r="AR828" s="362">
        <f t="shared" ref="AR828" si="2450">AR827</f>
        <v>0</v>
      </c>
      <c r="AS828" s="270"/>
    </row>
    <row r="829" spans="1:45" hidden="1" outlineLevel="1">
      <c r="A829" s="464"/>
      <c r="B829" s="273"/>
      <c r="C829" s="271"/>
      <c r="D829" s="275"/>
      <c r="E829" s="275"/>
      <c r="F829" s="275"/>
      <c r="G829" s="275"/>
      <c r="H829" s="275"/>
      <c r="I829" s="275"/>
      <c r="J829" s="275"/>
      <c r="K829" s="275"/>
      <c r="L829" s="275"/>
      <c r="M829" s="275"/>
      <c r="N829" s="275"/>
      <c r="O829" s="275"/>
      <c r="P829" s="275"/>
      <c r="Q829" s="251"/>
      <c r="R829" s="275"/>
      <c r="S829" s="275"/>
      <c r="T829" s="275"/>
      <c r="U829" s="275"/>
      <c r="V829" s="275"/>
      <c r="W829" s="275"/>
      <c r="X829" s="275"/>
      <c r="Y829" s="275"/>
      <c r="Z829" s="275"/>
      <c r="AA829" s="275"/>
      <c r="AB829" s="275"/>
      <c r="AC829" s="275"/>
      <c r="AD829" s="275"/>
      <c r="AE829" s="367"/>
      <c r="AF829" s="368"/>
      <c r="AG829" s="367"/>
      <c r="AH829" s="367"/>
      <c r="AI829" s="367"/>
      <c r="AJ829" s="367"/>
      <c r="AK829" s="367"/>
      <c r="AL829" s="367"/>
      <c r="AM829" s="367"/>
      <c r="AN829" s="367"/>
      <c r="AO829" s="367"/>
      <c r="AP829" s="367"/>
      <c r="AQ829" s="367"/>
      <c r="AR829" s="367"/>
      <c r="AS829" s="272"/>
    </row>
    <row r="830" spans="1:45" ht="15.75" hidden="1" outlineLevel="1">
      <c r="A830" s="464"/>
      <c r="B830" s="248" t="s">
        <v>10</v>
      </c>
      <c r="C830" s="249"/>
      <c r="D830" s="249"/>
      <c r="E830" s="249"/>
      <c r="F830" s="249"/>
      <c r="G830" s="249"/>
      <c r="H830" s="249"/>
      <c r="I830" s="249"/>
      <c r="J830" s="249"/>
      <c r="K830" s="249"/>
      <c r="L830" s="249"/>
      <c r="M830" s="249"/>
      <c r="N830" s="249"/>
      <c r="O830" s="249"/>
      <c r="P830" s="249"/>
      <c r="Q830" s="250"/>
      <c r="R830" s="249"/>
      <c r="S830" s="249"/>
      <c r="T830" s="249"/>
      <c r="U830" s="249"/>
      <c r="V830" s="249"/>
      <c r="W830" s="249"/>
      <c r="X830" s="249"/>
      <c r="Y830" s="249"/>
      <c r="Z830" s="249"/>
      <c r="AA830" s="249"/>
      <c r="AB830" s="249"/>
      <c r="AC830" s="249"/>
      <c r="AD830" s="249"/>
      <c r="AE830" s="365"/>
      <c r="AF830" s="365"/>
      <c r="AG830" s="365"/>
      <c r="AH830" s="365"/>
      <c r="AI830" s="365"/>
      <c r="AJ830" s="365"/>
      <c r="AK830" s="365"/>
      <c r="AL830" s="365"/>
      <c r="AM830" s="365"/>
      <c r="AN830" s="365"/>
      <c r="AO830" s="365"/>
      <c r="AP830" s="365"/>
      <c r="AQ830" s="365"/>
      <c r="AR830" s="365"/>
      <c r="AS830" s="252"/>
    </row>
    <row r="831" spans="1:45" ht="30" hidden="1" outlineLevel="1">
      <c r="A831" s="464">
        <v>11</v>
      </c>
      <c r="B831" s="379" t="s">
        <v>104</v>
      </c>
      <c r="C831" s="251" t="s">
        <v>25</v>
      </c>
      <c r="D831" s="255"/>
      <c r="E831" s="255"/>
      <c r="F831" s="255"/>
      <c r="G831" s="255"/>
      <c r="H831" s="255"/>
      <c r="I831" s="255"/>
      <c r="J831" s="255"/>
      <c r="K831" s="255"/>
      <c r="L831" s="255"/>
      <c r="M831" s="255"/>
      <c r="N831" s="255"/>
      <c r="O831" s="255"/>
      <c r="P831" s="255"/>
      <c r="Q831" s="255">
        <v>12</v>
      </c>
      <c r="R831" s="255"/>
      <c r="S831" s="255"/>
      <c r="T831" s="255"/>
      <c r="U831" s="255"/>
      <c r="V831" s="255"/>
      <c r="W831" s="255"/>
      <c r="X831" s="255"/>
      <c r="Y831" s="255"/>
      <c r="Z831" s="255"/>
      <c r="AA831" s="255"/>
      <c r="AB831" s="255"/>
      <c r="AC831" s="255"/>
      <c r="AD831" s="255"/>
      <c r="AE831" s="377"/>
      <c r="AF831" s="366"/>
      <c r="AG831" s="366"/>
      <c r="AH831" s="366"/>
      <c r="AI831" s="366"/>
      <c r="AJ831" s="366"/>
      <c r="AK831" s="366"/>
      <c r="AL831" s="366"/>
      <c r="AM831" s="366"/>
      <c r="AN831" s="366"/>
      <c r="AO831" s="366"/>
      <c r="AP831" s="366"/>
      <c r="AQ831" s="366"/>
      <c r="AR831" s="366"/>
      <c r="AS831" s="256">
        <f>SUM(AE831:AR831)</f>
        <v>0</v>
      </c>
    </row>
    <row r="832" spans="1:45" hidden="1" outlineLevel="1">
      <c r="A832" s="464"/>
      <c r="B832" s="254" t="s">
        <v>341</v>
      </c>
      <c r="C832" s="251" t="s">
        <v>163</v>
      </c>
      <c r="D832" s="255"/>
      <c r="E832" s="255"/>
      <c r="F832" s="255"/>
      <c r="G832" s="255"/>
      <c r="H832" s="255"/>
      <c r="I832" s="255"/>
      <c r="J832" s="255"/>
      <c r="K832" s="255"/>
      <c r="L832" s="255"/>
      <c r="M832" s="255"/>
      <c r="N832" s="255"/>
      <c r="O832" s="255"/>
      <c r="P832" s="255"/>
      <c r="Q832" s="255">
        <f>Q831</f>
        <v>12</v>
      </c>
      <c r="R832" s="255"/>
      <c r="S832" s="255"/>
      <c r="T832" s="255"/>
      <c r="U832" s="255"/>
      <c r="V832" s="255"/>
      <c r="W832" s="255"/>
      <c r="X832" s="255"/>
      <c r="Y832" s="255"/>
      <c r="Z832" s="255"/>
      <c r="AA832" s="255"/>
      <c r="AB832" s="255"/>
      <c r="AC832" s="255"/>
      <c r="AD832" s="255"/>
      <c r="AE832" s="362">
        <f>AE831</f>
        <v>0</v>
      </c>
      <c r="AF832" s="362">
        <f t="shared" ref="AF832" si="2451">AF831</f>
        <v>0</v>
      </c>
      <c r="AG832" s="362">
        <f t="shared" ref="AG832" si="2452">AG831</f>
        <v>0</v>
      </c>
      <c r="AH832" s="362">
        <f t="shared" ref="AH832" si="2453">AH831</f>
        <v>0</v>
      </c>
      <c r="AI832" s="362">
        <f t="shared" ref="AI832" si="2454">AI831</f>
        <v>0</v>
      </c>
      <c r="AJ832" s="362">
        <f t="shared" ref="AJ832" si="2455">AJ831</f>
        <v>0</v>
      </c>
      <c r="AK832" s="362">
        <f t="shared" ref="AK832" si="2456">AK831</f>
        <v>0</v>
      </c>
      <c r="AL832" s="362">
        <f t="shared" ref="AL832" si="2457">AL831</f>
        <v>0</v>
      </c>
      <c r="AM832" s="362">
        <f t="shared" ref="AM832" si="2458">AM831</f>
        <v>0</v>
      </c>
      <c r="AN832" s="362">
        <f t="shared" ref="AN832" si="2459">AN831</f>
        <v>0</v>
      </c>
      <c r="AO832" s="362">
        <f t="shared" ref="AO832" si="2460">AO831</f>
        <v>0</v>
      </c>
      <c r="AP832" s="362">
        <f t="shared" ref="AP832" si="2461">AP831</f>
        <v>0</v>
      </c>
      <c r="AQ832" s="362">
        <f t="shared" ref="AQ832" si="2462">AQ831</f>
        <v>0</v>
      </c>
      <c r="AR832" s="362">
        <f t="shared" ref="AR832" si="2463">AR831</f>
        <v>0</v>
      </c>
      <c r="AS832" s="257"/>
    </row>
    <row r="833" spans="1:45" hidden="1" outlineLevel="1">
      <c r="A833" s="464"/>
      <c r="B833" s="274"/>
      <c r="C833" s="265"/>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251"/>
      <c r="AE833" s="363"/>
      <c r="AF833" s="372"/>
      <c r="AG833" s="372"/>
      <c r="AH833" s="372"/>
      <c r="AI833" s="372"/>
      <c r="AJ833" s="372"/>
      <c r="AK833" s="372"/>
      <c r="AL833" s="372"/>
      <c r="AM833" s="372"/>
      <c r="AN833" s="372"/>
      <c r="AO833" s="372"/>
      <c r="AP833" s="372"/>
      <c r="AQ833" s="372"/>
      <c r="AR833" s="372"/>
      <c r="AS833" s="266"/>
    </row>
    <row r="834" spans="1:45" ht="30" hidden="1" outlineLevel="1">
      <c r="A834" s="464">
        <v>12</v>
      </c>
      <c r="B834" s="379" t="s">
        <v>105</v>
      </c>
      <c r="C834" s="251" t="s">
        <v>25</v>
      </c>
      <c r="D834" s="255"/>
      <c r="E834" s="255"/>
      <c r="F834" s="255"/>
      <c r="G834" s="255"/>
      <c r="H834" s="255"/>
      <c r="I834" s="255"/>
      <c r="J834" s="255"/>
      <c r="K834" s="255"/>
      <c r="L834" s="255"/>
      <c r="M834" s="255"/>
      <c r="N834" s="255"/>
      <c r="O834" s="255"/>
      <c r="P834" s="255"/>
      <c r="Q834" s="255">
        <v>12</v>
      </c>
      <c r="R834" s="255"/>
      <c r="S834" s="255"/>
      <c r="T834" s="255"/>
      <c r="U834" s="255"/>
      <c r="V834" s="255"/>
      <c r="W834" s="255"/>
      <c r="X834" s="255"/>
      <c r="Y834" s="255"/>
      <c r="Z834" s="255"/>
      <c r="AA834" s="255"/>
      <c r="AB834" s="255"/>
      <c r="AC834" s="255"/>
      <c r="AD834" s="255"/>
      <c r="AE834" s="361"/>
      <c r="AF834" s="366"/>
      <c r="AG834" s="366"/>
      <c r="AH834" s="366"/>
      <c r="AI834" s="366"/>
      <c r="AJ834" s="366"/>
      <c r="AK834" s="366"/>
      <c r="AL834" s="366"/>
      <c r="AM834" s="366"/>
      <c r="AN834" s="366"/>
      <c r="AO834" s="366"/>
      <c r="AP834" s="366"/>
      <c r="AQ834" s="366"/>
      <c r="AR834" s="366"/>
      <c r="AS834" s="256">
        <f>SUM(AE834:AR834)</f>
        <v>0</v>
      </c>
    </row>
    <row r="835" spans="1:45" hidden="1" outlineLevel="1">
      <c r="A835" s="464"/>
      <c r="B835" s="254" t="s">
        <v>341</v>
      </c>
      <c r="C835" s="251" t="s">
        <v>163</v>
      </c>
      <c r="D835" s="255"/>
      <c r="E835" s="255"/>
      <c r="F835" s="255"/>
      <c r="G835" s="255"/>
      <c r="H835" s="255"/>
      <c r="I835" s="255"/>
      <c r="J835" s="255"/>
      <c r="K835" s="255"/>
      <c r="L835" s="255"/>
      <c r="M835" s="255"/>
      <c r="N835" s="255"/>
      <c r="O835" s="255"/>
      <c r="P835" s="255"/>
      <c r="Q835" s="255">
        <f>Q834</f>
        <v>12</v>
      </c>
      <c r="R835" s="255"/>
      <c r="S835" s="255"/>
      <c r="T835" s="255"/>
      <c r="U835" s="255"/>
      <c r="V835" s="255"/>
      <c r="W835" s="255"/>
      <c r="X835" s="255"/>
      <c r="Y835" s="255"/>
      <c r="Z835" s="255"/>
      <c r="AA835" s="255"/>
      <c r="AB835" s="255"/>
      <c r="AC835" s="255"/>
      <c r="AD835" s="255"/>
      <c r="AE835" s="362">
        <f>AE834</f>
        <v>0</v>
      </c>
      <c r="AF835" s="362">
        <f t="shared" ref="AF835" si="2464">AF834</f>
        <v>0</v>
      </c>
      <c r="AG835" s="362">
        <f t="shared" ref="AG835" si="2465">AG834</f>
        <v>0</v>
      </c>
      <c r="AH835" s="362">
        <f t="shared" ref="AH835" si="2466">AH834</f>
        <v>0</v>
      </c>
      <c r="AI835" s="362">
        <f t="shared" ref="AI835" si="2467">AI834</f>
        <v>0</v>
      </c>
      <c r="AJ835" s="362">
        <f t="shared" ref="AJ835" si="2468">AJ834</f>
        <v>0</v>
      </c>
      <c r="AK835" s="362">
        <f t="shared" ref="AK835" si="2469">AK834</f>
        <v>0</v>
      </c>
      <c r="AL835" s="362">
        <f t="shared" ref="AL835" si="2470">AL834</f>
        <v>0</v>
      </c>
      <c r="AM835" s="362">
        <f t="shared" ref="AM835" si="2471">AM834</f>
        <v>0</v>
      </c>
      <c r="AN835" s="362">
        <f t="shared" ref="AN835" si="2472">AN834</f>
        <v>0</v>
      </c>
      <c r="AO835" s="362">
        <f t="shared" ref="AO835" si="2473">AO834</f>
        <v>0</v>
      </c>
      <c r="AP835" s="362">
        <f t="shared" ref="AP835" si="2474">AP834</f>
        <v>0</v>
      </c>
      <c r="AQ835" s="362">
        <f t="shared" ref="AQ835" si="2475">AQ834</f>
        <v>0</v>
      </c>
      <c r="AR835" s="362">
        <f t="shared" ref="AR835" si="2476">AR834</f>
        <v>0</v>
      </c>
      <c r="AS835" s="257"/>
    </row>
    <row r="836" spans="1:45" hidden="1" outlineLevel="1">
      <c r="A836" s="464"/>
      <c r="B836" s="274"/>
      <c r="C836" s="265"/>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c r="AA836" s="251"/>
      <c r="AB836" s="251"/>
      <c r="AC836" s="251"/>
      <c r="AD836" s="251"/>
      <c r="AE836" s="373"/>
      <c r="AF836" s="373"/>
      <c r="AG836" s="363"/>
      <c r="AH836" s="363"/>
      <c r="AI836" s="363"/>
      <c r="AJ836" s="363"/>
      <c r="AK836" s="363"/>
      <c r="AL836" s="363"/>
      <c r="AM836" s="363"/>
      <c r="AN836" s="363"/>
      <c r="AO836" s="363"/>
      <c r="AP836" s="363"/>
      <c r="AQ836" s="363"/>
      <c r="AR836" s="363"/>
      <c r="AS836" s="266"/>
    </row>
    <row r="837" spans="1:45" ht="30" hidden="1" outlineLevel="1">
      <c r="A837" s="464">
        <v>13</v>
      </c>
      <c r="B837" s="379" t="s">
        <v>106</v>
      </c>
      <c r="C837" s="251" t="s">
        <v>25</v>
      </c>
      <c r="D837" s="255"/>
      <c r="E837" s="255"/>
      <c r="F837" s="255"/>
      <c r="G837" s="255"/>
      <c r="H837" s="255"/>
      <c r="I837" s="255"/>
      <c r="J837" s="255"/>
      <c r="K837" s="255"/>
      <c r="L837" s="255"/>
      <c r="M837" s="255"/>
      <c r="N837" s="255"/>
      <c r="O837" s="255"/>
      <c r="P837" s="255"/>
      <c r="Q837" s="255">
        <v>12</v>
      </c>
      <c r="R837" s="255"/>
      <c r="S837" s="255"/>
      <c r="T837" s="255"/>
      <c r="U837" s="255"/>
      <c r="V837" s="255"/>
      <c r="W837" s="255"/>
      <c r="X837" s="255"/>
      <c r="Y837" s="255"/>
      <c r="Z837" s="255"/>
      <c r="AA837" s="255"/>
      <c r="AB837" s="255"/>
      <c r="AC837" s="255"/>
      <c r="AD837" s="255"/>
      <c r="AE837" s="361"/>
      <c r="AF837" s="366"/>
      <c r="AG837" s="366"/>
      <c r="AH837" s="366"/>
      <c r="AI837" s="366"/>
      <c r="AJ837" s="366"/>
      <c r="AK837" s="366"/>
      <c r="AL837" s="366"/>
      <c r="AM837" s="366"/>
      <c r="AN837" s="366"/>
      <c r="AO837" s="366"/>
      <c r="AP837" s="366"/>
      <c r="AQ837" s="366"/>
      <c r="AR837" s="366"/>
      <c r="AS837" s="256">
        <f>SUM(AE837:AR837)</f>
        <v>0</v>
      </c>
    </row>
    <row r="838" spans="1:45" hidden="1" outlineLevel="1">
      <c r="A838" s="464"/>
      <c r="B838" s="254" t="s">
        <v>341</v>
      </c>
      <c r="C838" s="251" t="s">
        <v>163</v>
      </c>
      <c r="D838" s="255"/>
      <c r="E838" s="255"/>
      <c r="F838" s="255"/>
      <c r="G838" s="255"/>
      <c r="H838" s="255"/>
      <c r="I838" s="255"/>
      <c r="J838" s="255"/>
      <c r="K838" s="255"/>
      <c r="L838" s="255"/>
      <c r="M838" s="255"/>
      <c r="N838" s="255"/>
      <c r="O838" s="255"/>
      <c r="P838" s="255"/>
      <c r="Q838" s="255">
        <f>Q837</f>
        <v>12</v>
      </c>
      <c r="R838" s="255"/>
      <c r="S838" s="255"/>
      <c r="T838" s="255"/>
      <c r="U838" s="255"/>
      <c r="V838" s="255"/>
      <c r="W838" s="255"/>
      <c r="X838" s="255"/>
      <c r="Y838" s="255"/>
      <c r="Z838" s="255"/>
      <c r="AA838" s="255"/>
      <c r="AB838" s="255"/>
      <c r="AC838" s="255"/>
      <c r="AD838" s="255"/>
      <c r="AE838" s="362">
        <f>AE837</f>
        <v>0</v>
      </c>
      <c r="AF838" s="362">
        <f t="shared" ref="AF838" si="2477">AF837</f>
        <v>0</v>
      </c>
      <c r="AG838" s="362">
        <f t="shared" ref="AG838" si="2478">AG837</f>
        <v>0</v>
      </c>
      <c r="AH838" s="362">
        <f t="shared" ref="AH838" si="2479">AH837</f>
        <v>0</v>
      </c>
      <c r="AI838" s="362">
        <f t="shared" ref="AI838" si="2480">AI837</f>
        <v>0</v>
      </c>
      <c r="AJ838" s="362">
        <f t="shared" ref="AJ838" si="2481">AJ837</f>
        <v>0</v>
      </c>
      <c r="AK838" s="362">
        <f t="shared" ref="AK838" si="2482">AK837</f>
        <v>0</v>
      </c>
      <c r="AL838" s="362">
        <f t="shared" ref="AL838" si="2483">AL837</f>
        <v>0</v>
      </c>
      <c r="AM838" s="362">
        <f t="shared" ref="AM838" si="2484">AM837</f>
        <v>0</v>
      </c>
      <c r="AN838" s="362">
        <f t="shared" ref="AN838" si="2485">AN837</f>
        <v>0</v>
      </c>
      <c r="AO838" s="362">
        <f t="shared" ref="AO838" si="2486">AO837</f>
        <v>0</v>
      </c>
      <c r="AP838" s="362">
        <f t="shared" ref="AP838" si="2487">AP837</f>
        <v>0</v>
      </c>
      <c r="AQ838" s="362">
        <f t="shared" ref="AQ838" si="2488">AQ837</f>
        <v>0</v>
      </c>
      <c r="AR838" s="362">
        <f t="shared" ref="AR838" si="2489">AR837</f>
        <v>0</v>
      </c>
      <c r="AS838" s="266"/>
    </row>
    <row r="839" spans="1:45" hidden="1" outlineLevel="1">
      <c r="A839" s="464"/>
      <c r="B839" s="274"/>
      <c r="C839" s="265"/>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c r="AA839" s="251"/>
      <c r="AB839" s="251"/>
      <c r="AC839" s="251"/>
      <c r="AD839" s="251"/>
      <c r="AE839" s="363"/>
      <c r="AF839" s="363"/>
      <c r="AG839" s="363"/>
      <c r="AH839" s="363"/>
      <c r="AI839" s="363"/>
      <c r="AJ839" s="363"/>
      <c r="AK839" s="363"/>
      <c r="AL839" s="363"/>
      <c r="AM839" s="363"/>
      <c r="AN839" s="363"/>
      <c r="AO839" s="363"/>
      <c r="AP839" s="363"/>
      <c r="AQ839" s="363"/>
      <c r="AR839" s="363"/>
      <c r="AS839" s="266"/>
    </row>
    <row r="840" spans="1:45" ht="15.75" hidden="1" outlineLevel="1">
      <c r="A840" s="464"/>
      <c r="B840" s="248" t="s">
        <v>107</v>
      </c>
      <c r="C840" s="249"/>
      <c r="D840" s="250"/>
      <c r="E840" s="250"/>
      <c r="F840" s="250"/>
      <c r="G840" s="250"/>
      <c r="H840" s="250"/>
      <c r="I840" s="250"/>
      <c r="J840" s="250"/>
      <c r="K840" s="250"/>
      <c r="L840" s="250"/>
      <c r="M840" s="250"/>
      <c r="N840" s="250"/>
      <c r="O840" s="250"/>
      <c r="P840" s="250"/>
      <c r="Q840" s="250"/>
      <c r="R840" s="250"/>
      <c r="S840" s="249"/>
      <c r="T840" s="249"/>
      <c r="U840" s="249"/>
      <c r="V840" s="249"/>
      <c r="W840" s="249"/>
      <c r="X840" s="249"/>
      <c r="Y840" s="249"/>
      <c r="Z840" s="249"/>
      <c r="AA840" s="249"/>
      <c r="AB840" s="249"/>
      <c r="AC840" s="249"/>
      <c r="AD840" s="249"/>
      <c r="AE840" s="365"/>
      <c r="AF840" s="365"/>
      <c r="AG840" s="365"/>
      <c r="AH840" s="365"/>
      <c r="AI840" s="365"/>
      <c r="AJ840" s="365"/>
      <c r="AK840" s="365"/>
      <c r="AL840" s="365"/>
      <c r="AM840" s="365"/>
      <c r="AN840" s="365"/>
      <c r="AO840" s="365"/>
      <c r="AP840" s="365"/>
      <c r="AQ840" s="365"/>
      <c r="AR840" s="365"/>
      <c r="AS840" s="252"/>
    </row>
    <row r="841" spans="1:45" hidden="1" outlineLevel="1">
      <c r="A841" s="464">
        <v>14</v>
      </c>
      <c r="B841" s="274" t="s">
        <v>108</v>
      </c>
      <c r="C841" s="251" t="s">
        <v>25</v>
      </c>
      <c r="D841" s="255"/>
      <c r="E841" s="255"/>
      <c r="F841" s="255"/>
      <c r="G841" s="255"/>
      <c r="H841" s="255"/>
      <c r="I841" s="255"/>
      <c r="J841" s="255"/>
      <c r="K841" s="255"/>
      <c r="L841" s="255"/>
      <c r="M841" s="255"/>
      <c r="N841" s="255"/>
      <c r="O841" s="255"/>
      <c r="P841" s="255"/>
      <c r="Q841" s="255">
        <v>12</v>
      </c>
      <c r="R841" s="255"/>
      <c r="S841" s="255"/>
      <c r="T841" s="255"/>
      <c r="U841" s="255"/>
      <c r="V841" s="255"/>
      <c r="W841" s="255"/>
      <c r="X841" s="255"/>
      <c r="Y841" s="255"/>
      <c r="Z841" s="255"/>
      <c r="AA841" s="255"/>
      <c r="AB841" s="255"/>
      <c r="AC841" s="255"/>
      <c r="AD841" s="255"/>
      <c r="AE841" s="366"/>
      <c r="AF841" s="366"/>
      <c r="AG841" s="366"/>
      <c r="AH841" s="366"/>
      <c r="AI841" s="366"/>
      <c r="AJ841" s="366"/>
      <c r="AK841" s="366"/>
      <c r="AL841" s="361"/>
      <c r="AM841" s="361"/>
      <c r="AN841" s="361"/>
      <c r="AO841" s="361"/>
      <c r="AP841" s="361"/>
      <c r="AQ841" s="361"/>
      <c r="AR841" s="361"/>
      <c r="AS841" s="256">
        <f>SUM(AE841:AR841)</f>
        <v>0</v>
      </c>
    </row>
    <row r="842" spans="1:45" hidden="1" outlineLevel="1">
      <c r="A842" s="464"/>
      <c r="B842" s="254" t="s">
        <v>341</v>
      </c>
      <c r="C842" s="251" t="s">
        <v>163</v>
      </c>
      <c r="D842" s="255"/>
      <c r="E842" s="255"/>
      <c r="F842" s="255"/>
      <c r="G842" s="255"/>
      <c r="H842" s="255"/>
      <c r="I842" s="255"/>
      <c r="J842" s="255"/>
      <c r="K842" s="255"/>
      <c r="L842" s="255"/>
      <c r="M842" s="255"/>
      <c r="N842" s="255"/>
      <c r="O842" s="255"/>
      <c r="P842" s="255"/>
      <c r="Q842" s="255">
        <f>Q841</f>
        <v>12</v>
      </c>
      <c r="R842" s="255"/>
      <c r="S842" s="255"/>
      <c r="T842" s="255"/>
      <c r="U842" s="255"/>
      <c r="V842" s="255"/>
      <c r="W842" s="255"/>
      <c r="X842" s="255"/>
      <c r="Y842" s="255"/>
      <c r="Z842" s="255"/>
      <c r="AA842" s="255"/>
      <c r="AB842" s="255"/>
      <c r="AC842" s="255"/>
      <c r="AD842" s="255"/>
      <c r="AE842" s="362">
        <f>AE841</f>
        <v>0</v>
      </c>
      <c r="AF842" s="362">
        <f t="shared" ref="AF842" si="2490">AF841</f>
        <v>0</v>
      </c>
      <c r="AG842" s="362">
        <f t="shared" ref="AG842" si="2491">AG841</f>
        <v>0</v>
      </c>
      <c r="AH842" s="362">
        <f t="shared" ref="AH842" si="2492">AH841</f>
        <v>0</v>
      </c>
      <c r="AI842" s="362">
        <f t="shared" ref="AI842" si="2493">AI841</f>
        <v>0</v>
      </c>
      <c r="AJ842" s="362">
        <f t="shared" ref="AJ842" si="2494">AJ841</f>
        <v>0</v>
      </c>
      <c r="AK842" s="362">
        <f t="shared" ref="AK842" si="2495">AK841</f>
        <v>0</v>
      </c>
      <c r="AL842" s="362">
        <f t="shared" ref="AL842" si="2496">AL841</f>
        <v>0</v>
      </c>
      <c r="AM842" s="362">
        <f t="shared" ref="AM842" si="2497">AM841</f>
        <v>0</v>
      </c>
      <c r="AN842" s="362">
        <f t="shared" ref="AN842" si="2498">AN841</f>
        <v>0</v>
      </c>
      <c r="AO842" s="362">
        <f t="shared" ref="AO842" si="2499">AO841</f>
        <v>0</v>
      </c>
      <c r="AP842" s="362">
        <f t="shared" ref="AP842" si="2500">AP841</f>
        <v>0</v>
      </c>
      <c r="AQ842" s="362">
        <f t="shared" ref="AQ842" si="2501">AQ841</f>
        <v>0</v>
      </c>
      <c r="AR842" s="362">
        <f t="shared" ref="AR842" si="2502">AR841</f>
        <v>0</v>
      </c>
      <c r="AS842" s="257"/>
    </row>
    <row r="843" spans="1:45" hidden="1" outlineLevel="1">
      <c r="A843" s="464"/>
      <c r="B843" s="274"/>
      <c r="C843" s="265"/>
      <c r="D843" s="251"/>
      <c r="E843" s="251"/>
      <c r="F843" s="251"/>
      <c r="G843" s="251"/>
      <c r="H843" s="251"/>
      <c r="I843" s="251"/>
      <c r="J843" s="251"/>
      <c r="K843" s="251"/>
      <c r="L843" s="251"/>
      <c r="M843" s="251"/>
      <c r="N843" s="251"/>
      <c r="O843" s="251"/>
      <c r="P843" s="251"/>
      <c r="Q843" s="414"/>
      <c r="R843" s="251"/>
      <c r="S843" s="251"/>
      <c r="T843" s="251"/>
      <c r="U843" s="251"/>
      <c r="V843" s="251"/>
      <c r="W843" s="251"/>
      <c r="X843" s="251"/>
      <c r="Y843" s="251"/>
      <c r="Z843" s="251"/>
      <c r="AA843" s="251"/>
      <c r="AB843" s="251"/>
      <c r="AC843" s="251"/>
      <c r="AD843" s="251"/>
      <c r="AE843" s="363"/>
      <c r="AF843" s="363"/>
      <c r="AG843" s="363"/>
      <c r="AH843" s="363"/>
      <c r="AI843" s="363"/>
      <c r="AJ843" s="363"/>
      <c r="AK843" s="363"/>
      <c r="AL843" s="363"/>
      <c r="AM843" s="363"/>
      <c r="AN843" s="363"/>
      <c r="AO843" s="363"/>
      <c r="AP843" s="363"/>
      <c r="AQ843" s="363"/>
      <c r="AR843" s="363"/>
      <c r="AS843" s="266"/>
    </row>
    <row r="844" spans="1:45" s="243" customFormat="1" ht="15.75" hidden="1" outlineLevel="1">
      <c r="A844" s="464"/>
      <c r="B844" s="248" t="s">
        <v>487</v>
      </c>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363"/>
      <c r="AF844" s="363"/>
      <c r="AG844" s="363"/>
      <c r="AH844" s="363"/>
      <c r="AI844" s="363"/>
      <c r="AJ844" s="363"/>
      <c r="AK844" s="367"/>
      <c r="AL844" s="367"/>
      <c r="AM844" s="367"/>
      <c r="AN844" s="367"/>
      <c r="AO844" s="367"/>
      <c r="AP844" s="367"/>
      <c r="AQ844" s="367"/>
      <c r="AR844" s="367"/>
      <c r="AS844" s="453"/>
    </row>
    <row r="845" spans="1:45" hidden="1" outlineLevel="1">
      <c r="A845" s="464">
        <v>15</v>
      </c>
      <c r="B845" s="254" t="s">
        <v>492</v>
      </c>
      <c r="C845" s="251" t="s">
        <v>25</v>
      </c>
      <c r="D845" s="255"/>
      <c r="E845" s="255"/>
      <c r="F845" s="255"/>
      <c r="G845" s="255"/>
      <c r="H845" s="255"/>
      <c r="I845" s="255"/>
      <c r="J845" s="255"/>
      <c r="K845" s="255"/>
      <c r="L845" s="255"/>
      <c r="M845" s="255"/>
      <c r="N845" s="255"/>
      <c r="O845" s="255"/>
      <c r="P845" s="255"/>
      <c r="Q845" s="255">
        <v>0</v>
      </c>
      <c r="R845" s="255"/>
      <c r="S845" s="255"/>
      <c r="T845" s="255"/>
      <c r="U845" s="255"/>
      <c r="V845" s="255"/>
      <c r="W845" s="255"/>
      <c r="X845" s="255"/>
      <c r="Y845" s="255"/>
      <c r="Z845" s="255"/>
      <c r="AA845" s="255"/>
      <c r="AB845" s="255"/>
      <c r="AC845" s="255"/>
      <c r="AD845" s="255"/>
      <c r="AE845" s="366"/>
      <c r="AF845" s="366"/>
      <c r="AG845" s="366"/>
      <c r="AH845" s="366"/>
      <c r="AI845" s="366"/>
      <c r="AJ845" s="366"/>
      <c r="AK845" s="366"/>
      <c r="AL845" s="361"/>
      <c r="AM845" s="361"/>
      <c r="AN845" s="361"/>
      <c r="AO845" s="361"/>
      <c r="AP845" s="361"/>
      <c r="AQ845" s="361"/>
      <c r="AR845" s="361"/>
      <c r="AS845" s="256">
        <f>SUM(AE845:AR845)</f>
        <v>0</v>
      </c>
    </row>
    <row r="846" spans="1:45" hidden="1" outlineLevel="1">
      <c r="A846" s="464"/>
      <c r="B846" s="254" t="s">
        <v>341</v>
      </c>
      <c r="C846" s="251" t="s">
        <v>163</v>
      </c>
      <c r="D846" s="255"/>
      <c r="E846" s="255"/>
      <c r="F846" s="255"/>
      <c r="G846" s="255"/>
      <c r="H846" s="255"/>
      <c r="I846" s="255"/>
      <c r="J846" s="255"/>
      <c r="K846" s="255"/>
      <c r="L846" s="255"/>
      <c r="M846" s="255"/>
      <c r="N846" s="255"/>
      <c r="O846" s="255"/>
      <c r="P846" s="255"/>
      <c r="Q846" s="255">
        <f>Q845</f>
        <v>0</v>
      </c>
      <c r="R846" s="255"/>
      <c r="S846" s="255"/>
      <c r="T846" s="255"/>
      <c r="U846" s="255"/>
      <c r="V846" s="255"/>
      <c r="W846" s="255"/>
      <c r="X846" s="255"/>
      <c r="Y846" s="255"/>
      <c r="Z846" s="255"/>
      <c r="AA846" s="255"/>
      <c r="AB846" s="255"/>
      <c r="AC846" s="255"/>
      <c r="AD846" s="255"/>
      <c r="AE846" s="362">
        <f>AE845</f>
        <v>0</v>
      </c>
      <c r="AF846" s="362">
        <f t="shared" ref="AF846:AR846" si="2503">AF845</f>
        <v>0</v>
      </c>
      <c r="AG846" s="362">
        <f t="shared" si="2503"/>
        <v>0</v>
      </c>
      <c r="AH846" s="362">
        <f t="shared" si="2503"/>
        <v>0</v>
      </c>
      <c r="AI846" s="362">
        <f t="shared" si="2503"/>
        <v>0</v>
      </c>
      <c r="AJ846" s="362">
        <f t="shared" si="2503"/>
        <v>0</v>
      </c>
      <c r="AK846" s="362">
        <f t="shared" si="2503"/>
        <v>0</v>
      </c>
      <c r="AL846" s="362">
        <f t="shared" si="2503"/>
        <v>0</v>
      </c>
      <c r="AM846" s="362">
        <f t="shared" si="2503"/>
        <v>0</v>
      </c>
      <c r="AN846" s="362">
        <f t="shared" si="2503"/>
        <v>0</v>
      </c>
      <c r="AO846" s="362">
        <f t="shared" si="2503"/>
        <v>0</v>
      </c>
      <c r="AP846" s="362">
        <f t="shared" si="2503"/>
        <v>0</v>
      </c>
      <c r="AQ846" s="362">
        <f t="shared" si="2503"/>
        <v>0</v>
      </c>
      <c r="AR846" s="362">
        <f t="shared" si="2503"/>
        <v>0</v>
      </c>
      <c r="AS846" s="257"/>
    </row>
    <row r="847" spans="1:45" hidden="1" outlineLevel="1">
      <c r="A847" s="464"/>
      <c r="B847" s="274"/>
      <c r="C847" s="265"/>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51"/>
      <c r="AE847" s="363"/>
      <c r="AF847" s="363"/>
      <c r="AG847" s="363"/>
      <c r="AH847" s="363"/>
      <c r="AI847" s="363"/>
      <c r="AJ847" s="363"/>
      <c r="AK847" s="363"/>
      <c r="AL847" s="363"/>
      <c r="AM847" s="363"/>
      <c r="AN847" s="363"/>
      <c r="AO847" s="363"/>
      <c r="AP847" s="363"/>
      <c r="AQ847" s="363"/>
      <c r="AR847" s="363"/>
      <c r="AS847" s="266"/>
    </row>
    <row r="848" spans="1:45" s="243" customFormat="1" hidden="1" outlineLevel="1">
      <c r="A848" s="464">
        <v>16</v>
      </c>
      <c r="B848" s="283" t="s">
        <v>488</v>
      </c>
      <c r="C848" s="251" t="s">
        <v>25</v>
      </c>
      <c r="D848" s="255"/>
      <c r="E848" s="255"/>
      <c r="F848" s="255"/>
      <c r="G848" s="255"/>
      <c r="H848" s="255"/>
      <c r="I848" s="255"/>
      <c r="J848" s="255"/>
      <c r="K848" s="255"/>
      <c r="L848" s="255"/>
      <c r="M848" s="255"/>
      <c r="N848" s="255"/>
      <c r="O848" s="255"/>
      <c r="P848" s="255"/>
      <c r="Q848" s="255">
        <v>0</v>
      </c>
      <c r="R848" s="255"/>
      <c r="S848" s="255"/>
      <c r="T848" s="255"/>
      <c r="U848" s="255"/>
      <c r="V848" s="255"/>
      <c r="W848" s="255"/>
      <c r="X848" s="255"/>
      <c r="Y848" s="255"/>
      <c r="Z848" s="255"/>
      <c r="AA848" s="255"/>
      <c r="AB848" s="255"/>
      <c r="AC848" s="255"/>
      <c r="AD848" s="255"/>
      <c r="AE848" s="366"/>
      <c r="AF848" s="366"/>
      <c r="AG848" s="366"/>
      <c r="AH848" s="366"/>
      <c r="AI848" s="366"/>
      <c r="AJ848" s="366"/>
      <c r="AK848" s="366"/>
      <c r="AL848" s="361"/>
      <c r="AM848" s="361"/>
      <c r="AN848" s="361"/>
      <c r="AO848" s="361"/>
      <c r="AP848" s="361"/>
      <c r="AQ848" s="361"/>
      <c r="AR848" s="361"/>
      <c r="AS848" s="256">
        <f>SUM(AE848:AR848)</f>
        <v>0</v>
      </c>
    </row>
    <row r="849" spans="1:45" s="243" customFormat="1" hidden="1" outlineLevel="1">
      <c r="A849" s="464"/>
      <c r="B849" s="254" t="s">
        <v>341</v>
      </c>
      <c r="C849" s="251" t="s">
        <v>163</v>
      </c>
      <c r="D849" s="255"/>
      <c r="E849" s="255"/>
      <c r="F849" s="255"/>
      <c r="G849" s="255"/>
      <c r="H849" s="255"/>
      <c r="I849" s="255"/>
      <c r="J849" s="255"/>
      <c r="K849" s="255"/>
      <c r="L849" s="255"/>
      <c r="M849" s="255"/>
      <c r="N849" s="255"/>
      <c r="O849" s="255"/>
      <c r="P849" s="255"/>
      <c r="Q849" s="255">
        <f>Q848</f>
        <v>0</v>
      </c>
      <c r="R849" s="255"/>
      <c r="S849" s="255"/>
      <c r="T849" s="255"/>
      <c r="U849" s="255"/>
      <c r="V849" s="255"/>
      <c r="W849" s="255"/>
      <c r="X849" s="255"/>
      <c r="Y849" s="255"/>
      <c r="Z849" s="255"/>
      <c r="AA849" s="255"/>
      <c r="AB849" s="255"/>
      <c r="AC849" s="255"/>
      <c r="AD849" s="255"/>
      <c r="AE849" s="362">
        <f>AE848</f>
        <v>0</v>
      </c>
      <c r="AF849" s="362">
        <f t="shared" ref="AF849:AR849" si="2504">AF848</f>
        <v>0</v>
      </c>
      <c r="AG849" s="362">
        <f t="shared" si="2504"/>
        <v>0</v>
      </c>
      <c r="AH849" s="362">
        <f t="shared" si="2504"/>
        <v>0</v>
      </c>
      <c r="AI849" s="362">
        <f t="shared" si="2504"/>
        <v>0</v>
      </c>
      <c r="AJ849" s="362">
        <f t="shared" si="2504"/>
        <v>0</v>
      </c>
      <c r="AK849" s="362">
        <f t="shared" si="2504"/>
        <v>0</v>
      </c>
      <c r="AL849" s="362">
        <f t="shared" si="2504"/>
        <v>0</v>
      </c>
      <c r="AM849" s="362">
        <f t="shared" si="2504"/>
        <v>0</v>
      </c>
      <c r="AN849" s="362">
        <f t="shared" si="2504"/>
        <v>0</v>
      </c>
      <c r="AO849" s="362">
        <f t="shared" si="2504"/>
        <v>0</v>
      </c>
      <c r="AP849" s="362">
        <f t="shared" si="2504"/>
        <v>0</v>
      </c>
      <c r="AQ849" s="362">
        <f t="shared" si="2504"/>
        <v>0</v>
      </c>
      <c r="AR849" s="362">
        <f t="shared" si="2504"/>
        <v>0</v>
      </c>
      <c r="AS849" s="257"/>
    </row>
    <row r="850" spans="1:45" s="243" customFormat="1" hidden="1" outlineLevel="1">
      <c r="A850" s="464"/>
      <c r="B850" s="283"/>
      <c r="C850" s="25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c r="AC850" s="251"/>
      <c r="AD850" s="251"/>
      <c r="AE850" s="363"/>
      <c r="AF850" s="363"/>
      <c r="AG850" s="363"/>
      <c r="AH850" s="363"/>
      <c r="AI850" s="363"/>
      <c r="AJ850" s="363"/>
      <c r="AK850" s="367"/>
      <c r="AL850" s="367"/>
      <c r="AM850" s="367"/>
      <c r="AN850" s="367"/>
      <c r="AO850" s="367"/>
      <c r="AP850" s="367"/>
      <c r="AQ850" s="367"/>
      <c r="AR850" s="367"/>
      <c r="AS850" s="272"/>
    </row>
    <row r="851" spans="1:45" ht="15.75" hidden="1" outlineLevel="1">
      <c r="A851" s="464"/>
      <c r="B851" s="455" t="s">
        <v>493</v>
      </c>
      <c r="C851" s="279"/>
      <c r="D851" s="250"/>
      <c r="E851" s="249"/>
      <c r="F851" s="249"/>
      <c r="G851" s="249"/>
      <c r="H851" s="249"/>
      <c r="I851" s="249"/>
      <c r="J851" s="249"/>
      <c r="K851" s="249"/>
      <c r="L851" s="249"/>
      <c r="M851" s="249"/>
      <c r="N851" s="249"/>
      <c r="O851" s="249"/>
      <c r="P851" s="249"/>
      <c r="Q851" s="250"/>
      <c r="R851" s="249"/>
      <c r="S851" s="249"/>
      <c r="T851" s="249"/>
      <c r="U851" s="249"/>
      <c r="V851" s="249"/>
      <c r="W851" s="249"/>
      <c r="X851" s="249"/>
      <c r="Y851" s="249"/>
      <c r="Z851" s="249"/>
      <c r="AA851" s="249"/>
      <c r="AB851" s="249"/>
      <c r="AC851" s="249"/>
      <c r="AD851" s="249"/>
      <c r="AE851" s="365"/>
      <c r="AF851" s="365"/>
      <c r="AG851" s="365"/>
      <c r="AH851" s="365"/>
      <c r="AI851" s="365"/>
      <c r="AJ851" s="365"/>
      <c r="AK851" s="365"/>
      <c r="AL851" s="365"/>
      <c r="AM851" s="365"/>
      <c r="AN851" s="365"/>
      <c r="AO851" s="365"/>
      <c r="AP851" s="365"/>
      <c r="AQ851" s="365"/>
      <c r="AR851" s="365"/>
      <c r="AS851" s="252"/>
    </row>
    <row r="852" spans="1:45" hidden="1" outlineLevel="1">
      <c r="A852" s="464">
        <v>17</v>
      </c>
      <c r="B852" s="379" t="s">
        <v>112</v>
      </c>
      <c r="C852" s="251" t="s">
        <v>25</v>
      </c>
      <c r="D852" s="255"/>
      <c r="E852" s="255"/>
      <c r="F852" s="255"/>
      <c r="G852" s="255"/>
      <c r="H852" s="255"/>
      <c r="I852" s="255"/>
      <c r="J852" s="255"/>
      <c r="K852" s="255"/>
      <c r="L852" s="255"/>
      <c r="M852" s="255"/>
      <c r="N852" s="255"/>
      <c r="O852" s="255"/>
      <c r="P852" s="255"/>
      <c r="Q852" s="255">
        <v>12</v>
      </c>
      <c r="R852" s="255"/>
      <c r="S852" s="255"/>
      <c r="T852" s="255"/>
      <c r="U852" s="255"/>
      <c r="V852" s="255"/>
      <c r="W852" s="255"/>
      <c r="X852" s="255"/>
      <c r="Y852" s="255"/>
      <c r="Z852" s="255"/>
      <c r="AA852" s="255"/>
      <c r="AB852" s="255"/>
      <c r="AC852" s="255"/>
      <c r="AD852" s="255"/>
      <c r="AE852" s="377"/>
      <c r="AF852" s="361"/>
      <c r="AG852" s="361"/>
      <c r="AH852" s="361"/>
      <c r="AI852" s="361"/>
      <c r="AJ852" s="361"/>
      <c r="AK852" s="361"/>
      <c r="AL852" s="366"/>
      <c r="AM852" s="366"/>
      <c r="AN852" s="366"/>
      <c r="AO852" s="366"/>
      <c r="AP852" s="366"/>
      <c r="AQ852" s="366"/>
      <c r="AR852" s="366"/>
      <c r="AS852" s="256">
        <f>SUM(AE852:AR852)</f>
        <v>0</v>
      </c>
    </row>
    <row r="853" spans="1:45" hidden="1" outlineLevel="1">
      <c r="A853" s="464"/>
      <c r="B853" s="254" t="s">
        <v>341</v>
      </c>
      <c r="C853" s="251" t="s">
        <v>163</v>
      </c>
      <c r="D853" s="255"/>
      <c r="E853" s="255"/>
      <c r="F853" s="255"/>
      <c r="G853" s="255"/>
      <c r="H853" s="255"/>
      <c r="I853" s="255"/>
      <c r="J853" s="255"/>
      <c r="K853" s="255"/>
      <c r="L853" s="255"/>
      <c r="M853" s="255"/>
      <c r="N853" s="255"/>
      <c r="O853" s="255"/>
      <c r="P853" s="255"/>
      <c r="Q853" s="255">
        <f>Q852</f>
        <v>12</v>
      </c>
      <c r="R853" s="255"/>
      <c r="S853" s="255"/>
      <c r="T853" s="255"/>
      <c r="U853" s="255"/>
      <c r="V853" s="255"/>
      <c r="W853" s="255"/>
      <c r="X853" s="255"/>
      <c r="Y853" s="255"/>
      <c r="Z853" s="255"/>
      <c r="AA853" s="255"/>
      <c r="AB853" s="255"/>
      <c r="AC853" s="255"/>
      <c r="AD853" s="255"/>
      <c r="AE853" s="362">
        <f>AE852</f>
        <v>0</v>
      </c>
      <c r="AF853" s="362">
        <f t="shared" ref="AF853:AR853" si="2505">AF852</f>
        <v>0</v>
      </c>
      <c r="AG853" s="362">
        <f t="shared" si="2505"/>
        <v>0</v>
      </c>
      <c r="AH853" s="362">
        <f t="shared" si="2505"/>
        <v>0</v>
      </c>
      <c r="AI853" s="362">
        <f t="shared" si="2505"/>
        <v>0</v>
      </c>
      <c r="AJ853" s="362">
        <f t="shared" si="2505"/>
        <v>0</v>
      </c>
      <c r="AK853" s="362">
        <f t="shared" si="2505"/>
        <v>0</v>
      </c>
      <c r="AL853" s="362">
        <f t="shared" si="2505"/>
        <v>0</v>
      </c>
      <c r="AM853" s="362">
        <f t="shared" si="2505"/>
        <v>0</v>
      </c>
      <c r="AN853" s="362">
        <f t="shared" si="2505"/>
        <v>0</v>
      </c>
      <c r="AO853" s="362">
        <f t="shared" si="2505"/>
        <v>0</v>
      </c>
      <c r="AP853" s="362">
        <f t="shared" si="2505"/>
        <v>0</v>
      </c>
      <c r="AQ853" s="362">
        <f t="shared" si="2505"/>
        <v>0</v>
      </c>
      <c r="AR853" s="362">
        <f t="shared" si="2505"/>
        <v>0</v>
      </c>
      <c r="AS853" s="266"/>
    </row>
    <row r="854" spans="1:45" hidden="1" outlineLevel="1">
      <c r="A854" s="464"/>
      <c r="B854" s="254"/>
      <c r="C854" s="25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c r="AA854" s="251"/>
      <c r="AB854" s="251"/>
      <c r="AC854" s="251"/>
      <c r="AD854" s="251"/>
      <c r="AE854" s="373"/>
      <c r="AF854" s="376"/>
      <c r="AG854" s="376"/>
      <c r="AH854" s="376"/>
      <c r="AI854" s="376"/>
      <c r="AJ854" s="376"/>
      <c r="AK854" s="376"/>
      <c r="AL854" s="376"/>
      <c r="AM854" s="376"/>
      <c r="AN854" s="376"/>
      <c r="AO854" s="376"/>
      <c r="AP854" s="376"/>
      <c r="AQ854" s="376"/>
      <c r="AR854" s="376"/>
      <c r="AS854" s="266"/>
    </row>
    <row r="855" spans="1:45" hidden="1" outlineLevel="1">
      <c r="A855" s="464">
        <v>18</v>
      </c>
      <c r="B855" s="379" t="s">
        <v>109</v>
      </c>
      <c r="C855" s="251" t="s">
        <v>25</v>
      </c>
      <c r="D855" s="255"/>
      <c r="E855" s="255"/>
      <c r="F855" s="255"/>
      <c r="G855" s="255"/>
      <c r="H855" s="255"/>
      <c r="I855" s="255"/>
      <c r="J855" s="255"/>
      <c r="K855" s="255"/>
      <c r="L855" s="255"/>
      <c r="M855" s="255"/>
      <c r="N855" s="255"/>
      <c r="O855" s="255"/>
      <c r="P855" s="255"/>
      <c r="Q855" s="255">
        <v>12</v>
      </c>
      <c r="R855" s="255"/>
      <c r="S855" s="255"/>
      <c r="T855" s="255"/>
      <c r="U855" s="255"/>
      <c r="V855" s="255"/>
      <c r="W855" s="255"/>
      <c r="X855" s="255"/>
      <c r="Y855" s="255"/>
      <c r="Z855" s="255"/>
      <c r="AA855" s="255"/>
      <c r="AB855" s="255"/>
      <c r="AC855" s="255"/>
      <c r="AD855" s="255"/>
      <c r="AE855" s="377"/>
      <c r="AF855" s="361"/>
      <c r="AG855" s="361"/>
      <c r="AH855" s="361"/>
      <c r="AI855" s="361"/>
      <c r="AJ855" s="361"/>
      <c r="AK855" s="361"/>
      <c r="AL855" s="366"/>
      <c r="AM855" s="366"/>
      <c r="AN855" s="366"/>
      <c r="AO855" s="366"/>
      <c r="AP855" s="366"/>
      <c r="AQ855" s="366"/>
      <c r="AR855" s="366"/>
      <c r="AS855" s="256">
        <f>SUM(AE855:AR855)</f>
        <v>0</v>
      </c>
    </row>
    <row r="856" spans="1:45" hidden="1" outlineLevel="1">
      <c r="A856" s="464"/>
      <c r="B856" s="254" t="s">
        <v>341</v>
      </c>
      <c r="C856" s="251" t="s">
        <v>163</v>
      </c>
      <c r="D856" s="255"/>
      <c r="E856" s="255"/>
      <c r="F856" s="255"/>
      <c r="G856" s="255"/>
      <c r="H856" s="255"/>
      <c r="I856" s="255"/>
      <c r="J856" s="255"/>
      <c r="K856" s="255"/>
      <c r="L856" s="255"/>
      <c r="M856" s="255"/>
      <c r="N856" s="255"/>
      <c r="O856" s="255"/>
      <c r="P856" s="255"/>
      <c r="Q856" s="255">
        <f>Q855</f>
        <v>12</v>
      </c>
      <c r="R856" s="255"/>
      <c r="S856" s="255"/>
      <c r="T856" s="255"/>
      <c r="U856" s="255"/>
      <c r="V856" s="255"/>
      <c r="W856" s="255"/>
      <c r="X856" s="255"/>
      <c r="Y856" s="255"/>
      <c r="Z856" s="255"/>
      <c r="AA856" s="255"/>
      <c r="AB856" s="255"/>
      <c r="AC856" s="255"/>
      <c r="AD856" s="255"/>
      <c r="AE856" s="362">
        <f>AE855</f>
        <v>0</v>
      </c>
      <c r="AF856" s="362">
        <f t="shared" ref="AF856:AR856" si="2506">AF855</f>
        <v>0</v>
      </c>
      <c r="AG856" s="362">
        <f t="shared" si="2506"/>
        <v>0</v>
      </c>
      <c r="AH856" s="362">
        <f t="shared" si="2506"/>
        <v>0</v>
      </c>
      <c r="AI856" s="362">
        <f t="shared" si="2506"/>
        <v>0</v>
      </c>
      <c r="AJ856" s="362">
        <f t="shared" si="2506"/>
        <v>0</v>
      </c>
      <c r="AK856" s="362">
        <f t="shared" si="2506"/>
        <v>0</v>
      </c>
      <c r="AL856" s="362">
        <f t="shared" si="2506"/>
        <v>0</v>
      </c>
      <c r="AM856" s="362">
        <f t="shared" si="2506"/>
        <v>0</v>
      </c>
      <c r="AN856" s="362">
        <f t="shared" si="2506"/>
        <v>0</v>
      </c>
      <c r="AO856" s="362">
        <f t="shared" si="2506"/>
        <v>0</v>
      </c>
      <c r="AP856" s="362">
        <f t="shared" si="2506"/>
        <v>0</v>
      </c>
      <c r="AQ856" s="362">
        <f t="shared" si="2506"/>
        <v>0</v>
      </c>
      <c r="AR856" s="362">
        <f t="shared" si="2506"/>
        <v>0</v>
      </c>
      <c r="AS856" s="266"/>
    </row>
    <row r="857" spans="1:45" hidden="1" outlineLevel="1">
      <c r="A857" s="464"/>
      <c r="B857" s="281"/>
      <c r="C857" s="25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374"/>
      <c r="AF857" s="375"/>
      <c r="AG857" s="375"/>
      <c r="AH857" s="375"/>
      <c r="AI857" s="375"/>
      <c r="AJ857" s="375"/>
      <c r="AK857" s="375"/>
      <c r="AL857" s="375"/>
      <c r="AM857" s="375"/>
      <c r="AN857" s="375"/>
      <c r="AO857" s="375"/>
      <c r="AP857" s="375"/>
      <c r="AQ857" s="375"/>
      <c r="AR857" s="375"/>
      <c r="AS857" s="257"/>
    </row>
    <row r="858" spans="1:45" hidden="1" outlineLevel="1">
      <c r="A858" s="464">
        <v>19</v>
      </c>
      <c r="B858" s="379" t="s">
        <v>111</v>
      </c>
      <c r="C858" s="251" t="s">
        <v>25</v>
      </c>
      <c r="D858" s="255"/>
      <c r="E858" s="255"/>
      <c r="F858" s="255"/>
      <c r="G858" s="255"/>
      <c r="H858" s="255"/>
      <c r="I858" s="255"/>
      <c r="J858" s="255"/>
      <c r="K858" s="255"/>
      <c r="L858" s="255"/>
      <c r="M858" s="255"/>
      <c r="N858" s="255"/>
      <c r="O858" s="255"/>
      <c r="P858" s="255"/>
      <c r="Q858" s="255">
        <v>12</v>
      </c>
      <c r="R858" s="255"/>
      <c r="S858" s="255"/>
      <c r="T858" s="255"/>
      <c r="U858" s="255"/>
      <c r="V858" s="255"/>
      <c r="W858" s="255"/>
      <c r="X858" s="255"/>
      <c r="Y858" s="255"/>
      <c r="Z858" s="255"/>
      <c r="AA858" s="255"/>
      <c r="AB858" s="255"/>
      <c r="AC858" s="255"/>
      <c r="AD858" s="255"/>
      <c r="AE858" s="377"/>
      <c r="AF858" s="361"/>
      <c r="AG858" s="361"/>
      <c r="AH858" s="361"/>
      <c r="AI858" s="361"/>
      <c r="AJ858" s="361"/>
      <c r="AK858" s="361"/>
      <c r="AL858" s="366"/>
      <c r="AM858" s="366"/>
      <c r="AN858" s="366"/>
      <c r="AO858" s="366"/>
      <c r="AP858" s="366"/>
      <c r="AQ858" s="366"/>
      <c r="AR858" s="366"/>
      <c r="AS858" s="256">
        <f>SUM(AE858:AR858)</f>
        <v>0</v>
      </c>
    </row>
    <row r="859" spans="1:45" hidden="1" outlineLevel="1">
      <c r="A859" s="464"/>
      <c r="B859" s="254" t="s">
        <v>341</v>
      </c>
      <c r="C859" s="251" t="s">
        <v>163</v>
      </c>
      <c r="D859" s="255"/>
      <c r="E859" s="255"/>
      <c r="F859" s="255"/>
      <c r="G859" s="255"/>
      <c r="H859" s="255"/>
      <c r="I859" s="255"/>
      <c r="J859" s="255"/>
      <c r="K859" s="255"/>
      <c r="L859" s="255"/>
      <c r="M859" s="255"/>
      <c r="N859" s="255"/>
      <c r="O859" s="255"/>
      <c r="P859" s="255"/>
      <c r="Q859" s="255">
        <f>Q858</f>
        <v>12</v>
      </c>
      <c r="R859" s="255"/>
      <c r="S859" s="255"/>
      <c r="T859" s="255"/>
      <c r="U859" s="255"/>
      <c r="V859" s="255"/>
      <c r="W859" s="255"/>
      <c r="X859" s="255"/>
      <c r="Y859" s="255"/>
      <c r="Z859" s="255"/>
      <c r="AA859" s="255"/>
      <c r="AB859" s="255"/>
      <c r="AC859" s="255"/>
      <c r="AD859" s="255"/>
      <c r="AE859" s="362">
        <f>AE858</f>
        <v>0</v>
      </c>
      <c r="AF859" s="362">
        <f t="shared" ref="AF859:AR859" si="2507">AF858</f>
        <v>0</v>
      </c>
      <c r="AG859" s="362">
        <f t="shared" si="2507"/>
        <v>0</v>
      </c>
      <c r="AH859" s="362">
        <f t="shared" si="2507"/>
        <v>0</v>
      </c>
      <c r="AI859" s="362">
        <f t="shared" si="2507"/>
        <v>0</v>
      </c>
      <c r="AJ859" s="362">
        <f t="shared" si="2507"/>
        <v>0</v>
      </c>
      <c r="AK859" s="362">
        <f t="shared" si="2507"/>
        <v>0</v>
      </c>
      <c r="AL859" s="362">
        <f t="shared" si="2507"/>
        <v>0</v>
      </c>
      <c r="AM859" s="362">
        <f t="shared" si="2507"/>
        <v>0</v>
      </c>
      <c r="AN859" s="362">
        <f t="shared" si="2507"/>
        <v>0</v>
      </c>
      <c r="AO859" s="362">
        <f t="shared" si="2507"/>
        <v>0</v>
      </c>
      <c r="AP859" s="362">
        <f t="shared" si="2507"/>
        <v>0</v>
      </c>
      <c r="AQ859" s="362">
        <f t="shared" si="2507"/>
        <v>0</v>
      </c>
      <c r="AR859" s="362">
        <f t="shared" si="2507"/>
        <v>0</v>
      </c>
      <c r="AS859" s="257"/>
    </row>
    <row r="860" spans="1:45" hidden="1" outlineLevel="1">
      <c r="A860" s="464"/>
      <c r="B860" s="28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363"/>
      <c r="AF860" s="363"/>
      <c r="AG860" s="363"/>
      <c r="AH860" s="363"/>
      <c r="AI860" s="363"/>
      <c r="AJ860" s="363"/>
      <c r="AK860" s="363"/>
      <c r="AL860" s="363"/>
      <c r="AM860" s="363"/>
      <c r="AN860" s="363"/>
      <c r="AO860" s="363"/>
      <c r="AP860" s="363"/>
      <c r="AQ860" s="363"/>
      <c r="AR860" s="363"/>
      <c r="AS860" s="266"/>
    </row>
    <row r="861" spans="1:45" hidden="1" outlineLevel="1">
      <c r="A861" s="464">
        <v>20</v>
      </c>
      <c r="B861" s="379" t="s">
        <v>110</v>
      </c>
      <c r="C861" s="251" t="s">
        <v>25</v>
      </c>
      <c r="D861" s="255"/>
      <c r="E861" s="255"/>
      <c r="F861" s="255"/>
      <c r="G861" s="255"/>
      <c r="H861" s="255"/>
      <c r="I861" s="255"/>
      <c r="J861" s="255"/>
      <c r="K861" s="255"/>
      <c r="L861" s="255"/>
      <c r="M861" s="255"/>
      <c r="N861" s="255"/>
      <c r="O861" s="255"/>
      <c r="P861" s="255"/>
      <c r="Q861" s="255">
        <v>12</v>
      </c>
      <c r="R861" s="255"/>
      <c r="S861" s="255"/>
      <c r="T861" s="255"/>
      <c r="U861" s="255"/>
      <c r="V861" s="255"/>
      <c r="W861" s="255"/>
      <c r="X861" s="255"/>
      <c r="Y861" s="255"/>
      <c r="Z861" s="255"/>
      <c r="AA861" s="255"/>
      <c r="AB861" s="255"/>
      <c r="AC861" s="255"/>
      <c r="AD861" s="255"/>
      <c r="AE861" s="377"/>
      <c r="AF861" s="361"/>
      <c r="AG861" s="361"/>
      <c r="AH861" s="361"/>
      <c r="AI861" s="361"/>
      <c r="AJ861" s="361"/>
      <c r="AK861" s="361"/>
      <c r="AL861" s="366"/>
      <c r="AM861" s="366"/>
      <c r="AN861" s="366"/>
      <c r="AO861" s="366"/>
      <c r="AP861" s="366"/>
      <c r="AQ861" s="366"/>
      <c r="AR861" s="366"/>
      <c r="AS861" s="256">
        <f>SUM(AE861:AR861)</f>
        <v>0</v>
      </c>
    </row>
    <row r="862" spans="1:45" hidden="1" outlineLevel="1">
      <c r="A862" s="464"/>
      <c r="B862" s="254" t="s">
        <v>341</v>
      </c>
      <c r="C862" s="251" t="s">
        <v>163</v>
      </c>
      <c r="D862" s="255"/>
      <c r="E862" s="255"/>
      <c r="F862" s="255"/>
      <c r="G862" s="255"/>
      <c r="H862" s="255"/>
      <c r="I862" s="255"/>
      <c r="J862" s="255"/>
      <c r="K862" s="255"/>
      <c r="L862" s="255"/>
      <c r="M862" s="255"/>
      <c r="N862" s="255"/>
      <c r="O862" s="255"/>
      <c r="P862" s="255"/>
      <c r="Q862" s="255">
        <f>Q861</f>
        <v>12</v>
      </c>
      <c r="R862" s="255"/>
      <c r="S862" s="255"/>
      <c r="T862" s="255"/>
      <c r="U862" s="255"/>
      <c r="V862" s="255"/>
      <c r="W862" s="255"/>
      <c r="X862" s="255"/>
      <c r="Y862" s="255"/>
      <c r="Z862" s="255"/>
      <c r="AA862" s="255"/>
      <c r="AB862" s="255"/>
      <c r="AC862" s="255"/>
      <c r="AD862" s="255"/>
      <c r="AE862" s="362">
        <f>AE861</f>
        <v>0</v>
      </c>
      <c r="AF862" s="362">
        <f t="shared" ref="AF862:AR862" si="2508">AF861</f>
        <v>0</v>
      </c>
      <c r="AG862" s="362">
        <f t="shared" si="2508"/>
        <v>0</v>
      </c>
      <c r="AH862" s="362">
        <f t="shared" si="2508"/>
        <v>0</v>
      </c>
      <c r="AI862" s="362">
        <f t="shared" si="2508"/>
        <v>0</v>
      </c>
      <c r="AJ862" s="362">
        <f t="shared" si="2508"/>
        <v>0</v>
      </c>
      <c r="AK862" s="362">
        <f t="shared" si="2508"/>
        <v>0</v>
      </c>
      <c r="AL862" s="362">
        <f t="shared" si="2508"/>
        <v>0</v>
      </c>
      <c r="AM862" s="362">
        <f t="shared" si="2508"/>
        <v>0</v>
      </c>
      <c r="AN862" s="362">
        <f t="shared" si="2508"/>
        <v>0</v>
      </c>
      <c r="AO862" s="362">
        <f t="shared" si="2508"/>
        <v>0</v>
      </c>
      <c r="AP862" s="362">
        <f t="shared" si="2508"/>
        <v>0</v>
      </c>
      <c r="AQ862" s="362">
        <f t="shared" si="2508"/>
        <v>0</v>
      </c>
      <c r="AR862" s="362">
        <f t="shared" si="2508"/>
        <v>0</v>
      </c>
      <c r="AS862" s="266"/>
    </row>
    <row r="863" spans="1:45" ht="15.75" hidden="1" outlineLevel="1">
      <c r="A863" s="464"/>
      <c r="B863" s="282"/>
      <c r="C863" s="260"/>
      <c r="D863" s="251"/>
      <c r="E863" s="251"/>
      <c r="F863" s="251"/>
      <c r="G863" s="251"/>
      <c r="H863" s="251"/>
      <c r="I863" s="251"/>
      <c r="J863" s="251"/>
      <c r="K863" s="251"/>
      <c r="L863" s="251"/>
      <c r="M863" s="251"/>
      <c r="N863" s="251"/>
      <c r="O863" s="251"/>
      <c r="P863" s="251"/>
      <c r="Q863" s="260"/>
      <c r="R863" s="251"/>
      <c r="S863" s="251"/>
      <c r="T863" s="251"/>
      <c r="U863" s="251"/>
      <c r="V863" s="251"/>
      <c r="W863" s="251"/>
      <c r="X863" s="251"/>
      <c r="Y863" s="251"/>
      <c r="Z863" s="251"/>
      <c r="AA863" s="251"/>
      <c r="AB863" s="251"/>
      <c r="AC863" s="251"/>
      <c r="AD863" s="251"/>
      <c r="AE863" s="363"/>
      <c r="AF863" s="363"/>
      <c r="AG863" s="363"/>
      <c r="AH863" s="363"/>
      <c r="AI863" s="363"/>
      <c r="AJ863" s="363"/>
      <c r="AK863" s="363"/>
      <c r="AL863" s="363"/>
      <c r="AM863" s="363"/>
      <c r="AN863" s="363"/>
      <c r="AO863" s="363"/>
      <c r="AP863" s="363"/>
      <c r="AQ863" s="363"/>
      <c r="AR863" s="363"/>
      <c r="AS863" s="266"/>
    </row>
    <row r="864" spans="1:45" ht="15.75" outlineLevel="1">
      <c r="A864" s="464"/>
      <c r="B864" s="454" t="s">
        <v>500</v>
      </c>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373"/>
      <c r="AF864" s="376"/>
      <c r="AG864" s="376"/>
      <c r="AH864" s="376"/>
      <c r="AI864" s="376"/>
      <c r="AJ864" s="376"/>
      <c r="AK864" s="376"/>
      <c r="AL864" s="376"/>
      <c r="AM864" s="376"/>
      <c r="AN864" s="376"/>
      <c r="AO864" s="376"/>
      <c r="AP864" s="376"/>
      <c r="AQ864" s="376"/>
      <c r="AR864" s="376"/>
      <c r="AS864" s="266"/>
    </row>
    <row r="865" spans="1:45" ht="15.75" outlineLevel="1">
      <c r="A865" s="464"/>
      <c r="B865" s="443" t="s">
        <v>496</v>
      </c>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251"/>
      <c r="AE865" s="373"/>
      <c r="AF865" s="376"/>
      <c r="AG865" s="376"/>
      <c r="AH865" s="376"/>
      <c r="AI865" s="376"/>
      <c r="AJ865" s="376"/>
      <c r="AK865" s="376"/>
      <c r="AL865" s="376"/>
      <c r="AM865" s="376"/>
      <c r="AN865" s="376"/>
      <c r="AO865" s="376"/>
      <c r="AP865" s="376"/>
      <c r="AQ865" s="376"/>
      <c r="AR865" s="376"/>
      <c r="AS865" s="266"/>
    </row>
    <row r="866" spans="1:45" outlineLevel="1">
      <c r="A866" s="464">
        <v>21</v>
      </c>
      <c r="B866" s="379" t="s">
        <v>113</v>
      </c>
      <c r="C866" s="251" t="s">
        <v>25</v>
      </c>
      <c r="D866" s="255">
        <f>SUMIFS('7.  Persistence Report'!AY$27:AY$603,'7.  Persistence Report'!$D$27:$D$603,$B866,'7.  Persistence Report'!$H$27:$H$603,$D$796,'7.  Persistence Report'!$J$27:$J$603,"&lt;&gt;Adjustment")</f>
        <v>0</v>
      </c>
      <c r="E866" s="255">
        <f>SUMIFS('7.  Persistence Report'!AZ$27:AZ$603,'7.  Persistence Report'!$D$27:$D$603,$B866,'7.  Persistence Report'!$H$27:$H$603,$D$796,'7.  Persistence Report'!$J$27:$J$603,"&lt;&gt;Adjustment")</f>
        <v>0</v>
      </c>
      <c r="F866" s="255">
        <f>SUMIFS('7.  Persistence Report'!BA$27:BA$603,'7.  Persistence Report'!$D$27:$D$603,$B866,'7.  Persistence Report'!$H$27:$H$603,$D$796,'7.  Persistence Report'!$J$27:$J$603,"&lt;&gt;Adjustment")</f>
        <v>0</v>
      </c>
      <c r="G866" s="255">
        <f>SUMIFS('7.  Persistence Report'!BB$27:BB$603,'7.  Persistence Report'!$D$27:$D$603,$B866,'7.  Persistence Report'!$H$27:$H$603,$D$796,'7.  Persistence Report'!$J$27:$J$603,"&lt;&gt;Adjustment")</f>
        <v>0</v>
      </c>
      <c r="H866" s="255">
        <f>SUMIFS('7.  Persistence Report'!BC$27:BC$603,'7.  Persistence Report'!$D$27:$D$603,$B866,'7.  Persistence Report'!$H$27:$H$603,$D$796,'7.  Persistence Report'!$J$27:$J$603,"&lt;&gt;Adjustment")</f>
        <v>0</v>
      </c>
      <c r="I866" s="255">
        <f>SUMIFS('7.  Persistence Report'!BD$27:BD$603,'7.  Persistence Report'!$D$27:$D$603,$B866,'7.  Persistence Report'!$H$27:$H$603,$D$796,'7.  Persistence Report'!$J$27:$J$603,"&lt;&gt;Adjustment")</f>
        <v>0</v>
      </c>
      <c r="J866" s="255">
        <f>SUMIFS('7.  Persistence Report'!BE$27:BE$603,'7.  Persistence Report'!$D$27:$D$603,$B866,'7.  Persistence Report'!$H$27:$H$603,$D$796,'7.  Persistence Report'!$J$27:$J$603,"&lt;&gt;Adjustment")</f>
        <v>0</v>
      </c>
      <c r="K866" s="255">
        <f>SUMIFS('7.  Persistence Report'!BF$27:BF$603,'7.  Persistence Report'!$D$27:$D$603,$B866,'7.  Persistence Report'!$H$27:$H$603,$D$796,'7.  Persistence Report'!$J$27:$J$603,"&lt;&gt;Adjustment")</f>
        <v>0</v>
      </c>
      <c r="L866" s="255">
        <f>SUMIFS('7.  Persistence Report'!BG$27:BG$603,'7.  Persistence Report'!$D$27:$D$603,$B866,'7.  Persistence Report'!$H$27:$H$603,$D$796,'7.  Persistence Report'!$J$27:$J$603,"&lt;&gt;Adjustment")</f>
        <v>0</v>
      </c>
      <c r="M866" s="255">
        <f>SUMIFS('7.  Persistence Report'!BH$27:BH$603,'7.  Persistence Report'!$D$27:$D$603,$B866,'7.  Persistence Report'!$H$27:$H$603,$D$796,'7.  Persistence Report'!$J$27:$J$603,"&lt;&gt;Adjustment")</f>
        <v>0</v>
      </c>
      <c r="N866" s="255">
        <f>SUMIFS('7.  Persistence Report'!BI$27:BI$603,'7.  Persistence Report'!$D$27:$D$603,$B866,'7.  Persistence Report'!$H$27:$H$603,$D$796,'7.  Persistence Report'!$J$27:$J$603,"&lt;&gt;Adjustment")</f>
        <v>0</v>
      </c>
      <c r="O866" s="255">
        <f>SUMIFS('7.  Persistence Report'!BJ$27:BJ$603,'7.  Persistence Report'!$D$27:$D$603,$B866,'7.  Persistence Report'!$H$27:$H$603,$D$796,'7.  Persistence Report'!$J$27:$J$603,"&lt;&gt;Adjustment")</f>
        <v>0</v>
      </c>
      <c r="P866" s="255">
        <f>SUMIFS('7.  Persistence Report'!BK$27:BK$603,'7.  Persistence Report'!$D$27:$D$603,$B866,'7.  Persistence Report'!$H$27:$H$603,$D$796,'7.  Persistence Report'!$J$27:$J$603,"&lt;&gt;Adjustment")</f>
        <v>0</v>
      </c>
      <c r="Q866" s="251"/>
      <c r="R866" s="255">
        <f>SUMIFS('7.  Persistence Report'!T$27:T$603,'7.  Persistence Report'!$D$27:$D$603,$B866,'7.  Persistence Report'!$H$27:$H$603,$R$796,'7.  Persistence Report'!$J$27:$J$603,"&lt;&gt;Adjustment")</f>
        <v>0</v>
      </c>
      <c r="S866" s="255">
        <f>SUMIFS('7.  Persistence Report'!U$27:U$603,'7.  Persistence Report'!$D$27:$D$603,$B866,'7.  Persistence Report'!$H$27:$H$603,$R$796,'7.  Persistence Report'!$J$27:$J$603,"&lt;&gt;Adjustment")</f>
        <v>0</v>
      </c>
      <c r="T866" s="255">
        <f>SUMIFS('7.  Persistence Report'!V$27:V$603,'7.  Persistence Report'!$D$27:$D$603,$B866,'7.  Persistence Report'!$H$27:$H$603,$R$796,'7.  Persistence Report'!$J$27:$J$603,"&lt;&gt;Adjustment")</f>
        <v>0</v>
      </c>
      <c r="U866" s="255">
        <f>SUMIFS('7.  Persistence Report'!W$27:W$603,'7.  Persistence Report'!$D$27:$D$603,$B866,'7.  Persistence Report'!$H$27:$H$603,$R$796,'7.  Persistence Report'!$J$27:$J$603,"&lt;&gt;Adjustment")</f>
        <v>0</v>
      </c>
      <c r="V866" s="255">
        <f>SUMIFS('7.  Persistence Report'!X$27:X$603,'7.  Persistence Report'!$D$27:$D$603,$B866,'7.  Persistence Report'!$H$27:$H$603,$R$796,'7.  Persistence Report'!$J$27:$J$603,"&lt;&gt;Adjustment")</f>
        <v>0</v>
      </c>
      <c r="W866" s="255">
        <f>SUMIFS('7.  Persistence Report'!Y$27:Y$603,'7.  Persistence Report'!$D$27:$D$603,$B866,'7.  Persistence Report'!$H$27:$H$603,$R$796,'7.  Persistence Report'!$J$27:$J$603,"&lt;&gt;Adjustment")</f>
        <v>0</v>
      </c>
      <c r="X866" s="255">
        <f>SUMIFS('7.  Persistence Report'!Z$27:Z$603,'7.  Persistence Report'!$D$27:$D$603,$B866,'7.  Persistence Report'!$H$27:$H$603,$R$796,'7.  Persistence Report'!$J$27:$J$603,"&lt;&gt;Adjustment")</f>
        <v>0</v>
      </c>
      <c r="Y866" s="255">
        <f>SUMIFS('7.  Persistence Report'!AA$27:AA$603,'7.  Persistence Report'!$D$27:$D$603,$B866,'7.  Persistence Report'!$H$27:$H$603,$R$796,'7.  Persistence Report'!$J$27:$J$603,"&lt;&gt;Adjustment")</f>
        <v>0</v>
      </c>
      <c r="Z866" s="255">
        <f>SUMIFS('7.  Persistence Report'!AB$27:AB$603,'7.  Persistence Report'!$D$27:$D$603,$B866,'7.  Persistence Report'!$H$27:$H$603,$R$796,'7.  Persistence Report'!$J$27:$J$603,"&lt;&gt;Adjustment")</f>
        <v>0</v>
      </c>
      <c r="AA866" s="255">
        <f>SUMIFS('7.  Persistence Report'!AC$27:AC$603,'7.  Persistence Report'!$D$27:$D$603,$B866,'7.  Persistence Report'!$H$27:$H$603,$R$796,'7.  Persistence Report'!$J$27:$J$603,"&lt;&gt;Adjustment")</f>
        <v>0</v>
      </c>
      <c r="AB866" s="255">
        <f>SUMIFS('7.  Persistence Report'!AD$27:AD$603,'7.  Persistence Report'!$D$27:$D$603,$B866,'7.  Persistence Report'!$H$27:$H$603,$R$796,'7.  Persistence Report'!$J$27:$J$603,"&lt;&gt;Adjustment")</f>
        <v>0</v>
      </c>
      <c r="AC866" s="255">
        <f>SUMIFS('7.  Persistence Report'!AE$27:AE$603,'7.  Persistence Report'!$D$27:$D$603,$B866,'7.  Persistence Report'!$H$27:$H$603,$R$796,'7.  Persistence Report'!$J$27:$J$603,"&lt;&gt;Adjustment")</f>
        <v>0</v>
      </c>
      <c r="AD866" s="255">
        <f>SUMIFS('7.  Persistence Report'!AF$27:AF$603,'7.  Persistence Report'!$D$27:$D$603,$B866,'7.  Persistence Report'!$H$27:$H$603,$R$796,'7.  Persistence Report'!$J$27:$J$603,"&lt;&gt;Adjustment")</f>
        <v>0</v>
      </c>
      <c r="AE866" s="361">
        <f>IFERROR(VLOOKUP($B866,'3-a.  Rate Class Allocations'!$B:$AM,16,FALSE),0)</f>
        <v>0</v>
      </c>
      <c r="AF866" s="361">
        <f>IFERROR(VLOOKUP($B866,'3-a.  Rate Class Allocations'!$B:$AM,18,FALSE),0)</f>
        <v>0</v>
      </c>
      <c r="AG866" s="361">
        <f>IFERROR(VLOOKUP($B866,'3-a.  Rate Class Allocations'!$B:$AM,20,FALSE),0)</f>
        <v>0</v>
      </c>
      <c r="AH866" s="361">
        <f>IFERROR(VLOOKUP($B866,'3-a.  Rate Class Allocations'!$B:$AM,21,FALSE),0)</f>
        <v>0</v>
      </c>
      <c r="AI866" s="361">
        <f>IFERROR(VLOOKUP($B866,'3-a.  Rate Class Allocations'!$B:$AM,23,FALSE),0)</f>
        <v>0</v>
      </c>
      <c r="AJ866" s="361">
        <f>IFERROR(VLOOKUP($B866,'3-a.  Rate Class Allocations'!$B:$AM,25,FALSE),0)</f>
        <v>0</v>
      </c>
      <c r="AK866" s="366"/>
      <c r="AL866" s="361"/>
      <c r="AM866" s="361"/>
      <c r="AN866" s="361"/>
      <c r="AO866" s="361"/>
      <c r="AP866" s="361"/>
      <c r="AQ866" s="361"/>
      <c r="AR866" s="361"/>
      <c r="AS866" s="256">
        <f>SUM(AE866:AR866)</f>
        <v>0</v>
      </c>
    </row>
    <row r="867" spans="1:45" outlineLevel="1">
      <c r="A867" s="464"/>
      <c r="B867" s="254" t="s">
        <v>341</v>
      </c>
      <c r="C867" s="251" t="s">
        <v>163</v>
      </c>
      <c r="D867" s="255">
        <f>SUMIFS('7.  Persistence Report'!AY$27:AY$603,'7.  Persistence Report'!$D$27:$D$603,$B866,'7.  Persistence Report'!$H$27:$H$603,$D$796,'7.  Persistence Report'!$J$27:$J$603,"Adjustment")</f>
        <v>0</v>
      </c>
      <c r="E867" s="255">
        <f>SUMIFS('7.  Persistence Report'!AZ$27:AZ$603,'7.  Persistence Report'!$D$27:$D$603,$B866,'7.  Persistence Report'!$H$27:$H$603,$D$796,'7.  Persistence Report'!$J$27:$J$603,"Adjustment")</f>
        <v>0</v>
      </c>
      <c r="F867" s="255">
        <f>SUMIFS('7.  Persistence Report'!BA$27:BA$603,'7.  Persistence Report'!$D$27:$D$603,$B866,'7.  Persistence Report'!$H$27:$H$603,$D$796,'7.  Persistence Report'!$J$27:$J$603,"Adjustment")</f>
        <v>0</v>
      </c>
      <c r="G867" s="255">
        <f>SUMIFS('7.  Persistence Report'!BB$27:BB$603,'7.  Persistence Report'!$D$27:$D$603,$B866,'7.  Persistence Report'!$H$27:$H$603,$D$796,'7.  Persistence Report'!$J$27:$J$603,"Adjustment")</f>
        <v>0</v>
      </c>
      <c r="H867" s="255">
        <f>SUMIFS('7.  Persistence Report'!BC$27:BC$603,'7.  Persistence Report'!$D$27:$D$603,$B866,'7.  Persistence Report'!$H$27:$H$603,$D$796,'7.  Persistence Report'!$J$27:$J$603,"Adjustment")</f>
        <v>0</v>
      </c>
      <c r="I867" s="255">
        <f>SUMIFS('7.  Persistence Report'!BD$27:BD$603,'7.  Persistence Report'!$D$27:$D$603,$B866,'7.  Persistence Report'!$H$27:$H$603,$D$796,'7.  Persistence Report'!$J$27:$J$603,"Adjustment")</f>
        <v>0</v>
      </c>
      <c r="J867" s="255">
        <f>SUMIFS('7.  Persistence Report'!BE$27:BE$603,'7.  Persistence Report'!$D$27:$D$603,$B866,'7.  Persistence Report'!$H$27:$H$603,$D$796,'7.  Persistence Report'!$J$27:$J$603,"Adjustment")</f>
        <v>0</v>
      </c>
      <c r="K867" s="255">
        <f>SUMIFS('7.  Persistence Report'!BF$27:BF$603,'7.  Persistence Report'!$D$27:$D$603,$B866,'7.  Persistence Report'!$H$27:$H$603,$D$796,'7.  Persistence Report'!$J$27:$J$603,"Adjustment")</f>
        <v>0</v>
      </c>
      <c r="L867" s="255">
        <f>SUMIFS('7.  Persistence Report'!BG$27:BG$603,'7.  Persistence Report'!$D$27:$D$603,$B866,'7.  Persistence Report'!$H$27:$H$603,$D$796,'7.  Persistence Report'!$J$27:$J$603,"Adjustment")</f>
        <v>0</v>
      </c>
      <c r="M867" s="255">
        <f>SUMIFS('7.  Persistence Report'!BH$27:BH$603,'7.  Persistence Report'!$D$27:$D$603,$B866,'7.  Persistence Report'!$H$27:$H$603,$D$796,'7.  Persistence Report'!$J$27:$J$603,"Adjustment")</f>
        <v>0</v>
      </c>
      <c r="N867" s="255">
        <f>SUMIFS('7.  Persistence Report'!BI$27:BI$603,'7.  Persistence Report'!$D$27:$D$603,$B866,'7.  Persistence Report'!$H$27:$H$603,$D$796,'7.  Persistence Report'!$J$27:$J$603,"Adjustment")</f>
        <v>0</v>
      </c>
      <c r="O867" s="255">
        <f>SUMIFS('7.  Persistence Report'!BJ$27:BJ$603,'7.  Persistence Report'!$D$27:$D$603,$B866,'7.  Persistence Report'!$H$27:$H$603,$D$796,'7.  Persistence Report'!$J$27:$J$603,"Adjustment")</f>
        <v>0</v>
      </c>
      <c r="P867" s="255">
        <f>SUMIFS('7.  Persistence Report'!BK$27:BK$603,'7.  Persistence Report'!$D$27:$D$603,$B866,'7.  Persistence Report'!$H$27:$H$603,$D$796,'7.  Persistence Report'!$J$27:$J$603,"Adjustment")</f>
        <v>0</v>
      </c>
      <c r="Q867" s="251"/>
      <c r="R867" s="255">
        <f>SUMIFS('7.  Persistence Report'!T$27:T$603,'7.  Persistence Report'!$D$27:$D$603,$B866,'7.  Persistence Report'!$H$27:$H$603,$R$796,'7.  Persistence Report'!$J$27:$J$603,"Adjustment")</f>
        <v>0</v>
      </c>
      <c r="S867" s="255">
        <f>SUMIFS('7.  Persistence Report'!U$27:U$603,'7.  Persistence Report'!$D$27:$D$603,$B866,'7.  Persistence Report'!$H$27:$H$603,$R$796,'7.  Persistence Report'!$J$27:$J$603,"Adjustment")</f>
        <v>0</v>
      </c>
      <c r="T867" s="255">
        <f>SUMIFS('7.  Persistence Report'!V$27:V$603,'7.  Persistence Report'!$D$27:$D$603,$B866,'7.  Persistence Report'!$H$27:$H$603,$R$796,'7.  Persistence Report'!$J$27:$J$603,"Adjustment")</f>
        <v>0</v>
      </c>
      <c r="U867" s="255">
        <f>SUMIFS('7.  Persistence Report'!W$27:W$603,'7.  Persistence Report'!$D$27:$D$603,$B866,'7.  Persistence Report'!$H$27:$H$603,$R$796,'7.  Persistence Report'!$J$27:$J$603,"Adjustment")</f>
        <v>0</v>
      </c>
      <c r="V867" s="255">
        <f>SUMIFS('7.  Persistence Report'!X$27:X$603,'7.  Persistence Report'!$D$27:$D$603,$B866,'7.  Persistence Report'!$H$27:$H$603,$R$796,'7.  Persistence Report'!$J$27:$J$603,"Adjustment")</f>
        <v>0</v>
      </c>
      <c r="W867" s="255">
        <f>SUMIFS('7.  Persistence Report'!Y$27:Y$603,'7.  Persistence Report'!$D$27:$D$603,$B866,'7.  Persistence Report'!$H$27:$H$603,$R$796,'7.  Persistence Report'!$J$27:$J$603,"Adjustment")</f>
        <v>0</v>
      </c>
      <c r="X867" s="255">
        <f>SUMIFS('7.  Persistence Report'!Z$27:Z$603,'7.  Persistence Report'!$D$27:$D$603,$B866,'7.  Persistence Report'!$H$27:$H$603,$R$796,'7.  Persistence Report'!$J$27:$J$603,"Adjustment")</f>
        <v>0</v>
      </c>
      <c r="Y867" s="255">
        <f>SUMIFS('7.  Persistence Report'!AA$27:AA$603,'7.  Persistence Report'!$D$27:$D$603,$B866,'7.  Persistence Report'!$H$27:$H$603,$R$796,'7.  Persistence Report'!$J$27:$J$603,"Adjustment")</f>
        <v>0</v>
      </c>
      <c r="Z867" s="255">
        <f>SUMIFS('7.  Persistence Report'!AB$27:AB$603,'7.  Persistence Report'!$D$27:$D$603,$B866,'7.  Persistence Report'!$H$27:$H$603,$R$796,'7.  Persistence Report'!$J$27:$J$603,"Adjustment")</f>
        <v>0</v>
      </c>
      <c r="AA867" s="255">
        <f>SUMIFS('7.  Persistence Report'!AC$27:AC$603,'7.  Persistence Report'!$D$27:$D$603,$B866,'7.  Persistence Report'!$H$27:$H$603,$R$796,'7.  Persistence Report'!$J$27:$J$603,"Adjustment")</f>
        <v>0</v>
      </c>
      <c r="AB867" s="255">
        <f>SUMIFS('7.  Persistence Report'!AD$27:AD$603,'7.  Persistence Report'!$D$27:$D$603,$B866,'7.  Persistence Report'!$H$27:$H$603,$R$796,'7.  Persistence Report'!$J$27:$J$603,"Adjustment")</f>
        <v>0</v>
      </c>
      <c r="AC867" s="255">
        <f>SUMIFS('7.  Persistence Report'!AE$27:AE$603,'7.  Persistence Report'!$D$27:$D$603,$B866,'7.  Persistence Report'!$H$27:$H$603,$R$796,'7.  Persistence Report'!$J$27:$J$603,"Adjustment")</f>
        <v>0</v>
      </c>
      <c r="AD867" s="255">
        <f>SUMIFS('7.  Persistence Report'!AF$27:AF$603,'7.  Persistence Report'!$D$27:$D$603,$B866,'7.  Persistence Report'!$H$27:$H$603,$R$796,'7.  Persistence Report'!$J$27:$J$603,"Adjustment")</f>
        <v>0</v>
      </c>
      <c r="AE867" s="362">
        <f>AE866</f>
        <v>0</v>
      </c>
      <c r="AF867" s="362">
        <f t="shared" ref="AF867" si="2509">AF866</f>
        <v>0</v>
      </c>
      <c r="AG867" s="362">
        <f t="shared" ref="AG867" si="2510">AG866</f>
        <v>0</v>
      </c>
      <c r="AH867" s="362">
        <f t="shared" ref="AH867" si="2511">AH866</f>
        <v>0</v>
      </c>
      <c r="AI867" s="362">
        <f t="shared" ref="AI867" si="2512">AI866</f>
        <v>0</v>
      </c>
      <c r="AJ867" s="362">
        <f t="shared" ref="AJ867" si="2513">AJ866</f>
        <v>0</v>
      </c>
      <c r="AK867" s="362">
        <f t="shared" ref="AK867" si="2514">AK866</f>
        <v>0</v>
      </c>
      <c r="AL867" s="362">
        <f t="shared" ref="AL867" si="2515">AL866</f>
        <v>0</v>
      </c>
      <c r="AM867" s="362">
        <f t="shared" ref="AM867" si="2516">AM866</f>
        <v>0</v>
      </c>
      <c r="AN867" s="362">
        <f t="shared" ref="AN867" si="2517">AN866</f>
        <v>0</v>
      </c>
      <c r="AO867" s="362">
        <f t="shared" ref="AO867" si="2518">AO866</f>
        <v>0</v>
      </c>
      <c r="AP867" s="362">
        <f t="shared" ref="AP867" si="2519">AP866</f>
        <v>0</v>
      </c>
      <c r="AQ867" s="362">
        <f t="shared" ref="AQ867" si="2520">AQ866</f>
        <v>0</v>
      </c>
      <c r="AR867" s="362">
        <f t="shared" ref="AR867" si="2521">AR866</f>
        <v>0</v>
      </c>
      <c r="AS867" s="266"/>
    </row>
    <row r="868" spans="1:45" outlineLevel="1">
      <c r="A868" s="464"/>
      <c r="B868" s="254"/>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373"/>
      <c r="AF868" s="376"/>
      <c r="AG868" s="376"/>
      <c r="AH868" s="376"/>
      <c r="AI868" s="376"/>
      <c r="AJ868" s="376"/>
      <c r="AK868" s="376"/>
      <c r="AL868" s="376"/>
      <c r="AM868" s="376"/>
      <c r="AN868" s="376"/>
      <c r="AO868" s="376"/>
      <c r="AP868" s="376"/>
      <c r="AQ868" s="376"/>
      <c r="AR868" s="376"/>
      <c r="AS868" s="266"/>
    </row>
    <row r="869" spans="1:45" outlineLevel="1">
      <c r="A869" s="464">
        <v>22</v>
      </c>
      <c r="B869" s="379" t="s">
        <v>1038</v>
      </c>
      <c r="C869" s="251" t="s">
        <v>25</v>
      </c>
      <c r="D869" s="255">
        <f>SUMIFS('7.  Persistence Report'!AY$27:AY$603,'7.  Persistence Report'!$D$27:$D$603,$B869,'7.  Persistence Report'!$H$27:$H$603,$D$796,'7.  Persistence Report'!$J$27:$J$603,"&lt;&gt;Adjustment")</f>
        <v>78239.651400000002</v>
      </c>
      <c r="E869" s="255">
        <f>SUMIFS('7.  Persistence Report'!AZ$27:AZ$603,'7.  Persistence Report'!$D$27:$D$603,$B869,'7.  Persistence Report'!$H$27:$H$603,$D$796,'7.  Persistence Report'!$J$27:$J$603,"&lt;&gt;Adjustment")</f>
        <v>78239.651400000002</v>
      </c>
      <c r="F869" s="255">
        <f>SUMIFS('7.  Persistence Report'!BA$27:BA$603,'7.  Persistence Report'!$D$27:$D$603,$B869,'7.  Persistence Report'!$H$27:$H$603,$D$796,'7.  Persistence Report'!$J$27:$J$603,"&lt;&gt;Adjustment")</f>
        <v>78239.651400000002</v>
      </c>
      <c r="G869" s="255">
        <f>SUMIFS('7.  Persistence Report'!BB$27:BB$603,'7.  Persistence Report'!$D$27:$D$603,$B869,'7.  Persistence Report'!$H$27:$H$603,$D$796,'7.  Persistence Report'!$J$27:$J$603,"&lt;&gt;Adjustment")</f>
        <v>78239.651400000002</v>
      </c>
      <c r="H869" s="255">
        <f>SUMIFS('7.  Persistence Report'!BC$27:BC$603,'7.  Persistence Report'!$D$27:$D$603,$B869,'7.  Persistence Report'!$H$27:$H$603,$D$796,'7.  Persistence Report'!$J$27:$J$603,"&lt;&gt;Adjustment")</f>
        <v>78239.651400000002</v>
      </c>
      <c r="I869" s="255">
        <f>SUMIFS('7.  Persistence Report'!BD$27:BD$603,'7.  Persistence Report'!$D$27:$D$603,$B869,'7.  Persistence Report'!$H$27:$H$603,$D$796,'7.  Persistence Report'!$J$27:$J$603,"&lt;&gt;Adjustment")</f>
        <v>78239.651400000002</v>
      </c>
      <c r="J869" s="255">
        <f>SUMIFS('7.  Persistence Report'!BE$27:BE$603,'7.  Persistence Report'!$D$27:$D$603,$B869,'7.  Persistence Report'!$H$27:$H$603,$D$796,'7.  Persistence Report'!$J$27:$J$603,"&lt;&gt;Adjustment")</f>
        <v>78239.651400000002</v>
      </c>
      <c r="K869" s="255">
        <f>SUMIFS('7.  Persistence Report'!BF$27:BF$603,'7.  Persistence Report'!$D$27:$D$603,$B869,'7.  Persistence Report'!$H$27:$H$603,$D$796,'7.  Persistence Report'!$J$27:$J$603,"&lt;&gt;Adjustment")</f>
        <v>78239.651400000002</v>
      </c>
      <c r="L869" s="255">
        <f>SUMIFS('7.  Persistence Report'!BG$27:BG$603,'7.  Persistence Report'!$D$27:$D$603,$B869,'7.  Persistence Report'!$H$27:$H$603,$D$796,'7.  Persistence Report'!$J$27:$J$603,"&lt;&gt;Adjustment")</f>
        <v>78239.651400000002</v>
      </c>
      <c r="M869" s="255">
        <f>SUMIFS('7.  Persistence Report'!BH$27:BH$603,'7.  Persistence Report'!$D$27:$D$603,$B869,'7.  Persistence Report'!$H$27:$H$603,$D$796,'7.  Persistence Report'!$J$27:$J$603,"&lt;&gt;Adjustment")</f>
        <v>78239.651400000002</v>
      </c>
      <c r="N869" s="255">
        <f>SUMIFS('7.  Persistence Report'!BI$27:BI$603,'7.  Persistence Report'!$D$27:$D$603,$B869,'7.  Persistence Report'!$H$27:$H$603,$D$796,'7.  Persistence Report'!$J$27:$J$603,"&lt;&gt;Adjustment")</f>
        <v>78239.651400000002</v>
      </c>
      <c r="O869" s="255">
        <f>SUMIFS('7.  Persistence Report'!BJ$27:BJ$603,'7.  Persistence Report'!$D$27:$D$603,$B869,'7.  Persistence Report'!$H$27:$H$603,$D$796,'7.  Persistence Report'!$J$27:$J$603,"&lt;&gt;Adjustment")</f>
        <v>78239.651400000002</v>
      </c>
      <c r="P869" s="255">
        <f>SUMIFS('7.  Persistence Report'!BK$27:BK$603,'7.  Persistence Report'!$D$27:$D$603,$B869,'7.  Persistence Report'!$H$27:$H$603,$D$796,'7.  Persistence Report'!$J$27:$J$603,"&lt;&gt;Adjustment")</f>
        <v>78239.651400000002</v>
      </c>
      <c r="Q869" s="251"/>
      <c r="R869" s="255">
        <f>SUMIFS('7.  Persistence Report'!T$27:T$603,'7.  Persistence Report'!$D$27:$D$603,$B869,'7.  Persistence Report'!$H$27:$H$603,$R$796,'7.  Persistence Report'!$J$27:$J$603,"&lt;&gt;Adjustment")</f>
        <v>0</v>
      </c>
      <c r="S869" s="255">
        <f>SUMIFS('7.  Persistence Report'!U$27:U$603,'7.  Persistence Report'!$D$27:$D$603,$B869,'7.  Persistence Report'!$H$27:$H$603,$R$796,'7.  Persistence Report'!$J$27:$J$603,"&lt;&gt;Adjustment")</f>
        <v>0</v>
      </c>
      <c r="T869" s="255">
        <f>SUMIFS('7.  Persistence Report'!V$27:V$603,'7.  Persistence Report'!$D$27:$D$603,$B869,'7.  Persistence Report'!$H$27:$H$603,$R$796,'7.  Persistence Report'!$J$27:$J$603,"&lt;&gt;Adjustment")</f>
        <v>0</v>
      </c>
      <c r="U869" s="255">
        <f>SUMIFS('7.  Persistence Report'!W$27:W$603,'7.  Persistence Report'!$D$27:$D$603,$B869,'7.  Persistence Report'!$H$27:$H$603,$R$796,'7.  Persistence Report'!$J$27:$J$603,"&lt;&gt;Adjustment")</f>
        <v>0</v>
      </c>
      <c r="V869" s="255">
        <f>SUMIFS('7.  Persistence Report'!X$27:X$603,'7.  Persistence Report'!$D$27:$D$603,$B869,'7.  Persistence Report'!$H$27:$H$603,$R$796,'7.  Persistence Report'!$J$27:$J$603,"&lt;&gt;Adjustment")</f>
        <v>0</v>
      </c>
      <c r="W869" s="255">
        <f>SUMIFS('7.  Persistence Report'!Y$27:Y$603,'7.  Persistence Report'!$D$27:$D$603,$B869,'7.  Persistence Report'!$H$27:$H$603,$R$796,'7.  Persistence Report'!$J$27:$J$603,"&lt;&gt;Adjustment")</f>
        <v>0</v>
      </c>
      <c r="X869" s="255">
        <f>SUMIFS('7.  Persistence Report'!Z$27:Z$603,'7.  Persistence Report'!$D$27:$D$603,$B869,'7.  Persistence Report'!$H$27:$H$603,$R$796,'7.  Persistence Report'!$J$27:$J$603,"&lt;&gt;Adjustment")</f>
        <v>0</v>
      </c>
      <c r="Y869" s="255">
        <f>SUMIFS('7.  Persistence Report'!AA$27:AA$603,'7.  Persistence Report'!$D$27:$D$603,$B869,'7.  Persistence Report'!$H$27:$H$603,$R$796,'7.  Persistence Report'!$J$27:$J$603,"&lt;&gt;Adjustment")</f>
        <v>0</v>
      </c>
      <c r="Z869" s="255">
        <f>SUMIFS('7.  Persistence Report'!AB$27:AB$603,'7.  Persistence Report'!$D$27:$D$603,$B869,'7.  Persistence Report'!$H$27:$H$603,$R$796,'7.  Persistence Report'!$J$27:$J$603,"&lt;&gt;Adjustment")</f>
        <v>0</v>
      </c>
      <c r="AA869" s="255">
        <f>SUMIFS('7.  Persistence Report'!AC$27:AC$603,'7.  Persistence Report'!$D$27:$D$603,$B869,'7.  Persistence Report'!$H$27:$H$603,$R$796,'7.  Persistence Report'!$J$27:$J$603,"&lt;&gt;Adjustment")</f>
        <v>0</v>
      </c>
      <c r="AB869" s="255">
        <f>SUMIFS('7.  Persistence Report'!AD$27:AD$603,'7.  Persistence Report'!$D$27:$D$603,$B869,'7.  Persistence Report'!$H$27:$H$603,$R$796,'7.  Persistence Report'!$J$27:$J$603,"&lt;&gt;Adjustment")</f>
        <v>0</v>
      </c>
      <c r="AC869" s="255">
        <f>SUMIFS('7.  Persistence Report'!AE$27:AE$603,'7.  Persistence Report'!$D$27:$D$603,$B869,'7.  Persistence Report'!$H$27:$H$603,$R$796,'7.  Persistence Report'!$J$27:$J$603,"&lt;&gt;Adjustment")</f>
        <v>0</v>
      </c>
      <c r="AD869" s="255">
        <f>SUMIFS('7.  Persistence Report'!AF$27:AF$603,'7.  Persistence Report'!$D$27:$D$603,$B869,'7.  Persistence Report'!$H$27:$H$603,$R$796,'7.  Persistence Report'!$J$27:$J$603,"&lt;&gt;Adjustment")</f>
        <v>0</v>
      </c>
      <c r="AE869" s="361">
        <f>IFERROR(VLOOKUP($B869,'3-a.  Rate Class Allocations'!$B:$AM,16,FALSE),0)</f>
        <v>1</v>
      </c>
      <c r="AF869" s="361">
        <f>IFERROR(VLOOKUP($B869,'3-a.  Rate Class Allocations'!$B:$AM,18,FALSE),0)</f>
        <v>0</v>
      </c>
      <c r="AG869" s="361">
        <f>IFERROR(VLOOKUP($B869,'3-a.  Rate Class Allocations'!$B:$AM,20,FALSE),0)</f>
        <v>0</v>
      </c>
      <c r="AH869" s="361">
        <f>IFERROR(VLOOKUP($B869,'3-a.  Rate Class Allocations'!$B:$AM,21,FALSE),0)</f>
        <v>0</v>
      </c>
      <c r="AI869" s="361">
        <f>IFERROR(VLOOKUP($B869,'3-a.  Rate Class Allocations'!$B:$AM,23,FALSE),0)</f>
        <v>0</v>
      </c>
      <c r="AJ869" s="361">
        <f>IFERROR(VLOOKUP($B869,'3-a.  Rate Class Allocations'!$B:$AM,25,FALSE),0)</f>
        <v>0</v>
      </c>
      <c r="AK869" s="366"/>
      <c r="AL869" s="361"/>
      <c r="AM869" s="361"/>
      <c r="AN869" s="361"/>
      <c r="AO869" s="361"/>
      <c r="AP869" s="361"/>
      <c r="AQ869" s="361"/>
      <c r="AR869" s="361"/>
      <c r="AS869" s="256">
        <f>SUM(AE869:AR869)</f>
        <v>1</v>
      </c>
    </row>
    <row r="870" spans="1:45" outlineLevel="1">
      <c r="A870" s="464"/>
      <c r="B870" s="254" t="s">
        <v>341</v>
      </c>
      <c r="C870" s="251" t="s">
        <v>163</v>
      </c>
      <c r="D870" s="255">
        <f>SUMIFS('7.  Persistence Report'!AY$27:AY$603,'7.  Persistence Report'!$D$27:$D$603,$B869,'7.  Persistence Report'!$H$27:$H$603,$D$796,'7.  Persistence Report'!$J$27:$J$603,"Adjustment")</f>
        <v>0</v>
      </c>
      <c r="E870" s="255">
        <f>SUMIFS('7.  Persistence Report'!AZ$27:AZ$603,'7.  Persistence Report'!$D$27:$D$603,$B869,'7.  Persistence Report'!$H$27:$H$603,$D$796,'7.  Persistence Report'!$J$27:$J$603,"Adjustment")</f>
        <v>0</v>
      </c>
      <c r="F870" s="255">
        <f>SUMIFS('7.  Persistence Report'!BA$27:BA$603,'7.  Persistence Report'!$D$27:$D$603,$B869,'7.  Persistence Report'!$H$27:$H$603,$D$796,'7.  Persistence Report'!$J$27:$J$603,"Adjustment")</f>
        <v>0</v>
      </c>
      <c r="G870" s="255">
        <f>SUMIFS('7.  Persistence Report'!BB$27:BB$603,'7.  Persistence Report'!$D$27:$D$603,$B869,'7.  Persistence Report'!$H$27:$H$603,$D$796,'7.  Persistence Report'!$J$27:$J$603,"Adjustment")</f>
        <v>0</v>
      </c>
      <c r="H870" s="255">
        <f>SUMIFS('7.  Persistence Report'!BC$27:BC$603,'7.  Persistence Report'!$D$27:$D$603,$B869,'7.  Persistence Report'!$H$27:$H$603,$D$796,'7.  Persistence Report'!$J$27:$J$603,"Adjustment")</f>
        <v>0</v>
      </c>
      <c r="I870" s="255">
        <f>SUMIFS('7.  Persistence Report'!BD$27:BD$603,'7.  Persistence Report'!$D$27:$D$603,$B869,'7.  Persistence Report'!$H$27:$H$603,$D$796,'7.  Persistence Report'!$J$27:$J$603,"Adjustment")</f>
        <v>0</v>
      </c>
      <c r="J870" s="255">
        <f>SUMIFS('7.  Persistence Report'!BE$27:BE$603,'7.  Persistence Report'!$D$27:$D$603,$B869,'7.  Persistence Report'!$H$27:$H$603,$D$796,'7.  Persistence Report'!$J$27:$J$603,"Adjustment")</f>
        <v>0</v>
      </c>
      <c r="K870" s="255">
        <f>SUMIFS('7.  Persistence Report'!BF$27:BF$603,'7.  Persistence Report'!$D$27:$D$603,$B869,'7.  Persistence Report'!$H$27:$H$603,$D$796,'7.  Persistence Report'!$J$27:$J$603,"Adjustment")</f>
        <v>0</v>
      </c>
      <c r="L870" s="255">
        <f>SUMIFS('7.  Persistence Report'!BG$27:BG$603,'7.  Persistence Report'!$D$27:$D$603,$B869,'7.  Persistence Report'!$H$27:$H$603,$D$796,'7.  Persistence Report'!$J$27:$J$603,"Adjustment")</f>
        <v>0</v>
      </c>
      <c r="M870" s="255">
        <f>SUMIFS('7.  Persistence Report'!BH$27:BH$603,'7.  Persistence Report'!$D$27:$D$603,$B869,'7.  Persistence Report'!$H$27:$H$603,$D$796,'7.  Persistence Report'!$J$27:$J$603,"Adjustment")</f>
        <v>0</v>
      </c>
      <c r="N870" s="255">
        <f>SUMIFS('7.  Persistence Report'!BI$27:BI$603,'7.  Persistence Report'!$D$27:$D$603,$B869,'7.  Persistence Report'!$H$27:$H$603,$D$796,'7.  Persistence Report'!$J$27:$J$603,"Adjustment")</f>
        <v>0</v>
      </c>
      <c r="O870" s="255">
        <f>SUMIFS('7.  Persistence Report'!BJ$27:BJ$603,'7.  Persistence Report'!$D$27:$D$603,$B869,'7.  Persistence Report'!$H$27:$H$603,$D$796,'7.  Persistence Report'!$J$27:$J$603,"Adjustment")</f>
        <v>0</v>
      </c>
      <c r="P870" s="255">
        <f>SUMIFS('7.  Persistence Report'!BK$27:BK$603,'7.  Persistence Report'!$D$27:$D$603,$B869,'7.  Persistence Report'!$H$27:$H$603,$D$796,'7.  Persistence Report'!$J$27:$J$603,"Adjustment")</f>
        <v>0</v>
      </c>
      <c r="Q870" s="251"/>
      <c r="R870" s="255">
        <f>SUMIFS('7.  Persistence Report'!T$27:T$603,'7.  Persistence Report'!$D$27:$D$603,$B869,'7.  Persistence Report'!$H$27:$H$603,$R$796,'7.  Persistence Report'!$J$27:$J$603,"Adjustment")</f>
        <v>0</v>
      </c>
      <c r="S870" s="255">
        <f>SUMIFS('7.  Persistence Report'!U$27:U$603,'7.  Persistence Report'!$D$27:$D$603,$B869,'7.  Persistence Report'!$H$27:$H$603,$R$796,'7.  Persistence Report'!$J$27:$J$603,"Adjustment")</f>
        <v>0</v>
      </c>
      <c r="T870" s="255">
        <f>SUMIFS('7.  Persistence Report'!V$27:V$603,'7.  Persistence Report'!$D$27:$D$603,$B869,'7.  Persistence Report'!$H$27:$H$603,$R$796,'7.  Persistence Report'!$J$27:$J$603,"Adjustment")</f>
        <v>0</v>
      </c>
      <c r="U870" s="255">
        <f>SUMIFS('7.  Persistence Report'!W$27:W$603,'7.  Persistence Report'!$D$27:$D$603,$B869,'7.  Persistence Report'!$H$27:$H$603,$R$796,'7.  Persistence Report'!$J$27:$J$603,"Adjustment")</f>
        <v>0</v>
      </c>
      <c r="V870" s="255">
        <f>SUMIFS('7.  Persistence Report'!X$27:X$603,'7.  Persistence Report'!$D$27:$D$603,$B869,'7.  Persistence Report'!$H$27:$H$603,$R$796,'7.  Persistence Report'!$J$27:$J$603,"Adjustment")</f>
        <v>0</v>
      </c>
      <c r="W870" s="255">
        <f>SUMIFS('7.  Persistence Report'!Y$27:Y$603,'7.  Persistence Report'!$D$27:$D$603,$B869,'7.  Persistence Report'!$H$27:$H$603,$R$796,'7.  Persistence Report'!$J$27:$J$603,"Adjustment")</f>
        <v>0</v>
      </c>
      <c r="X870" s="255">
        <f>SUMIFS('7.  Persistence Report'!Z$27:Z$603,'7.  Persistence Report'!$D$27:$D$603,$B869,'7.  Persistence Report'!$H$27:$H$603,$R$796,'7.  Persistence Report'!$J$27:$J$603,"Adjustment")</f>
        <v>0</v>
      </c>
      <c r="Y870" s="255">
        <f>SUMIFS('7.  Persistence Report'!AA$27:AA$603,'7.  Persistence Report'!$D$27:$D$603,$B869,'7.  Persistence Report'!$H$27:$H$603,$R$796,'7.  Persistence Report'!$J$27:$J$603,"Adjustment")</f>
        <v>0</v>
      </c>
      <c r="Z870" s="255">
        <f>SUMIFS('7.  Persistence Report'!AB$27:AB$603,'7.  Persistence Report'!$D$27:$D$603,$B869,'7.  Persistence Report'!$H$27:$H$603,$R$796,'7.  Persistence Report'!$J$27:$J$603,"Adjustment")</f>
        <v>0</v>
      </c>
      <c r="AA870" s="255">
        <f>SUMIFS('7.  Persistence Report'!AC$27:AC$603,'7.  Persistence Report'!$D$27:$D$603,$B869,'7.  Persistence Report'!$H$27:$H$603,$R$796,'7.  Persistence Report'!$J$27:$J$603,"Adjustment")</f>
        <v>0</v>
      </c>
      <c r="AB870" s="255">
        <f>SUMIFS('7.  Persistence Report'!AD$27:AD$603,'7.  Persistence Report'!$D$27:$D$603,$B869,'7.  Persistence Report'!$H$27:$H$603,$R$796,'7.  Persistence Report'!$J$27:$J$603,"Adjustment")</f>
        <v>0</v>
      </c>
      <c r="AC870" s="255">
        <f>SUMIFS('7.  Persistence Report'!AE$27:AE$603,'7.  Persistence Report'!$D$27:$D$603,$B869,'7.  Persistence Report'!$H$27:$H$603,$R$796,'7.  Persistence Report'!$J$27:$J$603,"Adjustment")</f>
        <v>0</v>
      </c>
      <c r="AD870" s="255">
        <f>SUMIFS('7.  Persistence Report'!AF$27:AF$603,'7.  Persistence Report'!$D$27:$D$603,$B869,'7.  Persistence Report'!$H$27:$H$603,$R$796,'7.  Persistence Report'!$J$27:$J$603,"Adjustment")</f>
        <v>0</v>
      </c>
      <c r="AE870" s="362">
        <f>AE869</f>
        <v>1</v>
      </c>
      <c r="AF870" s="362">
        <f t="shared" ref="AF870" si="2522">AF869</f>
        <v>0</v>
      </c>
      <c r="AG870" s="362">
        <f t="shared" ref="AG870" si="2523">AG869</f>
        <v>0</v>
      </c>
      <c r="AH870" s="362">
        <f t="shared" ref="AH870" si="2524">AH869</f>
        <v>0</v>
      </c>
      <c r="AI870" s="362">
        <f t="shared" ref="AI870" si="2525">AI869</f>
        <v>0</v>
      </c>
      <c r="AJ870" s="362">
        <f t="shared" ref="AJ870" si="2526">AJ869</f>
        <v>0</v>
      </c>
      <c r="AK870" s="362">
        <f t="shared" ref="AK870" si="2527">AK869</f>
        <v>0</v>
      </c>
      <c r="AL870" s="362">
        <f t="shared" ref="AL870" si="2528">AL869</f>
        <v>0</v>
      </c>
      <c r="AM870" s="362">
        <f t="shared" ref="AM870" si="2529">AM869</f>
        <v>0</v>
      </c>
      <c r="AN870" s="362">
        <f t="shared" ref="AN870" si="2530">AN869</f>
        <v>0</v>
      </c>
      <c r="AO870" s="362">
        <f t="shared" ref="AO870" si="2531">AO869</f>
        <v>0</v>
      </c>
      <c r="AP870" s="362">
        <f t="shared" ref="AP870" si="2532">AP869</f>
        <v>0</v>
      </c>
      <c r="AQ870" s="362">
        <f t="shared" ref="AQ870" si="2533">AQ869</f>
        <v>0</v>
      </c>
      <c r="AR870" s="362">
        <f t="shared" ref="AR870" si="2534">AR869</f>
        <v>0</v>
      </c>
      <c r="AS870" s="266"/>
    </row>
    <row r="871" spans="1:45" outlineLevel="1">
      <c r="A871" s="464"/>
      <c r="B871" s="254"/>
      <c r="C871" s="25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373"/>
      <c r="AF871" s="376"/>
      <c r="AG871" s="376"/>
      <c r="AH871" s="376"/>
      <c r="AI871" s="376"/>
      <c r="AJ871" s="376"/>
      <c r="AK871" s="376"/>
      <c r="AL871" s="376"/>
      <c r="AM871" s="376"/>
      <c r="AN871" s="376"/>
      <c r="AO871" s="376"/>
      <c r="AP871" s="376"/>
      <c r="AQ871" s="376"/>
      <c r="AR871" s="376"/>
      <c r="AS871" s="266"/>
    </row>
    <row r="872" spans="1:45" outlineLevel="1">
      <c r="A872" s="464">
        <v>23</v>
      </c>
      <c r="B872" s="379" t="s">
        <v>115</v>
      </c>
      <c r="C872" s="251" t="s">
        <v>25</v>
      </c>
      <c r="D872" s="255">
        <f>SUMIFS('7.  Persistence Report'!AY$27:AY$603,'7.  Persistence Report'!$D$27:$D$603,$B872,'7.  Persistence Report'!$H$27:$H$603,$D$796,'7.  Persistence Report'!$J$27:$J$603,"&lt;&gt;Adjustment")</f>
        <v>774999.22595249605</v>
      </c>
      <c r="E872" s="255">
        <f>SUMIFS('7.  Persistence Report'!AZ$27:AZ$603,'7.  Persistence Report'!$D$27:$D$603,$B872,'7.  Persistence Report'!$H$27:$H$603,$D$796,'7.  Persistence Report'!$J$27:$J$603,"&lt;&gt;Adjustment")</f>
        <v>774999.22595249605</v>
      </c>
      <c r="F872" s="255">
        <f>SUMIFS('7.  Persistence Report'!BA$27:BA$603,'7.  Persistence Report'!$D$27:$D$603,$B872,'7.  Persistence Report'!$H$27:$H$603,$D$796,'7.  Persistence Report'!$J$27:$J$603,"&lt;&gt;Adjustment")</f>
        <v>774999.22595249605</v>
      </c>
      <c r="G872" s="255">
        <f>SUMIFS('7.  Persistence Report'!BB$27:BB$603,'7.  Persistence Report'!$D$27:$D$603,$B872,'7.  Persistence Report'!$H$27:$H$603,$D$796,'7.  Persistence Report'!$J$27:$J$603,"&lt;&gt;Adjustment")</f>
        <v>774999.22595249605</v>
      </c>
      <c r="H872" s="255">
        <f>SUMIFS('7.  Persistence Report'!BC$27:BC$603,'7.  Persistence Report'!$D$27:$D$603,$B872,'7.  Persistence Report'!$H$27:$H$603,$D$796,'7.  Persistence Report'!$J$27:$J$603,"&lt;&gt;Adjustment")</f>
        <v>774999.22595249605</v>
      </c>
      <c r="I872" s="255">
        <f>SUMIFS('7.  Persistence Report'!BD$27:BD$603,'7.  Persistence Report'!$D$27:$D$603,$B872,'7.  Persistence Report'!$H$27:$H$603,$D$796,'7.  Persistence Report'!$J$27:$J$603,"&lt;&gt;Adjustment")</f>
        <v>774999.22595249605</v>
      </c>
      <c r="J872" s="255">
        <f>SUMIFS('7.  Persistence Report'!BE$27:BE$603,'7.  Persistence Report'!$D$27:$D$603,$B872,'7.  Persistence Report'!$H$27:$H$603,$D$796,'7.  Persistence Report'!$J$27:$J$603,"&lt;&gt;Adjustment")</f>
        <v>774999.22595249605</v>
      </c>
      <c r="K872" s="255">
        <f>SUMIFS('7.  Persistence Report'!BF$27:BF$603,'7.  Persistence Report'!$D$27:$D$603,$B872,'7.  Persistence Report'!$H$27:$H$603,$D$796,'7.  Persistence Report'!$J$27:$J$603,"&lt;&gt;Adjustment")</f>
        <v>774999.22595249605</v>
      </c>
      <c r="L872" s="255">
        <f>SUMIFS('7.  Persistence Report'!BG$27:BG$603,'7.  Persistence Report'!$D$27:$D$603,$B872,'7.  Persistence Report'!$H$27:$H$603,$D$796,'7.  Persistence Report'!$J$27:$J$603,"&lt;&gt;Adjustment")</f>
        <v>774999.22595249605</v>
      </c>
      <c r="M872" s="255">
        <f>SUMIFS('7.  Persistence Report'!BH$27:BH$603,'7.  Persistence Report'!$D$27:$D$603,$B872,'7.  Persistence Report'!$H$27:$H$603,$D$796,'7.  Persistence Report'!$J$27:$J$603,"&lt;&gt;Adjustment")</f>
        <v>774999.22595249605</v>
      </c>
      <c r="N872" s="255">
        <f>SUMIFS('7.  Persistence Report'!BI$27:BI$603,'7.  Persistence Report'!$D$27:$D$603,$B872,'7.  Persistence Report'!$H$27:$H$603,$D$796,'7.  Persistence Report'!$J$27:$J$603,"&lt;&gt;Adjustment")</f>
        <v>754371.9947402589</v>
      </c>
      <c r="O872" s="255">
        <f>SUMIFS('7.  Persistence Report'!BJ$27:BJ$603,'7.  Persistence Report'!$D$27:$D$603,$B872,'7.  Persistence Report'!$H$27:$H$603,$D$796,'7.  Persistence Report'!$J$27:$J$603,"&lt;&gt;Adjustment")</f>
        <v>754371.9947402589</v>
      </c>
      <c r="P872" s="255">
        <f>SUMIFS('7.  Persistence Report'!BK$27:BK$603,'7.  Persistence Report'!$D$27:$D$603,$B872,'7.  Persistence Report'!$H$27:$H$603,$D$796,'7.  Persistence Report'!$J$27:$J$603,"&lt;&gt;Adjustment")</f>
        <v>754371.9947402589</v>
      </c>
      <c r="Q872" s="251"/>
      <c r="R872" s="255">
        <f>SUMIFS('7.  Persistence Report'!T$27:T$603,'7.  Persistence Report'!$D$27:$D$603,$B872,'7.  Persistence Report'!$H$27:$H$603,$R$796,'7.  Persistence Report'!$J$27:$J$603,"&lt;&gt;Adjustment")</f>
        <v>27.499175257731967</v>
      </c>
      <c r="S872" s="255">
        <f>SUMIFS('7.  Persistence Report'!U$27:U$603,'7.  Persistence Report'!$D$27:$D$603,$B872,'7.  Persistence Report'!$H$27:$H$603,$R$796,'7.  Persistence Report'!$J$27:$J$603,"&lt;&gt;Adjustment")</f>
        <v>27.499175257731967</v>
      </c>
      <c r="T872" s="255">
        <f>SUMIFS('7.  Persistence Report'!V$27:V$603,'7.  Persistence Report'!$D$27:$D$603,$B872,'7.  Persistence Report'!$H$27:$H$603,$R$796,'7.  Persistence Report'!$J$27:$J$603,"&lt;&gt;Adjustment")</f>
        <v>27.499175257731967</v>
      </c>
      <c r="U872" s="255">
        <f>SUMIFS('7.  Persistence Report'!W$27:W$603,'7.  Persistence Report'!$D$27:$D$603,$B872,'7.  Persistence Report'!$H$27:$H$603,$R$796,'7.  Persistence Report'!$J$27:$J$603,"&lt;&gt;Adjustment")</f>
        <v>27.499175257731967</v>
      </c>
      <c r="V872" s="255">
        <f>SUMIFS('7.  Persistence Report'!X$27:X$603,'7.  Persistence Report'!$D$27:$D$603,$B872,'7.  Persistence Report'!$H$27:$H$603,$R$796,'7.  Persistence Report'!$J$27:$J$603,"&lt;&gt;Adjustment")</f>
        <v>27.499175257731967</v>
      </c>
      <c r="W872" s="255">
        <f>SUMIFS('7.  Persistence Report'!Y$27:Y$603,'7.  Persistence Report'!$D$27:$D$603,$B872,'7.  Persistence Report'!$H$27:$H$603,$R$796,'7.  Persistence Report'!$J$27:$J$603,"&lt;&gt;Adjustment")</f>
        <v>27.499175257731967</v>
      </c>
      <c r="X872" s="255">
        <f>SUMIFS('7.  Persistence Report'!Z$27:Z$603,'7.  Persistence Report'!$D$27:$D$603,$B872,'7.  Persistence Report'!$H$27:$H$603,$R$796,'7.  Persistence Report'!$J$27:$J$603,"&lt;&gt;Adjustment")</f>
        <v>27.499175257731967</v>
      </c>
      <c r="Y872" s="255">
        <f>SUMIFS('7.  Persistence Report'!AA$27:AA$603,'7.  Persistence Report'!$D$27:$D$603,$B872,'7.  Persistence Report'!$H$27:$H$603,$R$796,'7.  Persistence Report'!$J$27:$J$603,"&lt;&gt;Adjustment")</f>
        <v>27.499175257731967</v>
      </c>
      <c r="Z872" s="255">
        <f>SUMIFS('7.  Persistence Report'!AB$27:AB$603,'7.  Persistence Report'!$D$27:$D$603,$B872,'7.  Persistence Report'!$H$27:$H$603,$R$796,'7.  Persistence Report'!$J$27:$J$603,"&lt;&gt;Adjustment")</f>
        <v>27.499175257731967</v>
      </c>
      <c r="AA872" s="255">
        <f>SUMIFS('7.  Persistence Report'!AC$27:AC$603,'7.  Persistence Report'!$D$27:$D$603,$B872,'7.  Persistence Report'!$H$27:$H$603,$R$796,'7.  Persistence Report'!$J$27:$J$603,"&lt;&gt;Adjustment")</f>
        <v>27.499175257731967</v>
      </c>
      <c r="AB872" s="255">
        <f>SUMIFS('7.  Persistence Report'!AD$27:AD$603,'7.  Persistence Report'!$D$27:$D$603,$B872,'7.  Persistence Report'!$H$27:$H$603,$R$796,'7.  Persistence Report'!$J$27:$J$603,"&lt;&gt;Adjustment")</f>
        <v>27.499175257731967</v>
      </c>
      <c r="AC872" s="255">
        <f>SUMIFS('7.  Persistence Report'!AE$27:AE$603,'7.  Persistence Report'!$D$27:$D$603,$B872,'7.  Persistence Report'!$H$27:$H$603,$R$796,'7.  Persistence Report'!$J$27:$J$603,"&lt;&gt;Adjustment")</f>
        <v>27.499175257731967</v>
      </c>
      <c r="AD872" s="255">
        <f>SUMIFS('7.  Persistence Report'!AF$27:AF$603,'7.  Persistence Report'!$D$27:$D$603,$B872,'7.  Persistence Report'!$H$27:$H$603,$R$796,'7.  Persistence Report'!$J$27:$J$603,"&lt;&gt;Adjustment")</f>
        <v>27.499175257731967</v>
      </c>
      <c r="AE872" s="361">
        <f>IFERROR(VLOOKUP($B872,'3-a.  Rate Class Allocations'!$B:$AM,16,FALSE),0)</f>
        <v>1</v>
      </c>
      <c r="AF872" s="361">
        <f>IFERROR(VLOOKUP($B872,'3-a.  Rate Class Allocations'!$B:$AM,18,FALSE),0)</f>
        <v>0</v>
      </c>
      <c r="AG872" s="361">
        <f>IFERROR(VLOOKUP($B872,'3-a.  Rate Class Allocations'!$B:$AM,20,FALSE),0)</f>
        <v>0</v>
      </c>
      <c r="AH872" s="361">
        <f>IFERROR(VLOOKUP($B872,'3-a.  Rate Class Allocations'!$B:$AM,21,FALSE),0)</f>
        <v>0</v>
      </c>
      <c r="AI872" s="361">
        <f>IFERROR(VLOOKUP($B872,'3-a.  Rate Class Allocations'!$B:$AM,23,FALSE),0)</f>
        <v>0</v>
      </c>
      <c r="AJ872" s="361">
        <f>IFERROR(VLOOKUP($B872,'3-a.  Rate Class Allocations'!$B:$AM,25,FALSE),0)</f>
        <v>0</v>
      </c>
      <c r="AK872" s="366"/>
      <c r="AL872" s="361"/>
      <c r="AM872" s="361"/>
      <c r="AN872" s="361"/>
      <c r="AO872" s="361"/>
      <c r="AP872" s="361"/>
      <c r="AQ872" s="361"/>
      <c r="AR872" s="361"/>
      <c r="AS872" s="256">
        <f>SUM(AE872:AR872)</f>
        <v>1</v>
      </c>
    </row>
    <row r="873" spans="1:45" outlineLevel="1">
      <c r="A873" s="464"/>
      <c r="B873" s="254" t="s">
        <v>341</v>
      </c>
      <c r="C873" s="251" t="s">
        <v>163</v>
      </c>
      <c r="D873" s="255">
        <f>SUMIFS('7.  Persistence Report'!AY$27:AY$603,'7.  Persistence Report'!$D$27:$D$603,$B872,'7.  Persistence Report'!$H$27:$H$603,$D$796,'7.  Persistence Report'!$J$27:$J$603,"Adjustment")</f>
        <v>406570.72792822792</v>
      </c>
      <c r="E873" s="255">
        <f>SUMIFS('7.  Persistence Report'!AZ$27:AZ$603,'7.  Persistence Report'!$D$27:$D$603,$B872,'7.  Persistence Report'!$H$27:$H$603,$D$796,'7.  Persistence Report'!$J$27:$J$603,"Adjustment")</f>
        <v>406570.72792822792</v>
      </c>
      <c r="F873" s="255">
        <f>SUMIFS('7.  Persistence Report'!BA$27:BA$603,'7.  Persistence Report'!$D$27:$D$603,$B872,'7.  Persistence Report'!$H$27:$H$603,$D$796,'7.  Persistence Report'!$J$27:$J$603,"Adjustment")</f>
        <v>406570.72792822792</v>
      </c>
      <c r="G873" s="255">
        <f>SUMIFS('7.  Persistence Report'!BB$27:BB$603,'7.  Persistence Report'!$D$27:$D$603,$B872,'7.  Persistence Report'!$H$27:$H$603,$D$796,'7.  Persistence Report'!$J$27:$J$603,"Adjustment")</f>
        <v>406570.72792822792</v>
      </c>
      <c r="H873" s="255">
        <f>SUMIFS('7.  Persistence Report'!BC$27:BC$603,'7.  Persistence Report'!$D$27:$D$603,$B872,'7.  Persistence Report'!$H$27:$H$603,$D$796,'7.  Persistence Report'!$J$27:$J$603,"Adjustment")</f>
        <v>406570.72792822792</v>
      </c>
      <c r="I873" s="255">
        <f>SUMIFS('7.  Persistence Report'!BD$27:BD$603,'7.  Persistence Report'!$D$27:$D$603,$B872,'7.  Persistence Report'!$H$27:$H$603,$D$796,'7.  Persistence Report'!$J$27:$J$603,"Adjustment")</f>
        <v>406570.72792822792</v>
      </c>
      <c r="J873" s="255">
        <f>SUMIFS('7.  Persistence Report'!BE$27:BE$603,'7.  Persistence Report'!$D$27:$D$603,$B872,'7.  Persistence Report'!$H$27:$H$603,$D$796,'7.  Persistence Report'!$J$27:$J$603,"Adjustment")</f>
        <v>406570.72792822792</v>
      </c>
      <c r="K873" s="255">
        <f>SUMIFS('7.  Persistence Report'!BF$27:BF$603,'7.  Persistence Report'!$D$27:$D$603,$B872,'7.  Persistence Report'!$H$27:$H$603,$D$796,'7.  Persistence Report'!$J$27:$J$603,"Adjustment")</f>
        <v>406570.72792822792</v>
      </c>
      <c r="L873" s="255">
        <f>SUMIFS('7.  Persistence Report'!BG$27:BG$603,'7.  Persistence Report'!$D$27:$D$603,$B872,'7.  Persistence Report'!$H$27:$H$603,$D$796,'7.  Persistence Report'!$J$27:$J$603,"Adjustment")</f>
        <v>406570.72792822792</v>
      </c>
      <c r="M873" s="255">
        <f>SUMIFS('7.  Persistence Report'!BH$27:BH$603,'7.  Persistence Report'!$D$27:$D$603,$B872,'7.  Persistence Report'!$H$27:$H$603,$D$796,'7.  Persistence Report'!$J$27:$J$603,"Adjustment")</f>
        <v>406570.72792822792</v>
      </c>
      <c r="N873" s="255">
        <f>SUMIFS('7.  Persistence Report'!BI$27:BI$603,'7.  Persistence Report'!$D$27:$D$603,$B872,'7.  Persistence Report'!$H$27:$H$603,$D$796,'7.  Persistence Report'!$J$27:$J$603,"Adjustment")</f>
        <v>395749.51917308883</v>
      </c>
      <c r="O873" s="255">
        <f>SUMIFS('7.  Persistence Report'!BJ$27:BJ$603,'7.  Persistence Report'!$D$27:$D$603,$B872,'7.  Persistence Report'!$H$27:$H$603,$D$796,'7.  Persistence Report'!$J$27:$J$603,"Adjustment")</f>
        <v>395749.51917308883</v>
      </c>
      <c r="P873" s="255">
        <f>SUMIFS('7.  Persistence Report'!BK$27:BK$603,'7.  Persistence Report'!$D$27:$D$603,$B872,'7.  Persistence Report'!$H$27:$H$603,$D$796,'7.  Persistence Report'!$J$27:$J$603,"Adjustment")</f>
        <v>395749.51917308883</v>
      </c>
      <c r="Q873" s="251"/>
      <c r="R873" s="255">
        <f>SUMIFS('7.  Persistence Report'!T$27:T$603,'7.  Persistence Report'!$D$27:$D$603,$B872,'7.  Persistence Report'!$H$27:$H$603,$R$796,'7.  Persistence Report'!$J$27:$J$603,"Adjustment")</f>
        <v>15.531690721649488</v>
      </c>
      <c r="S873" s="255">
        <f>SUMIFS('7.  Persistence Report'!U$27:U$603,'7.  Persistence Report'!$D$27:$D$603,$B872,'7.  Persistence Report'!$H$27:$H$603,$R$796,'7.  Persistence Report'!$J$27:$J$603,"Adjustment")</f>
        <v>15.531690721649488</v>
      </c>
      <c r="T873" s="255">
        <f>SUMIFS('7.  Persistence Report'!V$27:V$603,'7.  Persistence Report'!$D$27:$D$603,$B872,'7.  Persistence Report'!$H$27:$H$603,$R$796,'7.  Persistence Report'!$J$27:$J$603,"Adjustment")</f>
        <v>15.531690721649488</v>
      </c>
      <c r="U873" s="255">
        <f>SUMIFS('7.  Persistence Report'!W$27:W$603,'7.  Persistence Report'!$D$27:$D$603,$B872,'7.  Persistence Report'!$H$27:$H$603,$R$796,'7.  Persistence Report'!$J$27:$J$603,"Adjustment")</f>
        <v>15.531690721649488</v>
      </c>
      <c r="V873" s="255">
        <f>SUMIFS('7.  Persistence Report'!X$27:X$603,'7.  Persistence Report'!$D$27:$D$603,$B872,'7.  Persistence Report'!$H$27:$H$603,$R$796,'7.  Persistence Report'!$J$27:$J$603,"Adjustment")</f>
        <v>15.531690721649488</v>
      </c>
      <c r="W873" s="255">
        <f>SUMIFS('7.  Persistence Report'!Y$27:Y$603,'7.  Persistence Report'!$D$27:$D$603,$B872,'7.  Persistence Report'!$H$27:$H$603,$R$796,'7.  Persistence Report'!$J$27:$J$603,"Adjustment")</f>
        <v>15.531690721649488</v>
      </c>
      <c r="X873" s="255">
        <f>SUMIFS('7.  Persistence Report'!Z$27:Z$603,'7.  Persistence Report'!$D$27:$D$603,$B872,'7.  Persistence Report'!$H$27:$H$603,$R$796,'7.  Persistence Report'!$J$27:$J$603,"Adjustment")</f>
        <v>15.531690721649488</v>
      </c>
      <c r="Y873" s="255">
        <f>SUMIFS('7.  Persistence Report'!AA$27:AA$603,'7.  Persistence Report'!$D$27:$D$603,$B872,'7.  Persistence Report'!$H$27:$H$603,$R$796,'7.  Persistence Report'!$J$27:$J$603,"Adjustment")</f>
        <v>15.531690721649488</v>
      </c>
      <c r="Z873" s="255">
        <f>SUMIFS('7.  Persistence Report'!AB$27:AB$603,'7.  Persistence Report'!$D$27:$D$603,$B872,'7.  Persistence Report'!$H$27:$H$603,$R$796,'7.  Persistence Report'!$J$27:$J$603,"Adjustment")</f>
        <v>15.531690721649488</v>
      </c>
      <c r="AA873" s="255">
        <f>SUMIFS('7.  Persistence Report'!AC$27:AC$603,'7.  Persistence Report'!$D$27:$D$603,$B872,'7.  Persistence Report'!$H$27:$H$603,$R$796,'7.  Persistence Report'!$J$27:$J$603,"Adjustment")</f>
        <v>15.531690721649488</v>
      </c>
      <c r="AB873" s="255">
        <f>SUMIFS('7.  Persistence Report'!AD$27:AD$603,'7.  Persistence Report'!$D$27:$D$603,$B872,'7.  Persistence Report'!$H$27:$H$603,$R$796,'7.  Persistence Report'!$J$27:$J$603,"Adjustment")</f>
        <v>15.531690721649488</v>
      </c>
      <c r="AC873" s="255">
        <f>SUMIFS('7.  Persistence Report'!AE$27:AE$603,'7.  Persistence Report'!$D$27:$D$603,$B872,'7.  Persistence Report'!$H$27:$H$603,$R$796,'7.  Persistence Report'!$J$27:$J$603,"Adjustment")</f>
        <v>15.531690721649488</v>
      </c>
      <c r="AD873" s="255">
        <f>SUMIFS('7.  Persistence Report'!AF$27:AF$603,'7.  Persistence Report'!$D$27:$D$603,$B872,'7.  Persistence Report'!$H$27:$H$603,$R$796,'7.  Persistence Report'!$J$27:$J$603,"Adjustment")</f>
        <v>15.531690721649488</v>
      </c>
      <c r="AE873" s="362">
        <f>AE872</f>
        <v>1</v>
      </c>
      <c r="AF873" s="362">
        <f t="shared" ref="AF873" si="2535">AF872</f>
        <v>0</v>
      </c>
      <c r="AG873" s="362">
        <f t="shared" ref="AG873" si="2536">AG872</f>
        <v>0</v>
      </c>
      <c r="AH873" s="362">
        <f t="shared" ref="AH873" si="2537">AH872</f>
        <v>0</v>
      </c>
      <c r="AI873" s="362">
        <f t="shared" ref="AI873" si="2538">AI872</f>
        <v>0</v>
      </c>
      <c r="AJ873" s="362">
        <f t="shared" ref="AJ873" si="2539">AJ872</f>
        <v>0</v>
      </c>
      <c r="AK873" s="362">
        <f t="shared" ref="AK873" si="2540">AK872</f>
        <v>0</v>
      </c>
      <c r="AL873" s="362">
        <f t="shared" ref="AL873" si="2541">AL872</f>
        <v>0</v>
      </c>
      <c r="AM873" s="362">
        <f t="shared" ref="AM873" si="2542">AM872</f>
        <v>0</v>
      </c>
      <c r="AN873" s="362">
        <f t="shared" ref="AN873" si="2543">AN872</f>
        <v>0</v>
      </c>
      <c r="AO873" s="362">
        <f t="shared" ref="AO873" si="2544">AO872</f>
        <v>0</v>
      </c>
      <c r="AP873" s="362">
        <f t="shared" ref="AP873" si="2545">AP872</f>
        <v>0</v>
      </c>
      <c r="AQ873" s="362">
        <f t="shared" ref="AQ873" si="2546">AQ872</f>
        <v>0</v>
      </c>
      <c r="AR873" s="362">
        <f t="shared" ref="AR873" si="2547">AR872</f>
        <v>0</v>
      </c>
      <c r="AS873" s="266"/>
    </row>
    <row r="874" spans="1:45" outlineLevel="1">
      <c r="A874" s="464"/>
      <c r="B874" s="38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373"/>
      <c r="AF874" s="376"/>
      <c r="AG874" s="376"/>
      <c r="AH874" s="376"/>
      <c r="AI874" s="376"/>
      <c r="AJ874" s="376"/>
      <c r="AK874" s="376"/>
      <c r="AL874" s="376"/>
      <c r="AM874" s="376"/>
      <c r="AN874" s="376"/>
      <c r="AO874" s="376"/>
      <c r="AP874" s="376"/>
      <c r="AQ874" s="376"/>
      <c r="AR874" s="376"/>
      <c r="AS874" s="266"/>
    </row>
    <row r="875" spans="1:45" outlineLevel="1">
      <c r="A875" s="464">
        <v>24</v>
      </c>
      <c r="B875" s="379" t="s">
        <v>116</v>
      </c>
      <c r="C875" s="251" t="s">
        <v>25</v>
      </c>
      <c r="D875" s="255">
        <f>SUMIFS('7.  Persistence Report'!AY$27:AY$603,'7.  Persistence Report'!$D$27:$D$603,$B875,'7.  Persistence Report'!$H$27:$H$603,$D$796,'7.  Persistence Report'!$J$27:$J$603,"&lt;&gt;Adjustment")</f>
        <v>0</v>
      </c>
      <c r="E875" s="255">
        <f>SUMIFS('7.  Persistence Report'!AZ$27:AZ$603,'7.  Persistence Report'!$D$27:$D$603,$B875,'7.  Persistence Report'!$H$27:$H$603,$D$796,'7.  Persistence Report'!$J$27:$J$603,"&lt;&gt;Adjustment")</f>
        <v>0</v>
      </c>
      <c r="F875" s="255">
        <f>SUMIFS('7.  Persistence Report'!BA$27:BA$603,'7.  Persistence Report'!$D$27:$D$603,$B875,'7.  Persistence Report'!$H$27:$H$603,$D$796,'7.  Persistence Report'!$J$27:$J$603,"&lt;&gt;Adjustment")</f>
        <v>0</v>
      </c>
      <c r="G875" s="255">
        <f>SUMIFS('7.  Persistence Report'!BB$27:BB$603,'7.  Persistence Report'!$D$27:$D$603,$B875,'7.  Persistence Report'!$H$27:$H$603,$D$796,'7.  Persistence Report'!$J$27:$J$603,"&lt;&gt;Adjustment")</f>
        <v>0</v>
      </c>
      <c r="H875" s="255">
        <f>SUMIFS('7.  Persistence Report'!BC$27:BC$603,'7.  Persistence Report'!$D$27:$D$603,$B875,'7.  Persistence Report'!$H$27:$H$603,$D$796,'7.  Persistence Report'!$J$27:$J$603,"&lt;&gt;Adjustment")</f>
        <v>0</v>
      </c>
      <c r="I875" s="255">
        <f>SUMIFS('7.  Persistence Report'!BD$27:BD$603,'7.  Persistence Report'!$D$27:$D$603,$B875,'7.  Persistence Report'!$H$27:$H$603,$D$796,'7.  Persistence Report'!$J$27:$J$603,"&lt;&gt;Adjustment")</f>
        <v>0</v>
      </c>
      <c r="J875" s="255">
        <f>SUMIFS('7.  Persistence Report'!BE$27:BE$603,'7.  Persistence Report'!$D$27:$D$603,$B875,'7.  Persistence Report'!$H$27:$H$603,$D$796,'7.  Persistence Report'!$J$27:$J$603,"&lt;&gt;Adjustment")</f>
        <v>0</v>
      </c>
      <c r="K875" s="255">
        <f>SUMIFS('7.  Persistence Report'!BF$27:BF$603,'7.  Persistence Report'!$D$27:$D$603,$B875,'7.  Persistence Report'!$H$27:$H$603,$D$796,'7.  Persistence Report'!$J$27:$J$603,"&lt;&gt;Adjustment")</f>
        <v>0</v>
      </c>
      <c r="L875" s="255">
        <f>SUMIFS('7.  Persistence Report'!BG$27:BG$603,'7.  Persistence Report'!$D$27:$D$603,$B875,'7.  Persistence Report'!$H$27:$H$603,$D$796,'7.  Persistence Report'!$J$27:$J$603,"&lt;&gt;Adjustment")</f>
        <v>0</v>
      </c>
      <c r="M875" s="255">
        <f>SUMIFS('7.  Persistence Report'!BH$27:BH$603,'7.  Persistence Report'!$D$27:$D$603,$B875,'7.  Persistence Report'!$H$27:$H$603,$D$796,'7.  Persistence Report'!$J$27:$J$603,"&lt;&gt;Adjustment")</f>
        <v>0</v>
      </c>
      <c r="N875" s="255">
        <f>SUMIFS('7.  Persistence Report'!BI$27:BI$603,'7.  Persistence Report'!$D$27:$D$603,$B875,'7.  Persistence Report'!$H$27:$H$603,$D$796,'7.  Persistence Report'!$J$27:$J$603,"&lt;&gt;Adjustment")</f>
        <v>0</v>
      </c>
      <c r="O875" s="255">
        <f>SUMIFS('7.  Persistence Report'!BJ$27:BJ$603,'7.  Persistence Report'!$D$27:$D$603,$B875,'7.  Persistence Report'!$H$27:$H$603,$D$796,'7.  Persistence Report'!$J$27:$J$603,"&lt;&gt;Adjustment")</f>
        <v>0</v>
      </c>
      <c r="P875" s="255">
        <f>SUMIFS('7.  Persistence Report'!BK$27:BK$603,'7.  Persistence Report'!$D$27:$D$603,$B875,'7.  Persistence Report'!$H$27:$H$603,$D$796,'7.  Persistence Report'!$J$27:$J$603,"&lt;&gt;Adjustment")</f>
        <v>0</v>
      </c>
      <c r="Q875" s="255">
        <v>12</v>
      </c>
      <c r="R875" s="255">
        <f>SUMIFS('7.  Persistence Report'!T$27:T$603,'7.  Persistence Report'!$D$27:$D$603,$B875,'7.  Persistence Report'!$H$27:$H$603,$R$796,'7.  Persistence Report'!$J$27:$J$603,"&lt;&gt;Adjustment")</f>
        <v>0</v>
      </c>
      <c r="S875" s="255">
        <f>SUMIFS('7.  Persistence Report'!U$27:U$603,'7.  Persistence Report'!$D$27:$D$603,$B875,'7.  Persistence Report'!$H$27:$H$603,$R$796,'7.  Persistence Report'!$J$27:$J$603,"&lt;&gt;Adjustment")</f>
        <v>0</v>
      </c>
      <c r="T875" s="255">
        <f>SUMIFS('7.  Persistence Report'!V$27:V$603,'7.  Persistence Report'!$D$27:$D$603,$B875,'7.  Persistence Report'!$H$27:$H$603,$R$796,'7.  Persistence Report'!$J$27:$J$603,"&lt;&gt;Adjustment")</f>
        <v>0</v>
      </c>
      <c r="U875" s="255">
        <f>SUMIFS('7.  Persistence Report'!W$27:W$603,'7.  Persistence Report'!$D$27:$D$603,$B875,'7.  Persistence Report'!$H$27:$H$603,$R$796,'7.  Persistence Report'!$J$27:$J$603,"&lt;&gt;Adjustment")</f>
        <v>0</v>
      </c>
      <c r="V875" s="255">
        <f>SUMIFS('7.  Persistence Report'!X$27:X$603,'7.  Persistence Report'!$D$27:$D$603,$B875,'7.  Persistence Report'!$H$27:$H$603,$R$796,'7.  Persistence Report'!$J$27:$J$603,"&lt;&gt;Adjustment")</f>
        <v>0</v>
      </c>
      <c r="W875" s="255">
        <f>SUMIFS('7.  Persistence Report'!Y$27:Y$603,'7.  Persistence Report'!$D$27:$D$603,$B875,'7.  Persistence Report'!$H$27:$H$603,$R$796,'7.  Persistence Report'!$J$27:$J$603,"&lt;&gt;Adjustment")</f>
        <v>0</v>
      </c>
      <c r="X875" s="255">
        <f>SUMIFS('7.  Persistence Report'!Z$27:Z$603,'7.  Persistence Report'!$D$27:$D$603,$B875,'7.  Persistence Report'!$H$27:$H$603,$R$796,'7.  Persistence Report'!$J$27:$J$603,"&lt;&gt;Adjustment")</f>
        <v>0</v>
      </c>
      <c r="Y875" s="255">
        <f>SUMIFS('7.  Persistence Report'!AA$27:AA$603,'7.  Persistence Report'!$D$27:$D$603,$B875,'7.  Persistence Report'!$H$27:$H$603,$R$796,'7.  Persistence Report'!$J$27:$J$603,"&lt;&gt;Adjustment")</f>
        <v>0</v>
      </c>
      <c r="Z875" s="255">
        <f>SUMIFS('7.  Persistence Report'!AB$27:AB$603,'7.  Persistence Report'!$D$27:$D$603,$B875,'7.  Persistence Report'!$H$27:$H$603,$R$796,'7.  Persistence Report'!$J$27:$J$603,"&lt;&gt;Adjustment")</f>
        <v>0</v>
      </c>
      <c r="AA875" s="255">
        <f>SUMIFS('7.  Persistence Report'!AC$27:AC$603,'7.  Persistence Report'!$D$27:$D$603,$B875,'7.  Persistence Report'!$H$27:$H$603,$R$796,'7.  Persistence Report'!$J$27:$J$603,"&lt;&gt;Adjustment")</f>
        <v>0</v>
      </c>
      <c r="AB875" s="255">
        <f>SUMIFS('7.  Persistence Report'!AD$27:AD$603,'7.  Persistence Report'!$D$27:$D$603,$B875,'7.  Persistence Report'!$H$27:$H$603,$R$796,'7.  Persistence Report'!$J$27:$J$603,"&lt;&gt;Adjustment")</f>
        <v>0</v>
      </c>
      <c r="AC875" s="255">
        <f>SUMIFS('7.  Persistence Report'!AE$27:AE$603,'7.  Persistence Report'!$D$27:$D$603,$B875,'7.  Persistence Report'!$H$27:$H$603,$R$796,'7.  Persistence Report'!$J$27:$J$603,"&lt;&gt;Adjustment")</f>
        <v>0</v>
      </c>
      <c r="AD875" s="255">
        <f>SUMIFS('7.  Persistence Report'!AF$27:AF$603,'7.  Persistence Report'!$D$27:$D$603,$B875,'7.  Persistence Report'!$H$27:$H$603,$R$796,'7.  Persistence Report'!$J$27:$J$603,"&lt;&gt;Adjustment")</f>
        <v>0</v>
      </c>
      <c r="AE875" s="361">
        <f>IFERROR(VLOOKUP($B875,'3-a.  Rate Class Allocations'!$B:$AM,16,FALSE),0)</f>
        <v>0.69666666666666666</v>
      </c>
      <c r="AF875" s="361">
        <f>IFERROR(VLOOKUP($B875,'3-a.  Rate Class Allocations'!$B:$AM,18,FALSE),0)</f>
        <v>0</v>
      </c>
      <c r="AG875" s="361">
        <f>IFERROR(VLOOKUP($B875,'3-a.  Rate Class Allocations'!$B:$AM,20,FALSE),0)</f>
        <v>0.19666666666666666</v>
      </c>
      <c r="AH875" s="361">
        <f>IFERROR(VLOOKUP($B875,'3-a.  Rate Class Allocations'!$B:$AM,21,FALSE),0)</f>
        <v>0.10666666666666667</v>
      </c>
      <c r="AI875" s="361">
        <f>IFERROR(VLOOKUP($B875,'3-a.  Rate Class Allocations'!$B:$AM,23,FALSE),0)</f>
        <v>0</v>
      </c>
      <c r="AJ875" s="361">
        <f>IFERROR(VLOOKUP($B875,'3-a.  Rate Class Allocations'!$B:$AM,25,FALSE),0)</f>
        <v>0</v>
      </c>
      <c r="AK875" s="366"/>
      <c r="AL875" s="361"/>
      <c r="AM875" s="361"/>
      <c r="AN875" s="361"/>
      <c r="AO875" s="361"/>
      <c r="AP875" s="361"/>
      <c r="AQ875" s="361"/>
      <c r="AR875" s="361"/>
      <c r="AS875" s="256">
        <f>SUM(AE875:AR875)</f>
        <v>1</v>
      </c>
    </row>
    <row r="876" spans="1:45" outlineLevel="1">
      <c r="A876" s="464"/>
      <c r="B876" s="254" t="s">
        <v>341</v>
      </c>
      <c r="C876" s="251" t="s">
        <v>163</v>
      </c>
      <c r="D876" s="255">
        <f>SUMIFS('7.  Persistence Report'!AY$27:AY$603,'7.  Persistence Report'!$D$27:$D$603,$B875,'7.  Persistence Report'!$H$27:$H$603,$D$796,'7.  Persistence Report'!$J$27:$J$603,"Adjustment")</f>
        <v>0</v>
      </c>
      <c r="E876" s="255">
        <f>SUMIFS('7.  Persistence Report'!AZ$27:AZ$603,'7.  Persistence Report'!$D$27:$D$603,$B875,'7.  Persistence Report'!$H$27:$H$603,$D$796,'7.  Persistence Report'!$J$27:$J$603,"Adjustment")</f>
        <v>0</v>
      </c>
      <c r="F876" s="255">
        <f>SUMIFS('7.  Persistence Report'!BA$27:BA$603,'7.  Persistence Report'!$D$27:$D$603,$B875,'7.  Persistence Report'!$H$27:$H$603,$D$796,'7.  Persistence Report'!$J$27:$J$603,"Adjustment")</f>
        <v>0</v>
      </c>
      <c r="G876" s="255">
        <f>SUMIFS('7.  Persistence Report'!BB$27:BB$603,'7.  Persistence Report'!$D$27:$D$603,$B875,'7.  Persistence Report'!$H$27:$H$603,$D$796,'7.  Persistence Report'!$J$27:$J$603,"Adjustment")</f>
        <v>0</v>
      </c>
      <c r="H876" s="255">
        <f>SUMIFS('7.  Persistence Report'!BC$27:BC$603,'7.  Persistence Report'!$D$27:$D$603,$B875,'7.  Persistence Report'!$H$27:$H$603,$D$796,'7.  Persistence Report'!$J$27:$J$603,"Adjustment")</f>
        <v>0</v>
      </c>
      <c r="I876" s="255">
        <f>SUMIFS('7.  Persistence Report'!BD$27:BD$603,'7.  Persistence Report'!$D$27:$D$603,$B875,'7.  Persistence Report'!$H$27:$H$603,$D$796,'7.  Persistence Report'!$J$27:$J$603,"Adjustment")</f>
        <v>0</v>
      </c>
      <c r="J876" s="255">
        <f>SUMIFS('7.  Persistence Report'!BE$27:BE$603,'7.  Persistence Report'!$D$27:$D$603,$B875,'7.  Persistence Report'!$H$27:$H$603,$D$796,'7.  Persistence Report'!$J$27:$J$603,"Adjustment")</f>
        <v>0</v>
      </c>
      <c r="K876" s="255">
        <f>SUMIFS('7.  Persistence Report'!BF$27:BF$603,'7.  Persistence Report'!$D$27:$D$603,$B875,'7.  Persistence Report'!$H$27:$H$603,$D$796,'7.  Persistence Report'!$J$27:$J$603,"Adjustment")</f>
        <v>0</v>
      </c>
      <c r="L876" s="255">
        <f>SUMIFS('7.  Persistence Report'!BG$27:BG$603,'7.  Persistence Report'!$D$27:$D$603,$B875,'7.  Persistence Report'!$H$27:$H$603,$D$796,'7.  Persistence Report'!$J$27:$J$603,"Adjustment")</f>
        <v>0</v>
      </c>
      <c r="M876" s="255">
        <f>SUMIFS('7.  Persistence Report'!BH$27:BH$603,'7.  Persistence Report'!$D$27:$D$603,$B875,'7.  Persistence Report'!$H$27:$H$603,$D$796,'7.  Persistence Report'!$J$27:$J$603,"Adjustment")</f>
        <v>0</v>
      </c>
      <c r="N876" s="255">
        <f>SUMIFS('7.  Persistence Report'!BI$27:BI$603,'7.  Persistence Report'!$D$27:$D$603,$B875,'7.  Persistence Report'!$H$27:$H$603,$D$796,'7.  Persistence Report'!$J$27:$J$603,"Adjustment")</f>
        <v>0</v>
      </c>
      <c r="O876" s="255">
        <f>SUMIFS('7.  Persistence Report'!BJ$27:BJ$603,'7.  Persistence Report'!$D$27:$D$603,$B875,'7.  Persistence Report'!$H$27:$H$603,$D$796,'7.  Persistence Report'!$J$27:$J$603,"Adjustment")</f>
        <v>0</v>
      </c>
      <c r="P876" s="255">
        <f>SUMIFS('7.  Persistence Report'!BK$27:BK$603,'7.  Persistence Report'!$D$27:$D$603,$B875,'7.  Persistence Report'!$H$27:$H$603,$D$796,'7.  Persistence Report'!$J$27:$J$603,"Adjustment")</f>
        <v>0</v>
      </c>
      <c r="Q876" s="255">
        <f>Q875</f>
        <v>12</v>
      </c>
      <c r="R876" s="255">
        <f>SUMIFS('7.  Persistence Report'!T$27:T$603,'7.  Persistence Report'!$D$27:$D$603,$B875,'7.  Persistence Report'!$H$27:$H$603,$R$796,'7.  Persistence Report'!$J$27:$J$603,"Adjustment")</f>
        <v>0</v>
      </c>
      <c r="S876" s="255">
        <f>SUMIFS('7.  Persistence Report'!U$27:U$603,'7.  Persistence Report'!$D$27:$D$603,$B875,'7.  Persistence Report'!$H$27:$H$603,$R$796,'7.  Persistence Report'!$J$27:$J$603,"Adjustment")</f>
        <v>0</v>
      </c>
      <c r="T876" s="255">
        <f>SUMIFS('7.  Persistence Report'!V$27:V$603,'7.  Persistence Report'!$D$27:$D$603,$B875,'7.  Persistence Report'!$H$27:$H$603,$R$796,'7.  Persistence Report'!$J$27:$J$603,"Adjustment")</f>
        <v>0</v>
      </c>
      <c r="U876" s="255">
        <f>SUMIFS('7.  Persistence Report'!W$27:W$603,'7.  Persistence Report'!$D$27:$D$603,$B875,'7.  Persistence Report'!$H$27:$H$603,$R$796,'7.  Persistence Report'!$J$27:$J$603,"Adjustment")</f>
        <v>0</v>
      </c>
      <c r="V876" s="255">
        <f>SUMIFS('7.  Persistence Report'!X$27:X$603,'7.  Persistence Report'!$D$27:$D$603,$B875,'7.  Persistence Report'!$H$27:$H$603,$R$796,'7.  Persistence Report'!$J$27:$J$603,"Adjustment")</f>
        <v>0</v>
      </c>
      <c r="W876" s="255">
        <f>SUMIFS('7.  Persistence Report'!Y$27:Y$603,'7.  Persistence Report'!$D$27:$D$603,$B875,'7.  Persistence Report'!$H$27:$H$603,$R$796,'7.  Persistence Report'!$J$27:$J$603,"Adjustment")</f>
        <v>0</v>
      </c>
      <c r="X876" s="255">
        <f>SUMIFS('7.  Persistence Report'!Z$27:Z$603,'7.  Persistence Report'!$D$27:$D$603,$B875,'7.  Persistence Report'!$H$27:$H$603,$R$796,'7.  Persistence Report'!$J$27:$J$603,"Adjustment")</f>
        <v>0</v>
      </c>
      <c r="Y876" s="255">
        <f>SUMIFS('7.  Persistence Report'!AA$27:AA$603,'7.  Persistence Report'!$D$27:$D$603,$B875,'7.  Persistence Report'!$H$27:$H$603,$R$796,'7.  Persistence Report'!$J$27:$J$603,"Adjustment")</f>
        <v>0</v>
      </c>
      <c r="Z876" s="255">
        <f>SUMIFS('7.  Persistence Report'!AB$27:AB$603,'7.  Persistence Report'!$D$27:$D$603,$B875,'7.  Persistence Report'!$H$27:$H$603,$R$796,'7.  Persistence Report'!$J$27:$J$603,"Adjustment")</f>
        <v>0</v>
      </c>
      <c r="AA876" s="255">
        <f>SUMIFS('7.  Persistence Report'!AC$27:AC$603,'7.  Persistence Report'!$D$27:$D$603,$B875,'7.  Persistence Report'!$H$27:$H$603,$R$796,'7.  Persistence Report'!$J$27:$J$603,"Adjustment")</f>
        <v>0</v>
      </c>
      <c r="AB876" s="255">
        <f>SUMIFS('7.  Persistence Report'!AD$27:AD$603,'7.  Persistence Report'!$D$27:$D$603,$B875,'7.  Persistence Report'!$H$27:$H$603,$R$796,'7.  Persistence Report'!$J$27:$J$603,"Adjustment")</f>
        <v>0</v>
      </c>
      <c r="AC876" s="255">
        <f>SUMIFS('7.  Persistence Report'!AE$27:AE$603,'7.  Persistence Report'!$D$27:$D$603,$B875,'7.  Persistence Report'!$H$27:$H$603,$R$796,'7.  Persistence Report'!$J$27:$J$603,"Adjustment")</f>
        <v>0</v>
      </c>
      <c r="AD876" s="255">
        <f>SUMIFS('7.  Persistence Report'!AF$27:AF$603,'7.  Persistence Report'!$D$27:$D$603,$B875,'7.  Persistence Report'!$H$27:$H$603,$R$796,'7.  Persistence Report'!$J$27:$J$603,"Adjustment")</f>
        <v>0</v>
      </c>
      <c r="AE876" s="362">
        <f>AE875</f>
        <v>0.69666666666666666</v>
      </c>
      <c r="AF876" s="362">
        <f t="shared" ref="AF876" si="2548">AF875</f>
        <v>0</v>
      </c>
      <c r="AG876" s="362">
        <f t="shared" ref="AG876" si="2549">AG875</f>
        <v>0.19666666666666666</v>
      </c>
      <c r="AH876" s="362">
        <f t="shared" ref="AH876" si="2550">AH875</f>
        <v>0.10666666666666667</v>
      </c>
      <c r="AI876" s="362">
        <f t="shared" ref="AI876" si="2551">AI875</f>
        <v>0</v>
      </c>
      <c r="AJ876" s="362">
        <f t="shared" ref="AJ876" si="2552">AJ875</f>
        <v>0</v>
      </c>
      <c r="AK876" s="362">
        <f t="shared" ref="AK876" si="2553">AK875</f>
        <v>0</v>
      </c>
      <c r="AL876" s="362">
        <f t="shared" ref="AL876" si="2554">AL875</f>
        <v>0</v>
      </c>
      <c r="AM876" s="362">
        <f t="shared" ref="AM876" si="2555">AM875</f>
        <v>0</v>
      </c>
      <c r="AN876" s="362">
        <f t="shared" ref="AN876" si="2556">AN875</f>
        <v>0</v>
      </c>
      <c r="AO876" s="362">
        <f t="shared" ref="AO876" si="2557">AO875</f>
        <v>0</v>
      </c>
      <c r="AP876" s="362">
        <f t="shared" ref="AP876" si="2558">AP875</f>
        <v>0</v>
      </c>
      <c r="AQ876" s="362">
        <f t="shared" ref="AQ876" si="2559">AQ875</f>
        <v>0</v>
      </c>
      <c r="AR876" s="362">
        <f t="shared" ref="AR876" si="2560">AR875</f>
        <v>0</v>
      </c>
      <c r="AS876" s="266"/>
    </row>
    <row r="877" spans="1:45" outlineLevel="1">
      <c r="A877" s="464"/>
      <c r="B877" s="254"/>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363"/>
      <c r="AF877" s="376"/>
      <c r="AG877" s="376"/>
      <c r="AH877" s="376"/>
      <c r="AI877" s="376"/>
      <c r="AJ877" s="376"/>
      <c r="AK877" s="376"/>
      <c r="AL877" s="376"/>
      <c r="AM877" s="376"/>
      <c r="AN877" s="376"/>
      <c r="AO877" s="376"/>
      <c r="AP877" s="376"/>
      <c r="AQ877" s="376"/>
      <c r="AR877" s="376"/>
      <c r="AS877" s="266"/>
    </row>
    <row r="878" spans="1:45" ht="15.75" outlineLevel="1">
      <c r="A878" s="464"/>
      <c r="B878" s="248" t="s">
        <v>497</v>
      </c>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363"/>
      <c r="AF878" s="376"/>
      <c r="AG878" s="376"/>
      <c r="AH878" s="376"/>
      <c r="AI878" s="376"/>
      <c r="AJ878" s="376"/>
      <c r="AK878" s="376"/>
      <c r="AL878" s="376"/>
      <c r="AM878" s="376"/>
      <c r="AN878" s="376"/>
      <c r="AO878" s="376"/>
      <c r="AP878" s="376"/>
      <c r="AQ878" s="376"/>
      <c r="AR878" s="376"/>
      <c r="AS878" s="266"/>
    </row>
    <row r="879" spans="1:45" outlineLevel="1">
      <c r="A879" s="464">
        <v>25</v>
      </c>
      <c r="B879" s="379" t="s">
        <v>117</v>
      </c>
      <c r="C879" s="251" t="s">
        <v>25</v>
      </c>
      <c r="D879" s="255">
        <f>SUMIFS('7.  Persistence Report'!AY$27:AY$603,'7.  Persistence Report'!$D$27:$D$603,$B879,'7.  Persistence Report'!$H$27:$H$603,$D$796,'7.  Persistence Report'!$J$27:$J$603,"&lt;&gt;Adjustment")</f>
        <v>0</v>
      </c>
      <c r="E879" s="255">
        <f>SUMIFS('7.  Persistence Report'!AZ$27:AZ$603,'7.  Persistence Report'!$D$27:$D$603,$B879,'7.  Persistence Report'!$H$27:$H$603,$D$796,'7.  Persistence Report'!$J$27:$J$603,"&lt;&gt;Adjustment")</f>
        <v>0</v>
      </c>
      <c r="F879" s="255">
        <f>SUMIFS('7.  Persistence Report'!BA$27:BA$603,'7.  Persistence Report'!$D$27:$D$603,$B879,'7.  Persistence Report'!$H$27:$H$603,$D$796,'7.  Persistence Report'!$J$27:$J$603,"&lt;&gt;Adjustment")</f>
        <v>0</v>
      </c>
      <c r="G879" s="255">
        <f>SUMIFS('7.  Persistence Report'!BB$27:BB$603,'7.  Persistence Report'!$D$27:$D$603,$B879,'7.  Persistence Report'!$H$27:$H$603,$D$796,'7.  Persistence Report'!$J$27:$J$603,"&lt;&gt;Adjustment")</f>
        <v>0</v>
      </c>
      <c r="H879" s="255">
        <f>SUMIFS('7.  Persistence Report'!BC$27:BC$603,'7.  Persistence Report'!$D$27:$D$603,$B879,'7.  Persistence Report'!$H$27:$H$603,$D$796,'7.  Persistence Report'!$J$27:$J$603,"&lt;&gt;Adjustment")</f>
        <v>0</v>
      </c>
      <c r="I879" s="255">
        <f>SUMIFS('7.  Persistence Report'!BD$27:BD$603,'7.  Persistence Report'!$D$27:$D$603,$B879,'7.  Persistence Report'!$H$27:$H$603,$D$796,'7.  Persistence Report'!$J$27:$J$603,"&lt;&gt;Adjustment")</f>
        <v>0</v>
      </c>
      <c r="J879" s="255">
        <f>SUMIFS('7.  Persistence Report'!BE$27:BE$603,'7.  Persistence Report'!$D$27:$D$603,$B879,'7.  Persistence Report'!$H$27:$H$603,$D$796,'7.  Persistence Report'!$J$27:$J$603,"&lt;&gt;Adjustment")</f>
        <v>0</v>
      </c>
      <c r="K879" s="255">
        <f>SUMIFS('7.  Persistence Report'!BF$27:BF$603,'7.  Persistence Report'!$D$27:$D$603,$B879,'7.  Persistence Report'!$H$27:$H$603,$D$796,'7.  Persistence Report'!$J$27:$J$603,"&lt;&gt;Adjustment")</f>
        <v>0</v>
      </c>
      <c r="L879" s="255">
        <f>SUMIFS('7.  Persistence Report'!BG$27:BG$603,'7.  Persistence Report'!$D$27:$D$603,$B879,'7.  Persistence Report'!$H$27:$H$603,$D$796,'7.  Persistence Report'!$J$27:$J$603,"&lt;&gt;Adjustment")</f>
        <v>0</v>
      </c>
      <c r="M879" s="255">
        <f>SUMIFS('7.  Persistence Report'!BH$27:BH$603,'7.  Persistence Report'!$D$27:$D$603,$B879,'7.  Persistence Report'!$H$27:$H$603,$D$796,'7.  Persistence Report'!$J$27:$J$603,"&lt;&gt;Adjustment")</f>
        <v>0</v>
      </c>
      <c r="N879" s="255">
        <f>SUMIFS('7.  Persistence Report'!BI$27:BI$603,'7.  Persistence Report'!$D$27:$D$603,$B879,'7.  Persistence Report'!$H$27:$H$603,$D$796,'7.  Persistence Report'!$J$27:$J$603,"&lt;&gt;Adjustment")</f>
        <v>0</v>
      </c>
      <c r="O879" s="255">
        <f>SUMIFS('7.  Persistence Report'!BJ$27:BJ$603,'7.  Persistence Report'!$D$27:$D$603,$B879,'7.  Persistence Report'!$H$27:$H$603,$D$796,'7.  Persistence Report'!$J$27:$J$603,"&lt;&gt;Adjustment")</f>
        <v>0</v>
      </c>
      <c r="P879" s="255">
        <f>SUMIFS('7.  Persistence Report'!BK$27:BK$603,'7.  Persistence Report'!$D$27:$D$603,$B879,'7.  Persistence Report'!$H$27:$H$603,$D$796,'7.  Persistence Report'!$J$27:$J$603,"&lt;&gt;Adjustment")</f>
        <v>0</v>
      </c>
      <c r="Q879" s="255">
        <v>12</v>
      </c>
      <c r="R879" s="255">
        <f>SUMIFS('7.  Persistence Report'!T$27:T$603,'7.  Persistence Report'!$D$27:$D$603,$B879,'7.  Persistence Report'!$H$27:$H$603,$R$796,'7.  Persistence Report'!$J$27:$J$603,"&lt;&gt;Adjustment")</f>
        <v>0</v>
      </c>
      <c r="S879" s="255">
        <f>SUMIFS('7.  Persistence Report'!U$27:U$603,'7.  Persistence Report'!$D$27:$D$603,$B879,'7.  Persistence Report'!$H$27:$H$603,$R$796,'7.  Persistence Report'!$J$27:$J$603,"&lt;&gt;Adjustment")</f>
        <v>0</v>
      </c>
      <c r="T879" s="255">
        <f>SUMIFS('7.  Persistence Report'!V$27:V$603,'7.  Persistence Report'!$D$27:$D$603,$B879,'7.  Persistence Report'!$H$27:$H$603,$R$796,'7.  Persistence Report'!$J$27:$J$603,"&lt;&gt;Adjustment")</f>
        <v>0</v>
      </c>
      <c r="U879" s="255">
        <f>SUMIFS('7.  Persistence Report'!W$27:W$603,'7.  Persistence Report'!$D$27:$D$603,$B879,'7.  Persistence Report'!$H$27:$H$603,$R$796,'7.  Persistence Report'!$J$27:$J$603,"&lt;&gt;Adjustment")</f>
        <v>0</v>
      </c>
      <c r="V879" s="255">
        <f>SUMIFS('7.  Persistence Report'!X$27:X$603,'7.  Persistence Report'!$D$27:$D$603,$B879,'7.  Persistence Report'!$H$27:$H$603,$R$796,'7.  Persistence Report'!$J$27:$J$603,"&lt;&gt;Adjustment")</f>
        <v>0</v>
      </c>
      <c r="W879" s="255">
        <f>SUMIFS('7.  Persistence Report'!Y$27:Y$603,'7.  Persistence Report'!$D$27:$D$603,$B879,'7.  Persistence Report'!$H$27:$H$603,$R$796,'7.  Persistence Report'!$J$27:$J$603,"&lt;&gt;Adjustment")</f>
        <v>0</v>
      </c>
      <c r="X879" s="255">
        <f>SUMIFS('7.  Persistence Report'!Z$27:Z$603,'7.  Persistence Report'!$D$27:$D$603,$B879,'7.  Persistence Report'!$H$27:$H$603,$R$796,'7.  Persistence Report'!$J$27:$J$603,"&lt;&gt;Adjustment")</f>
        <v>0</v>
      </c>
      <c r="Y879" s="255">
        <f>SUMIFS('7.  Persistence Report'!AA$27:AA$603,'7.  Persistence Report'!$D$27:$D$603,$B879,'7.  Persistence Report'!$H$27:$H$603,$R$796,'7.  Persistence Report'!$J$27:$J$603,"&lt;&gt;Adjustment")</f>
        <v>0</v>
      </c>
      <c r="Z879" s="255">
        <f>SUMIFS('7.  Persistence Report'!AB$27:AB$603,'7.  Persistence Report'!$D$27:$D$603,$B879,'7.  Persistence Report'!$H$27:$H$603,$R$796,'7.  Persistence Report'!$J$27:$J$603,"&lt;&gt;Adjustment")</f>
        <v>0</v>
      </c>
      <c r="AA879" s="255">
        <f>SUMIFS('7.  Persistence Report'!AC$27:AC$603,'7.  Persistence Report'!$D$27:$D$603,$B879,'7.  Persistence Report'!$H$27:$H$603,$R$796,'7.  Persistence Report'!$J$27:$J$603,"&lt;&gt;Adjustment")</f>
        <v>0</v>
      </c>
      <c r="AB879" s="255">
        <f>SUMIFS('7.  Persistence Report'!AD$27:AD$603,'7.  Persistence Report'!$D$27:$D$603,$B879,'7.  Persistence Report'!$H$27:$H$603,$R$796,'7.  Persistence Report'!$J$27:$J$603,"&lt;&gt;Adjustment")</f>
        <v>0</v>
      </c>
      <c r="AC879" s="255">
        <f>SUMIFS('7.  Persistence Report'!AE$27:AE$603,'7.  Persistence Report'!$D$27:$D$603,$B879,'7.  Persistence Report'!$H$27:$H$603,$R$796,'7.  Persistence Report'!$J$27:$J$603,"&lt;&gt;Adjustment")</f>
        <v>0</v>
      </c>
      <c r="AD879" s="255">
        <f>SUMIFS('7.  Persistence Report'!AF$27:AF$603,'7.  Persistence Report'!$D$27:$D$603,$B879,'7.  Persistence Report'!$H$27:$H$603,$R$796,'7.  Persistence Report'!$J$27:$J$603,"&lt;&gt;Adjustment")</f>
        <v>0</v>
      </c>
      <c r="AE879" s="361">
        <f>IFERROR(VLOOKUP($B879,'3-a.  Rate Class Allocations'!$B:$AM,16,FALSE),0)</f>
        <v>0</v>
      </c>
      <c r="AF879" s="361">
        <f>IFERROR(VLOOKUP($B879,'3-a.  Rate Class Allocations'!$B:$AM,18,FALSE),0)</f>
        <v>0</v>
      </c>
      <c r="AG879" s="361">
        <f>IFERROR(VLOOKUP($B879,'3-a.  Rate Class Allocations'!$B:$AM,20,FALSE),0)</f>
        <v>9.2457420924574207E-2</v>
      </c>
      <c r="AH879" s="361">
        <f>IFERROR(VLOOKUP($B879,'3-a.  Rate Class Allocations'!$B:$AM,21,FALSE),0)</f>
        <v>0.68978102189781021</v>
      </c>
      <c r="AI879" s="361">
        <f>IFERROR(VLOOKUP($B879,'3-a.  Rate Class Allocations'!$B:$AM,23,FALSE),0)</f>
        <v>0.17274939172749393</v>
      </c>
      <c r="AJ879" s="361">
        <f>IFERROR(VLOOKUP($B879,'3-a.  Rate Class Allocations'!$B:$AM,25,FALSE),0)</f>
        <v>4.5012165450121655E-2</v>
      </c>
      <c r="AK879" s="366"/>
      <c r="AL879" s="366"/>
      <c r="AM879" s="366"/>
      <c r="AN879" s="366"/>
      <c r="AO879" s="366"/>
      <c r="AP879" s="366"/>
      <c r="AQ879" s="366"/>
      <c r="AR879" s="366"/>
      <c r="AS879" s="256">
        <f>SUM(AE879:AR879)</f>
        <v>1</v>
      </c>
    </row>
    <row r="880" spans="1:45" outlineLevel="1">
      <c r="A880" s="464"/>
      <c r="B880" s="254" t="s">
        <v>341</v>
      </c>
      <c r="C880" s="251" t="s">
        <v>163</v>
      </c>
      <c r="D880" s="255">
        <f>SUMIFS('7.  Persistence Report'!AY$27:AY$603,'7.  Persistence Report'!$D$27:$D$603,$B879,'7.  Persistence Report'!$H$27:$H$603,$D$796,'7.  Persistence Report'!$J$27:$J$603,"Adjustment")</f>
        <v>0</v>
      </c>
      <c r="E880" s="255">
        <f>SUMIFS('7.  Persistence Report'!AZ$27:AZ$603,'7.  Persistence Report'!$D$27:$D$603,$B879,'7.  Persistence Report'!$H$27:$H$603,$D$796,'7.  Persistence Report'!$J$27:$J$603,"Adjustment")</f>
        <v>0</v>
      </c>
      <c r="F880" s="255">
        <f>SUMIFS('7.  Persistence Report'!BA$27:BA$603,'7.  Persistence Report'!$D$27:$D$603,$B879,'7.  Persistence Report'!$H$27:$H$603,$D$796,'7.  Persistence Report'!$J$27:$J$603,"Adjustment")</f>
        <v>0</v>
      </c>
      <c r="G880" s="255">
        <f>SUMIFS('7.  Persistence Report'!BB$27:BB$603,'7.  Persistence Report'!$D$27:$D$603,$B879,'7.  Persistence Report'!$H$27:$H$603,$D$796,'7.  Persistence Report'!$J$27:$J$603,"Adjustment")</f>
        <v>0</v>
      </c>
      <c r="H880" s="255">
        <f>SUMIFS('7.  Persistence Report'!BC$27:BC$603,'7.  Persistence Report'!$D$27:$D$603,$B879,'7.  Persistence Report'!$H$27:$H$603,$D$796,'7.  Persistence Report'!$J$27:$J$603,"Adjustment")</f>
        <v>0</v>
      </c>
      <c r="I880" s="255">
        <f>SUMIFS('7.  Persistence Report'!BD$27:BD$603,'7.  Persistence Report'!$D$27:$D$603,$B879,'7.  Persistence Report'!$H$27:$H$603,$D$796,'7.  Persistence Report'!$J$27:$J$603,"Adjustment")</f>
        <v>0</v>
      </c>
      <c r="J880" s="255">
        <f>SUMIFS('7.  Persistence Report'!BE$27:BE$603,'7.  Persistence Report'!$D$27:$D$603,$B879,'7.  Persistence Report'!$H$27:$H$603,$D$796,'7.  Persistence Report'!$J$27:$J$603,"Adjustment")</f>
        <v>0</v>
      </c>
      <c r="K880" s="255">
        <f>SUMIFS('7.  Persistence Report'!BF$27:BF$603,'7.  Persistence Report'!$D$27:$D$603,$B879,'7.  Persistence Report'!$H$27:$H$603,$D$796,'7.  Persistence Report'!$J$27:$J$603,"Adjustment")</f>
        <v>0</v>
      </c>
      <c r="L880" s="255">
        <f>SUMIFS('7.  Persistence Report'!BG$27:BG$603,'7.  Persistence Report'!$D$27:$D$603,$B879,'7.  Persistence Report'!$H$27:$H$603,$D$796,'7.  Persistence Report'!$J$27:$J$603,"Adjustment")</f>
        <v>0</v>
      </c>
      <c r="M880" s="255">
        <f>SUMIFS('7.  Persistence Report'!BH$27:BH$603,'7.  Persistence Report'!$D$27:$D$603,$B879,'7.  Persistence Report'!$H$27:$H$603,$D$796,'7.  Persistence Report'!$J$27:$J$603,"Adjustment")</f>
        <v>0</v>
      </c>
      <c r="N880" s="255">
        <f>SUMIFS('7.  Persistence Report'!BI$27:BI$603,'7.  Persistence Report'!$D$27:$D$603,$B879,'7.  Persistence Report'!$H$27:$H$603,$D$796,'7.  Persistence Report'!$J$27:$J$603,"Adjustment")</f>
        <v>0</v>
      </c>
      <c r="O880" s="255">
        <f>SUMIFS('7.  Persistence Report'!BJ$27:BJ$603,'7.  Persistence Report'!$D$27:$D$603,$B879,'7.  Persistence Report'!$H$27:$H$603,$D$796,'7.  Persistence Report'!$J$27:$J$603,"Adjustment")</f>
        <v>0</v>
      </c>
      <c r="P880" s="255">
        <f>SUMIFS('7.  Persistence Report'!BK$27:BK$603,'7.  Persistence Report'!$D$27:$D$603,$B879,'7.  Persistence Report'!$H$27:$H$603,$D$796,'7.  Persistence Report'!$J$27:$J$603,"Adjustment")</f>
        <v>0</v>
      </c>
      <c r="Q880" s="255">
        <f>Q879</f>
        <v>12</v>
      </c>
      <c r="R880" s="255">
        <f>SUMIFS('7.  Persistence Report'!T$27:T$603,'7.  Persistence Report'!$D$27:$D$603,$B879,'7.  Persistence Report'!$H$27:$H$603,$R$796,'7.  Persistence Report'!$J$27:$J$603,"Adjustment")</f>
        <v>0</v>
      </c>
      <c r="S880" s="255">
        <f>SUMIFS('7.  Persistence Report'!U$27:U$603,'7.  Persistence Report'!$D$27:$D$603,$B879,'7.  Persistence Report'!$H$27:$H$603,$R$796,'7.  Persistence Report'!$J$27:$J$603,"Adjustment")</f>
        <v>0</v>
      </c>
      <c r="T880" s="255">
        <f>SUMIFS('7.  Persistence Report'!V$27:V$603,'7.  Persistence Report'!$D$27:$D$603,$B879,'7.  Persistence Report'!$H$27:$H$603,$R$796,'7.  Persistence Report'!$J$27:$J$603,"Adjustment")</f>
        <v>0</v>
      </c>
      <c r="U880" s="255">
        <f>SUMIFS('7.  Persistence Report'!W$27:W$603,'7.  Persistence Report'!$D$27:$D$603,$B879,'7.  Persistence Report'!$H$27:$H$603,$R$796,'7.  Persistence Report'!$J$27:$J$603,"Adjustment")</f>
        <v>0</v>
      </c>
      <c r="V880" s="255">
        <f>SUMIFS('7.  Persistence Report'!X$27:X$603,'7.  Persistence Report'!$D$27:$D$603,$B879,'7.  Persistence Report'!$H$27:$H$603,$R$796,'7.  Persistence Report'!$J$27:$J$603,"Adjustment")</f>
        <v>0</v>
      </c>
      <c r="W880" s="255">
        <f>SUMIFS('7.  Persistence Report'!Y$27:Y$603,'7.  Persistence Report'!$D$27:$D$603,$B879,'7.  Persistence Report'!$H$27:$H$603,$R$796,'7.  Persistence Report'!$J$27:$J$603,"Adjustment")</f>
        <v>0</v>
      </c>
      <c r="X880" s="255">
        <f>SUMIFS('7.  Persistence Report'!Z$27:Z$603,'7.  Persistence Report'!$D$27:$D$603,$B879,'7.  Persistence Report'!$H$27:$H$603,$R$796,'7.  Persistence Report'!$J$27:$J$603,"Adjustment")</f>
        <v>0</v>
      </c>
      <c r="Y880" s="255">
        <f>SUMIFS('7.  Persistence Report'!AA$27:AA$603,'7.  Persistence Report'!$D$27:$D$603,$B879,'7.  Persistence Report'!$H$27:$H$603,$R$796,'7.  Persistence Report'!$J$27:$J$603,"Adjustment")</f>
        <v>0</v>
      </c>
      <c r="Z880" s="255">
        <f>SUMIFS('7.  Persistence Report'!AB$27:AB$603,'7.  Persistence Report'!$D$27:$D$603,$B879,'7.  Persistence Report'!$H$27:$H$603,$R$796,'7.  Persistence Report'!$J$27:$J$603,"Adjustment")</f>
        <v>0</v>
      </c>
      <c r="AA880" s="255">
        <f>SUMIFS('7.  Persistence Report'!AC$27:AC$603,'7.  Persistence Report'!$D$27:$D$603,$B879,'7.  Persistence Report'!$H$27:$H$603,$R$796,'7.  Persistence Report'!$J$27:$J$603,"Adjustment")</f>
        <v>0</v>
      </c>
      <c r="AB880" s="255">
        <f>SUMIFS('7.  Persistence Report'!AD$27:AD$603,'7.  Persistence Report'!$D$27:$D$603,$B879,'7.  Persistence Report'!$H$27:$H$603,$R$796,'7.  Persistence Report'!$J$27:$J$603,"Adjustment")</f>
        <v>0</v>
      </c>
      <c r="AC880" s="255">
        <f>SUMIFS('7.  Persistence Report'!AE$27:AE$603,'7.  Persistence Report'!$D$27:$D$603,$B879,'7.  Persistence Report'!$H$27:$H$603,$R$796,'7.  Persistence Report'!$J$27:$J$603,"Adjustment")</f>
        <v>0</v>
      </c>
      <c r="AD880" s="255">
        <f>SUMIFS('7.  Persistence Report'!AF$27:AF$603,'7.  Persistence Report'!$D$27:$D$603,$B879,'7.  Persistence Report'!$H$27:$H$603,$R$796,'7.  Persistence Report'!$J$27:$J$603,"Adjustment")</f>
        <v>0</v>
      </c>
      <c r="AE880" s="362">
        <f>AE879</f>
        <v>0</v>
      </c>
      <c r="AF880" s="362">
        <f t="shared" ref="AF880" si="2561">AF879</f>
        <v>0</v>
      </c>
      <c r="AG880" s="362">
        <f t="shared" ref="AG880" si="2562">AG879</f>
        <v>9.2457420924574207E-2</v>
      </c>
      <c r="AH880" s="362">
        <f t="shared" ref="AH880" si="2563">AH879</f>
        <v>0.68978102189781021</v>
      </c>
      <c r="AI880" s="362">
        <f t="shared" ref="AI880" si="2564">AI879</f>
        <v>0.17274939172749393</v>
      </c>
      <c r="AJ880" s="362">
        <f t="shared" ref="AJ880" si="2565">AJ879</f>
        <v>4.5012165450121655E-2</v>
      </c>
      <c r="AK880" s="362">
        <f t="shared" ref="AK880" si="2566">AK879</f>
        <v>0</v>
      </c>
      <c r="AL880" s="362">
        <f t="shared" ref="AL880" si="2567">AL879</f>
        <v>0</v>
      </c>
      <c r="AM880" s="362">
        <f t="shared" ref="AM880" si="2568">AM879</f>
        <v>0</v>
      </c>
      <c r="AN880" s="362">
        <f t="shared" ref="AN880" si="2569">AN879</f>
        <v>0</v>
      </c>
      <c r="AO880" s="362">
        <f t="shared" ref="AO880" si="2570">AO879</f>
        <v>0</v>
      </c>
      <c r="AP880" s="362">
        <f t="shared" ref="AP880" si="2571">AP879</f>
        <v>0</v>
      </c>
      <c r="AQ880" s="362">
        <f t="shared" ref="AQ880" si="2572">AQ879</f>
        <v>0</v>
      </c>
      <c r="AR880" s="362">
        <f t="shared" ref="AR880" si="2573">AR879</f>
        <v>0</v>
      </c>
      <c r="AS880" s="266"/>
    </row>
    <row r="881" spans="1:45" outlineLevel="1">
      <c r="A881" s="464"/>
      <c r="B881" s="254"/>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363"/>
      <c r="AF881" s="376"/>
      <c r="AG881" s="376"/>
      <c r="AH881" s="376"/>
      <c r="AI881" s="376"/>
      <c r="AJ881" s="376"/>
      <c r="AK881" s="376"/>
      <c r="AL881" s="376"/>
      <c r="AM881" s="376"/>
      <c r="AN881" s="376"/>
      <c r="AO881" s="376"/>
      <c r="AP881" s="376"/>
      <c r="AQ881" s="376"/>
      <c r="AR881" s="376"/>
      <c r="AS881" s="266"/>
    </row>
    <row r="882" spans="1:45" outlineLevel="1">
      <c r="A882" s="464">
        <v>26</v>
      </c>
      <c r="B882" s="379" t="s">
        <v>118</v>
      </c>
      <c r="C882" s="251" t="s">
        <v>25</v>
      </c>
      <c r="D882" s="255">
        <f>SUMIFS('7.  Persistence Report'!AY$27:AY$603,'7.  Persistence Report'!$D$27:$D$603,$B882,'7.  Persistence Report'!$H$27:$H$603,$D$796,'7.  Persistence Report'!$J$27:$J$603,"&lt;&gt;Adjustment")</f>
        <v>63390763.77771043</v>
      </c>
      <c r="E882" s="255">
        <f>SUMIFS('7.  Persistence Report'!AZ$27:AZ$603,'7.  Persistence Report'!$D$27:$D$603,$B882,'7.  Persistence Report'!$H$27:$H$603,$D$796,'7.  Persistence Report'!$J$27:$J$603,"&lt;&gt;Adjustment")</f>
        <v>63614043.743789509</v>
      </c>
      <c r="F882" s="255">
        <f>SUMIFS('7.  Persistence Report'!BA$27:BA$603,'7.  Persistence Report'!$D$27:$D$603,$B882,'7.  Persistence Report'!$H$27:$H$603,$D$796,'7.  Persistence Report'!$J$27:$J$603,"&lt;&gt;Adjustment")</f>
        <v>63614043.743789509</v>
      </c>
      <c r="G882" s="255">
        <f>SUMIFS('7.  Persistence Report'!BB$27:BB$603,'7.  Persistence Report'!$D$27:$D$603,$B882,'7.  Persistence Report'!$H$27:$H$603,$D$796,'7.  Persistence Report'!$J$27:$J$603,"&lt;&gt;Adjustment")</f>
        <v>63614043.743789509</v>
      </c>
      <c r="H882" s="255">
        <f>SUMIFS('7.  Persistence Report'!BC$27:BC$603,'7.  Persistence Report'!$D$27:$D$603,$B882,'7.  Persistence Report'!$H$27:$H$603,$D$796,'7.  Persistence Report'!$J$27:$J$603,"&lt;&gt;Adjustment")</f>
        <v>63614043.743789509</v>
      </c>
      <c r="I882" s="255">
        <f>SUMIFS('7.  Persistence Report'!BD$27:BD$603,'7.  Persistence Report'!$D$27:$D$603,$B882,'7.  Persistence Report'!$H$27:$H$603,$D$796,'7.  Persistence Report'!$J$27:$J$603,"&lt;&gt;Adjustment")</f>
        <v>60175093.1762238</v>
      </c>
      <c r="J882" s="255">
        <f>SUMIFS('7.  Persistence Report'!BE$27:BE$603,'7.  Persistence Report'!$D$27:$D$603,$B882,'7.  Persistence Report'!$H$27:$H$603,$D$796,'7.  Persistence Report'!$J$27:$J$603,"&lt;&gt;Adjustment")</f>
        <v>60175093.1762238</v>
      </c>
      <c r="K882" s="255">
        <f>SUMIFS('7.  Persistence Report'!BF$27:BF$603,'7.  Persistence Report'!$D$27:$D$603,$B882,'7.  Persistence Report'!$H$27:$H$603,$D$796,'7.  Persistence Report'!$J$27:$J$603,"&lt;&gt;Adjustment")</f>
        <v>60175093.1762238</v>
      </c>
      <c r="L882" s="255">
        <f>SUMIFS('7.  Persistence Report'!BG$27:BG$603,'7.  Persistence Report'!$D$27:$D$603,$B882,'7.  Persistence Report'!$H$27:$H$603,$D$796,'7.  Persistence Report'!$J$27:$J$603,"&lt;&gt;Adjustment")</f>
        <v>59894727.187486768</v>
      </c>
      <c r="M882" s="255">
        <f>SUMIFS('7.  Persistence Report'!BH$27:BH$603,'7.  Persistence Report'!$D$27:$D$603,$B882,'7.  Persistence Report'!$H$27:$H$603,$D$796,'7.  Persistence Report'!$J$27:$J$603,"&lt;&gt;Adjustment")</f>
        <v>59894727.187486768</v>
      </c>
      <c r="N882" s="255">
        <f>SUMIFS('7.  Persistence Report'!BI$27:BI$603,'7.  Persistence Report'!$D$27:$D$603,$B882,'7.  Persistence Report'!$H$27:$H$603,$D$796,'7.  Persistence Report'!$J$27:$J$603,"&lt;&gt;Adjustment")</f>
        <v>57818218.350939572</v>
      </c>
      <c r="O882" s="255">
        <f>SUMIFS('7.  Persistence Report'!BJ$27:BJ$603,'7.  Persistence Report'!$D$27:$D$603,$B882,'7.  Persistence Report'!$H$27:$H$603,$D$796,'7.  Persistence Report'!$J$27:$J$603,"&lt;&gt;Adjustment")</f>
        <v>56138741.728281915</v>
      </c>
      <c r="P882" s="255">
        <f>SUMIFS('7.  Persistence Report'!BK$27:BK$603,'7.  Persistence Report'!$D$27:$D$603,$B882,'7.  Persistence Report'!$H$27:$H$603,$D$796,'7.  Persistence Report'!$J$27:$J$603,"&lt;&gt;Adjustment")</f>
        <v>21448278.468437739</v>
      </c>
      <c r="Q882" s="255">
        <v>12</v>
      </c>
      <c r="R882" s="255">
        <f>SUMIFS('7.  Persistence Report'!T$27:T$603,'7.  Persistence Report'!$D$27:$D$603,$B882,'7.  Persistence Report'!$H$27:$H$603,$R$796,'7.  Persistence Report'!$J$27:$J$603,"&lt;&gt;Adjustment")</f>
        <v>9033.9627397064305</v>
      </c>
      <c r="S882" s="255">
        <f>SUMIFS('7.  Persistence Report'!U$27:U$603,'7.  Persistence Report'!$D$27:$D$603,$B882,'7.  Persistence Report'!$H$27:$H$603,$R$796,'7.  Persistence Report'!$J$27:$J$603,"&lt;&gt;Adjustment")</f>
        <v>9080.1919733424565</v>
      </c>
      <c r="T882" s="255">
        <f>SUMIFS('7.  Persistence Report'!V$27:V$603,'7.  Persistence Report'!$D$27:$D$603,$B882,'7.  Persistence Report'!$H$27:$H$603,$R$796,'7.  Persistence Report'!$J$27:$J$603,"&lt;&gt;Adjustment")</f>
        <v>9080.1919733424565</v>
      </c>
      <c r="U882" s="255">
        <f>SUMIFS('7.  Persistence Report'!W$27:W$603,'7.  Persistence Report'!$D$27:$D$603,$B882,'7.  Persistence Report'!$H$27:$H$603,$R$796,'7.  Persistence Report'!$J$27:$J$603,"&lt;&gt;Adjustment")</f>
        <v>9080.1919733424565</v>
      </c>
      <c r="V882" s="255">
        <f>SUMIFS('7.  Persistence Report'!X$27:X$603,'7.  Persistence Report'!$D$27:$D$603,$B882,'7.  Persistence Report'!$H$27:$H$603,$R$796,'7.  Persistence Report'!$J$27:$J$603,"&lt;&gt;Adjustment")</f>
        <v>9080.1919733424565</v>
      </c>
      <c r="W882" s="255">
        <f>SUMIFS('7.  Persistence Report'!Y$27:Y$603,'7.  Persistence Report'!$D$27:$D$603,$B882,'7.  Persistence Report'!$H$27:$H$603,$R$796,'7.  Persistence Report'!$J$27:$J$603,"&lt;&gt;Adjustment")</f>
        <v>8536.9984781191706</v>
      </c>
      <c r="X882" s="255">
        <f>SUMIFS('7.  Persistence Report'!Z$27:Z$603,'7.  Persistence Report'!$D$27:$D$603,$B882,'7.  Persistence Report'!$H$27:$H$603,$R$796,'7.  Persistence Report'!$J$27:$J$603,"&lt;&gt;Adjustment")</f>
        <v>8536.9984781191706</v>
      </c>
      <c r="Y882" s="255">
        <f>SUMIFS('7.  Persistence Report'!AA$27:AA$603,'7.  Persistence Report'!$D$27:$D$603,$B882,'7.  Persistence Report'!$H$27:$H$603,$R$796,'7.  Persistence Report'!$J$27:$J$603,"&lt;&gt;Adjustment")</f>
        <v>8536.9984781191706</v>
      </c>
      <c r="Z882" s="255">
        <f>SUMIFS('7.  Persistence Report'!AB$27:AB$603,'7.  Persistence Report'!$D$27:$D$603,$B882,'7.  Persistence Report'!$H$27:$H$603,$R$796,'7.  Persistence Report'!$J$27:$J$603,"&lt;&gt;Adjustment")</f>
        <v>8532.2899450636487</v>
      </c>
      <c r="AA882" s="255">
        <f>SUMIFS('7.  Persistence Report'!AC$27:AC$603,'7.  Persistence Report'!$D$27:$D$603,$B882,'7.  Persistence Report'!$H$27:$H$603,$R$796,'7.  Persistence Report'!$J$27:$J$603,"&lt;&gt;Adjustment")</f>
        <v>8532.2899450636487</v>
      </c>
      <c r="AB882" s="255">
        <f>SUMIFS('7.  Persistence Report'!AD$27:AD$603,'7.  Persistence Report'!$D$27:$D$603,$B882,'7.  Persistence Report'!$H$27:$H$603,$R$796,'7.  Persistence Report'!$J$27:$J$603,"&lt;&gt;Adjustment")</f>
        <v>8164.1682698138256</v>
      </c>
      <c r="AC882" s="255">
        <f>SUMIFS('7.  Persistence Report'!AE$27:AE$603,'7.  Persistence Report'!$D$27:$D$603,$B882,'7.  Persistence Report'!$H$27:$H$603,$R$796,'7.  Persistence Report'!$J$27:$J$603,"&lt;&gt;Adjustment")</f>
        <v>7853.4050881494395</v>
      </c>
      <c r="AD882" s="255">
        <f>SUMIFS('7.  Persistence Report'!AF$27:AF$603,'7.  Persistence Report'!$D$27:$D$603,$B882,'7.  Persistence Report'!$H$27:$H$603,$R$796,'7.  Persistence Report'!$J$27:$J$603,"&lt;&gt;Adjustment")</f>
        <v>2346.1336070282377</v>
      </c>
      <c r="AE882" s="361">
        <f>IFERROR(VLOOKUP($B882,'3-a.  Rate Class Allocations'!$B:$AM,16,FALSE),0)</f>
        <v>0</v>
      </c>
      <c r="AF882" s="361">
        <f>IFERROR(VLOOKUP($B882,'3-a.  Rate Class Allocations'!$B:$AM,18,FALSE),0)</f>
        <v>0</v>
      </c>
      <c r="AG882" s="361">
        <f>IFERROR(VLOOKUP($B882,'3-a.  Rate Class Allocations'!$B:$AM,20,FALSE),0)</f>
        <v>7.4338353884478583E-2</v>
      </c>
      <c r="AH882" s="361">
        <f>IFERROR(VLOOKUP($B882,'3-a.  Rate Class Allocations'!$B:$AM,21,FALSE),0)</f>
        <v>0.61816437481961117</v>
      </c>
      <c r="AI882" s="361">
        <f>IFERROR(VLOOKUP($B882,'3-a.  Rate Class Allocations'!$B:$AM,23,FALSE),0)</f>
        <v>0.18309772550877837</v>
      </c>
      <c r="AJ882" s="361">
        <f>IFERROR(VLOOKUP($B882,'3-a.  Rate Class Allocations'!$B:$AM,25,FALSE),0)</f>
        <v>0.11799819031349645</v>
      </c>
      <c r="AK882" s="366"/>
      <c r="AL882" s="366"/>
      <c r="AM882" s="366"/>
      <c r="AN882" s="366"/>
      <c r="AO882" s="366"/>
      <c r="AP882" s="366"/>
      <c r="AQ882" s="366"/>
      <c r="AR882" s="366"/>
      <c r="AS882" s="256">
        <f>SUM(AE882:AR882)</f>
        <v>0.99359864452636459</v>
      </c>
    </row>
    <row r="883" spans="1:45" outlineLevel="1">
      <c r="A883" s="464"/>
      <c r="B883" s="254" t="s">
        <v>341</v>
      </c>
      <c r="C883" s="251" t="s">
        <v>163</v>
      </c>
      <c r="D883" s="255">
        <f>SUMIFS('7.  Persistence Report'!AY$27:AY$603,'7.  Persistence Report'!$D$27:$D$603,$B882,'7.  Persistence Report'!$H$27:$H$603,$D$796,'7.  Persistence Report'!$J$27:$J$603,"Adjustment")</f>
        <v>46489549.95046813</v>
      </c>
      <c r="E883" s="255">
        <f>SUMIFS('7.  Persistence Report'!AZ$27:AZ$603,'7.  Persistence Report'!$D$27:$D$603,$B882,'7.  Persistence Report'!$H$27:$H$603,$D$796,'7.  Persistence Report'!$J$27:$J$603,"Adjustment")</f>
        <v>46653299.123334572</v>
      </c>
      <c r="F883" s="255">
        <f>SUMIFS('7.  Persistence Report'!BA$27:BA$603,'7.  Persistence Report'!$D$27:$D$603,$B882,'7.  Persistence Report'!$H$27:$H$603,$D$796,'7.  Persistence Report'!$J$27:$J$603,"Adjustment")</f>
        <v>46653299.123334572</v>
      </c>
      <c r="G883" s="255">
        <f>SUMIFS('7.  Persistence Report'!BB$27:BB$603,'7.  Persistence Report'!$D$27:$D$603,$B882,'7.  Persistence Report'!$H$27:$H$603,$D$796,'7.  Persistence Report'!$J$27:$J$603,"Adjustment")</f>
        <v>46653299.123334572</v>
      </c>
      <c r="H883" s="255">
        <f>SUMIFS('7.  Persistence Report'!BC$27:BC$603,'7.  Persistence Report'!$D$27:$D$603,$B882,'7.  Persistence Report'!$H$27:$H$603,$D$796,'7.  Persistence Report'!$J$27:$J$603,"Adjustment")</f>
        <v>46653299.123334572</v>
      </c>
      <c r="I883" s="255">
        <f>SUMIFS('7.  Persistence Report'!BD$27:BD$603,'7.  Persistence Report'!$D$27:$D$603,$B882,'7.  Persistence Report'!$H$27:$H$603,$D$796,'7.  Persistence Report'!$J$27:$J$603,"Adjustment")</f>
        <v>44131239.841186397</v>
      </c>
      <c r="J883" s="255">
        <f>SUMIFS('7.  Persistence Report'!BE$27:BE$603,'7.  Persistence Report'!$D$27:$D$603,$B882,'7.  Persistence Report'!$H$27:$H$603,$D$796,'7.  Persistence Report'!$J$27:$J$603,"Adjustment")</f>
        <v>44131239.841186397</v>
      </c>
      <c r="K883" s="255">
        <f>SUMIFS('7.  Persistence Report'!BF$27:BF$603,'7.  Persistence Report'!$D$27:$D$603,$B882,'7.  Persistence Report'!$H$27:$H$603,$D$796,'7.  Persistence Report'!$J$27:$J$603,"Adjustment")</f>
        <v>44131239.841186397</v>
      </c>
      <c r="L883" s="255">
        <f>SUMIFS('7.  Persistence Report'!BG$27:BG$603,'7.  Persistence Report'!$D$27:$D$603,$B882,'7.  Persistence Report'!$H$27:$H$603,$D$796,'7.  Persistence Report'!$J$27:$J$603,"Adjustment")</f>
        <v>43925624.892555885</v>
      </c>
      <c r="M883" s="255">
        <f>SUMIFS('7.  Persistence Report'!BH$27:BH$603,'7.  Persistence Report'!$D$27:$D$603,$B882,'7.  Persistence Report'!$H$27:$H$603,$D$796,'7.  Persistence Report'!$J$27:$J$603,"Adjustment")</f>
        <v>43925624.892555885</v>
      </c>
      <c r="N883" s="255">
        <f>SUMIFS('7.  Persistence Report'!BI$27:BI$603,'7.  Persistence Report'!$D$27:$D$603,$B882,'7.  Persistence Report'!$H$27:$H$603,$D$796,'7.  Persistence Report'!$J$27:$J$603,"Adjustment")</f>
        <v>42402753.806513004</v>
      </c>
      <c r="O883" s="255">
        <f>SUMIFS('7.  Persistence Report'!BJ$27:BJ$603,'7.  Persistence Report'!$D$27:$D$603,$B882,'7.  Persistence Report'!$H$27:$H$603,$D$796,'7.  Persistence Report'!$J$27:$J$603,"Adjustment")</f>
        <v>41171058.403481103</v>
      </c>
      <c r="P883" s="255">
        <f>SUMIFS('7.  Persistence Report'!BK$27:BK$603,'7.  Persistence Report'!$D$27:$D$603,$B882,'7.  Persistence Report'!$H$27:$H$603,$D$796,'7.  Persistence Report'!$J$27:$J$603,"Adjustment")</f>
        <v>15729749.158829276</v>
      </c>
      <c r="Q883" s="255">
        <f>Q882</f>
        <v>12</v>
      </c>
      <c r="R883" s="255">
        <f>SUMIFS('7.  Persistence Report'!T$27:T$603,'7.  Persistence Report'!$D$27:$D$603,$B882,'7.  Persistence Report'!$H$27:$H$603,$R$796,'7.  Persistence Report'!$J$27:$J$603,"Adjustment")</f>
        <v>6826.4003047642755</v>
      </c>
      <c r="S883" s="255">
        <f>SUMIFS('7.  Persistence Report'!U$27:U$603,'7.  Persistence Report'!$D$27:$D$603,$B882,'7.  Persistence Report'!$H$27:$H$603,$R$796,'7.  Persistence Report'!$J$27:$J$603,"Adjustment")</f>
        <v>6861.3328436372703</v>
      </c>
      <c r="T883" s="255">
        <f>SUMIFS('7.  Persistence Report'!V$27:V$603,'7.  Persistence Report'!$D$27:$D$603,$B882,'7.  Persistence Report'!$H$27:$H$603,$R$796,'7.  Persistence Report'!$J$27:$J$603,"Adjustment")</f>
        <v>6861.3328436372703</v>
      </c>
      <c r="U883" s="255">
        <f>SUMIFS('7.  Persistence Report'!W$27:W$603,'7.  Persistence Report'!$D$27:$D$603,$B882,'7.  Persistence Report'!$H$27:$H$603,$R$796,'7.  Persistence Report'!$J$27:$J$603,"Adjustment")</f>
        <v>6861.3328436372703</v>
      </c>
      <c r="V883" s="255">
        <f>SUMIFS('7.  Persistence Report'!X$27:X$603,'7.  Persistence Report'!$D$27:$D$603,$B882,'7.  Persistence Report'!$H$27:$H$603,$R$796,'7.  Persistence Report'!$J$27:$J$603,"Adjustment")</f>
        <v>6861.3328436372703</v>
      </c>
      <c r="W883" s="255">
        <f>SUMIFS('7.  Persistence Report'!Y$27:Y$603,'7.  Persistence Report'!$D$27:$D$603,$B882,'7.  Persistence Report'!$H$27:$H$603,$R$796,'7.  Persistence Report'!$J$27:$J$603,"Adjustment")</f>
        <v>6450.8755118795889</v>
      </c>
      <c r="X883" s="255">
        <f>SUMIFS('7.  Persistence Report'!Z$27:Z$603,'7.  Persistence Report'!$D$27:$D$603,$B882,'7.  Persistence Report'!$H$27:$H$603,$R$796,'7.  Persistence Report'!$J$27:$J$603,"Adjustment")</f>
        <v>6450.8755118795889</v>
      </c>
      <c r="Y883" s="255">
        <f>SUMIFS('7.  Persistence Report'!AA$27:AA$603,'7.  Persistence Report'!$D$27:$D$603,$B882,'7.  Persistence Report'!$H$27:$H$603,$R$796,'7.  Persistence Report'!$J$27:$J$603,"Adjustment")</f>
        <v>6450.8755118795889</v>
      </c>
      <c r="Z883" s="255">
        <f>SUMIFS('7.  Persistence Report'!AB$27:AB$603,'7.  Persistence Report'!$D$27:$D$603,$B882,'7.  Persistence Report'!$H$27:$H$603,$R$796,'7.  Persistence Report'!$J$27:$J$603,"Adjustment")</f>
        <v>6447.3175681054872</v>
      </c>
      <c r="AA883" s="255">
        <f>SUMIFS('7.  Persistence Report'!AC$27:AC$603,'7.  Persistence Report'!$D$27:$D$603,$B882,'7.  Persistence Report'!$H$27:$H$603,$R$796,'7.  Persistence Report'!$J$27:$J$603,"Adjustment")</f>
        <v>6447.3175681054872</v>
      </c>
      <c r="AB883" s="255">
        <f>SUMIFS('7.  Persistence Report'!AD$27:AD$603,'7.  Persistence Report'!$D$27:$D$603,$B882,'7.  Persistence Report'!$H$27:$H$603,$R$796,'7.  Persistence Report'!$J$27:$J$603,"Adjustment")</f>
        <v>6169.1510548575707</v>
      </c>
      <c r="AC883" s="255">
        <f>SUMIFS('7.  Persistence Report'!AE$27:AE$603,'7.  Persistence Report'!$D$27:$D$603,$B882,'7.  Persistence Report'!$H$27:$H$603,$R$796,'7.  Persistence Report'!$J$27:$J$603,"Adjustment")</f>
        <v>5934.3267657668875</v>
      </c>
      <c r="AD883" s="255">
        <f>SUMIFS('7.  Persistence Report'!AF$27:AF$603,'7.  Persistence Report'!$D$27:$D$603,$B882,'7.  Persistence Report'!$H$27:$H$603,$R$796,'7.  Persistence Report'!$J$27:$J$603,"Adjustment")</f>
        <v>1772.8263478044537</v>
      </c>
      <c r="AE883" s="362">
        <f>AE882</f>
        <v>0</v>
      </c>
      <c r="AF883" s="362">
        <f t="shared" ref="AF883" si="2574">AF882</f>
        <v>0</v>
      </c>
      <c r="AG883" s="362">
        <f t="shared" ref="AG883" si="2575">AG882</f>
        <v>7.4338353884478583E-2</v>
      </c>
      <c r="AH883" s="362">
        <f t="shared" ref="AH883" si="2576">AH882</f>
        <v>0.61816437481961117</v>
      </c>
      <c r="AI883" s="362">
        <f t="shared" ref="AI883" si="2577">AI882</f>
        <v>0.18309772550877837</v>
      </c>
      <c r="AJ883" s="362">
        <f t="shared" ref="AJ883" si="2578">AJ882</f>
        <v>0.11799819031349645</v>
      </c>
      <c r="AK883" s="362">
        <f t="shared" ref="AK883" si="2579">AK882</f>
        <v>0</v>
      </c>
      <c r="AL883" s="362">
        <f t="shared" ref="AL883" si="2580">AL882</f>
        <v>0</v>
      </c>
      <c r="AM883" s="362">
        <f t="shared" ref="AM883" si="2581">AM882</f>
        <v>0</v>
      </c>
      <c r="AN883" s="362">
        <f t="shared" ref="AN883" si="2582">AN882</f>
        <v>0</v>
      </c>
      <c r="AO883" s="362">
        <f t="shared" ref="AO883" si="2583">AO882</f>
        <v>0</v>
      </c>
      <c r="AP883" s="362">
        <f t="shared" ref="AP883" si="2584">AP882</f>
        <v>0</v>
      </c>
      <c r="AQ883" s="362">
        <f t="shared" ref="AQ883" si="2585">AQ882</f>
        <v>0</v>
      </c>
      <c r="AR883" s="362">
        <f t="shared" ref="AR883" si="2586">AR882</f>
        <v>0</v>
      </c>
      <c r="AS883" s="266"/>
    </row>
    <row r="884" spans="1:45" outlineLevel="1">
      <c r="A884" s="464"/>
      <c r="B884" s="254"/>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363"/>
      <c r="AF884" s="376"/>
      <c r="AG884" s="376"/>
      <c r="AH884" s="376"/>
      <c r="AI884" s="376"/>
      <c r="AJ884" s="376"/>
      <c r="AK884" s="376"/>
      <c r="AL884" s="376"/>
      <c r="AM884" s="376"/>
      <c r="AN884" s="376"/>
      <c r="AO884" s="376"/>
      <c r="AP884" s="376"/>
      <c r="AQ884" s="376"/>
      <c r="AR884" s="376"/>
      <c r="AS884" s="266"/>
    </row>
    <row r="885" spans="1:45" outlineLevel="1">
      <c r="A885" s="464">
        <v>27</v>
      </c>
      <c r="B885" s="379" t="s">
        <v>119</v>
      </c>
      <c r="C885" s="251" t="s">
        <v>25</v>
      </c>
      <c r="D885" s="255">
        <f>SUMIFS('7.  Persistence Report'!AY$27:AY$603,'7.  Persistence Report'!$D$27:$D$603,$B885,'7.  Persistence Report'!$H$27:$H$603,$D$796,'7.  Persistence Report'!$J$27:$J$603,"&lt;&gt;Adjustment")</f>
        <v>5248258.5854345784</v>
      </c>
      <c r="E885" s="255">
        <f>SUMIFS('7.  Persistence Report'!AZ$27:AZ$603,'7.  Persistence Report'!$D$27:$D$603,$B885,'7.  Persistence Report'!$H$27:$H$603,$D$796,'7.  Persistence Report'!$J$27:$J$603,"&lt;&gt;Adjustment")</f>
        <v>5248258.5854345784</v>
      </c>
      <c r="F885" s="255">
        <f>SUMIFS('7.  Persistence Report'!BA$27:BA$603,'7.  Persistence Report'!$D$27:$D$603,$B885,'7.  Persistence Report'!$H$27:$H$603,$D$796,'7.  Persistence Report'!$J$27:$J$603,"&lt;&gt;Adjustment")</f>
        <v>5047510.8645587498</v>
      </c>
      <c r="G885" s="255">
        <f>SUMIFS('7.  Persistence Report'!BB$27:BB$603,'7.  Persistence Report'!$D$27:$D$603,$B885,'7.  Persistence Report'!$H$27:$H$603,$D$796,'7.  Persistence Report'!$J$27:$J$603,"&lt;&gt;Adjustment")</f>
        <v>5000974.2570500448</v>
      </c>
      <c r="H885" s="255">
        <f>SUMIFS('7.  Persistence Report'!BC$27:BC$603,'7.  Persistence Report'!$D$27:$D$603,$B885,'7.  Persistence Report'!$H$27:$H$603,$D$796,'7.  Persistence Report'!$J$27:$J$603,"&lt;&gt;Adjustment")</f>
        <v>4424700.4836803181</v>
      </c>
      <c r="I885" s="255">
        <f>SUMIFS('7.  Persistence Report'!BD$27:BD$603,'7.  Persistence Report'!$D$27:$D$603,$B885,'7.  Persistence Report'!$H$27:$H$603,$D$796,'7.  Persistence Report'!$J$27:$J$603,"&lt;&gt;Adjustment")</f>
        <v>3556922.1209017816</v>
      </c>
      <c r="J885" s="255">
        <f>SUMIFS('7.  Persistence Report'!BE$27:BE$603,'7.  Persistence Report'!$D$27:$D$603,$B885,'7.  Persistence Report'!$H$27:$H$603,$D$796,'7.  Persistence Report'!$J$27:$J$603,"&lt;&gt;Adjustment")</f>
        <v>2934756.5982248215</v>
      </c>
      <c r="K885" s="255">
        <f>SUMIFS('7.  Persistence Report'!BF$27:BF$603,'7.  Persistence Report'!$D$27:$D$603,$B885,'7.  Persistence Report'!$H$27:$H$603,$D$796,'7.  Persistence Report'!$J$27:$J$603,"&lt;&gt;Adjustment")</f>
        <v>1979103.4478935034</v>
      </c>
      <c r="L885" s="255">
        <f>SUMIFS('7.  Persistence Report'!BG$27:BG$603,'7.  Persistence Report'!$D$27:$D$603,$B885,'7.  Persistence Report'!$H$27:$H$603,$D$796,'7.  Persistence Report'!$J$27:$J$603,"&lt;&gt;Adjustment")</f>
        <v>1462078.4943998503</v>
      </c>
      <c r="M885" s="255">
        <f>SUMIFS('7.  Persistence Report'!BH$27:BH$603,'7.  Persistence Report'!$D$27:$D$603,$B885,'7.  Persistence Report'!$H$27:$H$603,$D$796,'7.  Persistence Report'!$J$27:$J$603,"&lt;&gt;Adjustment")</f>
        <v>969424.6313087733</v>
      </c>
      <c r="N885" s="255">
        <f>SUMIFS('7.  Persistence Report'!BI$27:BI$603,'7.  Persistence Report'!$D$27:$D$603,$B885,'7.  Persistence Report'!$H$27:$H$603,$D$796,'7.  Persistence Report'!$J$27:$J$603,"&lt;&gt;Adjustment")</f>
        <v>604060.04071967083</v>
      </c>
      <c r="O885" s="255">
        <f>SUMIFS('7.  Persistence Report'!BJ$27:BJ$603,'7.  Persistence Report'!$D$27:$D$603,$B885,'7.  Persistence Report'!$H$27:$H$603,$D$796,'7.  Persistence Report'!$J$27:$J$603,"&lt;&gt;Adjustment")</f>
        <v>364586.21113425773</v>
      </c>
      <c r="P885" s="255">
        <f>SUMIFS('7.  Persistence Report'!BK$27:BK$603,'7.  Persistence Report'!$D$27:$D$603,$B885,'7.  Persistence Report'!$H$27:$H$603,$D$796,'7.  Persistence Report'!$J$27:$J$603,"&lt;&gt;Adjustment")</f>
        <v>241776.32942134488</v>
      </c>
      <c r="Q885" s="255">
        <v>12</v>
      </c>
      <c r="R885" s="255">
        <f>SUMIFS('7.  Persistence Report'!T$27:T$603,'7.  Persistence Report'!$D$27:$D$603,$B885,'7.  Persistence Report'!$H$27:$H$603,$R$796,'7.  Persistence Report'!$J$27:$J$603,"&lt;&gt;Adjustment")</f>
        <v>1031.8364919743219</v>
      </c>
      <c r="S885" s="255">
        <f>SUMIFS('7.  Persistence Report'!U$27:U$603,'7.  Persistence Report'!$D$27:$D$603,$B885,'7.  Persistence Report'!$H$27:$H$603,$R$796,'7.  Persistence Report'!$J$27:$J$603,"&lt;&gt;Adjustment")</f>
        <v>1031.8364919743219</v>
      </c>
      <c r="T885" s="255">
        <f>SUMIFS('7.  Persistence Report'!V$27:V$603,'7.  Persistence Report'!$D$27:$D$603,$B885,'7.  Persistence Report'!$H$27:$H$603,$R$796,'7.  Persistence Report'!$J$27:$J$603,"&lt;&gt;Adjustment")</f>
        <v>1014.9211396468741</v>
      </c>
      <c r="U885" s="255">
        <f>SUMIFS('7.  Persistence Report'!W$27:W$603,'7.  Persistence Report'!$D$27:$D$603,$B885,'7.  Persistence Report'!$H$27:$H$603,$R$796,'7.  Persistence Report'!$J$27:$J$603,"&lt;&gt;Adjustment")</f>
        <v>1010.4697311396509</v>
      </c>
      <c r="V885" s="255">
        <f>SUMIFS('7.  Persistence Report'!X$27:X$603,'7.  Persistence Report'!$D$27:$D$603,$B885,'7.  Persistence Report'!$H$27:$H$603,$R$796,'7.  Persistence Report'!$J$27:$J$603,"&lt;&gt;Adjustment")</f>
        <v>936.57634991974692</v>
      </c>
      <c r="W885" s="255">
        <f>SUMIFS('7.  Persistence Report'!Y$27:Y$603,'7.  Persistence Report'!$D$27:$D$603,$B885,'7.  Persistence Report'!$H$27:$H$603,$R$796,'7.  Persistence Report'!$J$27:$J$603,"&lt;&gt;Adjustment")</f>
        <v>806.5952215088314</v>
      </c>
      <c r="X885" s="255">
        <f>SUMIFS('7.  Persistence Report'!Z$27:Z$603,'7.  Persistence Report'!$D$27:$D$603,$B885,'7.  Persistence Report'!$H$27:$H$603,$R$796,'7.  Persistence Report'!$J$27:$J$603,"&lt;&gt;Adjustment")</f>
        <v>695.3100088282531</v>
      </c>
      <c r="Y885" s="255">
        <f>SUMIFS('7.  Persistence Report'!AA$27:AA$603,'7.  Persistence Report'!$D$27:$D$603,$B885,'7.  Persistence Report'!$H$27:$H$603,$R$796,'7.  Persistence Report'!$J$27:$J$603,"&lt;&gt;Adjustment")</f>
        <v>500.33831621187994</v>
      </c>
      <c r="Z885" s="255">
        <f>SUMIFS('7.  Persistence Report'!AB$27:AB$603,'7.  Persistence Report'!$D$27:$D$603,$B885,'7.  Persistence Report'!$H$27:$H$603,$R$796,'7.  Persistence Report'!$J$27:$J$603,"&lt;&gt;Adjustment")</f>
        <v>382.82113162118929</v>
      </c>
      <c r="AA885" s="255">
        <f>SUMIFS('7.  Persistence Report'!AC$27:AC$603,'7.  Persistence Report'!$D$27:$D$603,$B885,'7.  Persistence Report'!$H$27:$H$603,$R$796,'7.  Persistence Report'!$J$27:$J$603,"&lt;&gt;Adjustment")</f>
        <v>259.07197512038624</v>
      </c>
      <c r="AB885" s="255">
        <f>SUMIFS('7.  Persistence Report'!AD$27:AD$603,'7.  Persistence Report'!$D$27:$D$603,$B885,'7.  Persistence Report'!$H$27:$H$603,$R$796,'7.  Persistence Report'!$J$27:$J$603,"&lt;&gt;Adjustment")</f>
        <v>154.01873434992035</v>
      </c>
      <c r="AC885" s="255">
        <f>SUMIFS('7.  Persistence Report'!AE$27:AE$603,'7.  Persistence Report'!$D$27:$D$603,$B885,'7.  Persistence Report'!$H$27:$H$603,$R$796,'7.  Persistence Report'!$J$27:$J$603,"&lt;&gt;Adjustment")</f>
        <v>88.137888443017999</v>
      </c>
      <c r="AD885" s="255">
        <f>SUMIFS('7.  Persistence Report'!AF$27:AF$603,'7.  Persistence Report'!$D$27:$D$603,$B885,'7.  Persistence Report'!$H$27:$H$603,$R$796,'7.  Persistence Report'!$J$27:$J$603,"&lt;&gt;Adjustment")</f>
        <v>54.307183788122202</v>
      </c>
      <c r="AE885" s="361">
        <f>IFERROR(VLOOKUP($B885,'3-a.  Rate Class Allocations'!$B:$AM,16,FALSE),0)</f>
        <v>0</v>
      </c>
      <c r="AF885" s="361">
        <f>IFERROR(VLOOKUP($B885,'3-a.  Rate Class Allocations'!$B:$AM,18,FALSE),0)</f>
        <v>0</v>
      </c>
      <c r="AG885" s="361">
        <f>IFERROR(VLOOKUP($B885,'3-a.  Rate Class Allocations'!$B:$AM,20,FALSE),0)</f>
        <v>0.92021658990420974</v>
      </c>
      <c r="AH885" s="361">
        <f>IFERROR(VLOOKUP($B885,'3-a.  Rate Class Allocations'!$B:$AM,21,FALSE),0)</f>
        <v>6.6147970517793669E-2</v>
      </c>
      <c r="AI885" s="361">
        <f>IFERROR(VLOOKUP($B885,'3-a.  Rate Class Allocations'!$B:$AM,23,FALSE),0)</f>
        <v>3.8304899218835689E-3</v>
      </c>
      <c r="AJ885" s="361">
        <f>IFERROR(VLOOKUP($B885,'3-a.  Rate Class Allocations'!$B:$AM,25,FALSE),0)</f>
        <v>4.3946772346358911E-3</v>
      </c>
      <c r="AK885" s="366"/>
      <c r="AL885" s="366"/>
      <c r="AM885" s="366"/>
      <c r="AN885" s="366"/>
      <c r="AO885" s="366"/>
      <c r="AP885" s="366"/>
      <c r="AQ885" s="366"/>
      <c r="AR885" s="366"/>
      <c r="AS885" s="256">
        <f>SUM(AE885:AR885)</f>
        <v>0.99458972757852293</v>
      </c>
    </row>
    <row r="886" spans="1:45" outlineLevel="1">
      <c r="A886" s="464"/>
      <c r="B886" s="254" t="s">
        <v>341</v>
      </c>
      <c r="C886" s="251" t="s">
        <v>163</v>
      </c>
      <c r="D886" s="255">
        <f>SUMIFS('7.  Persistence Report'!AY$27:AY$603,'7.  Persistence Report'!$D$27:$D$603,$B885,'7.  Persistence Report'!$H$27:$H$603,$D$796,'7.  Persistence Report'!$J$27:$J$603,"Adjustment")</f>
        <v>0</v>
      </c>
      <c r="E886" s="255">
        <f>SUMIFS('7.  Persistence Report'!AZ$27:AZ$603,'7.  Persistence Report'!$D$27:$D$603,$B885,'7.  Persistence Report'!$H$27:$H$603,$D$796,'7.  Persistence Report'!$J$27:$J$603,"Adjustment")</f>
        <v>0</v>
      </c>
      <c r="F886" s="255">
        <f>SUMIFS('7.  Persistence Report'!BA$27:BA$603,'7.  Persistence Report'!$D$27:$D$603,$B885,'7.  Persistence Report'!$H$27:$H$603,$D$796,'7.  Persistence Report'!$J$27:$J$603,"Adjustment")</f>
        <v>0</v>
      </c>
      <c r="G886" s="255">
        <f>SUMIFS('7.  Persistence Report'!BB$27:BB$603,'7.  Persistence Report'!$D$27:$D$603,$B885,'7.  Persistence Report'!$H$27:$H$603,$D$796,'7.  Persistence Report'!$J$27:$J$603,"Adjustment")</f>
        <v>0</v>
      </c>
      <c r="H886" s="255">
        <f>SUMIFS('7.  Persistence Report'!BC$27:BC$603,'7.  Persistence Report'!$D$27:$D$603,$B885,'7.  Persistence Report'!$H$27:$H$603,$D$796,'7.  Persistence Report'!$J$27:$J$603,"Adjustment")</f>
        <v>0</v>
      </c>
      <c r="I886" s="255">
        <f>SUMIFS('7.  Persistence Report'!BD$27:BD$603,'7.  Persistence Report'!$D$27:$D$603,$B885,'7.  Persistence Report'!$H$27:$H$603,$D$796,'7.  Persistence Report'!$J$27:$J$603,"Adjustment")</f>
        <v>0</v>
      </c>
      <c r="J886" s="255">
        <f>SUMIFS('7.  Persistence Report'!BE$27:BE$603,'7.  Persistence Report'!$D$27:$D$603,$B885,'7.  Persistence Report'!$H$27:$H$603,$D$796,'7.  Persistence Report'!$J$27:$J$603,"Adjustment")</f>
        <v>0</v>
      </c>
      <c r="K886" s="255">
        <f>SUMIFS('7.  Persistence Report'!BF$27:BF$603,'7.  Persistence Report'!$D$27:$D$603,$B885,'7.  Persistence Report'!$H$27:$H$603,$D$796,'7.  Persistence Report'!$J$27:$J$603,"Adjustment")</f>
        <v>0</v>
      </c>
      <c r="L886" s="255">
        <f>SUMIFS('7.  Persistence Report'!BG$27:BG$603,'7.  Persistence Report'!$D$27:$D$603,$B885,'7.  Persistence Report'!$H$27:$H$603,$D$796,'7.  Persistence Report'!$J$27:$J$603,"Adjustment")</f>
        <v>0</v>
      </c>
      <c r="M886" s="255">
        <f>SUMIFS('7.  Persistence Report'!BH$27:BH$603,'7.  Persistence Report'!$D$27:$D$603,$B885,'7.  Persistence Report'!$H$27:$H$603,$D$796,'7.  Persistence Report'!$J$27:$J$603,"Adjustment")</f>
        <v>0</v>
      </c>
      <c r="N886" s="255">
        <f>SUMIFS('7.  Persistence Report'!BI$27:BI$603,'7.  Persistence Report'!$D$27:$D$603,$B885,'7.  Persistence Report'!$H$27:$H$603,$D$796,'7.  Persistence Report'!$J$27:$J$603,"Adjustment")</f>
        <v>0</v>
      </c>
      <c r="O886" s="255">
        <f>SUMIFS('7.  Persistence Report'!BJ$27:BJ$603,'7.  Persistence Report'!$D$27:$D$603,$B885,'7.  Persistence Report'!$H$27:$H$603,$D$796,'7.  Persistence Report'!$J$27:$J$603,"Adjustment")</f>
        <v>0</v>
      </c>
      <c r="P886" s="255">
        <f>SUMIFS('7.  Persistence Report'!BK$27:BK$603,'7.  Persistence Report'!$D$27:$D$603,$B885,'7.  Persistence Report'!$H$27:$H$603,$D$796,'7.  Persistence Report'!$J$27:$J$603,"Adjustment")</f>
        <v>0</v>
      </c>
      <c r="Q886" s="255">
        <f>Q885</f>
        <v>12</v>
      </c>
      <c r="R886" s="255">
        <f>SUMIFS('7.  Persistence Report'!T$27:T$603,'7.  Persistence Report'!$D$27:$D$603,$B885,'7.  Persistence Report'!$H$27:$H$603,$R$796,'7.  Persistence Report'!$J$27:$J$603,"Adjustment")</f>
        <v>0</v>
      </c>
      <c r="S886" s="255">
        <f>SUMIFS('7.  Persistence Report'!U$27:U$603,'7.  Persistence Report'!$D$27:$D$603,$B885,'7.  Persistence Report'!$H$27:$H$603,$R$796,'7.  Persistence Report'!$J$27:$J$603,"Adjustment")</f>
        <v>0</v>
      </c>
      <c r="T886" s="255">
        <f>SUMIFS('7.  Persistence Report'!V$27:V$603,'7.  Persistence Report'!$D$27:$D$603,$B885,'7.  Persistence Report'!$H$27:$H$603,$R$796,'7.  Persistence Report'!$J$27:$J$603,"Adjustment")</f>
        <v>0</v>
      </c>
      <c r="U886" s="255">
        <f>SUMIFS('7.  Persistence Report'!W$27:W$603,'7.  Persistence Report'!$D$27:$D$603,$B885,'7.  Persistence Report'!$H$27:$H$603,$R$796,'7.  Persistence Report'!$J$27:$J$603,"Adjustment")</f>
        <v>0</v>
      </c>
      <c r="V886" s="255">
        <f>SUMIFS('7.  Persistence Report'!X$27:X$603,'7.  Persistence Report'!$D$27:$D$603,$B885,'7.  Persistence Report'!$H$27:$H$603,$R$796,'7.  Persistence Report'!$J$27:$J$603,"Adjustment")</f>
        <v>0</v>
      </c>
      <c r="W886" s="255">
        <f>SUMIFS('7.  Persistence Report'!Y$27:Y$603,'7.  Persistence Report'!$D$27:$D$603,$B885,'7.  Persistence Report'!$H$27:$H$603,$R$796,'7.  Persistence Report'!$J$27:$J$603,"Adjustment")</f>
        <v>0</v>
      </c>
      <c r="X886" s="255">
        <f>SUMIFS('7.  Persistence Report'!Z$27:Z$603,'7.  Persistence Report'!$D$27:$D$603,$B885,'7.  Persistence Report'!$H$27:$H$603,$R$796,'7.  Persistence Report'!$J$27:$J$603,"Adjustment")</f>
        <v>0</v>
      </c>
      <c r="Y886" s="255">
        <f>SUMIFS('7.  Persistence Report'!AA$27:AA$603,'7.  Persistence Report'!$D$27:$D$603,$B885,'7.  Persistence Report'!$H$27:$H$603,$R$796,'7.  Persistence Report'!$J$27:$J$603,"Adjustment")</f>
        <v>0</v>
      </c>
      <c r="Z886" s="255">
        <f>SUMIFS('7.  Persistence Report'!AB$27:AB$603,'7.  Persistence Report'!$D$27:$D$603,$B885,'7.  Persistence Report'!$H$27:$H$603,$R$796,'7.  Persistence Report'!$J$27:$J$603,"Adjustment")</f>
        <v>0</v>
      </c>
      <c r="AA886" s="255">
        <f>SUMIFS('7.  Persistence Report'!AC$27:AC$603,'7.  Persistence Report'!$D$27:$D$603,$B885,'7.  Persistence Report'!$H$27:$H$603,$R$796,'7.  Persistence Report'!$J$27:$J$603,"Adjustment")</f>
        <v>0</v>
      </c>
      <c r="AB886" s="255">
        <f>SUMIFS('7.  Persistence Report'!AD$27:AD$603,'7.  Persistence Report'!$D$27:$D$603,$B885,'7.  Persistence Report'!$H$27:$H$603,$R$796,'7.  Persistence Report'!$J$27:$J$603,"Adjustment")</f>
        <v>0</v>
      </c>
      <c r="AC886" s="255">
        <f>SUMIFS('7.  Persistence Report'!AE$27:AE$603,'7.  Persistence Report'!$D$27:$D$603,$B885,'7.  Persistence Report'!$H$27:$H$603,$R$796,'7.  Persistence Report'!$J$27:$J$603,"Adjustment")</f>
        <v>0</v>
      </c>
      <c r="AD886" s="255">
        <f>SUMIFS('7.  Persistence Report'!AF$27:AF$603,'7.  Persistence Report'!$D$27:$D$603,$B885,'7.  Persistence Report'!$H$27:$H$603,$R$796,'7.  Persistence Report'!$J$27:$J$603,"Adjustment")</f>
        <v>0</v>
      </c>
      <c r="AE886" s="362">
        <f>AE885</f>
        <v>0</v>
      </c>
      <c r="AF886" s="362">
        <f t="shared" ref="AF886" si="2587">AF885</f>
        <v>0</v>
      </c>
      <c r="AG886" s="362">
        <f t="shared" ref="AG886" si="2588">AG885</f>
        <v>0.92021658990420974</v>
      </c>
      <c r="AH886" s="362">
        <f t="shared" ref="AH886" si="2589">AH885</f>
        <v>6.6147970517793669E-2</v>
      </c>
      <c r="AI886" s="362">
        <f t="shared" ref="AI886" si="2590">AI885</f>
        <v>3.8304899218835689E-3</v>
      </c>
      <c r="AJ886" s="362">
        <f t="shared" ref="AJ886" si="2591">AJ885</f>
        <v>4.3946772346358911E-3</v>
      </c>
      <c r="AK886" s="362">
        <f t="shared" ref="AK886" si="2592">AK885</f>
        <v>0</v>
      </c>
      <c r="AL886" s="362">
        <f t="shared" ref="AL886" si="2593">AL885</f>
        <v>0</v>
      </c>
      <c r="AM886" s="362">
        <f t="shared" ref="AM886" si="2594">AM885</f>
        <v>0</v>
      </c>
      <c r="AN886" s="362">
        <f t="shared" ref="AN886" si="2595">AN885</f>
        <v>0</v>
      </c>
      <c r="AO886" s="362">
        <f t="shared" ref="AO886" si="2596">AO885</f>
        <v>0</v>
      </c>
      <c r="AP886" s="362">
        <f t="shared" ref="AP886" si="2597">AP885</f>
        <v>0</v>
      </c>
      <c r="AQ886" s="362">
        <f t="shared" ref="AQ886" si="2598">AQ885</f>
        <v>0</v>
      </c>
      <c r="AR886" s="362">
        <f t="shared" ref="AR886" si="2599">AR885</f>
        <v>0</v>
      </c>
      <c r="AS886" s="266"/>
    </row>
    <row r="887" spans="1:45" outlineLevel="1">
      <c r="A887" s="464"/>
      <c r="B887" s="254"/>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251"/>
      <c r="AE887" s="363"/>
      <c r="AF887" s="376"/>
      <c r="AG887" s="376"/>
      <c r="AH887" s="376"/>
      <c r="AI887" s="376"/>
      <c r="AJ887" s="376"/>
      <c r="AK887" s="376"/>
      <c r="AL887" s="376"/>
      <c r="AM887" s="376"/>
      <c r="AN887" s="376"/>
      <c r="AO887" s="376"/>
      <c r="AP887" s="376"/>
      <c r="AQ887" s="376"/>
      <c r="AR887" s="376"/>
      <c r="AS887" s="266"/>
    </row>
    <row r="888" spans="1:45" ht="30" outlineLevel="1">
      <c r="A888" s="464">
        <v>28</v>
      </c>
      <c r="B888" s="379" t="s">
        <v>120</v>
      </c>
      <c r="C888" s="251" t="s">
        <v>25</v>
      </c>
      <c r="D888" s="255">
        <f>SUMIFS('7.  Persistence Report'!AY$27:AY$603,'7.  Persistence Report'!$D$27:$D$603,$B888,'7.  Persistence Report'!$H$27:$H$603,$D$796,'7.  Persistence Report'!$J$27:$J$603,"&lt;&gt;Adjustment")</f>
        <v>5836463.7302692076</v>
      </c>
      <c r="E888" s="255">
        <f>SUMIFS('7.  Persistence Report'!AZ$27:AZ$603,'7.  Persistence Report'!$D$27:$D$603,$B888,'7.  Persistence Report'!$H$27:$H$603,$D$796,'7.  Persistence Report'!$J$27:$J$603,"&lt;&gt;Adjustment")</f>
        <v>5836463.7302692076</v>
      </c>
      <c r="F888" s="255">
        <f>SUMIFS('7.  Persistence Report'!BA$27:BA$603,'7.  Persistence Report'!$D$27:$D$603,$B888,'7.  Persistence Report'!$H$27:$H$603,$D$796,'7.  Persistence Report'!$J$27:$J$603,"&lt;&gt;Adjustment")</f>
        <v>5836463.7302692076</v>
      </c>
      <c r="G888" s="255">
        <f>SUMIFS('7.  Persistence Report'!BB$27:BB$603,'7.  Persistence Report'!$D$27:$D$603,$B888,'7.  Persistence Report'!$H$27:$H$603,$D$796,'7.  Persistence Report'!$J$27:$J$603,"&lt;&gt;Adjustment")</f>
        <v>5836463.7302692076</v>
      </c>
      <c r="H888" s="255">
        <f>SUMIFS('7.  Persistence Report'!BC$27:BC$603,'7.  Persistence Report'!$D$27:$D$603,$B888,'7.  Persistence Report'!$H$27:$H$603,$D$796,'7.  Persistence Report'!$J$27:$J$603,"&lt;&gt;Adjustment")</f>
        <v>5836463.7302692076</v>
      </c>
      <c r="I888" s="255">
        <f>SUMIFS('7.  Persistence Report'!BD$27:BD$603,'7.  Persistence Report'!$D$27:$D$603,$B888,'7.  Persistence Report'!$H$27:$H$603,$D$796,'7.  Persistence Report'!$J$27:$J$603,"&lt;&gt;Adjustment")</f>
        <v>5836463.7302692076</v>
      </c>
      <c r="J888" s="255">
        <f>SUMIFS('7.  Persistence Report'!BE$27:BE$603,'7.  Persistence Report'!$D$27:$D$603,$B888,'7.  Persistence Report'!$H$27:$H$603,$D$796,'7.  Persistence Report'!$J$27:$J$603,"&lt;&gt;Adjustment")</f>
        <v>5836463.7302692076</v>
      </c>
      <c r="K888" s="255">
        <f>SUMIFS('7.  Persistence Report'!BF$27:BF$603,'7.  Persistence Report'!$D$27:$D$603,$B888,'7.  Persistence Report'!$H$27:$H$603,$D$796,'7.  Persistence Report'!$J$27:$J$603,"&lt;&gt;Adjustment")</f>
        <v>5836463.7302692076</v>
      </c>
      <c r="L888" s="255">
        <f>SUMIFS('7.  Persistence Report'!BG$27:BG$603,'7.  Persistence Report'!$D$27:$D$603,$B888,'7.  Persistence Report'!$H$27:$H$603,$D$796,'7.  Persistence Report'!$J$27:$J$603,"&lt;&gt;Adjustment")</f>
        <v>5836463.7302692076</v>
      </c>
      <c r="M888" s="255">
        <f>SUMIFS('7.  Persistence Report'!BH$27:BH$603,'7.  Persistence Report'!$D$27:$D$603,$B888,'7.  Persistence Report'!$H$27:$H$603,$D$796,'7.  Persistence Report'!$J$27:$J$603,"&lt;&gt;Adjustment")</f>
        <v>5836463.7302692076</v>
      </c>
      <c r="N888" s="255">
        <f>SUMIFS('7.  Persistence Report'!BI$27:BI$603,'7.  Persistence Report'!$D$27:$D$603,$B888,'7.  Persistence Report'!$H$27:$H$603,$D$796,'7.  Persistence Report'!$J$27:$J$603,"&lt;&gt;Adjustment")</f>
        <v>5836463.7302692076</v>
      </c>
      <c r="O888" s="255">
        <f>SUMIFS('7.  Persistence Report'!BJ$27:BJ$603,'7.  Persistence Report'!$D$27:$D$603,$B888,'7.  Persistence Report'!$H$27:$H$603,$D$796,'7.  Persistence Report'!$J$27:$J$603,"&lt;&gt;Adjustment")</f>
        <v>5836463.7302692076</v>
      </c>
      <c r="P888" s="255">
        <f>SUMIFS('7.  Persistence Report'!BK$27:BK$603,'7.  Persistence Report'!$D$27:$D$603,$B888,'7.  Persistence Report'!$H$27:$H$603,$D$796,'7.  Persistence Report'!$J$27:$J$603,"&lt;&gt;Adjustment")</f>
        <v>5836463.7302692076</v>
      </c>
      <c r="Q888" s="255">
        <v>12</v>
      </c>
      <c r="R888" s="255">
        <f>SUMIFS('7.  Persistence Report'!T$27:T$603,'7.  Persistence Report'!$D$27:$D$603,$B888,'7.  Persistence Report'!$H$27:$H$603,$R$796,'7.  Persistence Report'!$J$27:$J$603,"&lt;&gt;Adjustment")</f>
        <v>1921.1950207468883</v>
      </c>
      <c r="S888" s="255">
        <f>SUMIFS('7.  Persistence Report'!U$27:U$603,'7.  Persistence Report'!$D$27:$D$603,$B888,'7.  Persistence Report'!$H$27:$H$603,$R$796,'7.  Persistence Report'!$J$27:$J$603,"&lt;&gt;Adjustment")</f>
        <v>1921.1950207468883</v>
      </c>
      <c r="T888" s="255">
        <f>SUMIFS('7.  Persistence Report'!V$27:V$603,'7.  Persistence Report'!$D$27:$D$603,$B888,'7.  Persistence Report'!$H$27:$H$603,$R$796,'7.  Persistence Report'!$J$27:$J$603,"&lt;&gt;Adjustment")</f>
        <v>1921.1950207468883</v>
      </c>
      <c r="U888" s="255">
        <f>SUMIFS('7.  Persistence Report'!W$27:W$603,'7.  Persistence Report'!$D$27:$D$603,$B888,'7.  Persistence Report'!$H$27:$H$603,$R$796,'7.  Persistence Report'!$J$27:$J$603,"&lt;&gt;Adjustment")</f>
        <v>1921.1950207468883</v>
      </c>
      <c r="V888" s="255">
        <f>SUMIFS('7.  Persistence Report'!X$27:X$603,'7.  Persistence Report'!$D$27:$D$603,$B888,'7.  Persistence Report'!$H$27:$H$603,$R$796,'7.  Persistence Report'!$J$27:$J$603,"&lt;&gt;Adjustment")</f>
        <v>1921.1950207468883</v>
      </c>
      <c r="W888" s="255">
        <f>SUMIFS('7.  Persistence Report'!Y$27:Y$603,'7.  Persistence Report'!$D$27:$D$603,$B888,'7.  Persistence Report'!$H$27:$H$603,$R$796,'7.  Persistence Report'!$J$27:$J$603,"&lt;&gt;Adjustment")</f>
        <v>1921.1950207468883</v>
      </c>
      <c r="X888" s="255">
        <f>SUMIFS('7.  Persistence Report'!Z$27:Z$603,'7.  Persistence Report'!$D$27:$D$603,$B888,'7.  Persistence Report'!$H$27:$H$603,$R$796,'7.  Persistence Report'!$J$27:$J$603,"&lt;&gt;Adjustment")</f>
        <v>1921.1950207468883</v>
      </c>
      <c r="Y888" s="255">
        <f>SUMIFS('7.  Persistence Report'!AA$27:AA$603,'7.  Persistence Report'!$D$27:$D$603,$B888,'7.  Persistence Report'!$H$27:$H$603,$R$796,'7.  Persistence Report'!$J$27:$J$603,"&lt;&gt;Adjustment")</f>
        <v>1921.1950207468883</v>
      </c>
      <c r="Z888" s="255">
        <f>SUMIFS('7.  Persistence Report'!AB$27:AB$603,'7.  Persistence Report'!$D$27:$D$603,$B888,'7.  Persistence Report'!$H$27:$H$603,$R$796,'7.  Persistence Report'!$J$27:$J$603,"&lt;&gt;Adjustment")</f>
        <v>1921.1950207468883</v>
      </c>
      <c r="AA888" s="255">
        <f>SUMIFS('7.  Persistence Report'!AC$27:AC$603,'7.  Persistence Report'!$D$27:$D$603,$B888,'7.  Persistence Report'!$H$27:$H$603,$R$796,'7.  Persistence Report'!$J$27:$J$603,"&lt;&gt;Adjustment")</f>
        <v>1921.1950207468883</v>
      </c>
      <c r="AB888" s="255">
        <f>SUMIFS('7.  Persistence Report'!AD$27:AD$603,'7.  Persistence Report'!$D$27:$D$603,$B888,'7.  Persistence Report'!$H$27:$H$603,$R$796,'7.  Persistence Report'!$J$27:$J$603,"&lt;&gt;Adjustment")</f>
        <v>1921.1950207468883</v>
      </c>
      <c r="AC888" s="255">
        <f>SUMIFS('7.  Persistence Report'!AE$27:AE$603,'7.  Persistence Report'!$D$27:$D$603,$B888,'7.  Persistence Report'!$H$27:$H$603,$R$796,'7.  Persistence Report'!$J$27:$J$603,"&lt;&gt;Adjustment")</f>
        <v>1921.1950207468883</v>
      </c>
      <c r="AD888" s="255">
        <f>SUMIFS('7.  Persistence Report'!AF$27:AF$603,'7.  Persistence Report'!$D$27:$D$603,$B888,'7.  Persistence Report'!$H$27:$H$603,$R$796,'7.  Persistence Report'!$J$27:$J$603,"&lt;&gt;Adjustment")</f>
        <v>1921.1950207468883</v>
      </c>
      <c r="AE888" s="361">
        <f>IFERROR(VLOOKUP($B888,'3-a.  Rate Class Allocations'!$B:$AM,16,FALSE),0)</f>
        <v>0</v>
      </c>
      <c r="AF888" s="361">
        <f>IFERROR(VLOOKUP($B888,'3-a.  Rate Class Allocations'!$B:$AM,18,FALSE),0)</f>
        <v>0</v>
      </c>
      <c r="AG888" s="361">
        <f>IFERROR(VLOOKUP($B888,'3-a.  Rate Class Allocations'!$B:$AM,20,FALSE),0)</f>
        <v>8.9297173379666115E-3</v>
      </c>
      <c r="AH888" s="361">
        <f>IFERROR(VLOOKUP($B888,'3-a.  Rate Class Allocations'!$B:$AM,21,FALSE),0)</f>
        <v>0.47861243619982291</v>
      </c>
      <c r="AI888" s="361">
        <f>IFERROR(VLOOKUP($B888,'3-a.  Rate Class Allocations'!$B:$AM,23,FALSE),0)</f>
        <v>0.15893379443892505</v>
      </c>
      <c r="AJ888" s="361">
        <f>IFERROR(VLOOKUP($B888,'3-a.  Rate Class Allocations'!$B:$AM,25,FALSE),0)</f>
        <v>0.35292374820196643</v>
      </c>
      <c r="AK888" s="366"/>
      <c r="AL888" s="366"/>
      <c r="AM888" s="366"/>
      <c r="AN888" s="366"/>
      <c r="AO888" s="366"/>
      <c r="AP888" s="366"/>
      <c r="AQ888" s="366"/>
      <c r="AR888" s="366"/>
      <c r="AS888" s="256">
        <f>SUM(AE888:AR888)</f>
        <v>0.99939969617868107</v>
      </c>
    </row>
    <row r="889" spans="1:45" outlineLevel="1">
      <c r="A889" s="464"/>
      <c r="B889" s="254" t="s">
        <v>341</v>
      </c>
      <c r="C889" s="251" t="s">
        <v>163</v>
      </c>
      <c r="D889" s="255">
        <f>SUMIFS('7.  Persistence Report'!AY$27:AY$603,'7.  Persistence Report'!$D$27:$D$603,$B888,'7.  Persistence Report'!$H$27:$H$603,$D$796,'7.  Persistence Report'!$J$27:$J$603,"Adjustment")</f>
        <v>2809059.3763993653</v>
      </c>
      <c r="E889" s="255">
        <f>SUMIFS('7.  Persistence Report'!AZ$27:AZ$603,'7.  Persistence Report'!$D$27:$D$603,$B888,'7.  Persistence Report'!$H$27:$H$603,$D$796,'7.  Persistence Report'!$J$27:$J$603,"Adjustment")</f>
        <v>2809059.3763993653</v>
      </c>
      <c r="F889" s="255">
        <f>SUMIFS('7.  Persistence Report'!BA$27:BA$603,'7.  Persistence Report'!$D$27:$D$603,$B888,'7.  Persistence Report'!$H$27:$H$603,$D$796,'7.  Persistence Report'!$J$27:$J$603,"Adjustment")</f>
        <v>2809059.3763993653</v>
      </c>
      <c r="G889" s="255">
        <f>SUMIFS('7.  Persistence Report'!BB$27:BB$603,'7.  Persistence Report'!$D$27:$D$603,$B888,'7.  Persistence Report'!$H$27:$H$603,$D$796,'7.  Persistence Report'!$J$27:$J$603,"Adjustment")</f>
        <v>2809059.3763993653</v>
      </c>
      <c r="H889" s="255">
        <f>SUMIFS('7.  Persistence Report'!BC$27:BC$603,'7.  Persistence Report'!$D$27:$D$603,$B888,'7.  Persistence Report'!$H$27:$H$603,$D$796,'7.  Persistence Report'!$J$27:$J$603,"Adjustment")</f>
        <v>2809059.3763993653</v>
      </c>
      <c r="I889" s="255">
        <f>SUMIFS('7.  Persistence Report'!BD$27:BD$603,'7.  Persistence Report'!$D$27:$D$603,$B888,'7.  Persistence Report'!$H$27:$H$603,$D$796,'7.  Persistence Report'!$J$27:$J$603,"Adjustment")</f>
        <v>2809059.3763993653</v>
      </c>
      <c r="J889" s="255">
        <f>SUMIFS('7.  Persistence Report'!BE$27:BE$603,'7.  Persistence Report'!$D$27:$D$603,$B888,'7.  Persistence Report'!$H$27:$H$603,$D$796,'7.  Persistence Report'!$J$27:$J$603,"Adjustment")</f>
        <v>2809059.3763993653</v>
      </c>
      <c r="K889" s="255">
        <f>SUMIFS('7.  Persistence Report'!BF$27:BF$603,'7.  Persistence Report'!$D$27:$D$603,$B888,'7.  Persistence Report'!$H$27:$H$603,$D$796,'7.  Persistence Report'!$J$27:$J$603,"Adjustment")</f>
        <v>2809059.3763993653</v>
      </c>
      <c r="L889" s="255">
        <f>SUMIFS('7.  Persistence Report'!BG$27:BG$603,'7.  Persistence Report'!$D$27:$D$603,$B888,'7.  Persistence Report'!$H$27:$H$603,$D$796,'7.  Persistence Report'!$J$27:$J$603,"Adjustment")</f>
        <v>2809059.3763993653</v>
      </c>
      <c r="M889" s="255">
        <f>SUMIFS('7.  Persistence Report'!BH$27:BH$603,'7.  Persistence Report'!$D$27:$D$603,$B888,'7.  Persistence Report'!$H$27:$H$603,$D$796,'7.  Persistence Report'!$J$27:$J$603,"Adjustment")</f>
        <v>2809059.3763993653</v>
      </c>
      <c r="N889" s="255">
        <f>SUMIFS('7.  Persistence Report'!BI$27:BI$603,'7.  Persistence Report'!$D$27:$D$603,$B888,'7.  Persistence Report'!$H$27:$H$603,$D$796,'7.  Persistence Report'!$J$27:$J$603,"Adjustment")</f>
        <v>2809059.3763993653</v>
      </c>
      <c r="O889" s="255">
        <f>SUMIFS('7.  Persistence Report'!BJ$27:BJ$603,'7.  Persistence Report'!$D$27:$D$603,$B888,'7.  Persistence Report'!$H$27:$H$603,$D$796,'7.  Persistence Report'!$J$27:$J$603,"Adjustment")</f>
        <v>2809059.3763993653</v>
      </c>
      <c r="P889" s="255">
        <f>SUMIFS('7.  Persistence Report'!BK$27:BK$603,'7.  Persistence Report'!$D$27:$D$603,$B888,'7.  Persistence Report'!$H$27:$H$603,$D$796,'7.  Persistence Report'!$J$27:$J$603,"Adjustment")</f>
        <v>2809059.3763993653</v>
      </c>
      <c r="Q889" s="255">
        <f>Q888</f>
        <v>12</v>
      </c>
      <c r="R889" s="255">
        <f>SUMIFS('7.  Persistence Report'!T$27:T$603,'7.  Persistence Report'!$D$27:$D$603,$B888,'7.  Persistence Report'!$H$27:$H$603,$R$796,'7.  Persistence Report'!$J$27:$J$603,"Adjustment")</f>
        <v>1014.1893360995853</v>
      </c>
      <c r="S889" s="255">
        <f>SUMIFS('7.  Persistence Report'!U$27:U$603,'7.  Persistence Report'!$D$27:$D$603,$B888,'7.  Persistence Report'!$H$27:$H$603,$R$796,'7.  Persistence Report'!$J$27:$J$603,"Adjustment")</f>
        <v>1014.1893360995853</v>
      </c>
      <c r="T889" s="255">
        <f>SUMIFS('7.  Persistence Report'!V$27:V$603,'7.  Persistence Report'!$D$27:$D$603,$B888,'7.  Persistence Report'!$H$27:$H$603,$R$796,'7.  Persistence Report'!$J$27:$J$603,"Adjustment")</f>
        <v>1014.1893360995853</v>
      </c>
      <c r="U889" s="255">
        <f>SUMIFS('7.  Persistence Report'!W$27:W$603,'7.  Persistence Report'!$D$27:$D$603,$B888,'7.  Persistence Report'!$H$27:$H$603,$R$796,'7.  Persistence Report'!$J$27:$J$603,"Adjustment")</f>
        <v>1014.1893360995853</v>
      </c>
      <c r="V889" s="255">
        <f>SUMIFS('7.  Persistence Report'!X$27:X$603,'7.  Persistence Report'!$D$27:$D$603,$B888,'7.  Persistence Report'!$H$27:$H$603,$R$796,'7.  Persistence Report'!$J$27:$J$603,"Adjustment")</f>
        <v>1014.1893360995853</v>
      </c>
      <c r="W889" s="255">
        <f>SUMIFS('7.  Persistence Report'!Y$27:Y$603,'7.  Persistence Report'!$D$27:$D$603,$B888,'7.  Persistence Report'!$H$27:$H$603,$R$796,'7.  Persistence Report'!$J$27:$J$603,"Adjustment")</f>
        <v>1014.1893360995853</v>
      </c>
      <c r="X889" s="255">
        <f>SUMIFS('7.  Persistence Report'!Z$27:Z$603,'7.  Persistence Report'!$D$27:$D$603,$B888,'7.  Persistence Report'!$H$27:$H$603,$R$796,'7.  Persistence Report'!$J$27:$J$603,"Adjustment")</f>
        <v>1014.1893360995853</v>
      </c>
      <c r="Y889" s="255">
        <f>SUMIFS('7.  Persistence Report'!AA$27:AA$603,'7.  Persistence Report'!$D$27:$D$603,$B888,'7.  Persistence Report'!$H$27:$H$603,$R$796,'7.  Persistence Report'!$J$27:$J$603,"Adjustment")</f>
        <v>1014.1893360995853</v>
      </c>
      <c r="Z889" s="255">
        <f>SUMIFS('7.  Persistence Report'!AB$27:AB$603,'7.  Persistence Report'!$D$27:$D$603,$B888,'7.  Persistence Report'!$H$27:$H$603,$R$796,'7.  Persistence Report'!$J$27:$J$603,"Adjustment")</f>
        <v>1014.1893360995853</v>
      </c>
      <c r="AA889" s="255">
        <f>SUMIFS('7.  Persistence Report'!AC$27:AC$603,'7.  Persistence Report'!$D$27:$D$603,$B888,'7.  Persistence Report'!$H$27:$H$603,$R$796,'7.  Persistence Report'!$J$27:$J$603,"Adjustment")</f>
        <v>1014.1893360995853</v>
      </c>
      <c r="AB889" s="255">
        <f>SUMIFS('7.  Persistence Report'!AD$27:AD$603,'7.  Persistence Report'!$D$27:$D$603,$B888,'7.  Persistence Report'!$H$27:$H$603,$R$796,'7.  Persistence Report'!$J$27:$J$603,"Adjustment")</f>
        <v>1014.1893360995853</v>
      </c>
      <c r="AC889" s="255">
        <f>SUMIFS('7.  Persistence Report'!AE$27:AE$603,'7.  Persistence Report'!$D$27:$D$603,$B888,'7.  Persistence Report'!$H$27:$H$603,$R$796,'7.  Persistence Report'!$J$27:$J$603,"Adjustment")</f>
        <v>1014.1893360995853</v>
      </c>
      <c r="AD889" s="255">
        <f>SUMIFS('7.  Persistence Report'!AF$27:AF$603,'7.  Persistence Report'!$D$27:$D$603,$B888,'7.  Persistence Report'!$H$27:$H$603,$R$796,'7.  Persistence Report'!$J$27:$J$603,"Adjustment")</f>
        <v>1014.1893360995853</v>
      </c>
      <c r="AE889" s="362">
        <f>AE888</f>
        <v>0</v>
      </c>
      <c r="AF889" s="362">
        <f t="shared" ref="AF889" si="2600">AF888</f>
        <v>0</v>
      </c>
      <c r="AG889" s="362">
        <f t="shared" ref="AG889" si="2601">AG888</f>
        <v>8.9297173379666115E-3</v>
      </c>
      <c r="AH889" s="362">
        <f t="shared" ref="AH889" si="2602">AH888</f>
        <v>0.47861243619982291</v>
      </c>
      <c r="AI889" s="362">
        <f t="shared" ref="AI889" si="2603">AI888</f>
        <v>0.15893379443892505</v>
      </c>
      <c r="AJ889" s="362">
        <f t="shared" ref="AJ889" si="2604">AJ888</f>
        <v>0.35292374820196643</v>
      </c>
      <c r="AK889" s="362">
        <f t="shared" ref="AK889" si="2605">AK888</f>
        <v>0</v>
      </c>
      <c r="AL889" s="362">
        <f t="shared" ref="AL889" si="2606">AL888</f>
        <v>0</v>
      </c>
      <c r="AM889" s="362">
        <f t="shared" ref="AM889" si="2607">AM888</f>
        <v>0</v>
      </c>
      <c r="AN889" s="362">
        <f t="shared" ref="AN889" si="2608">AN888</f>
        <v>0</v>
      </c>
      <c r="AO889" s="362">
        <f t="shared" ref="AO889" si="2609">AO888</f>
        <v>0</v>
      </c>
      <c r="AP889" s="362">
        <f t="shared" ref="AP889" si="2610">AP888</f>
        <v>0</v>
      </c>
      <c r="AQ889" s="362">
        <f t="shared" ref="AQ889" si="2611">AQ888</f>
        <v>0</v>
      </c>
      <c r="AR889" s="362">
        <f t="shared" ref="AR889" si="2612">AR888</f>
        <v>0</v>
      </c>
      <c r="AS889" s="266"/>
    </row>
    <row r="890" spans="1:45" outlineLevel="1">
      <c r="A890" s="464"/>
      <c r="B890" s="254"/>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251"/>
      <c r="AE890" s="363"/>
      <c r="AF890" s="376"/>
      <c r="AG890" s="376"/>
      <c r="AH890" s="376"/>
      <c r="AI890" s="376"/>
      <c r="AJ890" s="376"/>
      <c r="AK890" s="376"/>
      <c r="AL890" s="376"/>
      <c r="AM890" s="376"/>
      <c r="AN890" s="376"/>
      <c r="AO890" s="376"/>
      <c r="AP890" s="376"/>
      <c r="AQ890" s="376"/>
      <c r="AR890" s="376"/>
      <c r="AS890" s="266"/>
    </row>
    <row r="891" spans="1:45" ht="30" outlineLevel="1">
      <c r="A891" s="464">
        <v>29</v>
      </c>
      <c r="B891" s="379" t="s">
        <v>121</v>
      </c>
      <c r="C891" s="251" t="s">
        <v>25</v>
      </c>
      <c r="D891" s="255">
        <f>SUMIFS('7.  Persistence Report'!AY$27:AY$603,'7.  Persistence Report'!$D$27:$D$603,$B891,'7.  Persistence Report'!$H$27:$H$603,$D$796,'7.  Persistence Report'!$J$27:$J$603,"&lt;&gt;Adjustment")</f>
        <v>37420.864578834306</v>
      </c>
      <c r="E891" s="255">
        <f>SUMIFS('7.  Persistence Report'!AZ$27:AZ$603,'7.  Persistence Report'!$D$27:$D$603,$B891,'7.  Persistence Report'!$H$27:$H$603,$D$796,'7.  Persistence Report'!$J$27:$J$603,"&lt;&gt;Adjustment")</f>
        <v>37420.864578834306</v>
      </c>
      <c r="F891" s="255">
        <f>SUMIFS('7.  Persistence Report'!BA$27:BA$603,'7.  Persistence Report'!$D$27:$D$603,$B891,'7.  Persistence Report'!$H$27:$H$603,$D$796,'7.  Persistence Report'!$J$27:$J$603,"&lt;&gt;Adjustment")</f>
        <v>37420.864578834306</v>
      </c>
      <c r="G891" s="255">
        <f>SUMIFS('7.  Persistence Report'!BB$27:BB$603,'7.  Persistence Report'!$D$27:$D$603,$B891,'7.  Persistence Report'!$H$27:$H$603,$D$796,'7.  Persistence Report'!$J$27:$J$603,"&lt;&gt;Adjustment")</f>
        <v>37420.864578834306</v>
      </c>
      <c r="H891" s="255">
        <f>SUMIFS('7.  Persistence Report'!BC$27:BC$603,'7.  Persistence Report'!$D$27:$D$603,$B891,'7.  Persistence Report'!$H$27:$H$603,$D$796,'7.  Persistence Report'!$J$27:$J$603,"&lt;&gt;Adjustment")</f>
        <v>37420.864578834306</v>
      </c>
      <c r="I891" s="255">
        <f>SUMIFS('7.  Persistence Report'!BD$27:BD$603,'7.  Persistence Report'!$D$27:$D$603,$B891,'7.  Persistence Report'!$H$27:$H$603,$D$796,'7.  Persistence Report'!$J$27:$J$603,"&lt;&gt;Adjustment")</f>
        <v>0</v>
      </c>
      <c r="J891" s="255">
        <f>SUMIFS('7.  Persistence Report'!BE$27:BE$603,'7.  Persistence Report'!$D$27:$D$603,$B891,'7.  Persistence Report'!$H$27:$H$603,$D$796,'7.  Persistence Report'!$J$27:$J$603,"&lt;&gt;Adjustment")</f>
        <v>0</v>
      </c>
      <c r="K891" s="255">
        <f>SUMIFS('7.  Persistence Report'!BF$27:BF$603,'7.  Persistence Report'!$D$27:$D$603,$B891,'7.  Persistence Report'!$H$27:$H$603,$D$796,'7.  Persistence Report'!$J$27:$J$603,"&lt;&gt;Adjustment")</f>
        <v>0</v>
      </c>
      <c r="L891" s="255">
        <f>SUMIFS('7.  Persistence Report'!BG$27:BG$603,'7.  Persistence Report'!$D$27:$D$603,$B891,'7.  Persistence Report'!$H$27:$H$603,$D$796,'7.  Persistence Report'!$J$27:$J$603,"&lt;&gt;Adjustment")</f>
        <v>0</v>
      </c>
      <c r="M891" s="255">
        <f>SUMIFS('7.  Persistence Report'!BH$27:BH$603,'7.  Persistence Report'!$D$27:$D$603,$B891,'7.  Persistence Report'!$H$27:$H$603,$D$796,'7.  Persistence Report'!$J$27:$J$603,"&lt;&gt;Adjustment")</f>
        <v>0</v>
      </c>
      <c r="N891" s="255">
        <f>SUMIFS('7.  Persistence Report'!BI$27:BI$603,'7.  Persistence Report'!$D$27:$D$603,$B891,'7.  Persistence Report'!$H$27:$H$603,$D$796,'7.  Persistence Report'!$J$27:$J$603,"&lt;&gt;Adjustment")</f>
        <v>0</v>
      </c>
      <c r="O891" s="255">
        <f>SUMIFS('7.  Persistence Report'!BJ$27:BJ$603,'7.  Persistence Report'!$D$27:$D$603,$B891,'7.  Persistence Report'!$H$27:$H$603,$D$796,'7.  Persistence Report'!$J$27:$J$603,"&lt;&gt;Adjustment")</f>
        <v>0</v>
      </c>
      <c r="P891" s="255">
        <f>SUMIFS('7.  Persistence Report'!BK$27:BK$603,'7.  Persistence Report'!$D$27:$D$603,$B891,'7.  Persistence Report'!$H$27:$H$603,$D$796,'7.  Persistence Report'!$J$27:$J$603,"&lt;&gt;Adjustment")</f>
        <v>0</v>
      </c>
      <c r="Q891" s="255">
        <v>3</v>
      </c>
      <c r="R891" s="255">
        <f>SUMIFS('7.  Persistence Report'!T$27:T$603,'7.  Persistence Report'!$D$27:$D$603,$B891,'7.  Persistence Report'!$H$27:$H$603,$R$796,'7.  Persistence Report'!$J$27:$J$603,"&lt;&gt;Adjustment")</f>
        <v>17.063716814159278</v>
      </c>
      <c r="S891" s="255">
        <f>SUMIFS('7.  Persistence Report'!U$27:U$603,'7.  Persistence Report'!$D$27:$D$603,$B891,'7.  Persistence Report'!$H$27:$H$603,$R$796,'7.  Persistence Report'!$J$27:$J$603,"&lt;&gt;Adjustment")</f>
        <v>17.063716814159278</v>
      </c>
      <c r="T891" s="255">
        <f>SUMIFS('7.  Persistence Report'!V$27:V$603,'7.  Persistence Report'!$D$27:$D$603,$B891,'7.  Persistence Report'!$H$27:$H$603,$R$796,'7.  Persistence Report'!$J$27:$J$603,"&lt;&gt;Adjustment")</f>
        <v>17.063716814159278</v>
      </c>
      <c r="U891" s="255">
        <f>SUMIFS('7.  Persistence Report'!W$27:W$603,'7.  Persistence Report'!$D$27:$D$603,$B891,'7.  Persistence Report'!$H$27:$H$603,$R$796,'7.  Persistence Report'!$J$27:$J$603,"&lt;&gt;Adjustment")</f>
        <v>17.063716814159278</v>
      </c>
      <c r="V891" s="255">
        <f>SUMIFS('7.  Persistence Report'!X$27:X$603,'7.  Persistence Report'!$D$27:$D$603,$B891,'7.  Persistence Report'!$H$27:$H$603,$R$796,'7.  Persistence Report'!$J$27:$J$603,"&lt;&gt;Adjustment")</f>
        <v>17.063716814159278</v>
      </c>
      <c r="W891" s="255">
        <f>SUMIFS('7.  Persistence Report'!Y$27:Y$603,'7.  Persistence Report'!$D$27:$D$603,$B891,'7.  Persistence Report'!$H$27:$H$603,$R$796,'7.  Persistence Report'!$J$27:$J$603,"&lt;&gt;Adjustment")</f>
        <v>0</v>
      </c>
      <c r="X891" s="255">
        <f>SUMIFS('7.  Persistence Report'!Z$27:Z$603,'7.  Persistence Report'!$D$27:$D$603,$B891,'7.  Persistence Report'!$H$27:$H$603,$R$796,'7.  Persistence Report'!$J$27:$J$603,"&lt;&gt;Adjustment")</f>
        <v>0</v>
      </c>
      <c r="Y891" s="255">
        <f>SUMIFS('7.  Persistence Report'!AA$27:AA$603,'7.  Persistence Report'!$D$27:$D$603,$B891,'7.  Persistence Report'!$H$27:$H$603,$R$796,'7.  Persistence Report'!$J$27:$J$603,"&lt;&gt;Adjustment")</f>
        <v>0</v>
      </c>
      <c r="Z891" s="255">
        <f>SUMIFS('7.  Persistence Report'!AB$27:AB$603,'7.  Persistence Report'!$D$27:$D$603,$B891,'7.  Persistence Report'!$H$27:$H$603,$R$796,'7.  Persistence Report'!$J$27:$J$603,"&lt;&gt;Adjustment")</f>
        <v>0</v>
      </c>
      <c r="AA891" s="255">
        <f>SUMIFS('7.  Persistence Report'!AC$27:AC$603,'7.  Persistence Report'!$D$27:$D$603,$B891,'7.  Persistence Report'!$H$27:$H$603,$R$796,'7.  Persistence Report'!$J$27:$J$603,"&lt;&gt;Adjustment")</f>
        <v>0</v>
      </c>
      <c r="AB891" s="255">
        <f>SUMIFS('7.  Persistence Report'!AD$27:AD$603,'7.  Persistence Report'!$D$27:$D$603,$B891,'7.  Persistence Report'!$H$27:$H$603,$R$796,'7.  Persistence Report'!$J$27:$J$603,"&lt;&gt;Adjustment")</f>
        <v>0</v>
      </c>
      <c r="AC891" s="255">
        <f>SUMIFS('7.  Persistence Report'!AE$27:AE$603,'7.  Persistence Report'!$D$27:$D$603,$B891,'7.  Persistence Report'!$H$27:$H$603,$R$796,'7.  Persistence Report'!$J$27:$J$603,"&lt;&gt;Adjustment")</f>
        <v>0</v>
      </c>
      <c r="AD891" s="255">
        <f>SUMIFS('7.  Persistence Report'!AF$27:AF$603,'7.  Persistence Report'!$D$27:$D$603,$B891,'7.  Persistence Report'!$H$27:$H$603,$R$796,'7.  Persistence Report'!$J$27:$J$603,"&lt;&gt;Adjustment")</f>
        <v>0</v>
      </c>
      <c r="AE891" s="361">
        <f>IFERROR(VLOOKUP($B891,'3-a.  Rate Class Allocations'!$B:$AM,16,FALSE),0)</f>
        <v>0</v>
      </c>
      <c r="AF891" s="361">
        <f>IFERROR(VLOOKUP($B891,'3-a.  Rate Class Allocations'!$B:$AM,18,FALSE),0)</f>
        <v>0</v>
      </c>
      <c r="AG891" s="361">
        <f>IFERROR(VLOOKUP($B891,'3-a.  Rate Class Allocations'!$B:$AM,20,FALSE),0)</f>
        <v>0</v>
      </c>
      <c r="AH891" s="361">
        <f>IFERROR(VLOOKUP($B891,'3-a.  Rate Class Allocations'!$B:$AM,21,FALSE),0)</f>
        <v>0.16826917605120376</v>
      </c>
      <c r="AI891" s="361">
        <f>IFERROR(VLOOKUP($B891,'3-a.  Rate Class Allocations'!$B:$AM,23,FALSE),0)</f>
        <v>0.83173082394879627</v>
      </c>
      <c r="AJ891" s="361">
        <f>IFERROR(VLOOKUP($B891,'3-a.  Rate Class Allocations'!$B:$AM,25,FALSE),0)</f>
        <v>0</v>
      </c>
      <c r="AK891" s="366"/>
      <c r="AL891" s="366"/>
      <c r="AM891" s="366"/>
      <c r="AN891" s="366"/>
      <c r="AO891" s="366"/>
      <c r="AP891" s="366"/>
      <c r="AQ891" s="366"/>
      <c r="AR891" s="366"/>
      <c r="AS891" s="256">
        <f>SUM(AE891:AR891)</f>
        <v>1</v>
      </c>
    </row>
    <row r="892" spans="1:45" outlineLevel="1">
      <c r="A892" s="464"/>
      <c r="B892" s="254" t="s">
        <v>341</v>
      </c>
      <c r="C892" s="251" t="s">
        <v>163</v>
      </c>
      <c r="D892" s="255">
        <f>SUMIFS('7.  Persistence Report'!AY$27:AY$603,'7.  Persistence Report'!$D$27:$D$603,$B891,'7.  Persistence Report'!$H$27:$H$603,$D$796,'7.  Persistence Report'!$J$27:$J$603,"Adjustment")</f>
        <v>64755.119928219749</v>
      </c>
      <c r="E892" s="255">
        <f>SUMIFS('7.  Persistence Report'!AZ$27:AZ$603,'7.  Persistence Report'!$D$27:$D$603,$B891,'7.  Persistence Report'!$H$27:$H$603,$D$796,'7.  Persistence Report'!$J$27:$J$603,"Adjustment")</f>
        <v>64755.119928219749</v>
      </c>
      <c r="F892" s="255">
        <f>SUMIFS('7.  Persistence Report'!BA$27:BA$603,'7.  Persistence Report'!$D$27:$D$603,$B891,'7.  Persistence Report'!$H$27:$H$603,$D$796,'7.  Persistence Report'!$J$27:$J$603,"Adjustment")</f>
        <v>64755.119928219749</v>
      </c>
      <c r="G892" s="255">
        <f>SUMIFS('7.  Persistence Report'!BB$27:BB$603,'7.  Persistence Report'!$D$27:$D$603,$B891,'7.  Persistence Report'!$H$27:$H$603,$D$796,'7.  Persistence Report'!$J$27:$J$603,"Adjustment")</f>
        <v>64755.119928219749</v>
      </c>
      <c r="H892" s="255">
        <f>SUMIFS('7.  Persistence Report'!BC$27:BC$603,'7.  Persistence Report'!$D$27:$D$603,$B891,'7.  Persistence Report'!$H$27:$H$603,$D$796,'7.  Persistence Report'!$J$27:$J$603,"Adjustment")</f>
        <v>64755.119928219749</v>
      </c>
      <c r="I892" s="255">
        <f>SUMIFS('7.  Persistence Report'!BD$27:BD$603,'7.  Persistence Report'!$D$27:$D$603,$B891,'7.  Persistence Report'!$H$27:$H$603,$D$796,'7.  Persistence Report'!$J$27:$J$603,"Adjustment")</f>
        <v>0</v>
      </c>
      <c r="J892" s="255">
        <f>SUMIFS('7.  Persistence Report'!BE$27:BE$603,'7.  Persistence Report'!$D$27:$D$603,$B891,'7.  Persistence Report'!$H$27:$H$603,$D$796,'7.  Persistence Report'!$J$27:$J$603,"Adjustment")</f>
        <v>0</v>
      </c>
      <c r="K892" s="255">
        <f>SUMIFS('7.  Persistence Report'!BF$27:BF$603,'7.  Persistence Report'!$D$27:$D$603,$B891,'7.  Persistence Report'!$H$27:$H$603,$D$796,'7.  Persistence Report'!$J$27:$J$603,"Adjustment")</f>
        <v>0</v>
      </c>
      <c r="L892" s="255">
        <f>SUMIFS('7.  Persistence Report'!BG$27:BG$603,'7.  Persistence Report'!$D$27:$D$603,$B891,'7.  Persistence Report'!$H$27:$H$603,$D$796,'7.  Persistence Report'!$J$27:$J$603,"Adjustment")</f>
        <v>0</v>
      </c>
      <c r="M892" s="255">
        <f>SUMIFS('7.  Persistence Report'!BH$27:BH$603,'7.  Persistence Report'!$D$27:$D$603,$B891,'7.  Persistence Report'!$H$27:$H$603,$D$796,'7.  Persistence Report'!$J$27:$J$603,"Adjustment")</f>
        <v>0</v>
      </c>
      <c r="N892" s="255">
        <f>SUMIFS('7.  Persistence Report'!BI$27:BI$603,'7.  Persistence Report'!$D$27:$D$603,$B891,'7.  Persistence Report'!$H$27:$H$603,$D$796,'7.  Persistence Report'!$J$27:$J$603,"Adjustment")</f>
        <v>0</v>
      </c>
      <c r="O892" s="255">
        <f>SUMIFS('7.  Persistence Report'!BJ$27:BJ$603,'7.  Persistence Report'!$D$27:$D$603,$B891,'7.  Persistence Report'!$H$27:$H$603,$D$796,'7.  Persistence Report'!$J$27:$J$603,"Adjustment")</f>
        <v>0</v>
      </c>
      <c r="P892" s="255">
        <f>SUMIFS('7.  Persistence Report'!BK$27:BK$603,'7.  Persistence Report'!$D$27:$D$603,$B891,'7.  Persistence Report'!$H$27:$H$603,$D$796,'7.  Persistence Report'!$J$27:$J$603,"Adjustment")</f>
        <v>0</v>
      </c>
      <c r="Q892" s="255">
        <f>Q891</f>
        <v>3</v>
      </c>
      <c r="R892" s="255">
        <f>SUMIFS('7.  Persistence Report'!T$27:T$603,'7.  Persistence Report'!$D$27:$D$603,$B891,'7.  Persistence Report'!$H$27:$H$603,$R$796,'7.  Persistence Report'!$J$27:$J$603,"Adjustment")</f>
        <v>12.180530973451317</v>
      </c>
      <c r="S892" s="255">
        <f>SUMIFS('7.  Persistence Report'!U$27:U$603,'7.  Persistence Report'!$D$27:$D$603,$B891,'7.  Persistence Report'!$H$27:$H$603,$R$796,'7.  Persistence Report'!$J$27:$J$603,"Adjustment")</f>
        <v>12.180530973451317</v>
      </c>
      <c r="T892" s="255">
        <f>SUMIFS('7.  Persistence Report'!V$27:V$603,'7.  Persistence Report'!$D$27:$D$603,$B891,'7.  Persistence Report'!$H$27:$H$603,$R$796,'7.  Persistence Report'!$J$27:$J$603,"Adjustment")</f>
        <v>12.180530973451317</v>
      </c>
      <c r="U892" s="255">
        <f>SUMIFS('7.  Persistence Report'!W$27:W$603,'7.  Persistence Report'!$D$27:$D$603,$B891,'7.  Persistence Report'!$H$27:$H$603,$R$796,'7.  Persistence Report'!$J$27:$J$603,"Adjustment")</f>
        <v>12.180530973451317</v>
      </c>
      <c r="V892" s="255">
        <f>SUMIFS('7.  Persistence Report'!X$27:X$603,'7.  Persistence Report'!$D$27:$D$603,$B891,'7.  Persistence Report'!$H$27:$H$603,$R$796,'7.  Persistence Report'!$J$27:$J$603,"Adjustment")</f>
        <v>12.180530973451317</v>
      </c>
      <c r="W892" s="255">
        <f>SUMIFS('7.  Persistence Report'!Y$27:Y$603,'7.  Persistence Report'!$D$27:$D$603,$B891,'7.  Persistence Report'!$H$27:$H$603,$R$796,'7.  Persistence Report'!$J$27:$J$603,"Adjustment")</f>
        <v>0</v>
      </c>
      <c r="X892" s="255">
        <f>SUMIFS('7.  Persistence Report'!Z$27:Z$603,'7.  Persistence Report'!$D$27:$D$603,$B891,'7.  Persistence Report'!$H$27:$H$603,$R$796,'7.  Persistence Report'!$J$27:$J$603,"Adjustment")</f>
        <v>0</v>
      </c>
      <c r="Y892" s="255">
        <f>SUMIFS('7.  Persistence Report'!AA$27:AA$603,'7.  Persistence Report'!$D$27:$D$603,$B891,'7.  Persistence Report'!$H$27:$H$603,$R$796,'7.  Persistence Report'!$J$27:$J$603,"Adjustment")</f>
        <v>0</v>
      </c>
      <c r="Z892" s="255">
        <f>SUMIFS('7.  Persistence Report'!AB$27:AB$603,'7.  Persistence Report'!$D$27:$D$603,$B891,'7.  Persistence Report'!$H$27:$H$603,$R$796,'7.  Persistence Report'!$J$27:$J$603,"Adjustment")</f>
        <v>0</v>
      </c>
      <c r="AA892" s="255">
        <f>SUMIFS('7.  Persistence Report'!AC$27:AC$603,'7.  Persistence Report'!$D$27:$D$603,$B891,'7.  Persistence Report'!$H$27:$H$603,$R$796,'7.  Persistence Report'!$J$27:$J$603,"Adjustment")</f>
        <v>0</v>
      </c>
      <c r="AB892" s="255">
        <f>SUMIFS('7.  Persistence Report'!AD$27:AD$603,'7.  Persistence Report'!$D$27:$D$603,$B891,'7.  Persistence Report'!$H$27:$H$603,$R$796,'7.  Persistence Report'!$J$27:$J$603,"Adjustment")</f>
        <v>0</v>
      </c>
      <c r="AC892" s="255">
        <f>SUMIFS('7.  Persistence Report'!AE$27:AE$603,'7.  Persistence Report'!$D$27:$D$603,$B891,'7.  Persistence Report'!$H$27:$H$603,$R$796,'7.  Persistence Report'!$J$27:$J$603,"Adjustment")</f>
        <v>0</v>
      </c>
      <c r="AD892" s="255">
        <f>SUMIFS('7.  Persistence Report'!AF$27:AF$603,'7.  Persistence Report'!$D$27:$D$603,$B891,'7.  Persistence Report'!$H$27:$H$603,$R$796,'7.  Persistence Report'!$J$27:$J$603,"Adjustment")</f>
        <v>0</v>
      </c>
      <c r="AE892" s="362">
        <f>AE891</f>
        <v>0</v>
      </c>
      <c r="AF892" s="362">
        <f t="shared" ref="AF892" si="2613">AF891</f>
        <v>0</v>
      </c>
      <c r="AG892" s="362">
        <f t="shared" ref="AG892" si="2614">AG891</f>
        <v>0</v>
      </c>
      <c r="AH892" s="362">
        <f t="shared" ref="AH892" si="2615">AH891</f>
        <v>0.16826917605120376</v>
      </c>
      <c r="AI892" s="362">
        <f t="shared" ref="AI892" si="2616">AI891</f>
        <v>0.83173082394879627</v>
      </c>
      <c r="AJ892" s="362">
        <f t="shared" ref="AJ892" si="2617">AJ891</f>
        <v>0</v>
      </c>
      <c r="AK892" s="362">
        <f t="shared" ref="AK892" si="2618">AK891</f>
        <v>0</v>
      </c>
      <c r="AL892" s="362">
        <f t="shared" ref="AL892" si="2619">AL891</f>
        <v>0</v>
      </c>
      <c r="AM892" s="362">
        <f t="shared" ref="AM892" si="2620">AM891</f>
        <v>0</v>
      </c>
      <c r="AN892" s="362">
        <f t="shared" ref="AN892" si="2621">AN891</f>
        <v>0</v>
      </c>
      <c r="AO892" s="362">
        <f t="shared" ref="AO892" si="2622">AO891</f>
        <v>0</v>
      </c>
      <c r="AP892" s="362">
        <f t="shared" ref="AP892" si="2623">AP891</f>
        <v>0</v>
      </c>
      <c r="AQ892" s="362">
        <f t="shared" ref="AQ892" si="2624">AQ891</f>
        <v>0</v>
      </c>
      <c r="AR892" s="362">
        <f t="shared" ref="AR892" si="2625">AR891</f>
        <v>0</v>
      </c>
      <c r="AS892" s="266"/>
    </row>
    <row r="893" spans="1:45" outlineLevel="1">
      <c r="A893" s="464"/>
      <c r="B893" s="254"/>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251"/>
      <c r="AE893" s="363"/>
      <c r="AF893" s="376"/>
      <c r="AG893" s="376"/>
      <c r="AH893" s="376"/>
      <c r="AI893" s="376"/>
      <c r="AJ893" s="376"/>
      <c r="AK893" s="376"/>
      <c r="AL893" s="376"/>
      <c r="AM893" s="376"/>
      <c r="AN893" s="376"/>
      <c r="AO893" s="376"/>
      <c r="AP893" s="376"/>
      <c r="AQ893" s="376"/>
      <c r="AR893" s="376"/>
      <c r="AS893" s="266"/>
    </row>
    <row r="894" spans="1:45" ht="30" outlineLevel="1">
      <c r="A894" s="464">
        <v>30</v>
      </c>
      <c r="B894" s="379" t="s">
        <v>122</v>
      </c>
      <c r="C894" s="251" t="s">
        <v>25</v>
      </c>
      <c r="D894" s="255">
        <f>SUMIFS('7.  Persistence Report'!AY$27:AY$603,'7.  Persistence Report'!$D$27:$D$603,$B894,'7.  Persistence Report'!$H$27:$H$603,$D$796,'7.  Persistence Report'!$J$27:$J$603,"&lt;&gt;Adjustment")</f>
        <v>1715380.5501210953</v>
      </c>
      <c r="E894" s="255">
        <f>SUMIFS('7.  Persistence Report'!AZ$27:AZ$603,'7.  Persistence Report'!$D$27:$D$603,$B894,'7.  Persistence Report'!$H$27:$H$603,$D$796,'7.  Persistence Report'!$J$27:$J$603,"&lt;&gt;Adjustment")</f>
        <v>1715380.5501210953</v>
      </c>
      <c r="F894" s="255">
        <f>SUMIFS('7.  Persistence Report'!BA$27:BA$603,'7.  Persistence Report'!$D$27:$D$603,$B894,'7.  Persistence Report'!$H$27:$H$603,$D$796,'7.  Persistence Report'!$J$27:$J$603,"&lt;&gt;Adjustment")</f>
        <v>1715380.5501210953</v>
      </c>
      <c r="G894" s="255">
        <f>SUMIFS('7.  Persistence Report'!BB$27:BB$603,'7.  Persistence Report'!$D$27:$D$603,$B894,'7.  Persistence Report'!$H$27:$H$603,$D$796,'7.  Persistence Report'!$J$27:$J$603,"&lt;&gt;Adjustment")</f>
        <v>1715380.5501210953</v>
      </c>
      <c r="H894" s="255">
        <f>SUMIFS('7.  Persistence Report'!BC$27:BC$603,'7.  Persistence Report'!$D$27:$D$603,$B894,'7.  Persistence Report'!$H$27:$H$603,$D$796,'7.  Persistence Report'!$J$27:$J$603,"&lt;&gt;Adjustment")</f>
        <v>1715380.5501210953</v>
      </c>
      <c r="I894" s="255">
        <f>SUMIFS('7.  Persistence Report'!BD$27:BD$603,'7.  Persistence Report'!$D$27:$D$603,$B894,'7.  Persistence Report'!$H$27:$H$603,$D$796,'7.  Persistence Report'!$J$27:$J$603,"&lt;&gt;Adjustment")</f>
        <v>1715380.5501210953</v>
      </c>
      <c r="J894" s="255">
        <f>SUMIFS('7.  Persistence Report'!BE$27:BE$603,'7.  Persistence Report'!$D$27:$D$603,$B894,'7.  Persistence Report'!$H$27:$H$603,$D$796,'7.  Persistence Report'!$J$27:$J$603,"&lt;&gt;Adjustment")</f>
        <v>1715380.5501210953</v>
      </c>
      <c r="K894" s="255">
        <f>SUMIFS('7.  Persistence Report'!BF$27:BF$603,'7.  Persistence Report'!$D$27:$D$603,$B894,'7.  Persistence Report'!$H$27:$H$603,$D$796,'7.  Persistence Report'!$J$27:$J$603,"&lt;&gt;Adjustment")</f>
        <v>1715380.5501210953</v>
      </c>
      <c r="L894" s="255">
        <f>SUMIFS('7.  Persistence Report'!BG$27:BG$603,'7.  Persistence Report'!$D$27:$D$603,$B894,'7.  Persistence Report'!$H$27:$H$603,$D$796,'7.  Persistence Report'!$J$27:$J$603,"&lt;&gt;Adjustment")</f>
        <v>1715380.5501210953</v>
      </c>
      <c r="M894" s="255">
        <f>SUMIFS('7.  Persistence Report'!BH$27:BH$603,'7.  Persistence Report'!$D$27:$D$603,$B894,'7.  Persistence Report'!$H$27:$H$603,$D$796,'7.  Persistence Report'!$J$27:$J$603,"&lt;&gt;Adjustment")</f>
        <v>1715380.5501210953</v>
      </c>
      <c r="N894" s="255">
        <f>SUMIFS('7.  Persistence Report'!BI$27:BI$603,'7.  Persistence Report'!$D$27:$D$603,$B894,'7.  Persistence Report'!$H$27:$H$603,$D$796,'7.  Persistence Report'!$J$27:$J$603,"&lt;&gt;Adjustment")</f>
        <v>457625.5139782101</v>
      </c>
      <c r="O894" s="255">
        <f>SUMIFS('7.  Persistence Report'!BJ$27:BJ$603,'7.  Persistence Report'!$D$27:$D$603,$B894,'7.  Persistence Report'!$H$27:$H$603,$D$796,'7.  Persistence Report'!$J$27:$J$603,"&lt;&gt;Adjustment")</f>
        <v>457625.5139782101</v>
      </c>
      <c r="P894" s="255">
        <f>SUMIFS('7.  Persistence Report'!BK$27:BK$603,'7.  Persistence Report'!$D$27:$D$603,$B894,'7.  Persistence Report'!$H$27:$H$603,$D$796,'7.  Persistence Report'!$J$27:$J$603,"&lt;&gt;Adjustment")</f>
        <v>457625.5139782101</v>
      </c>
      <c r="Q894" s="255">
        <v>12</v>
      </c>
      <c r="R894" s="255">
        <f>SUMIFS('7.  Persistence Report'!T$27:T$603,'7.  Persistence Report'!$D$27:$D$603,$B894,'7.  Persistence Report'!$H$27:$H$603,$R$796,'7.  Persistence Report'!$J$27:$J$603,"&lt;&gt;Adjustment")</f>
        <v>153.30413625304138</v>
      </c>
      <c r="S894" s="255">
        <f>SUMIFS('7.  Persistence Report'!U$27:U$603,'7.  Persistence Report'!$D$27:$D$603,$B894,'7.  Persistence Report'!$H$27:$H$603,$R$796,'7.  Persistence Report'!$J$27:$J$603,"&lt;&gt;Adjustment")</f>
        <v>153.30413625304138</v>
      </c>
      <c r="T894" s="255">
        <f>SUMIFS('7.  Persistence Report'!V$27:V$603,'7.  Persistence Report'!$D$27:$D$603,$B894,'7.  Persistence Report'!$H$27:$H$603,$R$796,'7.  Persistence Report'!$J$27:$J$603,"&lt;&gt;Adjustment")</f>
        <v>153.30413625304138</v>
      </c>
      <c r="U894" s="255">
        <f>SUMIFS('7.  Persistence Report'!W$27:W$603,'7.  Persistence Report'!$D$27:$D$603,$B894,'7.  Persistence Report'!$H$27:$H$603,$R$796,'7.  Persistence Report'!$J$27:$J$603,"&lt;&gt;Adjustment")</f>
        <v>153.30413625304138</v>
      </c>
      <c r="V894" s="255">
        <f>SUMIFS('7.  Persistence Report'!X$27:X$603,'7.  Persistence Report'!$D$27:$D$603,$B894,'7.  Persistence Report'!$H$27:$H$603,$R$796,'7.  Persistence Report'!$J$27:$J$603,"&lt;&gt;Adjustment")</f>
        <v>153.30413625304138</v>
      </c>
      <c r="W894" s="255">
        <f>SUMIFS('7.  Persistence Report'!Y$27:Y$603,'7.  Persistence Report'!$D$27:$D$603,$B894,'7.  Persistence Report'!$H$27:$H$603,$R$796,'7.  Persistence Report'!$J$27:$J$603,"&lt;&gt;Adjustment")</f>
        <v>153.30413625304138</v>
      </c>
      <c r="X894" s="255">
        <f>SUMIFS('7.  Persistence Report'!Z$27:Z$603,'7.  Persistence Report'!$D$27:$D$603,$B894,'7.  Persistence Report'!$H$27:$H$603,$R$796,'7.  Persistence Report'!$J$27:$J$603,"&lt;&gt;Adjustment")</f>
        <v>153.30413625304138</v>
      </c>
      <c r="Y894" s="255">
        <f>SUMIFS('7.  Persistence Report'!AA$27:AA$603,'7.  Persistence Report'!$D$27:$D$603,$B894,'7.  Persistence Report'!$H$27:$H$603,$R$796,'7.  Persistence Report'!$J$27:$J$603,"&lt;&gt;Adjustment")</f>
        <v>153.30413625304138</v>
      </c>
      <c r="Z894" s="255">
        <f>SUMIFS('7.  Persistence Report'!AB$27:AB$603,'7.  Persistence Report'!$D$27:$D$603,$B894,'7.  Persistence Report'!$H$27:$H$603,$R$796,'7.  Persistence Report'!$J$27:$J$603,"&lt;&gt;Adjustment")</f>
        <v>153.30413625304138</v>
      </c>
      <c r="AA894" s="255">
        <f>SUMIFS('7.  Persistence Report'!AC$27:AC$603,'7.  Persistence Report'!$D$27:$D$603,$B894,'7.  Persistence Report'!$H$27:$H$603,$R$796,'7.  Persistence Report'!$J$27:$J$603,"&lt;&gt;Adjustment")</f>
        <v>153.30413625304138</v>
      </c>
      <c r="AB894" s="255">
        <f>SUMIFS('7.  Persistence Report'!AD$27:AD$603,'7.  Persistence Report'!$D$27:$D$603,$B894,'7.  Persistence Report'!$H$27:$H$603,$R$796,'7.  Persistence Report'!$J$27:$J$603,"&lt;&gt;Adjustment")</f>
        <v>100.38807785888078</v>
      </c>
      <c r="AC894" s="255">
        <f>SUMIFS('7.  Persistence Report'!AE$27:AE$603,'7.  Persistence Report'!$D$27:$D$603,$B894,'7.  Persistence Report'!$H$27:$H$603,$R$796,'7.  Persistence Report'!$J$27:$J$603,"&lt;&gt;Adjustment")</f>
        <v>100.38807785888078</v>
      </c>
      <c r="AD894" s="255">
        <f>SUMIFS('7.  Persistence Report'!AF$27:AF$603,'7.  Persistence Report'!$D$27:$D$603,$B894,'7.  Persistence Report'!$H$27:$H$603,$R$796,'7.  Persistence Report'!$J$27:$J$603,"&lt;&gt;Adjustment")</f>
        <v>100.38807785888078</v>
      </c>
      <c r="AE894" s="361">
        <f>IFERROR(VLOOKUP($B894,'3-a.  Rate Class Allocations'!$B:$AM,16,FALSE),0)</f>
        <v>0</v>
      </c>
      <c r="AF894" s="361">
        <f>IFERROR(VLOOKUP($B894,'3-a.  Rate Class Allocations'!$B:$AM,18,FALSE),0)</f>
        <v>0</v>
      </c>
      <c r="AG894" s="361">
        <f>IFERROR(VLOOKUP($B894,'3-a.  Rate Class Allocations'!$B:$AM,20,FALSE),0)</f>
        <v>0</v>
      </c>
      <c r="AH894" s="361">
        <f>IFERROR(VLOOKUP($B894,'3-a.  Rate Class Allocations'!$B:$AM,21,FALSE),0)</f>
        <v>0.30393286160934674</v>
      </c>
      <c r="AI894" s="361">
        <f>IFERROR(VLOOKUP($B894,'3-a.  Rate Class Allocations'!$B:$AM,23,FALSE),0)</f>
        <v>0.17936481816685867</v>
      </c>
      <c r="AJ894" s="361">
        <f>IFERROR(VLOOKUP($B894,'3-a.  Rate Class Allocations'!$B:$AM,25,FALSE),0)</f>
        <v>0.5167023202237947</v>
      </c>
      <c r="AK894" s="366"/>
      <c r="AL894" s="366"/>
      <c r="AM894" s="366"/>
      <c r="AN894" s="366"/>
      <c r="AO894" s="366"/>
      <c r="AP894" s="366"/>
      <c r="AQ894" s="366"/>
      <c r="AR894" s="366"/>
      <c r="AS894" s="256">
        <f>SUM(AE894:AR894)</f>
        <v>1</v>
      </c>
    </row>
    <row r="895" spans="1:45" outlineLevel="1">
      <c r="A895" s="464"/>
      <c r="B895" s="254" t="s">
        <v>341</v>
      </c>
      <c r="C895" s="251" t="s">
        <v>163</v>
      </c>
      <c r="D895" s="255">
        <f>SUMIFS('7.  Persistence Report'!AY$27:AY$603,'7.  Persistence Report'!$D$27:$D$603,$B894,'7.  Persistence Report'!$H$27:$H$603,$D$796,'7.  Persistence Report'!$J$27:$J$603,"Adjustment")</f>
        <v>2156052.8773483224</v>
      </c>
      <c r="E895" s="255">
        <f>SUMIFS('7.  Persistence Report'!AZ$27:AZ$603,'7.  Persistence Report'!$D$27:$D$603,$B894,'7.  Persistence Report'!$H$27:$H$603,$D$796,'7.  Persistence Report'!$J$27:$J$603,"Adjustment")</f>
        <v>2156052.8773483224</v>
      </c>
      <c r="F895" s="255">
        <f>SUMIFS('7.  Persistence Report'!BA$27:BA$603,'7.  Persistence Report'!$D$27:$D$603,$B894,'7.  Persistence Report'!$H$27:$H$603,$D$796,'7.  Persistence Report'!$J$27:$J$603,"Adjustment")</f>
        <v>2156052.8773483224</v>
      </c>
      <c r="G895" s="255">
        <f>SUMIFS('7.  Persistence Report'!BB$27:BB$603,'7.  Persistence Report'!$D$27:$D$603,$B894,'7.  Persistence Report'!$H$27:$H$603,$D$796,'7.  Persistence Report'!$J$27:$J$603,"Adjustment")</f>
        <v>2156052.8773483224</v>
      </c>
      <c r="H895" s="255">
        <f>SUMIFS('7.  Persistence Report'!BC$27:BC$603,'7.  Persistence Report'!$D$27:$D$603,$B894,'7.  Persistence Report'!$H$27:$H$603,$D$796,'7.  Persistence Report'!$J$27:$J$603,"Adjustment")</f>
        <v>2156052.8773483224</v>
      </c>
      <c r="I895" s="255">
        <f>SUMIFS('7.  Persistence Report'!BD$27:BD$603,'7.  Persistence Report'!$D$27:$D$603,$B894,'7.  Persistence Report'!$H$27:$H$603,$D$796,'7.  Persistence Report'!$J$27:$J$603,"Adjustment")</f>
        <v>2156052.8773483224</v>
      </c>
      <c r="J895" s="255">
        <f>SUMIFS('7.  Persistence Report'!BE$27:BE$603,'7.  Persistence Report'!$D$27:$D$603,$B894,'7.  Persistence Report'!$H$27:$H$603,$D$796,'7.  Persistence Report'!$J$27:$J$603,"Adjustment")</f>
        <v>2156052.8773483224</v>
      </c>
      <c r="K895" s="255">
        <f>SUMIFS('7.  Persistence Report'!BF$27:BF$603,'7.  Persistence Report'!$D$27:$D$603,$B894,'7.  Persistence Report'!$H$27:$H$603,$D$796,'7.  Persistence Report'!$J$27:$J$603,"Adjustment")</f>
        <v>2156052.8773483224</v>
      </c>
      <c r="L895" s="255">
        <f>SUMIFS('7.  Persistence Report'!BG$27:BG$603,'7.  Persistence Report'!$D$27:$D$603,$B894,'7.  Persistence Report'!$H$27:$H$603,$D$796,'7.  Persistence Report'!$J$27:$J$603,"Adjustment")</f>
        <v>2156052.8773483224</v>
      </c>
      <c r="M895" s="255">
        <f>SUMIFS('7.  Persistence Report'!BH$27:BH$603,'7.  Persistence Report'!$D$27:$D$603,$B894,'7.  Persistence Report'!$H$27:$H$603,$D$796,'7.  Persistence Report'!$J$27:$J$603,"Adjustment")</f>
        <v>2156052.8773483224</v>
      </c>
      <c r="N895" s="255">
        <f>SUMIFS('7.  Persistence Report'!BI$27:BI$603,'7.  Persistence Report'!$D$27:$D$603,$B894,'7.  Persistence Report'!$H$27:$H$603,$D$796,'7.  Persistence Report'!$J$27:$J$603,"Adjustment")</f>
        <v>575187.12456607504</v>
      </c>
      <c r="O895" s="255">
        <f>SUMIFS('7.  Persistence Report'!BJ$27:BJ$603,'7.  Persistence Report'!$D$27:$D$603,$B894,'7.  Persistence Report'!$H$27:$H$603,$D$796,'7.  Persistence Report'!$J$27:$J$603,"Adjustment")</f>
        <v>575187.12456607504</v>
      </c>
      <c r="P895" s="255">
        <f>SUMIFS('7.  Persistence Report'!BK$27:BK$603,'7.  Persistence Report'!$D$27:$D$603,$B894,'7.  Persistence Report'!$H$27:$H$603,$D$796,'7.  Persistence Report'!$J$27:$J$603,"Adjustment")</f>
        <v>575187.12456607504</v>
      </c>
      <c r="Q895" s="255">
        <f>Q894</f>
        <v>12</v>
      </c>
      <c r="R895" s="255">
        <f>SUMIFS('7.  Persistence Report'!T$27:T$603,'7.  Persistence Report'!$D$27:$D$603,$B894,'7.  Persistence Report'!$H$27:$H$603,$R$796,'7.  Persistence Report'!$J$27:$J$603,"Adjustment")</f>
        <v>367.15912408759124</v>
      </c>
      <c r="S895" s="255">
        <f>SUMIFS('7.  Persistence Report'!U$27:U$603,'7.  Persistence Report'!$D$27:$D$603,$B894,'7.  Persistence Report'!$H$27:$H$603,$R$796,'7.  Persistence Report'!$J$27:$J$603,"Adjustment")</f>
        <v>367.15912408759124</v>
      </c>
      <c r="T895" s="255">
        <f>SUMIFS('7.  Persistence Report'!V$27:V$603,'7.  Persistence Report'!$D$27:$D$603,$B894,'7.  Persistence Report'!$H$27:$H$603,$R$796,'7.  Persistence Report'!$J$27:$J$603,"Adjustment")</f>
        <v>367.15912408759124</v>
      </c>
      <c r="U895" s="255">
        <f>SUMIFS('7.  Persistence Report'!W$27:W$603,'7.  Persistence Report'!$D$27:$D$603,$B894,'7.  Persistence Report'!$H$27:$H$603,$R$796,'7.  Persistence Report'!$J$27:$J$603,"Adjustment")</f>
        <v>367.15912408759124</v>
      </c>
      <c r="V895" s="255">
        <f>SUMIFS('7.  Persistence Report'!X$27:X$603,'7.  Persistence Report'!$D$27:$D$603,$B894,'7.  Persistence Report'!$H$27:$H$603,$R$796,'7.  Persistence Report'!$J$27:$J$603,"Adjustment")</f>
        <v>367.15912408759124</v>
      </c>
      <c r="W895" s="255">
        <f>SUMIFS('7.  Persistence Report'!Y$27:Y$603,'7.  Persistence Report'!$D$27:$D$603,$B894,'7.  Persistence Report'!$H$27:$H$603,$R$796,'7.  Persistence Report'!$J$27:$J$603,"Adjustment")</f>
        <v>367.15912408759124</v>
      </c>
      <c r="X895" s="255">
        <f>SUMIFS('7.  Persistence Report'!Z$27:Z$603,'7.  Persistence Report'!$D$27:$D$603,$B894,'7.  Persistence Report'!$H$27:$H$603,$R$796,'7.  Persistence Report'!$J$27:$J$603,"Adjustment")</f>
        <v>367.15912408759124</v>
      </c>
      <c r="Y895" s="255">
        <f>SUMIFS('7.  Persistence Report'!AA$27:AA$603,'7.  Persistence Report'!$D$27:$D$603,$B894,'7.  Persistence Report'!$H$27:$H$603,$R$796,'7.  Persistence Report'!$J$27:$J$603,"Adjustment")</f>
        <v>367.15912408759124</v>
      </c>
      <c r="Z895" s="255">
        <f>SUMIFS('7.  Persistence Report'!AB$27:AB$603,'7.  Persistence Report'!$D$27:$D$603,$B894,'7.  Persistence Report'!$H$27:$H$603,$R$796,'7.  Persistence Report'!$J$27:$J$603,"Adjustment")</f>
        <v>367.15912408759124</v>
      </c>
      <c r="AA895" s="255">
        <f>SUMIFS('7.  Persistence Report'!AC$27:AC$603,'7.  Persistence Report'!$D$27:$D$603,$B894,'7.  Persistence Report'!$H$27:$H$603,$R$796,'7.  Persistence Report'!$J$27:$J$603,"Adjustment")</f>
        <v>367.15912408759124</v>
      </c>
      <c r="AB895" s="255">
        <f>SUMIFS('7.  Persistence Report'!AD$27:AD$603,'7.  Persistence Report'!$D$27:$D$603,$B894,'7.  Persistence Report'!$H$27:$H$603,$R$796,'7.  Persistence Report'!$J$27:$J$603,"Adjustment")</f>
        <v>240.42664233576642</v>
      </c>
      <c r="AC895" s="255">
        <f>SUMIFS('7.  Persistence Report'!AE$27:AE$603,'7.  Persistence Report'!$D$27:$D$603,$B894,'7.  Persistence Report'!$H$27:$H$603,$R$796,'7.  Persistence Report'!$J$27:$J$603,"Adjustment")</f>
        <v>240.42664233576642</v>
      </c>
      <c r="AD895" s="255">
        <f>SUMIFS('7.  Persistence Report'!AF$27:AF$603,'7.  Persistence Report'!$D$27:$D$603,$B894,'7.  Persistence Report'!$H$27:$H$603,$R$796,'7.  Persistence Report'!$J$27:$J$603,"Adjustment")</f>
        <v>240.42664233576642</v>
      </c>
      <c r="AE895" s="362">
        <f>AE894</f>
        <v>0</v>
      </c>
      <c r="AF895" s="362">
        <f t="shared" ref="AF895" si="2626">AF894</f>
        <v>0</v>
      </c>
      <c r="AG895" s="362">
        <f t="shared" ref="AG895" si="2627">AG894</f>
        <v>0</v>
      </c>
      <c r="AH895" s="362">
        <f t="shared" ref="AH895" si="2628">AH894</f>
        <v>0.30393286160934674</v>
      </c>
      <c r="AI895" s="362">
        <f t="shared" ref="AI895" si="2629">AI894</f>
        <v>0.17936481816685867</v>
      </c>
      <c r="AJ895" s="362">
        <f t="shared" ref="AJ895" si="2630">AJ894</f>
        <v>0.5167023202237947</v>
      </c>
      <c r="AK895" s="362">
        <f t="shared" ref="AK895" si="2631">AK894</f>
        <v>0</v>
      </c>
      <c r="AL895" s="362">
        <f t="shared" ref="AL895" si="2632">AL894</f>
        <v>0</v>
      </c>
      <c r="AM895" s="362">
        <f t="shared" ref="AM895" si="2633">AM894</f>
        <v>0</v>
      </c>
      <c r="AN895" s="362">
        <f t="shared" ref="AN895" si="2634">AN894</f>
        <v>0</v>
      </c>
      <c r="AO895" s="362">
        <f t="shared" ref="AO895" si="2635">AO894</f>
        <v>0</v>
      </c>
      <c r="AP895" s="362">
        <f t="shared" ref="AP895" si="2636">AP894</f>
        <v>0</v>
      </c>
      <c r="AQ895" s="362">
        <f t="shared" ref="AQ895" si="2637">AQ894</f>
        <v>0</v>
      </c>
      <c r="AR895" s="362">
        <f t="shared" ref="AR895" si="2638">AR894</f>
        <v>0</v>
      </c>
      <c r="AS895" s="266"/>
    </row>
    <row r="896" spans="1:45" outlineLevel="1">
      <c r="A896" s="464"/>
      <c r="B896" s="254"/>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251"/>
      <c r="AE896" s="363"/>
      <c r="AF896" s="376"/>
      <c r="AG896" s="376"/>
      <c r="AH896" s="376"/>
      <c r="AI896" s="376"/>
      <c r="AJ896" s="376"/>
      <c r="AK896" s="376"/>
      <c r="AL896" s="376"/>
      <c r="AM896" s="376"/>
      <c r="AN896" s="376"/>
      <c r="AO896" s="376"/>
      <c r="AP896" s="376"/>
      <c r="AQ896" s="376"/>
      <c r="AR896" s="376"/>
      <c r="AS896" s="266"/>
    </row>
    <row r="897" spans="1:45" outlineLevel="1">
      <c r="A897" s="464">
        <v>31</v>
      </c>
      <c r="B897" s="379" t="s">
        <v>123</v>
      </c>
      <c r="C897" s="251" t="s">
        <v>25</v>
      </c>
      <c r="D897" s="255">
        <f>SUMIFS('7.  Persistence Report'!AY$27:AY$603,'7.  Persistence Report'!$D$27:$D$603,$B897,'7.  Persistence Report'!$H$27:$H$603,$D$796,'7.  Persistence Report'!$J$27:$J$603,"&lt;&gt;Adjustment")</f>
        <v>0</v>
      </c>
      <c r="E897" s="255">
        <f>SUMIFS('7.  Persistence Report'!AZ$27:AZ$603,'7.  Persistence Report'!$D$27:$D$603,$B897,'7.  Persistence Report'!$H$27:$H$603,$D$796,'7.  Persistence Report'!$J$27:$J$603,"&lt;&gt;Adjustment")</f>
        <v>0</v>
      </c>
      <c r="F897" s="255">
        <f>SUMIFS('7.  Persistence Report'!BA$27:BA$603,'7.  Persistence Report'!$D$27:$D$603,$B897,'7.  Persistence Report'!$H$27:$H$603,$D$796,'7.  Persistence Report'!$J$27:$J$603,"&lt;&gt;Adjustment")</f>
        <v>0</v>
      </c>
      <c r="G897" s="255">
        <f>SUMIFS('7.  Persistence Report'!BB$27:BB$603,'7.  Persistence Report'!$D$27:$D$603,$B897,'7.  Persistence Report'!$H$27:$H$603,$D$796,'7.  Persistence Report'!$J$27:$J$603,"&lt;&gt;Adjustment")</f>
        <v>0</v>
      </c>
      <c r="H897" s="255">
        <f>SUMIFS('7.  Persistence Report'!BC$27:BC$603,'7.  Persistence Report'!$D$27:$D$603,$B897,'7.  Persistence Report'!$H$27:$H$603,$D$796,'7.  Persistence Report'!$J$27:$J$603,"&lt;&gt;Adjustment")</f>
        <v>0</v>
      </c>
      <c r="I897" s="255">
        <f>SUMIFS('7.  Persistence Report'!BD$27:BD$603,'7.  Persistence Report'!$D$27:$D$603,$B897,'7.  Persistence Report'!$H$27:$H$603,$D$796,'7.  Persistence Report'!$J$27:$J$603,"&lt;&gt;Adjustment")</f>
        <v>0</v>
      </c>
      <c r="J897" s="255">
        <f>SUMIFS('7.  Persistence Report'!BE$27:BE$603,'7.  Persistence Report'!$D$27:$D$603,$B897,'7.  Persistence Report'!$H$27:$H$603,$D$796,'7.  Persistence Report'!$J$27:$J$603,"&lt;&gt;Adjustment")</f>
        <v>0</v>
      </c>
      <c r="K897" s="255">
        <f>SUMIFS('7.  Persistence Report'!BF$27:BF$603,'7.  Persistence Report'!$D$27:$D$603,$B897,'7.  Persistence Report'!$H$27:$H$603,$D$796,'7.  Persistence Report'!$J$27:$J$603,"&lt;&gt;Adjustment")</f>
        <v>0</v>
      </c>
      <c r="L897" s="255">
        <f>SUMIFS('7.  Persistence Report'!BG$27:BG$603,'7.  Persistence Report'!$D$27:$D$603,$B897,'7.  Persistence Report'!$H$27:$H$603,$D$796,'7.  Persistence Report'!$J$27:$J$603,"&lt;&gt;Adjustment")</f>
        <v>0</v>
      </c>
      <c r="M897" s="255">
        <f>SUMIFS('7.  Persistence Report'!BH$27:BH$603,'7.  Persistence Report'!$D$27:$D$603,$B897,'7.  Persistence Report'!$H$27:$H$603,$D$796,'7.  Persistence Report'!$J$27:$J$603,"&lt;&gt;Adjustment")</f>
        <v>0</v>
      </c>
      <c r="N897" s="255">
        <f>SUMIFS('7.  Persistence Report'!BI$27:BI$603,'7.  Persistence Report'!$D$27:$D$603,$B897,'7.  Persistence Report'!$H$27:$H$603,$D$796,'7.  Persistence Report'!$J$27:$J$603,"&lt;&gt;Adjustment")</f>
        <v>0</v>
      </c>
      <c r="O897" s="255">
        <f>SUMIFS('7.  Persistence Report'!BJ$27:BJ$603,'7.  Persistence Report'!$D$27:$D$603,$B897,'7.  Persistence Report'!$H$27:$H$603,$D$796,'7.  Persistence Report'!$J$27:$J$603,"&lt;&gt;Adjustment")</f>
        <v>0</v>
      </c>
      <c r="P897" s="255">
        <f>SUMIFS('7.  Persistence Report'!BK$27:BK$603,'7.  Persistence Report'!$D$27:$D$603,$B897,'7.  Persistence Report'!$H$27:$H$603,$D$796,'7.  Persistence Report'!$J$27:$J$603,"&lt;&gt;Adjustment")</f>
        <v>0</v>
      </c>
      <c r="Q897" s="255">
        <v>12</v>
      </c>
      <c r="R897" s="255">
        <f>SUMIFS('7.  Persistence Report'!T$27:T$603,'7.  Persistence Report'!$D$27:$D$603,$B897,'7.  Persistence Report'!$H$27:$H$603,$R$796,'7.  Persistence Report'!$J$27:$J$603,"&lt;&gt;Adjustment")</f>
        <v>0</v>
      </c>
      <c r="S897" s="255">
        <f>SUMIFS('7.  Persistence Report'!U$27:U$603,'7.  Persistence Report'!$D$27:$D$603,$B897,'7.  Persistence Report'!$H$27:$H$603,$R$796,'7.  Persistence Report'!$J$27:$J$603,"&lt;&gt;Adjustment")</f>
        <v>0</v>
      </c>
      <c r="T897" s="255">
        <f>SUMIFS('7.  Persistence Report'!V$27:V$603,'7.  Persistence Report'!$D$27:$D$603,$B897,'7.  Persistence Report'!$H$27:$H$603,$R$796,'7.  Persistence Report'!$J$27:$J$603,"&lt;&gt;Adjustment")</f>
        <v>0</v>
      </c>
      <c r="U897" s="255">
        <f>SUMIFS('7.  Persistence Report'!W$27:W$603,'7.  Persistence Report'!$D$27:$D$603,$B897,'7.  Persistence Report'!$H$27:$H$603,$R$796,'7.  Persistence Report'!$J$27:$J$603,"&lt;&gt;Adjustment")</f>
        <v>0</v>
      </c>
      <c r="V897" s="255">
        <f>SUMIFS('7.  Persistence Report'!X$27:X$603,'7.  Persistence Report'!$D$27:$D$603,$B897,'7.  Persistence Report'!$H$27:$H$603,$R$796,'7.  Persistence Report'!$J$27:$J$603,"&lt;&gt;Adjustment")</f>
        <v>0</v>
      </c>
      <c r="W897" s="255">
        <f>SUMIFS('7.  Persistence Report'!Y$27:Y$603,'7.  Persistence Report'!$D$27:$D$603,$B897,'7.  Persistence Report'!$H$27:$H$603,$R$796,'7.  Persistence Report'!$J$27:$J$603,"&lt;&gt;Adjustment")</f>
        <v>0</v>
      </c>
      <c r="X897" s="255">
        <f>SUMIFS('7.  Persistence Report'!Z$27:Z$603,'7.  Persistence Report'!$D$27:$D$603,$B897,'7.  Persistence Report'!$H$27:$H$603,$R$796,'7.  Persistence Report'!$J$27:$J$603,"&lt;&gt;Adjustment")</f>
        <v>0</v>
      </c>
      <c r="Y897" s="255">
        <f>SUMIFS('7.  Persistence Report'!AA$27:AA$603,'7.  Persistence Report'!$D$27:$D$603,$B897,'7.  Persistence Report'!$H$27:$H$603,$R$796,'7.  Persistence Report'!$J$27:$J$603,"&lt;&gt;Adjustment")</f>
        <v>0</v>
      </c>
      <c r="Z897" s="255">
        <f>SUMIFS('7.  Persistence Report'!AB$27:AB$603,'7.  Persistence Report'!$D$27:$D$603,$B897,'7.  Persistence Report'!$H$27:$H$603,$R$796,'7.  Persistence Report'!$J$27:$J$603,"&lt;&gt;Adjustment")</f>
        <v>0</v>
      </c>
      <c r="AA897" s="255">
        <f>SUMIFS('7.  Persistence Report'!AC$27:AC$603,'7.  Persistence Report'!$D$27:$D$603,$B897,'7.  Persistence Report'!$H$27:$H$603,$R$796,'7.  Persistence Report'!$J$27:$J$603,"&lt;&gt;Adjustment")</f>
        <v>0</v>
      </c>
      <c r="AB897" s="255">
        <f>SUMIFS('7.  Persistence Report'!AD$27:AD$603,'7.  Persistence Report'!$D$27:$D$603,$B897,'7.  Persistence Report'!$H$27:$H$603,$R$796,'7.  Persistence Report'!$J$27:$J$603,"&lt;&gt;Adjustment")</f>
        <v>0</v>
      </c>
      <c r="AC897" s="255">
        <f>SUMIFS('7.  Persistence Report'!AE$27:AE$603,'7.  Persistence Report'!$D$27:$D$603,$B897,'7.  Persistence Report'!$H$27:$H$603,$R$796,'7.  Persistence Report'!$J$27:$J$603,"&lt;&gt;Adjustment")</f>
        <v>0</v>
      </c>
      <c r="AD897" s="255">
        <f>SUMIFS('7.  Persistence Report'!AF$27:AF$603,'7.  Persistence Report'!$D$27:$D$603,$B897,'7.  Persistence Report'!$H$27:$H$603,$R$796,'7.  Persistence Report'!$J$27:$J$603,"&lt;&gt;Adjustment")</f>
        <v>0</v>
      </c>
      <c r="AE897" s="361">
        <f>IFERROR(VLOOKUP($B897,'3-a.  Rate Class Allocations'!$B:$AM,16,FALSE),0)</f>
        <v>0</v>
      </c>
      <c r="AF897" s="361">
        <f>IFERROR(VLOOKUP($B897,'3-a.  Rate Class Allocations'!$B:$AM,18,FALSE),0)</f>
        <v>0</v>
      </c>
      <c r="AG897" s="361">
        <f>IFERROR(VLOOKUP($B897,'3-a.  Rate Class Allocations'!$B:$AM,20,FALSE),0)</f>
        <v>0</v>
      </c>
      <c r="AH897" s="361">
        <f>IFERROR(VLOOKUP($B897,'3-a.  Rate Class Allocations'!$B:$AM,21,FALSE),0)</f>
        <v>0</v>
      </c>
      <c r="AI897" s="361">
        <f>IFERROR(VLOOKUP($B897,'3-a.  Rate Class Allocations'!$B:$AM,23,FALSE),0)</f>
        <v>1</v>
      </c>
      <c r="AJ897" s="361">
        <f>IFERROR(VLOOKUP($B897,'3-a.  Rate Class Allocations'!$B:$AM,25,FALSE),0)</f>
        <v>0</v>
      </c>
      <c r="AK897" s="366"/>
      <c r="AL897" s="366"/>
      <c r="AM897" s="366"/>
      <c r="AN897" s="366"/>
      <c r="AO897" s="366"/>
      <c r="AP897" s="366"/>
      <c r="AQ897" s="366"/>
      <c r="AR897" s="366"/>
      <c r="AS897" s="256">
        <f>SUM(AE897:AR897)</f>
        <v>1</v>
      </c>
    </row>
    <row r="898" spans="1:45" outlineLevel="1">
      <c r="A898" s="464"/>
      <c r="B898" s="254" t="s">
        <v>341</v>
      </c>
      <c r="C898" s="251" t="s">
        <v>163</v>
      </c>
      <c r="D898" s="255">
        <f>SUMIFS('7.  Persistence Report'!AY$27:AY$603,'7.  Persistence Report'!$D$27:$D$603,$B897,'7.  Persistence Report'!$H$27:$H$603,$D$796,'7.  Persistence Report'!$J$27:$J$603,"Adjustment")</f>
        <v>1253000</v>
      </c>
      <c r="E898" s="255">
        <f>SUMIFS('7.  Persistence Report'!AZ$27:AZ$603,'7.  Persistence Report'!$D$27:$D$603,$B897,'7.  Persistence Report'!$H$27:$H$603,$D$796,'7.  Persistence Report'!$J$27:$J$603,"Adjustment")</f>
        <v>1253000</v>
      </c>
      <c r="F898" s="255">
        <f>SUMIFS('7.  Persistence Report'!BA$27:BA$603,'7.  Persistence Report'!$D$27:$D$603,$B897,'7.  Persistence Report'!$H$27:$H$603,$D$796,'7.  Persistence Report'!$J$27:$J$603,"Adjustment")</f>
        <v>1253000</v>
      </c>
      <c r="G898" s="255">
        <f>SUMIFS('7.  Persistence Report'!BB$27:BB$603,'7.  Persistence Report'!$D$27:$D$603,$B897,'7.  Persistence Report'!$H$27:$H$603,$D$796,'7.  Persistence Report'!$J$27:$J$603,"Adjustment")</f>
        <v>1253000</v>
      </c>
      <c r="H898" s="255">
        <f>SUMIFS('7.  Persistence Report'!BC$27:BC$603,'7.  Persistence Report'!$D$27:$D$603,$B897,'7.  Persistence Report'!$H$27:$H$603,$D$796,'7.  Persistence Report'!$J$27:$J$603,"Adjustment")</f>
        <v>1253000</v>
      </c>
      <c r="I898" s="255">
        <f>SUMIFS('7.  Persistence Report'!BD$27:BD$603,'7.  Persistence Report'!$D$27:$D$603,$B897,'7.  Persistence Report'!$H$27:$H$603,$D$796,'7.  Persistence Report'!$J$27:$J$603,"Adjustment")</f>
        <v>1253000</v>
      </c>
      <c r="J898" s="255">
        <f>SUMIFS('7.  Persistence Report'!BE$27:BE$603,'7.  Persistence Report'!$D$27:$D$603,$B897,'7.  Persistence Report'!$H$27:$H$603,$D$796,'7.  Persistence Report'!$J$27:$J$603,"Adjustment")</f>
        <v>1253000</v>
      </c>
      <c r="K898" s="255">
        <f>SUMIFS('7.  Persistence Report'!BF$27:BF$603,'7.  Persistence Report'!$D$27:$D$603,$B897,'7.  Persistence Report'!$H$27:$H$603,$D$796,'7.  Persistence Report'!$J$27:$J$603,"Adjustment")</f>
        <v>1253000</v>
      </c>
      <c r="L898" s="255">
        <f>SUMIFS('7.  Persistence Report'!BG$27:BG$603,'7.  Persistence Report'!$D$27:$D$603,$B897,'7.  Persistence Report'!$H$27:$H$603,$D$796,'7.  Persistence Report'!$J$27:$J$603,"Adjustment")</f>
        <v>1253000</v>
      </c>
      <c r="M898" s="255">
        <f>SUMIFS('7.  Persistence Report'!BH$27:BH$603,'7.  Persistence Report'!$D$27:$D$603,$B897,'7.  Persistence Report'!$H$27:$H$603,$D$796,'7.  Persistence Report'!$J$27:$J$603,"Adjustment")</f>
        <v>1253000</v>
      </c>
      <c r="N898" s="255">
        <f>SUMIFS('7.  Persistence Report'!BI$27:BI$603,'7.  Persistence Report'!$D$27:$D$603,$B897,'7.  Persistence Report'!$H$27:$H$603,$D$796,'7.  Persistence Report'!$J$27:$J$603,"Adjustment")</f>
        <v>1253000</v>
      </c>
      <c r="O898" s="255">
        <f>SUMIFS('7.  Persistence Report'!BJ$27:BJ$603,'7.  Persistence Report'!$D$27:$D$603,$B897,'7.  Persistence Report'!$H$27:$H$603,$D$796,'7.  Persistence Report'!$J$27:$J$603,"Adjustment")</f>
        <v>1253000</v>
      </c>
      <c r="P898" s="255">
        <f>SUMIFS('7.  Persistence Report'!BK$27:BK$603,'7.  Persistence Report'!$D$27:$D$603,$B897,'7.  Persistence Report'!$H$27:$H$603,$D$796,'7.  Persistence Report'!$J$27:$J$603,"Adjustment")</f>
        <v>1253000</v>
      </c>
      <c r="Q898" s="255">
        <f>Q897</f>
        <v>12</v>
      </c>
      <c r="R898" s="255">
        <f>SUMIFS('7.  Persistence Report'!T$27:T$603,'7.  Persistence Report'!$D$27:$D$603,$B897,'7.  Persistence Report'!$H$27:$H$603,$R$796,'7.  Persistence Report'!$J$27:$J$603,"Adjustment")</f>
        <v>129</v>
      </c>
      <c r="S898" s="255">
        <f>SUMIFS('7.  Persistence Report'!U$27:U$603,'7.  Persistence Report'!$D$27:$D$603,$B897,'7.  Persistence Report'!$H$27:$H$603,$R$796,'7.  Persistence Report'!$J$27:$J$603,"Adjustment")</f>
        <v>129</v>
      </c>
      <c r="T898" s="255">
        <f>SUMIFS('7.  Persistence Report'!V$27:V$603,'7.  Persistence Report'!$D$27:$D$603,$B897,'7.  Persistence Report'!$H$27:$H$603,$R$796,'7.  Persistence Report'!$J$27:$J$603,"Adjustment")</f>
        <v>129</v>
      </c>
      <c r="U898" s="255">
        <f>SUMIFS('7.  Persistence Report'!W$27:W$603,'7.  Persistence Report'!$D$27:$D$603,$B897,'7.  Persistence Report'!$H$27:$H$603,$R$796,'7.  Persistence Report'!$J$27:$J$603,"Adjustment")</f>
        <v>129</v>
      </c>
      <c r="V898" s="255">
        <f>SUMIFS('7.  Persistence Report'!X$27:X$603,'7.  Persistence Report'!$D$27:$D$603,$B897,'7.  Persistence Report'!$H$27:$H$603,$R$796,'7.  Persistence Report'!$J$27:$J$603,"Adjustment")</f>
        <v>129</v>
      </c>
      <c r="W898" s="255">
        <f>SUMIFS('7.  Persistence Report'!Y$27:Y$603,'7.  Persistence Report'!$D$27:$D$603,$B897,'7.  Persistence Report'!$H$27:$H$603,$R$796,'7.  Persistence Report'!$J$27:$J$603,"Adjustment")</f>
        <v>129</v>
      </c>
      <c r="X898" s="255">
        <f>SUMIFS('7.  Persistence Report'!Z$27:Z$603,'7.  Persistence Report'!$D$27:$D$603,$B897,'7.  Persistence Report'!$H$27:$H$603,$R$796,'7.  Persistence Report'!$J$27:$J$603,"Adjustment")</f>
        <v>129</v>
      </c>
      <c r="Y898" s="255">
        <f>SUMIFS('7.  Persistence Report'!AA$27:AA$603,'7.  Persistence Report'!$D$27:$D$603,$B897,'7.  Persistence Report'!$H$27:$H$603,$R$796,'7.  Persistence Report'!$J$27:$J$603,"Adjustment")</f>
        <v>129</v>
      </c>
      <c r="Z898" s="255">
        <f>SUMIFS('7.  Persistence Report'!AB$27:AB$603,'7.  Persistence Report'!$D$27:$D$603,$B897,'7.  Persistence Report'!$H$27:$H$603,$R$796,'7.  Persistence Report'!$J$27:$J$603,"Adjustment")</f>
        <v>129</v>
      </c>
      <c r="AA898" s="255">
        <f>SUMIFS('7.  Persistence Report'!AC$27:AC$603,'7.  Persistence Report'!$D$27:$D$603,$B897,'7.  Persistence Report'!$H$27:$H$603,$R$796,'7.  Persistence Report'!$J$27:$J$603,"Adjustment")</f>
        <v>129</v>
      </c>
      <c r="AB898" s="255">
        <f>SUMIFS('7.  Persistence Report'!AD$27:AD$603,'7.  Persistence Report'!$D$27:$D$603,$B897,'7.  Persistence Report'!$H$27:$H$603,$R$796,'7.  Persistence Report'!$J$27:$J$603,"Adjustment")</f>
        <v>129</v>
      </c>
      <c r="AC898" s="255">
        <f>SUMIFS('7.  Persistence Report'!AE$27:AE$603,'7.  Persistence Report'!$D$27:$D$603,$B897,'7.  Persistence Report'!$H$27:$H$603,$R$796,'7.  Persistence Report'!$J$27:$J$603,"Adjustment")</f>
        <v>129</v>
      </c>
      <c r="AD898" s="255">
        <f>SUMIFS('7.  Persistence Report'!AF$27:AF$603,'7.  Persistence Report'!$D$27:$D$603,$B897,'7.  Persistence Report'!$H$27:$H$603,$R$796,'7.  Persistence Report'!$J$27:$J$603,"Adjustment")</f>
        <v>129</v>
      </c>
      <c r="AE898" s="362">
        <f>AE897</f>
        <v>0</v>
      </c>
      <c r="AF898" s="362">
        <f t="shared" ref="AF898" si="2639">AF897</f>
        <v>0</v>
      </c>
      <c r="AG898" s="362">
        <f t="shared" ref="AG898" si="2640">AG897</f>
        <v>0</v>
      </c>
      <c r="AH898" s="362">
        <f t="shared" ref="AH898" si="2641">AH897</f>
        <v>0</v>
      </c>
      <c r="AI898" s="362">
        <f t="shared" ref="AI898" si="2642">AI897</f>
        <v>1</v>
      </c>
      <c r="AJ898" s="362">
        <f t="shared" ref="AJ898" si="2643">AJ897</f>
        <v>0</v>
      </c>
      <c r="AK898" s="362">
        <f t="shared" ref="AK898" si="2644">AK897</f>
        <v>0</v>
      </c>
      <c r="AL898" s="362">
        <f t="shared" ref="AL898" si="2645">AL897</f>
        <v>0</v>
      </c>
      <c r="AM898" s="362">
        <f t="shared" ref="AM898" si="2646">AM897</f>
        <v>0</v>
      </c>
      <c r="AN898" s="362">
        <f t="shared" ref="AN898" si="2647">AN897</f>
        <v>0</v>
      </c>
      <c r="AO898" s="362">
        <f t="shared" ref="AO898" si="2648">AO897</f>
        <v>0</v>
      </c>
      <c r="AP898" s="362">
        <f t="shared" ref="AP898" si="2649">AP897</f>
        <v>0</v>
      </c>
      <c r="AQ898" s="362">
        <f t="shared" ref="AQ898" si="2650">AQ897</f>
        <v>0</v>
      </c>
      <c r="AR898" s="362">
        <f t="shared" ref="AR898" si="2651">AR897</f>
        <v>0</v>
      </c>
      <c r="AS898" s="266"/>
    </row>
    <row r="899" spans="1:45" outlineLevel="1">
      <c r="A899" s="464"/>
      <c r="B899" s="379"/>
      <c r="C899" s="25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c r="AA899" s="251"/>
      <c r="AB899" s="251"/>
      <c r="AC899" s="251"/>
      <c r="AD899" s="251"/>
      <c r="AE899" s="363"/>
      <c r="AF899" s="376"/>
      <c r="AG899" s="376"/>
      <c r="AH899" s="376"/>
      <c r="AI899" s="376"/>
      <c r="AJ899" s="376"/>
      <c r="AK899" s="376"/>
      <c r="AL899" s="376"/>
      <c r="AM899" s="376"/>
      <c r="AN899" s="376"/>
      <c r="AO899" s="376"/>
      <c r="AP899" s="376"/>
      <c r="AQ899" s="376"/>
      <c r="AR899" s="376"/>
      <c r="AS899" s="266"/>
    </row>
    <row r="900" spans="1:45" outlineLevel="1">
      <c r="A900" s="464">
        <v>32</v>
      </c>
      <c r="B900" s="379" t="s">
        <v>124</v>
      </c>
      <c r="C900" s="251" t="s">
        <v>25</v>
      </c>
      <c r="D900" s="255">
        <f>SUMIFS('7.  Persistence Report'!AY$27:AY$603,'7.  Persistence Report'!$D$27:$D$603,$B900,'7.  Persistence Report'!$H$27:$H$603,$D$796,'7.  Persistence Report'!$J$27:$J$603,"&lt;&gt;Adjustment")</f>
        <v>0</v>
      </c>
      <c r="E900" s="255">
        <f>SUMIFS('7.  Persistence Report'!AZ$27:AZ$603,'7.  Persistence Report'!$D$27:$D$603,$B900,'7.  Persistence Report'!$H$27:$H$603,$D$796,'7.  Persistence Report'!$J$27:$J$603,"&lt;&gt;Adjustment")</f>
        <v>0</v>
      </c>
      <c r="F900" s="255">
        <f>SUMIFS('7.  Persistence Report'!BA$27:BA$603,'7.  Persistence Report'!$D$27:$D$603,$B900,'7.  Persistence Report'!$H$27:$H$603,$D$796,'7.  Persistence Report'!$J$27:$J$603,"&lt;&gt;Adjustment")</f>
        <v>0</v>
      </c>
      <c r="G900" s="255">
        <f>SUMIFS('7.  Persistence Report'!BB$27:BB$603,'7.  Persistence Report'!$D$27:$D$603,$B900,'7.  Persistence Report'!$H$27:$H$603,$D$796,'7.  Persistence Report'!$J$27:$J$603,"&lt;&gt;Adjustment")</f>
        <v>0</v>
      </c>
      <c r="H900" s="255">
        <f>SUMIFS('7.  Persistence Report'!BC$27:BC$603,'7.  Persistence Report'!$D$27:$D$603,$B900,'7.  Persistence Report'!$H$27:$H$603,$D$796,'7.  Persistence Report'!$J$27:$J$603,"&lt;&gt;Adjustment")</f>
        <v>0</v>
      </c>
      <c r="I900" s="255">
        <f>SUMIFS('7.  Persistence Report'!BD$27:BD$603,'7.  Persistence Report'!$D$27:$D$603,$B900,'7.  Persistence Report'!$H$27:$H$603,$D$796,'7.  Persistence Report'!$J$27:$J$603,"&lt;&gt;Adjustment")</f>
        <v>0</v>
      </c>
      <c r="J900" s="255">
        <f>SUMIFS('7.  Persistence Report'!BE$27:BE$603,'7.  Persistence Report'!$D$27:$D$603,$B900,'7.  Persistence Report'!$H$27:$H$603,$D$796,'7.  Persistence Report'!$J$27:$J$603,"&lt;&gt;Adjustment")</f>
        <v>0</v>
      </c>
      <c r="K900" s="255">
        <f>SUMIFS('7.  Persistence Report'!BF$27:BF$603,'7.  Persistence Report'!$D$27:$D$603,$B900,'7.  Persistence Report'!$H$27:$H$603,$D$796,'7.  Persistence Report'!$J$27:$J$603,"&lt;&gt;Adjustment")</f>
        <v>0</v>
      </c>
      <c r="L900" s="255">
        <f>SUMIFS('7.  Persistence Report'!BG$27:BG$603,'7.  Persistence Report'!$D$27:$D$603,$B900,'7.  Persistence Report'!$H$27:$H$603,$D$796,'7.  Persistence Report'!$J$27:$J$603,"&lt;&gt;Adjustment")</f>
        <v>0</v>
      </c>
      <c r="M900" s="255">
        <f>SUMIFS('7.  Persistence Report'!BH$27:BH$603,'7.  Persistence Report'!$D$27:$D$603,$B900,'7.  Persistence Report'!$H$27:$H$603,$D$796,'7.  Persistence Report'!$J$27:$J$603,"&lt;&gt;Adjustment")</f>
        <v>0</v>
      </c>
      <c r="N900" s="255">
        <f>SUMIFS('7.  Persistence Report'!BI$27:BI$603,'7.  Persistence Report'!$D$27:$D$603,$B900,'7.  Persistence Report'!$H$27:$H$603,$D$796,'7.  Persistence Report'!$J$27:$J$603,"&lt;&gt;Adjustment")</f>
        <v>0</v>
      </c>
      <c r="O900" s="255">
        <f>SUMIFS('7.  Persistence Report'!BJ$27:BJ$603,'7.  Persistence Report'!$D$27:$D$603,$B900,'7.  Persistence Report'!$H$27:$H$603,$D$796,'7.  Persistence Report'!$J$27:$J$603,"&lt;&gt;Adjustment")</f>
        <v>0</v>
      </c>
      <c r="P900" s="255">
        <f>SUMIFS('7.  Persistence Report'!BK$27:BK$603,'7.  Persistence Report'!$D$27:$D$603,$B900,'7.  Persistence Report'!$H$27:$H$603,$D$796,'7.  Persistence Report'!$J$27:$J$603,"&lt;&gt;Adjustment")</f>
        <v>0</v>
      </c>
      <c r="Q900" s="255">
        <v>12</v>
      </c>
      <c r="R900" s="255">
        <f>SUMIFS('7.  Persistence Report'!T$27:T$603,'7.  Persistence Report'!$D$27:$D$603,$B900,'7.  Persistence Report'!$H$27:$H$603,$R$796,'7.  Persistence Report'!$J$27:$J$603,"&lt;&gt;Adjustment")</f>
        <v>0</v>
      </c>
      <c r="S900" s="255">
        <f>SUMIFS('7.  Persistence Report'!U$27:U$603,'7.  Persistence Report'!$D$27:$D$603,$B900,'7.  Persistence Report'!$H$27:$H$603,$R$796,'7.  Persistence Report'!$J$27:$J$603,"&lt;&gt;Adjustment")</f>
        <v>0</v>
      </c>
      <c r="T900" s="255">
        <f>SUMIFS('7.  Persistence Report'!V$27:V$603,'7.  Persistence Report'!$D$27:$D$603,$B900,'7.  Persistence Report'!$H$27:$H$603,$R$796,'7.  Persistence Report'!$J$27:$J$603,"&lt;&gt;Adjustment")</f>
        <v>0</v>
      </c>
      <c r="U900" s="255">
        <f>SUMIFS('7.  Persistence Report'!W$27:W$603,'7.  Persistence Report'!$D$27:$D$603,$B900,'7.  Persistence Report'!$H$27:$H$603,$R$796,'7.  Persistence Report'!$J$27:$J$603,"&lt;&gt;Adjustment")</f>
        <v>0</v>
      </c>
      <c r="V900" s="255">
        <f>SUMIFS('7.  Persistence Report'!X$27:X$603,'7.  Persistence Report'!$D$27:$D$603,$B900,'7.  Persistence Report'!$H$27:$H$603,$R$796,'7.  Persistence Report'!$J$27:$J$603,"&lt;&gt;Adjustment")</f>
        <v>0</v>
      </c>
      <c r="W900" s="255">
        <f>SUMIFS('7.  Persistence Report'!Y$27:Y$603,'7.  Persistence Report'!$D$27:$D$603,$B900,'7.  Persistence Report'!$H$27:$H$603,$R$796,'7.  Persistence Report'!$J$27:$J$603,"&lt;&gt;Adjustment")</f>
        <v>0</v>
      </c>
      <c r="X900" s="255">
        <f>SUMIFS('7.  Persistence Report'!Z$27:Z$603,'7.  Persistence Report'!$D$27:$D$603,$B900,'7.  Persistence Report'!$H$27:$H$603,$R$796,'7.  Persistence Report'!$J$27:$J$603,"&lt;&gt;Adjustment")</f>
        <v>0</v>
      </c>
      <c r="Y900" s="255">
        <f>SUMIFS('7.  Persistence Report'!AA$27:AA$603,'7.  Persistence Report'!$D$27:$D$603,$B900,'7.  Persistence Report'!$H$27:$H$603,$R$796,'7.  Persistence Report'!$J$27:$J$603,"&lt;&gt;Adjustment")</f>
        <v>0</v>
      </c>
      <c r="Z900" s="255">
        <f>SUMIFS('7.  Persistence Report'!AB$27:AB$603,'7.  Persistence Report'!$D$27:$D$603,$B900,'7.  Persistence Report'!$H$27:$H$603,$R$796,'7.  Persistence Report'!$J$27:$J$603,"&lt;&gt;Adjustment")</f>
        <v>0</v>
      </c>
      <c r="AA900" s="255">
        <f>SUMIFS('7.  Persistence Report'!AC$27:AC$603,'7.  Persistence Report'!$D$27:$D$603,$B900,'7.  Persistence Report'!$H$27:$H$603,$R$796,'7.  Persistence Report'!$J$27:$J$603,"&lt;&gt;Adjustment")</f>
        <v>0</v>
      </c>
      <c r="AB900" s="255">
        <f>SUMIFS('7.  Persistence Report'!AD$27:AD$603,'7.  Persistence Report'!$D$27:$D$603,$B900,'7.  Persistence Report'!$H$27:$H$603,$R$796,'7.  Persistence Report'!$J$27:$J$603,"&lt;&gt;Adjustment")</f>
        <v>0</v>
      </c>
      <c r="AC900" s="255">
        <f>SUMIFS('7.  Persistence Report'!AE$27:AE$603,'7.  Persistence Report'!$D$27:$D$603,$B900,'7.  Persistence Report'!$H$27:$H$603,$R$796,'7.  Persistence Report'!$J$27:$J$603,"&lt;&gt;Adjustment")</f>
        <v>0</v>
      </c>
      <c r="AD900" s="255">
        <f>SUMIFS('7.  Persistence Report'!AF$27:AF$603,'7.  Persistence Report'!$D$27:$D$603,$B900,'7.  Persistence Report'!$H$27:$H$603,$R$796,'7.  Persistence Report'!$J$27:$J$603,"&lt;&gt;Adjustment")</f>
        <v>0</v>
      </c>
      <c r="AE900" s="361">
        <f>IFERROR(VLOOKUP($B900,'3-a.  Rate Class Allocations'!$B:$AM,16,FALSE),0)</f>
        <v>0</v>
      </c>
      <c r="AF900" s="361">
        <f>IFERROR(VLOOKUP($B900,'3-a.  Rate Class Allocations'!$B:$AM,18,FALSE),0)</f>
        <v>0</v>
      </c>
      <c r="AG900" s="361">
        <f>IFERROR(VLOOKUP($B900,'3-a.  Rate Class Allocations'!$B:$AM,20,FALSE),0)</f>
        <v>1.0422056016421254E-2</v>
      </c>
      <c r="AH900" s="361">
        <f>IFERROR(VLOOKUP($B900,'3-a.  Rate Class Allocations'!$B:$AM,21,FALSE),0)</f>
        <v>0.22321279685040674</v>
      </c>
      <c r="AI900" s="361">
        <f>IFERROR(VLOOKUP($B900,'3-a.  Rate Class Allocations'!$B:$AM,23,FALSE),0)</f>
        <v>7.8800844338337353E-2</v>
      </c>
      <c r="AJ900" s="361">
        <f>IFERROR(VLOOKUP($B900,'3-a.  Rate Class Allocations'!$B:$AM,25,FALSE),0)</f>
        <v>0.67182651206110544</v>
      </c>
      <c r="AK900" s="366"/>
      <c r="AL900" s="366"/>
      <c r="AM900" s="366"/>
      <c r="AN900" s="366"/>
      <c r="AO900" s="366"/>
      <c r="AP900" s="366"/>
      <c r="AQ900" s="366"/>
      <c r="AR900" s="366"/>
      <c r="AS900" s="256">
        <f>SUM(AE900:AR900)</f>
        <v>0.98426220926627073</v>
      </c>
    </row>
    <row r="901" spans="1:45" outlineLevel="1">
      <c r="A901" s="464"/>
      <c r="B901" s="254" t="s">
        <v>341</v>
      </c>
      <c r="C901" s="251" t="s">
        <v>163</v>
      </c>
      <c r="D901" s="255">
        <f>SUMIFS('7.  Persistence Report'!AY$27:AY$603,'7.  Persistence Report'!$D$27:$D$603,$B900,'7.  Persistence Report'!$H$27:$H$603,$D$796,'7.  Persistence Report'!$J$27:$J$603,"Adjustment")</f>
        <v>0</v>
      </c>
      <c r="E901" s="255">
        <f>SUMIFS('7.  Persistence Report'!AZ$27:AZ$603,'7.  Persistence Report'!$D$27:$D$603,$B900,'7.  Persistence Report'!$H$27:$H$603,$D$796,'7.  Persistence Report'!$J$27:$J$603,"Adjustment")</f>
        <v>0</v>
      </c>
      <c r="F901" s="255">
        <f>SUMIFS('7.  Persistence Report'!BA$27:BA$603,'7.  Persistence Report'!$D$27:$D$603,$B900,'7.  Persistence Report'!$H$27:$H$603,$D$796,'7.  Persistence Report'!$J$27:$J$603,"Adjustment")</f>
        <v>0</v>
      </c>
      <c r="G901" s="255">
        <f>SUMIFS('7.  Persistence Report'!BB$27:BB$603,'7.  Persistence Report'!$D$27:$D$603,$B900,'7.  Persistence Report'!$H$27:$H$603,$D$796,'7.  Persistence Report'!$J$27:$J$603,"Adjustment")</f>
        <v>0</v>
      </c>
      <c r="H901" s="255">
        <f>SUMIFS('7.  Persistence Report'!BC$27:BC$603,'7.  Persistence Report'!$D$27:$D$603,$B900,'7.  Persistence Report'!$H$27:$H$603,$D$796,'7.  Persistence Report'!$J$27:$J$603,"Adjustment")</f>
        <v>0</v>
      </c>
      <c r="I901" s="255">
        <f>SUMIFS('7.  Persistence Report'!BD$27:BD$603,'7.  Persistence Report'!$D$27:$D$603,$B900,'7.  Persistence Report'!$H$27:$H$603,$D$796,'7.  Persistence Report'!$J$27:$J$603,"Adjustment")</f>
        <v>0</v>
      </c>
      <c r="J901" s="255">
        <f>SUMIFS('7.  Persistence Report'!BE$27:BE$603,'7.  Persistence Report'!$D$27:$D$603,$B900,'7.  Persistence Report'!$H$27:$H$603,$D$796,'7.  Persistence Report'!$J$27:$J$603,"Adjustment")</f>
        <v>0</v>
      </c>
      <c r="K901" s="255">
        <f>SUMIFS('7.  Persistence Report'!BF$27:BF$603,'7.  Persistence Report'!$D$27:$D$603,$B900,'7.  Persistence Report'!$H$27:$H$603,$D$796,'7.  Persistence Report'!$J$27:$J$603,"Adjustment")</f>
        <v>0</v>
      </c>
      <c r="L901" s="255">
        <f>SUMIFS('7.  Persistence Report'!BG$27:BG$603,'7.  Persistence Report'!$D$27:$D$603,$B900,'7.  Persistence Report'!$H$27:$H$603,$D$796,'7.  Persistence Report'!$J$27:$J$603,"Adjustment")</f>
        <v>0</v>
      </c>
      <c r="M901" s="255">
        <f>SUMIFS('7.  Persistence Report'!BH$27:BH$603,'7.  Persistence Report'!$D$27:$D$603,$B900,'7.  Persistence Report'!$H$27:$H$603,$D$796,'7.  Persistence Report'!$J$27:$J$603,"Adjustment")</f>
        <v>0</v>
      </c>
      <c r="N901" s="255">
        <f>SUMIFS('7.  Persistence Report'!BI$27:BI$603,'7.  Persistence Report'!$D$27:$D$603,$B900,'7.  Persistence Report'!$H$27:$H$603,$D$796,'7.  Persistence Report'!$J$27:$J$603,"Adjustment")</f>
        <v>0</v>
      </c>
      <c r="O901" s="255">
        <f>SUMIFS('7.  Persistence Report'!BJ$27:BJ$603,'7.  Persistence Report'!$D$27:$D$603,$B900,'7.  Persistence Report'!$H$27:$H$603,$D$796,'7.  Persistence Report'!$J$27:$J$603,"Adjustment")</f>
        <v>0</v>
      </c>
      <c r="P901" s="255">
        <f>SUMIFS('7.  Persistence Report'!BK$27:BK$603,'7.  Persistence Report'!$D$27:$D$603,$B900,'7.  Persistence Report'!$H$27:$H$603,$D$796,'7.  Persistence Report'!$J$27:$J$603,"Adjustment")</f>
        <v>0</v>
      </c>
      <c r="Q901" s="255">
        <f>Q900</f>
        <v>12</v>
      </c>
      <c r="R901" s="255">
        <f>SUMIFS('7.  Persistence Report'!T$27:T$603,'7.  Persistence Report'!$D$27:$D$603,$B900,'7.  Persistence Report'!$H$27:$H$603,$R$796,'7.  Persistence Report'!$J$27:$J$603,"Adjustment")</f>
        <v>0</v>
      </c>
      <c r="S901" s="255">
        <f>SUMIFS('7.  Persistence Report'!U$27:U$603,'7.  Persistence Report'!$D$27:$D$603,$B900,'7.  Persistence Report'!$H$27:$H$603,$R$796,'7.  Persistence Report'!$J$27:$J$603,"Adjustment")</f>
        <v>0</v>
      </c>
      <c r="T901" s="255">
        <f>SUMIFS('7.  Persistence Report'!V$27:V$603,'7.  Persistence Report'!$D$27:$D$603,$B900,'7.  Persistence Report'!$H$27:$H$603,$R$796,'7.  Persistence Report'!$J$27:$J$603,"Adjustment")</f>
        <v>0</v>
      </c>
      <c r="U901" s="255">
        <f>SUMIFS('7.  Persistence Report'!W$27:W$603,'7.  Persistence Report'!$D$27:$D$603,$B900,'7.  Persistence Report'!$H$27:$H$603,$R$796,'7.  Persistence Report'!$J$27:$J$603,"Adjustment")</f>
        <v>0</v>
      </c>
      <c r="V901" s="255">
        <f>SUMIFS('7.  Persistence Report'!X$27:X$603,'7.  Persistence Report'!$D$27:$D$603,$B900,'7.  Persistence Report'!$H$27:$H$603,$R$796,'7.  Persistence Report'!$J$27:$J$603,"Adjustment")</f>
        <v>0</v>
      </c>
      <c r="W901" s="255">
        <f>SUMIFS('7.  Persistence Report'!Y$27:Y$603,'7.  Persistence Report'!$D$27:$D$603,$B900,'7.  Persistence Report'!$H$27:$H$603,$R$796,'7.  Persistence Report'!$J$27:$J$603,"Adjustment")</f>
        <v>0</v>
      </c>
      <c r="X901" s="255">
        <f>SUMIFS('7.  Persistence Report'!Z$27:Z$603,'7.  Persistence Report'!$D$27:$D$603,$B900,'7.  Persistence Report'!$H$27:$H$603,$R$796,'7.  Persistence Report'!$J$27:$J$603,"Adjustment")</f>
        <v>0</v>
      </c>
      <c r="Y901" s="255">
        <f>SUMIFS('7.  Persistence Report'!AA$27:AA$603,'7.  Persistence Report'!$D$27:$D$603,$B900,'7.  Persistence Report'!$H$27:$H$603,$R$796,'7.  Persistence Report'!$J$27:$J$603,"Adjustment")</f>
        <v>0</v>
      </c>
      <c r="Z901" s="255">
        <f>SUMIFS('7.  Persistence Report'!AB$27:AB$603,'7.  Persistence Report'!$D$27:$D$603,$B900,'7.  Persistence Report'!$H$27:$H$603,$R$796,'7.  Persistence Report'!$J$27:$J$603,"Adjustment")</f>
        <v>0</v>
      </c>
      <c r="AA901" s="255">
        <f>SUMIFS('7.  Persistence Report'!AC$27:AC$603,'7.  Persistence Report'!$D$27:$D$603,$B900,'7.  Persistence Report'!$H$27:$H$603,$R$796,'7.  Persistence Report'!$J$27:$J$603,"Adjustment")</f>
        <v>0</v>
      </c>
      <c r="AB901" s="255">
        <f>SUMIFS('7.  Persistence Report'!AD$27:AD$603,'7.  Persistence Report'!$D$27:$D$603,$B900,'7.  Persistence Report'!$H$27:$H$603,$R$796,'7.  Persistence Report'!$J$27:$J$603,"Adjustment")</f>
        <v>0</v>
      </c>
      <c r="AC901" s="255">
        <f>SUMIFS('7.  Persistence Report'!AE$27:AE$603,'7.  Persistence Report'!$D$27:$D$603,$B900,'7.  Persistence Report'!$H$27:$H$603,$R$796,'7.  Persistence Report'!$J$27:$J$603,"Adjustment")</f>
        <v>0</v>
      </c>
      <c r="AD901" s="255">
        <f>SUMIFS('7.  Persistence Report'!AF$27:AF$603,'7.  Persistence Report'!$D$27:$D$603,$B900,'7.  Persistence Report'!$H$27:$H$603,$R$796,'7.  Persistence Report'!$J$27:$J$603,"Adjustment")</f>
        <v>0</v>
      </c>
      <c r="AE901" s="362">
        <f>AE900</f>
        <v>0</v>
      </c>
      <c r="AF901" s="362">
        <f t="shared" ref="AF901" si="2652">AF900</f>
        <v>0</v>
      </c>
      <c r="AG901" s="362">
        <f t="shared" ref="AG901" si="2653">AG900</f>
        <v>1.0422056016421254E-2</v>
      </c>
      <c r="AH901" s="362">
        <f t="shared" ref="AH901" si="2654">AH900</f>
        <v>0.22321279685040674</v>
      </c>
      <c r="AI901" s="362">
        <f t="shared" ref="AI901" si="2655">AI900</f>
        <v>7.8800844338337353E-2</v>
      </c>
      <c r="AJ901" s="362">
        <f t="shared" ref="AJ901" si="2656">AJ900</f>
        <v>0.67182651206110544</v>
      </c>
      <c r="AK901" s="362">
        <f t="shared" ref="AK901" si="2657">AK900</f>
        <v>0</v>
      </c>
      <c r="AL901" s="362">
        <f t="shared" ref="AL901" si="2658">AL900</f>
        <v>0</v>
      </c>
      <c r="AM901" s="362">
        <f t="shared" ref="AM901" si="2659">AM900</f>
        <v>0</v>
      </c>
      <c r="AN901" s="362">
        <f t="shared" ref="AN901" si="2660">AN900</f>
        <v>0</v>
      </c>
      <c r="AO901" s="362">
        <f t="shared" ref="AO901" si="2661">AO900</f>
        <v>0</v>
      </c>
      <c r="AP901" s="362">
        <f t="shared" ref="AP901" si="2662">AP900</f>
        <v>0</v>
      </c>
      <c r="AQ901" s="362">
        <f t="shared" ref="AQ901" si="2663">AQ900</f>
        <v>0</v>
      </c>
      <c r="AR901" s="362">
        <f>AR900</f>
        <v>0</v>
      </c>
      <c r="AS901" s="266"/>
    </row>
    <row r="902" spans="1:45" outlineLevel="1">
      <c r="A902" s="464"/>
      <c r="B902" s="379"/>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363"/>
      <c r="AF902" s="376"/>
      <c r="AG902" s="376"/>
      <c r="AH902" s="376"/>
      <c r="AI902" s="376"/>
      <c r="AJ902" s="376"/>
      <c r="AK902" s="376"/>
      <c r="AL902" s="376"/>
      <c r="AM902" s="376"/>
      <c r="AN902" s="376"/>
      <c r="AO902" s="376"/>
      <c r="AP902" s="376"/>
      <c r="AQ902" s="376"/>
      <c r="AR902" s="376"/>
      <c r="AS902" s="266"/>
    </row>
    <row r="903" spans="1:45" ht="15.75" outlineLevel="1">
      <c r="A903" s="464"/>
      <c r="B903" s="248" t="s">
        <v>498</v>
      </c>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251"/>
      <c r="AE903" s="363"/>
      <c r="AF903" s="376"/>
      <c r="AG903" s="376"/>
      <c r="AH903" s="376"/>
      <c r="AI903" s="376"/>
      <c r="AJ903" s="376"/>
      <c r="AK903" s="376"/>
      <c r="AL903" s="376"/>
      <c r="AM903" s="376"/>
      <c r="AN903" s="376"/>
      <c r="AO903" s="376"/>
      <c r="AP903" s="376"/>
      <c r="AQ903" s="376"/>
      <c r="AR903" s="376"/>
      <c r="AS903" s="266"/>
    </row>
    <row r="904" spans="1:45" outlineLevel="1">
      <c r="A904" s="464">
        <v>33</v>
      </c>
      <c r="B904" s="379" t="s">
        <v>125</v>
      </c>
      <c r="C904" s="251" t="s">
        <v>25</v>
      </c>
      <c r="D904" s="255">
        <f>SUMIFS('7.  Persistence Report'!AY$27:AY$603,'7.  Persistence Report'!$D$27:$D$603,$B904,'7.  Persistence Report'!$H$27:$H$603,$D$796,'7.  Persistence Report'!$J$27:$J$603,"&lt;&gt;Adjustment")</f>
        <v>3822390.1669992255</v>
      </c>
      <c r="E904" s="255">
        <f>SUMIFS('7.  Persistence Report'!AZ$27:AZ$603,'7.  Persistence Report'!$D$27:$D$603,$B904,'7.  Persistence Report'!$H$27:$H$603,$D$796,'7.  Persistence Report'!$J$27:$J$603,"&lt;&gt;Adjustment")</f>
        <v>3822390.1669992255</v>
      </c>
      <c r="F904" s="255">
        <f>SUMIFS('7.  Persistence Report'!BA$27:BA$603,'7.  Persistence Report'!$D$27:$D$603,$B904,'7.  Persistence Report'!$H$27:$H$603,$D$796,'7.  Persistence Report'!$J$27:$J$603,"&lt;&gt;Adjustment")</f>
        <v>3822390.1669992255</v>
      </c>
      <c r="G904" s="255">
        <f>SUMIFS('7.  Persistence Report'!BB$27:BB$603,'7.  Persistence Report'!$D$27:$D$603,$B904,'7.  Persistence Report'!$H$27:$H$603,$D$796,'7.  Persistence Report'!$J$27:$J$603,"&lt;&gt;Adjustment")</f>
        <v>3406727.1916831676</v>
      </c>
      <c r="H904" s="255">
        <f>SUMIFS('7.  Persistence Report'!BC$27:BC$603,'7.  Persistence Report'!$D$27:$D$603,$B904,'7.  Persistence Report'!$H$27:$H$603,$D$796,'7.  Persistence Report'!$J$27:$J$603,"&lt;&gt;Adjustment")</f>
        <v>3047226.1923160832</v>
      </c>
      <c r="I904" s="255">
        <f>SUMIFS('7.  Persistence Report'!BD$27:BD$603,'7.  Persistence Report'!$D$27:$D$603,$B904,'7.  Persistence Report'!$H$27:$H$603,$D$796,'7.  Persistence Report'!$J$27:$J$603,"&lt;&gt;Adjustment")</f>
        <v>2985474.4848878602</v>
      </c>
      <c r="J904" s="255">
        <f>SUMIFS('7.  Persistence Report'!BE$27:BE$603,'7.  Persistence Report'!$D$27:$D$603,$B904,'7.  Persistence Report'!$H$27:$H$603,$D$796,'7.  Persistence Report'!$J$27:$J$603,"&lt;&gt;Adjustment")</f>
        <v>2985474.4848878602</v>
      </c>
      <c r="K904" s="255">
        <f>SUMIFS('7.  Persistence Report'!BF$27:BF$603,'7.  Persistence Report'!$D$27:$D$603,$B904,'7.  Persistence Report'!$H$27:$H$603,$D$796,'7.  Persistence Report'!$J$27:$J$603,"&lt;&gt;Adjustment")</f>
        <v>2985474.4848878602</v>
      </c>
      <c r="L904" s="255">
        <f>SUMIFS('7.  Persistence Report'!BG$27:BG$603,'7.  Persistence Report'!$D$27:$D$603,$B904,'7.  Persistence Report'!$H$27:$H$603,$D$796,'7.  Persistence Report'!$J$27:$J$603,"&lt;&gt;Adjustment")</f>
        <v>2985474.4848878602</v>
      </c>
      <c r="M904" s="255">
        <f>SUMIFS('7.  Persistence Report'!BH$27:BH$603,'7.  Persistence Report'!$D$27:$D$603,$B904,'7.  Persistence Report'!$H$27:$H$603,$D$796,'7.  Persistence Report'!$J$27:$J$603,"&lt;&gt;Adjustment")</f>
        <v>2985474.4848878602</v>
      </c>
      <c r="N904" s="255">
        <f>SUMIFS('7.  Persistence Report'!BI$27:BI$603,'7.  Persistence Report'!$D$27:$D$603,$B904,'7.  Persistence Report'!$H$27:$H$603,$D$796,'7.  Persistence Report'!$J$27:$J$603,"&lt;&gt;Adjustment")</f>
        <v>2985474.4848878602</v>
      </c>
      <c r="O904" s="255">
        <f>SUMIFS('7.  Persistence Report'!BJ$27:BJ$603,'7.  Persistence Report'!$D$27:$D$603,$B904,'7.  Persistence Report'!$H$27:$H$603,$D$796,'7.  Persistence Report'!$J$27:$J$603,"&lt;&gt;Adjustment")</f>
        <v>2985474.4848878602</v>
      </c>
      <c r="P904" s="255">
        <f>SUMIFS('7.  Persistence Report'!BK$27:BK$603,'7.  Persistence Report'!$D$27:$D$603,$B904,'7.  Persistence Report'!$H$27:$H$603,$D$796,'7.  Persistence Report'!$J$27:$J$603,"&lt;&gt;Adjustment")</f>
        <v>2985474.4848878602</v>
      </c>
      <c r="Q904" s="255">
        <v>12</v>
      </c>
      <c r="R904" s="255">
        <f>SUMIFS('7.  Persistence Report'!T$27:T$603,'7.  Persistence Report'!$D$27:$D$603,$B904,'7.  Persistence Report'!$H$27:$H$603,$R$796,'7.  Persistence Report'!$J$27:$J$603,"&lt;&gt;Adjustment")</f>
        <v>600.63501246883038</v>
      </c>
      <c r="S904" s="255">
        <f>SUMIFS('7.  Persistence Report'!U$27:U$603,'7.  Persistence Report'!$D$27:$D$603,$B904,'7.  Persistence Report'!$H$27:$H$603,$R$796,'7.  Persistence Report'!$J$27:$J$603,"&lt;&gt;Adjustment")</f>
        <v>600.63501246883038</v>
      </c>
      <c r="T904" s="255">
        <f>SUMIFS('7.  Persistence Report'!V$27:V$603,'7.  Persistence Report'!$D$27:$D$603,$B904,'7.  Persistence Report'!$H$27:$H$603,$R$796,'7.  Persistence Report'!$J$27:$J$603,"&lt;&gt;Adjustment")</f>
        <v>600.63501246883038</v>
      </c>
      <c r="U904" s="255">
        <f>SUMIFS('7.  Persistence Report'!W$27:W$603,'7.  Persistence Report'!$D$27:$D$603,$B904,'7.  Persistence Report'!$H$27:$H$603,$R$796,'7.  Persistence Report'!$J$27:$J$603,"&lt;&gt;Adjustment")</f>
        <v>515.18902743142348</v>
      </c>
      <c r="V904" s="255">
        <f>SUMIFS('7.  Persistence Report'!X$27:X$603,'7.  Persistence Report'!$D$27:$D$603,$B904,'7.  Persistence Report'!$H$27:$H$603,$R$796,'7.  Persistence Report'!$J$27:$J$603,"&lt;&gt;Adjustment")</f>
        <v>441.05206982543814</v>
      </c>
      <c r="W904" s="255">
        <f>SUMIFS('7.  Persistence Report'!Y$27:Y$603,'7.  Persistence Report'!$D$27:$D$603,$B904,'7.  Persistence Report'!$H$27:$H$603,$R$796,'7.  Persistence Report'!$J$27:$J$603,"&lt;&gt;Adjustment")</f>
        <v>441.05206982543814</v>
      </c>
      <c r="X904" s="255">
        <f>SUMIFS('7.  Persistence Report'!Z$27:Z$603,'7.  Persistence Report'!$D$27:$D$603,$B904,'7.  Persistence Report'!$H$27:$H$603,$R$796,'7.  Persistence Report'!$J$27:$J$603,"&lt;&gt;Adjustment")</f>
        <v>441.05206982543814</v>
      </c>
      <c r="Y904" s="255">
        <f>SUMIFS('7.  Persistence Report'!AA$27:AA$603,'7.  Persistence Report'!$D$27:$D$603,$B904,'7.  Persistence Report'!$H$27:$H$603,$R$796,'7.  Persistence Report'!$J$27:$J$603,"&lt;&gt;Adjustment")</f>
        <v>441.05206982543814</v>
      </c>
      <c r="Z904" s="255">
        <f>SUMIFS('7.  Persistence Report'!AB$27:AB$603,'7.  Persistence Report'!$D$27:$D$603,$B904,'7.  Persistence Report'!$H$27:$H$603,$R$796,'7.  Persistence Report'!$J$27:$J$603,"&lt;&gt;Adjustment")</f>
        <v>441.05206982543814</v>
      </c>
      <c r="AA904" s="255">
        <f>SUMIFS('7.  Persistence Report'!AC$27:AC$603,'7.  Persistence Report'!$D$27:$D$603,$B904,'7.  Persistence Report'!$H$27:$H$603,$R$796,'7.  Persistence Report'!$J$27:$J$603,"&lt;&gt;Adjustment")</f>
        <v>441.05206982543814</v>
      </c>
      <c r="AB904" s="255">
        <f>SUMIFS('7.  Persistence Report'!AD$27:AD$603,'7.  Persistence Report'!$D$27:$D$603,$B904,'7.  Persistence Report'!$H$27:$H$603,$R$796,'7.  Persistence Report'!$J$27:$J$603,"&lt;&gt;Adjustment")</f>
        <v>441.05206982543814</v>
      </c>
      <c r="AC904" s="255">
        <f>SUMIFS('7.  Persistence Report'!AE$27:AE$603,'7.  Persistence Report'!$D$27:$D$603,$B904,'7.  Persistence Report'!$H$27:$H$603,$R$796,'7.  Persistence Report'!$J$27:$J$603,"&lt;&gt;Adjustment")</f>
        <v>441.05206982543814</v>
      </c>
      <c r="AD904" s="255">
        <f>SUMIFS('7.  Persistence Report'!AF$27:AF$603,'7.  Persistence Report'!$D$27:$D$603,$B904,'7.  Persistence Report'!$H$27:$H$603,$R$796,'7.  Persistence Report'!$J$27:$J$603,"&lt;&gt;Adjustment")</f>
        <v>441.05206982543814</v>
      </c>
      <c r="AE904" s="361">
        <f>IFERROR(VLOOKUP($B904,'3-a.  Rate Class Allocations'!$B:$AM,16,FALSE),0)</f>
        <v>0</v>
      </c>
      <c r="AF904" s="361">
        <f>IFERROR(VLOOKUP($B904,'3-a.  Rate Class Allocations'!$B:$AM,18,FALSE),0)</f>
        <v>0</v>
      </c>
      <c r="AG904" s="361">
        <f>IFERROR(VLOOKUP($B904,'3-a.  Rate Class Allocations'!$B:$AM,20,FALSE),0)</f>
        <v>0.74449527352864864</v>
      </c>
      <c r="AH904" s="361">
        <f>IFERROR(VLOOKUP($B904,'3-a.  Rate Class Allocations'!$B:$AM,21,FALSE),0)</f>
        <v>0.1926022440201185</v>
      </c>
      <c r="AI904" s="361">
        <f>IFERROR(VLOOKUP($B904,'3-a.  Rate Class Allocations'!$B:$AM,23,FALSE),0)</f>
        <v>4.5551787705682828E-2</v>
      </c>
      <c r="AJ904" s="361">
        <f>IFERROR(VLOOKUP($B904,'3-a.  Rate Class Allocations'!$B:$AM,25,FALSE),0)</f>
        <v>1.6676528824051507E-2</v>
      </c>
      <c r="AK904" s="366"/>
      <c r="AL904" s="366"/>
      <c r="AM904" s="366"/>
      <c r="AN904" s="366"/>
      <c r="AO904" s="366"/>
      <c r="AP904" s="366"/>
      <c r="AQ904" s="366"/>
      <c r="AR904" s="366"/>
      <c r="AS904" s="256">
        <f>SUM(AE904:AR904)</f>
        <v>0.9993258340785014</v>
      </c>
    </row>
    <row r="905" spans="1:45" outlineLevel="1">
      <c r="A905" s="464"/>
      <c r="B905" s="254" t="s">
        <v>341</v>
      </c>
      <c r="C905" s="251" t="s">
        <v>163</v>
      </c>
      <c r="D905" s="255">
        <f>SUMIFS('7.  Persistence Report'!AY$27:AY$603,'7.  Persistence Report'!$D$27:$D$603,$B904,'7.  Persistence Report'!$H$27:$H$603,$D$796,'7.  Persistence Report'!$J$27:$J$603,"Adjustment")</f>
        <v>0</v>
      </c>
      <c r="E905" s="255">
        <f>SUMIFS('7.  Persistence Report'!AZ$27:AZ$603,'7.  Persistence Report'!$D$27:$D$603,$B904,'7.  Persistence Report'!$H$27:$H$603,$D$796,'7.  Persistence Report'!$J$27:$J$603,"Adjustment")</f>
        <v>0</v>
      </c>
      <c r="F905" s="255">
        <f>SUMIFS('7.  Persistence Report'!BA$27:BA$603,'7.  Persistence Report'!$D$27:$D$603,$B904,'7.  Persistence Report'!$H$27:$H$603,$D$796,'7.  Persistence Report'!$J$27:$J$603,"Adjustment")</f>
        <v>0</v>
      </c>
      <c r="G905" s="255">
        <f>SUMIFS('7.  Persistence Report'!BB$27:BB$603,'7.  Persistence Report'!$D$27:$D$603,$B904,'7.  Persistence Report'!$H$27:$H$603,$D$796,'7.  Persistence Report'!$J$27:$J$603,"Adjustment")</f>
        <v>0</v>
      </c>
      <c r="H905" s="255">
        <f>SUMIFS('7.  Persistence Report'!BC$27:BC$603,'7.  Persistence Report'!$D$27:$D$603,$B904,'7.  Persistence Report'!$H$27:$H$603,$D$796,'7.  Persistence Report'!$J$27:$J$603,"Adjustment")</f>
        <v>0</v>
      </c>
      <c r="I905" s="255">
        <f>SUMIFS('7.  Persistence Report'!BD$27:BD$603,'7.  Persistence Report'!$D$27:$D$603,$B904,'7.  Persistence Report'!$H$27:$H$603,$D$796,'7.  Persistence Report'!$J$27:$J$603,"Adjustment")</f>
        <v>0</v>
      </c>
      <c r="J905" s="255">
        <f>SUMIFS('7.  Persistence Report'!BE$27:BE$603,'7.  Persistence Report'!$D$27:$D$603,$B904,'7.  Persistence Report'!$H$27:$H$603,$D$796,'7.  Persistence Report'!$J$27:$J$603,"Adjustment")</f>
        <v>0</v>
      </c>
      <c r="K905" s="255">
        <f>SUMIFS('7.  Persistence Report'!BF$27:BF$603,'7.  Persistence Report'!$D$27:$D$603,$B904,'7.  Persistence Report'!$H$27:$H$603,$D$796,'7.  Persistence Report'!$J$27:$J$603,"Adjustment")</f>
        <v>0</v>
      </c>
      <c r="L905" s="255">
        <f>SUMIFS('7.  Persistence Report'!BG$27:BG$603,'7.  Persistence Report'!$D$27:$D$603,$B904,'7.  Persistence Report'!$H$27:$H$603,$D$796,'7.  Persistence Report'!$J$27:$J$603,"Adjustment")</f>
        <v>0</v>
      </c>
      <c r="M905" s="255">
        <f>SUMIFS('7.  Persistence Report'!BH$27:BH$603,'7.  Persistence Report'!$D$27:$D$603,$B904,'7.  Persistence Report'!$H$27:$H$603,$D$796,'7.  Persistence Report'!$J$27:$J$603,"Adjustment")</f>
        <v>0</v>
      </c>
      <c r="N905" s="255">
        <f>SUMIFS('7.  Persistence Report'!BI$27:BI$603,'7.  Persistence Report'!$D$27:$D$603,$B904,'7.  Persistence Report'!$H$27:$H$603,$D$796,'7.  Persistence Report'!$J$27:$J$603,"Adjustment")</f>
        <v>0</v>
      </c>
      <c r="O905" s="255">
        <f>SUMIFS('7.  Persistence Report'!BJ$27:BJ$603,'7.  Persistence Report'!$D$27:$D$603,$B904,'7.  Persistence Report'!$H$27:$H$603,$D$796,'7.  Persistence Report'!$J$27:$J$603,"Adjustment")</f>
        <v>0</v>
      </c>
      <c r="P905" s="255">
        <f>SUMIFS('7.  Persistence Report'!BK$27:BK$603,'7.  Persistence Report'!$D$27:$D$603,$B904,'7.  Persistence Report'!$H$27:$H$603,$D$796,'7.  Persistence Report'!$J$27:$J$603,"Adjustment")</f>
        <v>0</v>
      </c>
      <c r="Q905" s="255">
        <f>Q904</f>
        <v>12</v>
      </c>
      <c r="R905" s="255">
        <f>SUMIFS('7.  Persistence Report'!T$27:T$603,'7.  Persistence Report'!$D$27:$D$603,$B904,'7.  Persistence Report'!$H$27:$H$603,$R$796,'7.  Persistence Report'!$J$27:$J$603,"Adjustment")</f>
        <v>0</v>
      </c>
      <c r="S905" s="255">
        <f>SUMIFS('7.  Persistence Report'!U$27:U$603,'7.  Persistence Report'!$D$27:$D$603,$B904,'7.  Persistence Report'!$H$27:$H$603,$R$796,'7.  Persistence Report'!$J$27:$J$603,"Adjustment")</f>
        <v>0</v>
      </c>
      <c r="T905" s="255">
        <f>SUMIFS('7.  Persistence Report'!V$27:V$603,'7.  Persistence Report'!$D$27:$D$603,$B904,'7.  Persistence Report'!$H$27:$H$603,$R$796,'7.  Persistence Report'!$J$27:$J$603,"Adjustment")</f>
        <v>0</v>
      </c>
      <c r="U905" s="255">
        <f>SUMIFS('7.  Persistence Report'!W$27:W$603,'7.  Persistence Report'!$D$27:$D$603,$B904,'7.  Persistence Report'!$H$27:$H$603,$R$796,'7.  Persistence Report'!$J$27:$J$603,"Adjustment")</f>
        <v>0</v>
      </c>
      <c r="V905" s="255">
        <f>SUMIFS('7.  Persistence Report'!X$27:X$603,'7.  Persistence Report'!$D$27:$D$603,$B904,'7.  Persistence Report'!$H$27:$H$603,$R$796,'7.  Persistence Report'!$J$27:$J$603,"Adjustment")</f>
        <v>0</v>
      </c>
      <c r="W905" s="255">
        <f>SUMIFS('7.  Persistence Report'!Y$27:Y$603,'7.  Persistence Report'!$D$27:$D$603,$B904,'7.  Persistence Report'!$H$27:$H$603,$R$796,'7.  Persistence Report'!$J$27:$J$603,"Adjustment")</f>
        <v>0</v>
      </c>
      <c r="X905" s="255">
        <f>SUMIFS('7.  Persistence Report'!Z$27:Z$603,'7.  Persistence Report'!$D$27:$D$603,$B904,'7.  Persistence Report'!$H$27:$H$603,$R$796,'7.  Persistence Report'!$J$27:$J$603,"Adjustment")</f>
        <v>0</v>
      </c>
      <c r="Y905" s="255">
        <f>SUMIFS('7.  Persistence Report'!AA$27:AA$603,'7.  Persistence Report'!$D$27:$D$603,$B904,'7.  Persistence Report'!$H$27:$H$603,$R$796,'7.  Persistence Report'!$J$27:$J$603,"Adjustment")</f>
        <v>0</v>
      </c>
      <c r="Z905" s="255">
        <f>SUMIFS('7.  Persistence Report'!AB$27:AB$603,'7.  Persistence Report'!$D$27:$D$603,$B904,'7.  Persistence Report'!$H$27:$H$603,$R$796,'7.  Persistence Report'!$J$27:$J$603,"Adjustment")</f>
        <v>0</v>
      </c>
      <c r="AA905" s="255">
        <f>SUMIFS('7.  Persistence Report'!AC$27:AC$603,'7.  Persistence Report'!$D$27:$D$603,$B904,'7.  Persistence Report'!$H$27:$H$603,$R$796,'7.  Persistence Report'!$J$27:$J$603,"Adjustment")</f>
        <v>0</v>
      </c>
      <c r="AB905" s="255">
        <f>SUMIFS('7.  Persistence Report'!AD$27:AD$603,'7.  Persistence Report'!$D$27:$D$603,$B904,'7.  Persistence Report'!$H$27:$H$603,$R$796,'7.  Persistence Report'!$J$27:$J$603,"Adjustment")</f>
        <v>0</v>
      </c>
      <c r="AC905" s="255">
        <f>SUMIFS('7.  Persistence Report'!AE$27:AE$603,'7.  Persistence Report'!$D$27:$D$603,$B904,'7.  Persistence Report'!$H$27:$H$603,$R$796,'7.  Persistence Report'!$J$27:$J$603,"Adjustment")</f>
        <v>0</v>
      </c>
      <c r="AD905" s="255">
        <f>SUMIFS('7.  Persistence Report'!AF$27:AF$603,'7.  Persistence Report'!$D$27:$D$603,$B904,'7.  Persistence Report'!$H$27:$H$603,$R$796,'7.  Persistence Report'!$J$27:$J$603,"Adjustment")</f>
        <v>0</v>
      </c>
      <c r="AE905" s="362">
        <f>AE904</f>
        <v>0</v>
      </c>
      <c r="AF905" s="362">
        <f t="shared" ref="AF905" si="2664">AF904</f>
        <v>0</v>
      </c>
      <c r="AG905" s="362">
        <f t="shared" ref="AG905" si="2665">AG904</f>
        <v>0.74449527352864864</v>
      </c>
      <c r="AH905" s="362">
        <f t="shared" ref="AH905" si="2666">AH904</f>
        <v>0.1926022440201185</v>
      </c>
      <c r="AI905" s="362">
        <f t="shared" ref="AI905" si="2667">AI904</f>
        <v>4.5551787705682828E-2</v>
      </c>
      <c r="AJ905" s="362">
        <f t="shared" ref="AJ905" si="2668">AJ904</f>
        <v>1.6676528824051507E-2</v>
      </c>
      <c r="AK905" s="362">
        <f t="shared" ref="AK905" si="2669">AK904</f>
        <v>0</v>
      </c>
      <c r="AL905" s="362">
        <f t="shared" ref="AL905" si="2670">AL904</f>
        <v>0</v>
      </c>
      <c r="AM905" s="362">
        <f t="shared" ref="AM905" si="2671">AM904</f>
        <v>0</v>
      </c>
      <c r="AN905" s="362">
        <f t="shared" ref="AN905" si="2672">AN904</f>
        <v>0</v>
      </c>
      <c r="AO905" s="362">
        <f t="shared" ref="AO905" si="2673">AO904</f>
        <v>0</v>
      </c>
      <c r="AP905" s="362">
        <f t="shared" ref="AP905" si="2674">AP904</f>
        <v>0</v>
      </c>
      <c r="AQ905" s="362">
        <f t="shared" ref="AQ905" si="2675">AQ904</f>
        <v>0</v>
      </c>
      <c r="AR905" s="362">
        <f t="shared" ref="AR905" si="2676">AR904</f>
        <v>0</v>
      </c>
      <c r="AS905" s="266"/>
    </row>
    <row r="906" spans="1:45" hidden="1" outlineLevel="1">
      <c r="A906" s="464"/>
      <c r="B906" s="379"/>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251"/>
      <c r="AE906" s="363"/>
      <c r="AF906" s="376"/>
      <c r="AG906" s="376"/>
      <c r="AH906" s="376"/>
      <c r="AI906" s="376"/>
      <c r="AJ906" s="376"/>
      <c r="AK906" s="376"/>
      <c r="AL906" s="376"/>
      <c r="AM906" s="376"/>
      <c r="AN906" s="376"/>
      <c r="AO906" s="376"/>
      <c r="AP906" s="376"/>
      <c r="AQ906" s="376"/>
      <c r="AR906" s="376"/>
      <c r="AS906" s="266"/>
    </row>
    <row r="907" spans="1:45" hidden="1" outlineLevel="1">
      <c r="A907" s="464">
        <v>34</v>
      </c>
      <c r="B907" s="379" t="s">
        <v>126</v>
      </c>
      <c r="C907" s="251" t="s">
        <v>25</v>
      </c>
      <c r="D907" s="255">
        <f>SUMIFS('7.  Persistence Report'!AY$27:AY$603,'7.  Persistence Report'!$D$27:$D$603,$B907,'7.  Persistence Report'!$H$27:$H$603,$D$796,'7.  Persistence Report'!$J$27:$J$603,"&lt;&gt;Adjustment")</f>
        <v>0</v>
      </c>
      <c r="E907" s="255">
        <f>SUMIFS('7.  Persistence Report'!AZ$27:AZ$603,'7.  Persistence Report'!$D$27:$D$603,$B907,'7.  Persistence Report'!$H$27:$H$603,$D$796,'7.  Persistence Report'!$J$27:$J$603,"&lt;&gt;Adjustment")</f>
        <v>0</v>
      </c>
      <c r="F907" s="255">
        <f>SUMIFS('7.  Persistence Report'!BA$27:BA$603,'7.  Persistence Report'!$D$27:$D$603,$B907,'7.  Persistence Report'!$H$27:$H$603,$D$796,'7.  Persistence Report'!$J$27:$J$603,"&lt;&gt;Adjustment")</f>
        <v>0</v>
      </c>
      <c r="G907" s="255">
        <f>SUMIFS('7.  Persistence Report'!BB$27:BB$603,'7.  Persistence Report'!$D$27:$D$603,$B907,'7.  Persistence Report'!$H$27:$H$603,$D$796,'7.  Persistence Report'!$J$27:$J$603,"&lt;&gt;Adjustment")</f>
        <v>0</v>
      </c>
      <c r="H907" s="255">
        <f>SUMIFS('7.  Persistence Report'!BC$27:BC$603,'7.  Persistence Report'!$D$27:$D$603,$B907,'7.  Persistence Report'!$H$27:$H$603,$D$796,'7.  Persistence Report'!$J$27:$J$603,"&lt;&gt;Adjustment")</f>
        <v>0</v>
      </c>
      <c r="I907" s="255">
        <f>SUMIFS('7.  Persistence Report'!BD$27:BD$603,'7.  Persistence Report'!$D$27:$D$603,$B907,'7.  Persistence Report'!$H$27:$H$603,$D$796,'7.  Persistence Report'!$J$27:$J$603,"&lt;&gt;Adjustment")</f>
        <v>0</v>
      </c>
      <c r="J907" s="255">
        <f>SUMIFS('7.  Persistence Report'!BE$27:BE$603,'7.  Persistence Report'!$D$27:$D$603,$B907,'7.  Persistence Report'!$H$27:$H$603,$D$796,'7.  Persistence Report'!$J$27:$J$603,"&lt;&gt;Adjustment")</f>
        <v>0</v>
      </c>
      <c r="K907" s="255">
        <f>SUMIFS('7.  Persistence Report'!BF$27:BF$603,'7.  Persistence Report'!$D$27:$D$603,$B907,'7.  Persistence Report'!$H$27:$H$603,$D$796,'7.  Persistence Report'!$J$27:$J$603,"&lt;&gt;Adjustment")</f>
        <v>0</v>
      </c>
      <c r="L907" s="255">
        <f>SUMIFS('7.  Persistence Report'!BG$27:BG$603,'7.  Persistence Report'!$D$27:$D$603,$B907,'7.  Persistence Report'!$H$27:$H$603,$D$796,'7.  Persistence Report'!$J$27:$J$603,"&lt;&gt;Adjustment")</f>
        <v>0</v>
      </c>
      <c r="M907" s="255">
        <f>SUMIFS('7.  Persistence Report'!BH$27:BH$603,'7.  Persistence Report'!$D$27:$D$603,$B907,'7.  Persistence Report'!$H$27:$H$603,$D$796,'7.  Persistence Report'!$J$27:$J$603,"&lt;&gt;Adjustment")</f>
        <v>0</v>
      </c>
      <c r="N907" s="255">
        <f>SUMIFS('7.  Persistence Report'!BI$27:BI$603,'7.  Persistence Report'!$D$27:$D$603,$B907,'7.  Persistence Report'!$H$27:$H$603,$D$796,'7.  Persistence Report'!$J$27:$J$603,"&lt;&gt;Adjustment")</f>
        <v>0</v>
      </c>
      <c r="O907" s="255">
        <f>SUMIFS('7.  Persistence Report'!BJ$27:BJ$603,'7.  Persistence Report'!$D$27:$D$603,$B907,'7.  Persistence Report'!$H$27:$H$603,$D$796,'7.  Persistence Report'!$J$27:$J$603,"&lt;&gt;Adjustment")</f>
        <v>0</v>
      </c>
      <c r="P907" s="255">
        <f>SUMIFS('7.  Persistence Report'!BK$27:BK$603,'7.  Persistence Report'!$D$27:$D$603,$B907,'7.  Persistence Report'!$H$27:$H$603,$D$796,'7.  Persistence Report'!$J$27:$J$603,"&lt;&gt;Adjustment")</f>
        <v>0</v>
      </c>
      <c r="Q907" s="255">
        <v>0</v>
      </c>
      <c r="R907" s="255">
        <f>SUMIFS('7.  Persistence Report'!T$27:T$603,'7.  Persistence Report'!$D$27:$D$603,$B907,'7.  Persistence Report'!$H$27:$H$603,$R$796,'7.  Persistence Report'!$J$27:$J$603,"&lt;&gt;Adjustment")</f>
        <v>0</v>
      </c>
      <c r="S907" s="255">
        <f>SUMIFS('7.  Persistence Report'!U$27:U$603,'7.  Persistence Report'!$D$27:$D$603,$B907,'7.  Persistence Report'!$H$27:$H$603,$R$796,'7.  Persistence Report'!$J$27:$J$603,"&lt;&gt;Adjustment")</f>
        <v>0</v>
      </c>
      <c r="T907" s="255">
        <f>SUMIFS('7.  Persistence Report'!V$27:V$603,'7.  Persistence Report'!$D$27:$D$603,$B907,'7.  Persistence Report'!$H$27:$H$603,$R$796,'7.  Persistence Report'!$J$27:$J$603,"&lt;&gt;Adjustment")</f>
        <v>0</v>
      </c>
      <c r="U907" s="255">
        <f>SUMIFS('7.  Persistence Report'!W$27:W$603,'7.  Persistence Report'!$D$27:$D$603,$B907,'7.  Persistence Report'!$H$27:$H$603,$R$796,'7.  Persistence Report'!$J$27:$J$603,"&lt;&gt;Adjustment")</f>
        <v>0</v>
      </c>
      <c r="V907" s="255">
        <f>SUMIFS('7.  Persistence Report'!X$27:X$603,'7.  Persistence Report'!$D$27:$D$603,$B907,'7.  Persistence Report'!$H$27:$H$603,$R$796,'7.  Persistence Report'!$J$27:$J$603,"&lt;&gt;Adjustment")</f>
        <v>0</v>
      </c>
      <c r="W907" s="255">
        <f>SUMIFS('7.  Persistence Report'!Y$27:Y$603,'7.  Persistence Report'!$D$27:$D$603,$B907,'7.  Persistence Report'!$H$27:$H$603,$R$796,'7.  Persistence Report'!$J$27:$J$603,"&lt;&gt;Adjustment")</f>
        <v>0</v>
      </c>
      <c r="X907" s="255">
        <f>SUMIFS('7.  Persistence Report'!Z$27:Z$603,'7.  Persistence Report'!$D$27:$D$603,$B907,'7.  Persistence Report'!$H$27:$H$603,$R$796,'7.  Persistence Report'!$J$27:$J$603,"&lt;&gt;Adjustment")</f>
        <v>0</v>
      </c>
      <c r="Y907" s="255">
        <f>SUMIFS('7.  Persistence Report'!AA$27:AA$603,'7.  Persistence Report'!$D$27:$D$603,$B907,'7.  Persistence Report'!$H$27:$H$603,$R$796,'7.  Persistence Report'!$J$27:$J$603,"&lt;&gt;Adjustment")</f>
        <v>0</v>
      </c>
      <c r="Z907" s="255">
        <f>SUMIFS('7.  Persistence Report'!AB$27:AB$603,'7.  Persistence Report'!$D$27:$D$603,$B907,'7.  Persistence Report'!$H$27:$H$603,$R$796,'7.  Persistence Report'!$J$27:$J$603,"&lt;&gt;Adjustment")</f>
        <v>0</v>
      </c>
      <c r="AA907" s="255">
        <f>SUMIFS('7.  Persistence Report'!AC$27:AC$603,'7.  Persistence Report'!$D$27:$D$603,$B907,'7.  Persistence Report'!$H$27:$H$603,$R$796,'7.  Persistence Report'!$J$27:$J$603,"&lt;&gt;Adjustment")</f>
        <v>0</v>
      </c>
      <c r="AB907" s="255">
        <f>SUMIFS('7.  Persistence Report'!AD$27:AD$603,'7.  Persistence Report'!$D$27:$D$603,$B907,'7.  Persistence Report'!$H$27:$H$603,$R$796,'7.  Persistence Report'!$J$27:$J$603,"&lt;&gt;Adjustment")</f>
        <v>0</v>
      </c>
      <c r="AC907" s="255">
        <f>SUMIFS('7.  Persistence Report'!AE$27:AE$603,'7.  Persistence Report'!$D$27:$D$603,$B907,'7.  Persistence Report'!$H$27:$H$603,$R$796,'7.  Persistence Report'!$J$27:$J$603,"&lt;&gt;Adjustment")</f>
        <v>0</v>
      </c>
      <c r="AD907" s="255">
        <f>SUMIFS('7.  Persistence Report'!AF$27:AF$603,'7.  Persistence Report'!$D$27:$D$603,$B907,'7.  Persistence Report'!$H$27:$H$603,$R$796,'7.  Persistence Report'!$J$27:$J$603,"&lt;&gt;Adjustment")</f>
        <v>0</v>
      </c>
      <c r="AE907" s="361">
        <f>IFERROR(VLOOKUP($B907,'3-a.  Rate Class Allocations'!$B:$AM,16,FALSE),0)</f>
        <v>0</v>
      </c>
      <c r="AF907" s="361">
        <f>IFERROR(VLOOKUP($B907,'3-a.  Rate Class Allocations'!$B:$AM,18,FALSE),0)</f>
        <v>0</v>
      </c>
      <c r="AG907" s="361">
        <f>IFERROR(VLOOKUP($B907,'3-a.  Rate Class Allocations'!$B:$AM,20,FALSE),0)</f>
        <v>0</v>
      </c>
      <c r="AH907" s="361">
        <f>IFERROR(VLOOKUP($B907,'3-a.  Rate Class Allocations'!$B:$AM,21,FALSE),0)</f>
        <v>0</v>
      </c>
      <c r="AI907" s="361">
        <f>IFERROR(VLOOKUP($B907,'3-a.  Rate Class Allocations'!$B:$AM,23,FALSE),0)</f>
        <v>0</v>
      </c>
      <c r="AJ907" s="361">
        <f>IFERROR(VLOOKUP($B907,'3-a.  Rate Class Allocations'!$B:$AM,25,FALSE),0)</f>
        <v>0</v>
      </c>
      <c r="AK907" s="366"/>
      <c r="AL907" s="366"/>
      <c r="AM907" s="366"/>
      <c r="AN907" s="366"/>
      <c r="AO907" s="366"/>
      <c r="AP907" s="366"/>
      <c r="AQ907" s="366"/>
      <c r="AR907" s="366"/>
      <c r="AS907" s="256">
        <f>SUM(AE907:AR907)</f>
        <v>0</v>
      </c>
    </row>
    <row r="908" spans="1:45" hidden="1" outlineLevel="1">
      <c r="A908" s="464"/>
      <c r="B908" s="254" t="s">
        <v>341</v>
      </c>
      <c r="C908" s="251" t="s">
        <v>163</v>
      </c>
      <c r="D908" s="255">
        <f>SUMIFS('7.  Persistence Report'!AY$27:AY$603,'7.  Persistence Report'!$D$27:$D$603,$B907,'7.  Persistence Report'!$H$27:$H$603,$D$796,'7.  Persistence Report'!$J$27:$J$603,"Adjustment")</f>
        <v>0</v>
      </c>
      <c r="E908" s="255">
        <f>SUMIFS('7.  Persistence Report'!AZ$27:AZ$603,'7.  Persistence Report'!$D$27:$D$603,$B907,'7.  Persistence Report'!$H$27:$H$603,$D$796,'7.  Persistence Report'!$J$27:$J$603,"Adjustment")</f>
        <v>0</v>
      </c>
      <c r="F908" s="255">
        <f>SUMIFS('7.  Persistence Report'!BA$27:BA$603,'7.  Persistence Report'!$D$27:$D$603,$B907,'7.  Persistence Report'!$H$27:$H$603,$D$796,'7.  Persistence Report'!$J$27:$J$603,"Adjustment")</f>
        <v>0</v>
      </c>
      <c r="G908" s="255">
        <f>SUMIFS('7.  Persistence Report'!BB$27:BB$603,'7.  Persistence Report'!$D$27:$D$603,$B907,'7.  Persistence Report'!$H$27:$H$603,$D$796,'7.  Persistence Report'!$J$27:$J$603,"Adjustment")</f>
        <v>0</v>
      </c>
      <c r="H908" s="255">
        <f>SUMIFS('7.  Persistence Report'!BC$27:BC$603,'7.  Persistence Report'!$D$27:$D$603,$B907,'7.  Persistence Report'!$H$27:$H$603,$D$796,'7.  Persistence Report'!$J$27:$J$603,"Adjustment")</f>
        <v>0</v>
      </c>
      <c r="I908" s="255">
        <f>SUMIFS('7.  Persistence Report'!BD$27:BD$603,'7.  Persistence Report'!$D$27:$D$603,$B907,'7.  Persistence Report'!$H$27:$H$603,$D$796,'7.  Persistence Report'!$J$27:$J$603,"Adjustment")</f>
        <v>0</v>
      </c>
      <c r="J908" s="255">
        <f>SUMIFS('7.  Persistence Report'!BE$27:BE$603,'7.  Persistence Report'!$D$27:$D$603,$B907,'7.  Persistence Report'!$H$27:$H$603,$D$796,'7.  Persistence Report'!$J$27:$J$603,"Adjustment")</f>
        <v>0</v>
      </c>
      <c r="K908" s="255">
        <f>SUMIFS('7.  Persistence Report'!BF$27:BF$603,'7.  Persistence Report'!$D$27:$D$603,$B907,'7.  Persistence Report'!$H$27:$H$603,$D$796,'7.  Persistence Report'!$J$27:$J$603,"Adjustment")</f>
        <v>0</v>
      </c>
      <c r="L908" s="255">
        <f>SUMIFS('7.  Persistence Report'!BG$27:BG$603,'7.  Persistence Report'!$D$27:$D$603,$B907,'7.  Persistence Report'!$H$27:$H$603,$D$796,'7.  Persistence Report'!$J$27:$J$603,"Adjustment")</f>
        <v>0</v>
      </c>
      <c r="M908" s="255">
        <f>SUMIFS('7.  Persistence Report'!BH$27:BH$603,'7.  Persistence Report'!$D$27:$D$603,$B907,'7.  Persistence Report'!$H$27:$H$603,$D$796,'7.  Persistence Report'!$J$27:$J$603,"Adjustment")</f>
        <v>0</v>
      </c>
      <c r="N908" s="255">
        <f>SUMIFS('7.  Persistence Report'!BI$27:BI$603,'7.  Persistence Report'!$D$27:$D$603,$B907,'7.  Persistence Report'!$H$27:$H$603,$D$796,'7.  Persistence Report'!$J$27:$J$603,"Adjustment")</f>
        <v>0</v>
      </c>
      <c r="O908" s="255">
        <f>SUMIFS('7.  Persistence Report'!BJ$27:BJ$603,'7.  Persistence Report'!$D$27:$D$603,$B907,'7.  Persistence Report'!$H$27:$H$603,$D$796,'7.  Persistence Report'!$J$27:$J$603,"Adjustment")</f>
        <v>0</v>
      </c>
      <c r="P908" s="255">
        <f>SUMIFS('7.  Persistence Report'!BK$27:BK$603,'7.  Persistence Report'!$D$27:$D$603,$B907,'7.  Persistence Report'!$H$27:$H$603,$D$796,'7.  Persistence Report'!$J$27:$J$603,"Adjustment")</f>
        <v>0</v>
      </c>
      <c r="Q908" s="255">
        <f>Q907</f>
        <v>0</v>
      </c>
      <c r="R908" s="255">
        <f>SUMIFS('7.  Persistence Report'!T$27:T$603,'7.  Persistence Report'!$D$27:$D$603,$B907,'7.  Persistence Report'!$H$27:$H$603,$R$796,'7.  Persistence Report'!$J$27:$J$603,"Adjustment")</f>
        <v>0</v>
      </c>
      <c r="S908" s="255">
        <f>SUMIFS('7.  Persistence Report'!U$27:U$603,'7.  Persistence Report'!$D$27:$D$603,$B907,'7.  Persistence Report'!$H$27:$H$603,$R$796,'7.  Persistence Report'!$J$27:$J$603,"Adjustment")</f>
        <v>0</v>
      </c>
      <c r="T908" s="255">
        <f>SUMIFS('7.  Persistence Report'!V$27:V$603,'7.  Persistence Report'!$D$27:$D$603,$B907,'7.  Persistence Report'!$H$27:$H$603,$R$796,'7.  Persistence Report'!$J$27:$J$603,"Adjustment")</f>
        <v>0</v>
      </c>
      <c r="U908" s="255">
        <f>SUMIFS('7.  Persistence Report'!W$27:W$603,'7.  Persistence Report'!$D$27:$D$603,$B907,'7.  Persistence Report'!$H$27:$H$603,$R$796,'7.  Persistence Report'!$J$27:$J$603,"Adjustment")</f>
        <v>0</v>
      </c>
      <c r="V908" s="255">
        <f>SUMIFS('7.  Persistence Report'!X$27:X$603,'7.  Persistence Report'!$D$27:$D$603,$B907,'7.  Persistence Report'!$H$27:$H$603,$R$796,'7.  Persistence Report'!$J$27:$J$603,"Adjustment")</f>
        <v>0</v>
      </c>
      <c r="W908" s="255">
        <f>SUMIFS('7.  Persistence Report'!Y$27:Y$603,'7.  Persistence Report'!$D$27:$D$603,$B907,'7.  Persistence Report'!$H$27:$H$603,$R$796,'7.  Persistence Report'!$J$27:$J$603,"Adjustment")</f>
        <v>0</v>
      </c>
      <c r="X908" s="255">
        <f>SUMIFS('7.  Persistence Report'!Z$27:Z$603,'7.  Persistence Report'!$D$27:$D$603,$B907,'7.  Persistence Report'!$H$27:$H$603,$R$796,'7.  Persistence Report'!$J$27:$J$603,"Adjustment")</f>
        <v>0</v>
      </c>
      <c r="Y908" s="255">
        <f>SUMIFS('7.  Persistence Report'!AA$27:AA$603,'7.  Persistence Report'!$D$27:$D$603,$B907,'7.  Persistence Report'!$H$27:$H$603,$R$796,'7.  Persistence Report'!$J$27:$J$603,"Adjustment")</f>
        <v>0</v>
      </c>
      <c r="Z908" s="255">
        <f>SUMIFS('7.  Persistence Report'!AB$27:AB$603,'7.  Persistence Report'!$D$27:$D$603,$B907,'7.  Persistence Report'!$H$27:$H$603,$R$796,'7.  Persistence Report'!$J$27:$J$603,"Adjustment")</f>
        <v>0</v>
      </c>
      <c r="AA908" s="255">
        <f>SUMIFS('7.  Persistence Report'!AC$27:AC$603,'7.  Persistence Report'!$D$27:$D$603,$B907,'7.  Persistence Report'!$H$27:$H$603,$R$796,'7.  Persistence Report'!$J$27:$J$603,"Adjustment")</f>
        <v>0</v>
      </c>
      <c r="AB908" s="255">
        <f>SUMIFS('7.  Persistence Report'!AD$27:AD$603,'7.  Persistence Report'!$D$27:$D$603,$B907,'7.  Persistence Report'!$H$27:$H$603,$R$796,'7.  Persistence Report'!$J$27:$J$603,"Adjustment")</f>
        <v>0</v>
      </c>
      <c r="AC908" s="255">
        <f>SUMIFS('7.  Persistence Report'!AE$27:AE$603,'7.  Persistence Report'!$D$27:$D$603,$B907,'7.  Persistence Report'!$H$27:$H$603,$R$796,'7.  Persistence Report'!$J$27:$J$603,"Adjustment")</f>
        <v>0</v>
      </c>
      <c r="AD908" s="255">
        <f>SUMIFS('7.  Persistence Report'!AF$27:AF$603,'7.  Persistence Report'!$D$27:$D$603,$B907,'7.  Persistence Report'!$H$27:$H$603,$R$796,'7.  Persistence Report'!$J$27:$J$603,"Adjustment")</f>
        <v>0</v>
      </c>
      <c r="AE908" s="362">
        <f>AE907</f>
        <v>0</v>
      </c>
      <c r="AF908" s="362">
        <f t="shared" ref="AF908" si="2677">AF907</f>
        <v>0</v>
      </c>
      <c r="AG908" s="362">
        <f t="shared" ref="AG908" si="2678">AG907</f>
        <v>0</v>
      </c>
      <c r="AH908" s="362">
        <f t="shared" ref="AH908" si="2679">AH907</f>
        <v>0</v>
      </c>
      <c r="AI908" s="362">
        <f t="shared" ref="AI908" si="2680">AI907</f>
        <v>0</v>
      </c>
      <c r="AJ908" s="362">
        <f t="shared" ref="AJ908" si="2681">AJ907</f>
        <v>0</v>
      </c>
      <c r="AK908" s="362">
        <f t="shared" ref="AK908" si="2682">AK907</f>
        <v>0</v>
      </c>
      <c r="AL908" s="362">
        <f t="shared" ref="AL908" si="2683">AL907</f>
        <v>0</v>
      </c>
      <c r="AM908" s="362">
        <f t="shared" ref="AM908" si="2684">AM907</f>
        <v>0</v>
      </c>
      <c r="AN908" s="362">
        <f t="shared" ref="AN908" si="2685">AN907</f>
        <v>0</v>
      </c>
      <c r="AO908" s="362">
        <f t="shared" ref="AO908" si="2686">AO907</f>
        <v>0</v>
      </c>
      <c r="AP908" s="362">
        <f t="shared" ref="AP908" si="2687">AP907</f>
        <v>0</v>
      </c>
      <c r="AQ908" s="362">
        <f t="shared" ref="AQ908" si="2688">AQ907</f>
        <v>0</v>
      </c>
      <c r="AR908" s="362">
        <f t="shared" ref="AR908" si="2689">AR907</f>
        <v>0</v>
      </c>
      <c r="AS908" s="266"/>
    </row>
    <row r="909" spans="1:45" hidden="1" outlineLevel="1">
      <c r="A909" s="464"/>
      <c r="B909" s="379"/>
      <c r="C909" s="25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c r="AA909" s="251"/>
      <c r="AB909" s="251"/>
      <c r="AC909" s="251"/>
      <c r="AD909" s="251"/>
      <c r="AE909" s="363"/>
      <c r="AF909" s="376"/>
      <c r="AG909" s="376"/>
      <c r="AH909" s="376"/>
      <c r="AI909" s="376"/>
      <c r="AJ909" s="376"/>
      <c r="AK909" s="376"/>
      <c r="AL909" s="376"/>
      <c r="AM909" s="376"/>
      <c r="AN909" s="376"/>
      <c r="AO909" s="376"/>
      <c r="AP909" s="376"/>
      <c r="AQ909" s="376"/>
      <c r="AR909" s="376"/>
      <c r="AS909" s="266"/>
    </row>
    <row r="910" spans="1:45" hidden="1" outlineLevel="1">
      <c r="A910" s="464">
        <v>35</v>
      </c>
      <c r="B910" s="379" t="s">
        <v>127</v>
      </c>
      <c r="C910" s="251" t="s">
        <v>25</v>
      </c>
      <c r="D910" s="255">
        <f>SUMIFS('7.  Persistence Report'!AY$27:AY$603,'7.  Persistence Report'!$D$27:$D$603,$B910,'7.  Persistence Report'!$H$27:$H$603,$D$796,'7.  Persistence Report'!$J$27:$J$603,"&lt;&gt;Adjustment")</f>
        <v>0</v>
      </c>
      <c r="E910" s="255">
        <f>SUMIFS('7.  Persistence Report'!AZ$27:AZ$603,'7.  Persistence Report'!$D$27:$D$603,$B910,'7.  Persistence Report'!$H$27:$H$603,$D$796,'7.  Persistence Report'!$J$27:$J$603,"&lt;&gt;Adjustment")</f>
        <v>0</v>
      </c>
      <c r="F910" s="255">
        <f>SUMIFS('7.  Persistence Report'!BA$27:BA$603,'7.  Persistence Report'!$D$27:$D$603,$B910,'7.  Persistence Report'!$H$27:$H$603,$D$796,'7.  Persistence Report'!$J$27:$J$603,"&lt;&gt;Adjustment")</f>
        <v>0</v>
      </c>
      <c r="G910" s="255">
        <f>SUMIFS('7.  Persistence Report'!BB$27:BB$603,'7.  Persistence Report'!$D$27:$D$603,$B910,'7.  Persistence Report'!$H$27:$H$603,$D$796,'7.  Persistence Report'!$J$27:$J$603,"&lt;&gt;Adjustment")</f>
        <v>0</v>
      </c>
      <c r="H910" s="255">
        <f>SUMIFS('7.  Persistence Report'!BC$27:BC$603,'7.  Persistence Report'!$D$27:$D$603,$B910,'7.  Persistence Report'!$H$27:$H$603,$D$796,'7.  Persistence Report'!$J$27:$J$603,"&lt;&gt;Adjustment")</f>
        <v>0</v>
      </c>
      <c r="I910" s="255">
        <f>SUMIFS('7.  Persistence Report'!BD$27:BD$603,'7.  Persistence Report'!$D$27:$D$603,$B910,'7.  Persistence Report'!$H$27:$H$603,$D$796,'7.  Persistence Report'!$J$27:$J$603,"&lt;&gt;Adjustment")</f>
        <v>0</v>
      </c>
      <c r="J910" s="255">
        <f>SUMIFS('7.  Persistence Report'!BE$27:BE$603,'7.  Persistence Report'!$D$27:$D$603,$B910,'7.  Persistence Report'!$H$27:$H$603,$D$796,'7.  Persistence Report'!$J$27:$J$603,"&lt;&gt;Adjustment")</f>
        <v>0</v>
      </c>
      <c r="K910" s="255">
        <f>SUMIFS('7.  Persistence Report'!BF$27:BF$603,'7.  Persistence Report'!$D$27:$D$603,$B910,'7.  Persistence Report'!$H$27:$H$603,$D$796,'7.  Persistence Report'!$J$27:$J$603,"&lt;&gt;Adjustment")</f>
        <v>0</v>
      </c>
      <c r="L910" s="255">
        <f>SUMIFS('7.  Persistence Report'!BG$27:BG$603,'7.  Persistence Report'!$D$27:$D$603,$B910,'7.  Persistence Report'!$H$27:$H$603,$D$796,'7.  Persistence Report'!$J$27:$J$603,"&lt;&gt;Adjustment")</f>
        <v>0</v>
      </c>
      <c r="M910" s="255">
        <f>SUMIFS('7.  Persistence Report'!BH$27:BH$603,'7.  Persistence Report'!$D$27:$D$603,$B910,'7.  Persistence Report'!$H$27:$H$603,$D$796,'7.  Persistence Report'!$J$27:$J$603,"&lt;&gt;Adjustment")</f>
        <v>0</v>
      </c>
      <c r="N910" s="255">
        <f>SUMIFS('7.  Persistence Report'!BI$27:BI$603,'7.  Persistence Report'!$D$27:$D$603,$B910,'7.  Persistence Report'!$H$27:$H$603,$D$796,'7.  Persistence Report'!$J$27:$J$603,"&lt;&gt;Adjustment")</f>
        <v>0</v>
      </c>
      <c r="O910" s="255">
        <f>SUMIFS('7.  Persistence Report'!BJ$27:BJ$603,'7.  Persistence Report'!$D$27:$D$603,$B910,'7.  Persistence Report'!$H$27:$H$603,$D$796,'7.  Persistence Report'!$J$27:$J$603,"&lt;&gt;Adjustment")</f>
        <v>0</v>
      </c>
      <c r="P910" s="255">
        <f>SUMIFS('7.  Persistence Report'!BK$27:BK$603,'7.  Persistence Report'!$D$27:$D$603,$B910,'7.  Persistence Report'!$H$27:$H$603,$D$796,'7.  Persistence Report'!$J$27:$J$603,"&lt;&gt;Adjustment")</f>
        <v>0</v>
      </c>
      <c r="Q910" s="255">
        <v>0</v>
      </c>
      <c r="R910" s="255">
        <f>SUMIFS('7.  Persistence Report'!T$27:T$603,'7.  Persistence Report'!$D$27:$D$603,$B910,'7.  Persistence Report'!$H$27:$H$603,$R$796,'7.  Persistence Report'!$J$27:$J$603,"&lt;&gt;Adjustment")</f>
        <v>0</v>
      </c>
      <c r="S910" s="255">
        <f>SUMIFS('7.  Persistence Report'!U$27:U$603,'7.  Persistence Report'!$D$27:$D$603,$B910,'7.  Persistence Report'!$H$27:$H$603,$R$796,'7.  Persistence Report'!$J$27:$J$603,"&lt;&gt;Adjustment")</f>
        <v>0</v>
      </c>
      <c r="T910" s="255">
        <f>SUMIFS('7.  Persistence Report'!V$27:V$603,'7.  Persistence Report'!$D$27:$D$603,$B910,'7.  Persistence Report'!$H$27:$H$603,$R$796,'7.  Persistence Report'!$J$27:$J$603,"&lt;&gt;Adjustment")</f>
        <v>0</v>
      </c>
      <c r="U910" s="255">
        <f>SUMIFS('7.  Persistence Report'!W$27:W$603,'7.  Persistence Report'!$D$27:$D$603,$B910,'7.  Persistence Report'!$H$27:$H$603,$R$796,'7.  Persistence Report'!$J$27:$J$603,"&lt;&gt;Adjustment")</f>
        <v>0</v>
      </c>
      <c r="V910" s="255">
        <f>SUMIFS('7.  Persistence Report'!X$27:X$603,'7.  Persistence Report'!$D$27:$D$603,$B910,'7.  Persistence Report'!$H$27:$H$603,$R$796,'7.  Persistence Report'!$J$27:$J$603,"&lt;&gt;Adjustment")</f>
        <v>0</v>
      </c>
      <c r="W910" s="255">
        <f>SUMIFS('7.  Persistence Report'!Y$27:Y$603,'7.  Persistence Report'!$D$27:$D$603,$B910,'7.  Persistence Report'!$H$27:$H$603,$R$796,'7.  Persistence Report'!$J$27:$J$603,"&lt;&gt;Adjustment")</f>
        <v>0</v>
      </c>
      <c r="X910" s="255">
        <f>SUMIFS('7.  Persistence Report'!Z$27:Z$603,'7.  Persistence Report'!$D$27:$D$603,$B910,'7.  Persistence Report'!$H$27:$H$603,$R$796,'7.  Persistence Report'!$J$27:$J$603,"&lt;&gt;Adjustment")</f>
        <v>0</v>
      </c>
      <c r="Y910" s="255">
        <f>SUMIFS('7.  Persistence Report'!AA$27:AA$603,'7.  Persistence Report'!$D$27:$D$603,$B910,'7.  Persistence Report'!$H$27:$H$603,$R$796,'7.  Persistence Report'!$J$27:$J$603,"&lt;&gt;Adjustment")</f>
        <v>0</v>
      </c>
      <c r="Z910" s="255">
        <f>SUMIFS('7.  Persistence Report'!AB$27:AB$603,'7.  Persistence Report'!$D$27:$D$603,$B910,'7.  Persistence Report'!$H$27:$H$603,$R$796,'7.  Persistence Report'!$J$27:$J$603,"&lt;&gt;Adjustment")</f>
        <v>0</v>
      </c>
      <c r="AA910" s="255">
        <f>SUMIFS('7.  Persistence Report'!AC$27:AC$603,'7.  Persistence Report'!$D$27:$D$603,$B910,'7.  Persistence Report'!$H$27:$H$603,$R$796,'7.  Persistence Report'!$J$27:$J$603,"&lt;&gt;Adjustment")</f>
        <v>0</v>
      </c>
      <c r="AB910" s="255">
        <f>SUMIFS('7.  Persistence Report'!AD$27:AD$603,'7.  Persistence Report'!$D$27:$D$603,$B910,'7.  Persistence Report'!$H$27:$H$603,$R$796,'7.  Persistence Report'!$J$27:$J$603,"&lt;&gt;Adjustment")</f>
        <v>0</v>
      </c>
      <c r="AC910" s="255">
        <f>SUMIFS('7.  Persistence Report'!AE$27:AE$603,'7.  Persistence Report'!$D$27:$D$603,$B910,'7.  Persistence Report'!$H$27:$H$603,$R$796,'7.  Persistence Report'!$J$27:$J$603,"&lt;&gt;Adjustment")</f>
        <v>0</v>
      </c>
      <c r="AD910" s="255">
        <f>SUMIFS('7.  Persistence Report'!AF$27:AF$603,'7.  Persistence Report'!$D$27:$D$603,$B910,'7.  Persistence Report'!$H$27:$H$603,$R$796,'7.  Persistence Report'!$J$27:$J$603,"&lt;&gt;Adjustment")</f>
        <v>0</v>
      </c>
      <c r="AE910" s="361">
        <f>IFERROR(VLOOKUP($B910,'3-a.  Rate Class Allocations'!$B:$AM,16,FALSE),0)</f>
        <v>0</v>
      </c>
      <c r="AF910" s="361">
        <f>IFERROR(VLOOKUP($B910,'3-a.  Rate Class Allocations'!$B:$AM,18,FALSE),0)</f>
        <v>0</v>
      </c>
      <c r="AG910" s="361">
        <f>IFERROR(VLOOKUP($B910,'3-a.  Rate Class Allocations'!$B:$AM,20,FALSE),0)</f>
        <v>0</v>
      </c>
      <c r="AH910" s="361">
        <f>IFERROR(VLOOKUP($B910,'3-a.  Rate Class Allocations'!$B:$AM,21,FALSE),0)</f>
        <v>0</v>
      </c>
      <c r="AI910" s="361">
        <f>IFERROR(VLOOKUP($B910,'3-a.  Rate Class Allocations'!$B:$AM,23,FALSE),0)</f>
        <v>0</v>
      </c>
      <c r="AJ910" s="361">
        <f>IFERROR(VLOOKUP($B910,'3-a.  Rate Class Allocations'!$B:$AM,25,FALSE),0)</f>
        <v>0</v>
      </c>
      <c r="AK910" s="366"/>
      <c r="AL910" s="366"/>
      <c r="AM910" s="366"/>
      <c r="AN910" s="366"/>
      <c r="AO910" s="366"/>
      <c r="AP910" s="366"/>
      <c r="AQ910" s="366"/>
      <c r="AR910" s="366"/>
      <c r="AS910" s="256">
        <f>SUM(AE910:AR910)</f>
        <v>0</v>
      </c>
    </row>
    <row r="911" spans="1:45" hidden="1" outlineLevel="1">
      <c r="A911" s="464"/>
      <c r="B911" s="254" t="s">
        <v>341</v>
      </c>
      <c r="C911" s="251" t="s">
        <v>163</v>
      </c>
      <c r="D911" s="255">
        <f>SUMIFS('7.  Persistence Report'!AY$27:AY$603,'7.  Persistence Report'!$D$27:$D$603,$B910,'7.  Persistence Report'!$H$27:$H$603,$D$796,'7.  Persistence Report'!$J$27:$J$603,"Adjustment")</f>
        <v>0</v>
      </c>
      <c r="E911" s="255">
        <f>SUMIFS('7.  Persistence Report'!AZ$27:AZ$603,'7.  Persistence Report'!$D$27:$D$603,$B910,'7.  Persistence Report'!$H$27:$H$603,$D$796,'7.  Persistence Report'!$J$27:$J$603,"Adjustment")</f>
        <v>0</v>
      </c>
      <c r="F911" s="255">
        <f>SUMIFS('7.  Persistence Report'!BA$27:BA$603,'7.  Persistence Report'!$D$27:$D$603,$B910,'7.  Persistence Report'!$H$27:$H$603,$D$796,'7.  Persistence Report'!$J$27:$J$603,"Adjustment")</f>
        <v>0</v>
      </c>
      <c r="G911" s="255">
        <f>SUMIFS('7.  Persistence Report'!BB$27:BB$603,'7.  Persistence Report'!$D$27:$D$603,$B910,'7.  Persistence Report'!$H$27:$H$603,$D$796,'7.  Persistence Report'!$J$27:$J$603,"Adjustment")</f>
        <v>0</v>
      </c>
      <c r="H911" s="255">
        <f>SUMIFS('7.  Persistence Report'!BC$27:BC$603,'7.  Persistence Report'!$D$27:$D$603,$B910,'7.  Persistence Report'!$H$27:$H$603,$D$796,'7.  Persistence Report'!$J$27:$J$603,"Adjustment")</f>
        <v>0</v>
      </c>
      <c r="I911" s="255">
        <f>SUMIFS('7.  Persistence Report'!BD$27:BD$603,'7.  Persistence Report'!$D$27:$D$603,$B910,'7.  Persistence Report'!$H$27:$H$603,$D$796,'7.  Persistence Report'!$J$27:$J$603,"Adjustment")</f>
        <v>0</v>
      </c>
      <c r="J911" s="255">
        <f>SUMIFS('7.  Persistence Report'!BE$27:BE$603,'7.  Persistence Report'!$D$27:$D$603,$B910,'7.  Persistence Report'!$H$27:$H$603,$D$796,'7.  Persistence Report'!$J$27:$J$603,"Adjustment")</f>
        <v>0</v>
      </c>
      <c r="K911" s="255">
        <f>SUMIFS('7.  Persistence Report'!BF$27:BF$603,'7.  Persistence Report'!$D$27:$D$603,$B910,'7.  Persistence Report'!$H$27:$H$603,$D$796,'7.  Persistence Report'!$J$27:$J$603,"Adjustment")</f>
        <v>0</v>
      </c>
      <c r="L911" s="255">
        <f>SUMIFS('7.  Persistence Report'!BG$27:BG$603,'7.  Persistence Report'!$D$27:$D$603,$B910,'7.  Persistence Report'!$H$27:$H$603,$D$796,'7.  Persistence Report'!$J$27:$J$603,"Adjustment")</f>
        <v>0</v>
      </c>
      <c r="M911" s="255">
        <f>SUMIFS('7.  Persistence Report'!BH$27:BH$603,'7.  Persistence Report'!$D$27:$D$603,$B910,'7.  Persistence Report'!$H$27:$H$603,$D$796,'7.  Persistence Report'!$J$27:$J$603,"Adjustment")</f>
        <v>0</v>
      </c>
      <c r="N911" s="255">
        <f>SUMIFS('7.  Persistence Report'!BI$27:BI$603,'7.  Persistence Report'!$D$27:$D$603,$B910,'7.  Persistence Report'!$H$27:$H$603,$D$796,'7.  Persistence Report'!$J$27:$J$603,"Adjustment")</f>
        <v>0</v>
      </c>
      <c r="O911" s="255">
        <f>SUMIFS('7.  Persistence Report'!BJ$27:BJ$603,'7.  Persistence Report'!$D$27:$D$603,$B910,'7.  Persistence Report'!$H$27:$H$603,$D$796,'7.  Persistence Report'!$J$27:$J$603,"Adjustment")</f>
        <v>0</v>
      </c>
      <c r="P911" s="255">
        <f>SUMIFS('7.  Persistence Report'!BK$27:BK$603,'7.  Persistence Report'!$D$27:$D$603,$B910,'7.  Persistence Report'!$H$27:$H$603,$D$796,'7.  Persistence Report'!$J$27:$J$603,"Adjustment")</f>
        <v>0</v>
      </c>
      <c r="Q911" s="255">
        <f>Q910</f>
        <v>0</v>
      </c>
      <c r="R911" s="255">
        <f>SUMIFS('7.  Persistence Report'!T$27:T$603,'7.  Persistence Report'!$D$27:$D$603,$B910,'7.  Persistence Report'!$H$27:$H$603,$R$796,'7.  Persistence Report'!$J$27:$J$603,"Adjustment")</f>
        <v>0</v>
      </c>
      <c r="S911" s="255">
        <f>SUMIFS('7.  Persistence Report'!U$27:U$603,'7.  Persistence Report'!$D$27:$D$603,$B910,'7.  Persistence Report'!$H$27:$H$603,$R$796,'7.  Persistence Report'!$J$27:$J$603,"Adjustment")</f>
        <v>0</v>
      </c>
      <c r="T911" s="255">
        <f>SUMIFS('7.  Persistence Report'!V$27:V$603,'7.  Persistence Report'!$D$27:$D$603,$B910,'7.  Persistence Report'!$H$27:$H$603,$R$796,'7.  Persistence Report'!$J$27:$J$603,"Adjustment")</f>
        <v>0</v>
      </c>
      <c r="U911" s="255">
        <f>SUMIFS('7.  Persistence Report'!W$27:W$603,'7.  Persistence Report'!$D$27:$D$603,$B910,'7.  Persistence Report'!$H$27:$H$603,$R$796,'7.  Persistence Report'!$J$27:$J$603,"Adjustment")</f>
        <v>0</v>
      </c>
      <c r="V911" s="255">
        <f>SUMIFS('7.  Persistence Report'!X$27:X$603,'7.  Persistence Report'!$D$27:$D$603,$B910,'7.  Persistence Report'!$H$27:$H$603,$R$796,'7.  Persistence Report'!$J$27:$J$603,"Adjustment")</f>
        <v>0</v>
      </c>
      <c r="W911" s="255">
        <f>SUMIFS('7.  Persistence Report'!Y$27:Y$603,'7.  Persistence Report'!$D$27:$D$603,$B910,'7.  Persistence Report'!$H$27:$H$603,$R$796,'7.  Persistence Report'!$J$27:$J$603,"Adjustment")</f>
        <v>0</v>
      </c>
      <c r="X911" s="255">
        <f>SUMIFS('7.  Persistence Report'!Z$27:Z$603,'7.  Persistence Report'!$D$27:$D$603,$B910,'7.  Persistence Report'!$H$27:$H$603,$R$796,'7.  Persistence Report'!$J$27:$J$603,"Adjustment")</f>
        <v>0</v>
      </c>
      <c r="Y911" s="255">
        <f>SUMIFS('7.  Persistence Report'!AA$27:AA$603,'7.  Persistence Report'!$D$27:$D$603,$B910,'7.  Persistence Report'!$H$27:$H$603,$R$796,'7.  Persistence Report'!$J$27:$J$603,"Adjustment")</f>
        <v>0</v>
      </c>
      <c r="Z911" s="255">
        <f>SUMIFS('7.  Persistence Report'!AB$27:AB$603,'7.  Persistence Report'!$D$27:$D$603,$B910,'7.  Persistence Report'!$H$27:$H$603,$R$796,'7.  Persistence Report'!$J$27:$J$603,"Adjustment")</f>
        <v>0</v>
      </c>
      <c r="AA911" s="255">
        <f>SUMIFS('7.  Persistence Report'!AC$27:AC$603,'7.  Persistence Report'!$D$27:$D$603,$B910,'7.  Persistence Report'!$H$27:$H$603,$R$796,'7.  Persistence Report'!$J$27:$J$603,"Adjustment")</f>
        <v>0</v>
      </c>
      <c r="AB911" s="255">
        <f>SUMIFS('7.  Persistence Report'!AD$27:AD$603,'7.  Persistence Report'!$D$27:$D$603,$B910,'7.  Persistence Report'!$H$27:$H$603,$R$796,'7.  Persistence Report'!$J$27:$J$603,"Adjustment")</f>
        <v>0</v>
      </c>
      <c r="AC911" s="255">
        <f>SUMIFS('7.  Persistence Report'!AE$27:AE$603,'7.  Persistence Report'!$D$27:$D$603,$B910,'7.  Persistence Report'!$H$27:$H$603,$R$796,'7.  Persistence Report'!$J$27:$J$603,"Adjustment")</f>
        <v>0</v>
      </c>
      <c r="AD911" s="255">
        <f>SUMIFS('7.  Persistence Report'!AF$27:AF$603,'7.  Persistence Report'!$D$27:$D$603,$B910,'7.  Persistence Report'!$H$27:$H$603,$R$796,'7.  Persistence Report'!$J$27:$J$603,"Adjustment")</f>
        <v>0</v>
      </c>
      <c r="AE911" s="362">
        <f>AE910</f>
        <v>0</v>
      </c>
      <c r="AF911" s="362">
        <f t="shared" ref="AF911" si="2690">AF910</f>
        <v>0</v>
      </c>
      <c r="AG911" s="362">
        <f t="shared" ref="AG911" si="2691">AG910</f>
        <v>0</v>
      </c>
      <c r="AH911" s="362">
        <f t="shared" ref="AH911" si="2692">AH910</f>
        <v>0</v>
      </c>
      <c r="AI911" s="362">
        <f t="shared" ref="AI911" si="2693">AI910</f>
        <v>0</v>
      </c>
      <c r="AJ911" s="362">
        <f t="shared" ref="AJ911" si="2694">AJ910</f>
        <v>0</v>
      </c>
      <c r="AK911" s="362">
        <f t="shared" ref="AK911" si="2695">AK910</f>
        <v>0</v>
      </c>
      <c r="AL911" s="362">
        <f t="shared" ref="AL911" si="2696">AL910</f>
        <v>0</v>
      </c>
      <c r="AM911" s="362">
        <f t="shared" ref="AM911" si="2697">AM910</f>
        <v>0</v>
      </c>
      <c r="AN911" s="362">
        <f t="shared" ref="AN911" si="2698">AN910</f>
        <v>0</v>
      </c>
      <c r="AO911" s="362">
        <f t="shared" ref="AO911" si="2699">AO910</f>
        <v>0</v>
      </c>
      <c r="AP911" s="362">
        <f t="shared" ref="AP911" si="2700">AP910</f>
        <v>0</v>
      </c>
      <c r="AQ911" s="362">
        <f t="shared" ref="AQ911" si="2701">AQ910</f>
        <v>0</v>
      </c>
      <c r="AR911" s="362">
        <f t="shared" ref="AR911" si="2702">AR910</f>
        <v>0</v>
      </c>
      <c r="AS911" s="266"/>
    </row>
    <row r="912" spans="1:45" outlineLevel="1">
      <c r="A912" s="464"/>
      <c r="B912" s="382"/>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363"/>
      <c r="AF912" s="376"/>
      <c r="AG912" s="376"/>
      <c r="AH912" s="376"/>
      <c r="AI912" s="376"/>
      <c r="AJ912" s="376"/>
      <c r="AK912" s="376"/>
      <c r="AL912" s="376"/>
      <c r="AM912" s="376"/>
      <c r="AN912" s="376"/>
      <c r="AO912" s="376"/>
      <c r="AP912" s="376"/>
      <c r="AQ912" s="376"/>
      <c r="AR912" s="376"/>
      <c r="AS912" s="266"/>
    </row>
    <row r="913" spans="1:45" ht="15.75" outlineLevel="1">
      <c r="A913" s="464"/>
      <c r="B913" s="248" t="s">
        <v>499</v>
      </c>
      <c r="C913" s="25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c r="AA913" s="251"/>
      <c r="AB913" s="251"/>
      <c r="AC913" s="251"/>
      <c r="AD913" s="251"/>
      <c r="AE913" s="363"/>
      <c r="AF913" s="376"/>
      <c r="AG913" s="376"/>
      <c r="AH913" s="376"/>
      <c r="AI913" s="376"/>
      <c r="AJ913" s="376"/>
      <c r="AK913" s="376"/>
      <c r="AL913" s="376"/>
      <c r="AM913" s="376"/>
      <c r="AN913" s="376"/>
      <c r="AO913" s="376"/>
      <c r="AP913" s="376"/>
      <c r="AQ913" s="376"/>
      <c r="AR913" s="376"/>
      <c r="AS913" s="266"/>
    </row>
    <row r="914" spans="1:45" outlineLevel="1">
      <c r="A914" s="464">
        <v>36</v>
      </c>
      <c r="B914" s="379" t="s">
        <v>1044</v>
      </c>
      <c r="C914" s="251" t="s">
        <v>25</v>
      </c>
      <c r="D914" s="255">
        <f>SUMIFS('7.  Persistence Report'!AY$27:AY$603,'7.  Persistence Report'!$D$27:$D$603,$B914,'7.  Persistence Report'!$H$27:$H$603,$D$796,'7.  Persistence Report'!$J$27:$J$603,"&lt;&gt;Adjustment")</f>
        <v>9033085.8400000315</v>
      </c>
      <c r="E914" s="255">
        <f>SUMIFS('7.  Persistence Report'!AZ$27:AZ$603,'7.  Persistence Report'!$D$27:$D$603,$B914,'7.  Persistence Report'!$H$27:$H$603,$D$796,'7.  Persistence Report'!$J$27:$J$603,"&lt;&gt;Adjustment")</f>
        <v>9033085.8400000315</v>
      </c>
      <c r="F914" s="255">
        <f>SUMIFS('7.  Persistence Report'!BA$27:BA$603,'7.  Persistence Report'!$D$27:$D$603,$B914,'7.  Persistence Report'!$H$27:$H$603,$D$796,'7.  Persistence Report'!$J$27:$J$603,"&lt;&gt;Adjustment")</f>
        <v>9033085.8400000315</v>
      </c>
      <c r="G914" s="255">
        <f>SUMIFS('7.  Persistence Report'!BB$27:BB$603,'7.  Persistence Report'!$D$27:$D$603,$B914,'7.  Persistence Report'!$H$27:$H$603,$D$796,'7.  Persistence Report'!$J$27:$J$603,"&lt;&gt;Adjustment")</f>
        <v>9033085.8400000315</v>
      </c>
      <c r="H914" s="255">
        <f>SUMIFS('7.  Persistence Report'!BC$27:BC$603,'7.  Persistence Report'!$D$27:$D$603,$B914,'7.  Persistence Report'!$H$27:$H$603,$D$796,'7.  Persistence Report'!$J$27:$J$603,"&lt;&gt;Adjustment")</f>
        <v>9033085.8400000315</v>
      </c>
      <c r="I914" s="255">
        <f>SUMIFS('7.  Persistence Report'!BD$27:BD$603,'7.  Persistence Report'!$D$27:$D$603,$B914,'7.  Persistence Report'!$H$27:$H$603,$D$796,'7.  Persistence Report'!$J$27:$J$603,"&lt;&gt;Adjustment")</f>
        <v>9033085.8400000315</v>
      </c>
      <c r="J914" s="255">
        <f>SUMIFS('7.  Persistence Report'!BE$27:BE$603,'7.  Persistence Report'!$D$27:$D$603,$B914,'7.  Persistence Report'!$H$27:$H$603,$D$796,'7.  Persistence Report'!$J$27:$J$603,"&lt;&gt;Adjustment")</f>
        <v>9033085.8400000315</v>
      </c>
      <c r="K914" s="255">
        <f>SUMIFS('7.  Persistence Report'!BF$27:BF$603,'7.  Persistence Report'!$D$27:$D$603,$B914,'7.  Persistence Report'!$H$27:$H$603,$D$796,'7.  Persistence Report'!$J$27:$J$603,"&lt;&gt;Adjustment")</f>
        <v>9033085.8400000315</v>
      </c>
      <c r="L914" s="255">
        <f>SUMIFS('7.  Persistence Report'!BG$27:BG$603,'7.  Persistence Report'!$D$27:$D$603,$B914,'7.  Persistence Report'!$H$27:$H$603,$D$796,'7.  Persistence Report'!$J$27:$J$603,"&lt;&gt;Adjustment")</f>
        <v>9033085.8400000315</v>
      </c>
      <c r="M914" s="255">
        <f>SUMIFS('7.  Persistence Report'!BH$27:BH$603,'7.  Persistence Report'!$D$27:$D$603,$B914,'7.  Persistence Report'!$H$27:$H$603,$D$796,'7.  Persistence Report'!$J$27:$J$603,"&lt;&gt;Adjustment")</f>
        <v>9033085.8400000315</v>
      </c>
      <c r="N914" s="255">
        <f>SUMIFS('7.  Persistence Report'!BI$27:BI$603,'7.  Persistence Report'!$D$27:$D$603,$B914,'7.  Persistence Report'!$H$27:$H$603,$D$796,'7.  Persistence Report'!$J$27:$J$603,"&lt;&gt;Adjustment")</f>
        <v>9033085.8400000315</v>
      </c>
      <c r="O914" s="255">
        <f>SUMIFS('7.  Persistence Report'!BJ$27:BJ$603,'7.  Persistence Report'!$D$27:$D$603,$B914,'7.  Persistence Report'!$H$27:$H$603,$D$796,'7.  Persistence Report'!$J$27:$J$603,"&lt;&gt;Adjustment")</f>
        <v>9033085.8400000315</v>
      </c>
      <c r="P914" s="255">
        <f>SUMIFS('7.  Persistence Report'!BK$27:BK$603,'7.  Persistence Report'!$D$27:$D$603,$B914,'7.  Persistence Report'!$H$27:$H$603,$D$796,'7.  Persistence Report'!$J$27:$J$603,"&lt;&gt;Adjustment")</f>
        <v>9033085.8400000315</v>
      </c>
      <c r="Q914" s="255">
        <v>12</v>
      </c>
      <c r="R914" s="255">
        <f>SUMIFS('7.  Persistence Report'!T$27:T$603,'7.  Persistence Report'!$D$27:$D$603,$B914,'7.  Persistence Report'!$H$27:$H$603,$R$796,'7.  Persistence Report'!$J$27:$J$603,"&lt;&gt;Adjustment")</f>
        <v>6515.5200159999631</v>
      </c>
      <c r="S914" s="255">
        <f>SUMIFS('7.  Persistence Report'!U$27:U$603,'7.  Persistence Report'!$D$27:$D$603,$B914,'7.  Persistence Report'!$H$27:$H$603,$R$796,'7.  Persistence Report'!$J$27:$J$603,"&lt;&gt;Adjustment")</f>
        <v>6515.5200159999631</v>
      </c>
      <c r="T914" s="255">
        <f>SUMIFS('7.  Persistence Report'!V$27:V$603,'7.  Persistence Report'!$D$27:$D$603,$B914,'7.  Persistence Report'!$H$27:$H$603,$R$796,'7.  Persistence Report'!$J$27:$J$603,"&lt;&gt;Adjustment")</f>
        <v>6515.5200159999631</v>
      </c>
      <c r="U914" s="255">
        <f>SUMIFS('7.  Persistence Report'!W$27:W$603,'7.  Persistence Report'!$D$27:$D$603,$B914,'7.  Persistence Report'!$H$27:$H$603,$R$796,'7.  Persistence Report'!$J$27:$J$603,"&lt;&gt;Adjustment")</f>
        <v>6515.5200159999631</v>
      </c>
      <c r="V914" s="255">
        <f>SUMIFS('7.  Persistence Report'!X$27:X$603,'7.  Persistence Report'!$D$27:$D$603,$B914,'7.  Persistence Report'!$H$27:$H$603,$R$796,'7.  Persistence Report'!$J$27:$J$603,"&lt;&gt;Adjustment")</f>
        <v>6515.5200159999631</v>
      </c>
      <c r="W914" s="255">
        <f>SUMIFS('7.  Persistence Report'!Y$27:Y$603,'7.  Persistence Report'!$D$27:$D$603,$B914,'7.  Persistence Report'!$H$27:$H$603,$R$796,'7.  Persistence Report'!$J$27:$J$603,"&lt;&gt;Adjustment")</f>
        <v>6515.5200159999631</v>
      </c>
      <c r="X914" s="255">
        <f>SUMIFS('7.  Persistence Report'!Z$27:Z$603,'7.  Persistence Report'!$D$27:$D$603,$B914,'7.  Persistence Report'!$H$27:$H$603,$R$796,'7.  Persistence Report'!$J$27:$J$603,"&lt;&gt;Adjustment")</f>
        <v>6515.5200159999631</v>
      </c>
      <c r="Y914" s="255">
        <f>SUMIFS('7.  Persistence Report'!AA$27:AA$603,'7.  Persistence Report'!$D$27:$D$603,$B914,'7.  Persistence Report'!$H$27:$H$603,$R$796,'7.  Persistence Report'!$J$27:$J$603,"&lt;&gt;Adjustment")</f>
        <v>6515.5200159999631</v>
      </c>
      <c r="Z914" s="255">
        <f>SUMIFS('7.  Persistence Report'!AB$27:AB$603,'7.  Persistence Report'!$D$27:$D$603,$B914,'7.  Persistence Report'!$H$27:$H$603,$R$796,'7.  Persistence Report'!$J$27:$J$603,"&lt;&gt;Adjustment")</f>
        <v>6515.5200159999631</v>
      </c>
      <c r="AA914" s="255">
        <f>SUMIFS('7.  Persistence Report'!AC$27:AC$603,'7.  Persistence Report'!$D$27:$D$603,$B914,'7.  Persistence Report'!$H$27:$H$603,$R$796,'7.  Persistence Report'!$J$27:$J$603,"&lt;&gt;Adjustment")</f>
        <v>6515.5200159999631</v>
      </c>
      <c r="AB914" s="255">
        <f>SUMIFS('7.  Persistence Report'!AD$27:AD$603,'7.  Persistence Report'!$D$27:$D$603,$B914,'7.  Persistence Report'!$H$27:$H$603,$R$796,'7.  Persistence Report'!$J$27:$J$603,"&lt;&gt;Adjustment")</f>
        <v>6515.5200159999631</v>
      </c>
      <c r="AC914" s="255">
        <f>SUMIFS('7.  Persistence Report'!AE$27:AE$603,'7.  Persistence Report'!$D$27:$D$603,$B914,'7.  Persistence Report'!$H$27:$H$603,$R$796,'7.  Persistence Report'!$J$27:$J$603,"&lt;&gt;Adjustment")</f>
        <v>6515.5200159999631</v>
      </c>
      <c r="AD914" s="255">
        <f>SUMIFS('7.  Persistence Report'!AF$27:AF$603,'7.  Persistence Report'!$D$27:$D$603,$B914,'7.  Persistence Report'!$H$27:$H$603,$R$796,'7.  Persistence Report'!$J$27:$J$603,"&lt;&gt;Adjustment")</f>
        <v>6515.5200159999631</v>
      </c>
      <c r="AE914" s="361">
        <f>IFERROR(VLOOKUP($B914,'3-a.  Rate Class Allocations'!$B:$AM,16,FALSE),0)</f>
        <v>0</v>
      </c>
      <c r="AF914" s="361">
        <f>IFERROR(VLOOKUP($B914,'3-a.  Rate Class Allocations'!$B:$AM,18,FALSE),0)</f>
        <v>0.25</v>
      </c>
      <c r="AG914" s="361">
        <f>IFERROR(VLOOKUP($B914,'3-a.  Rate Class Allocations'!$B:$AM,20,FALSE),0)</f>
        <v>4.5526028414203543E-2</v>
      </c>
      <c r="AH914" s="361">
        <f>IFERROR(VLOOKUP($B914,'3-a.  Rate Class Allocations'!$B:$AM,21,FALSE),0)</f>
        <v>0.69103272483557265</v>
      </c>
      <c r="AI914" s="361">
        <f>IFERROR(VLOOKUP($B914,'3-a.  Rate Class Allocations'!$B:$AM,23,FALSE),0)</f>
        <v>5.6401896840190369E-2</v>
      </c>
      <c r="AJ914" s="361">
        <f>IFERROR(VLOOKUP($B914,'3-a.  Rate Class Allocations'!$B:$AM,25,FALSE),0)</f>
        <v>0</v>
      </c>
      <c r="AK914" s="366"/>
      <c r="AL914" s="366"/>
      <c r="AM914" s="366"/>
      <c r="AN914" s="366"/>
      <c r="AO914" s="366"/>
      <c r="AP914" s="366"/>
      <c r="AQ914" s="366"/>
      <c r="AR914" s="366"/>
      <c r="AS914" s="256">
        <f>SUM(AE914:AR914)</f>
        <v>1.0429606500899666</v>
      </c>
    </row>
    <row r="915" spans="1:45" outlineLevel="1">
      <c r="A915" s="464"/>
      <c r="B915" s="254" t="s">
        <v>341</v>
      </c>
      <c r="C915" s="251" t="s">
        <v>163</v>
      </c>
      <c r="D915" s="255">
        <f>SUMIFS('7.  Persistence Report'!AY$27:AY$603,'7.  Persistence Report'!$D$27:$D$603,$B914,'7.  Persistence Report'!$H$27:$H$603,$D$796,'7.  Persistence Report'!$J$27:$J$603,"Adjustment")</f>
        <v>0</v>
      </c>
      <c r="E915" s="255">
        <f>SUMIFS('7.  Persistence Report'!AZ$27:AZ$603,'7.  Persistence Report'!$D$27:$D$603,$B914,'7.  Persistence Report'!$H$27:$H$603,$D$796,'7.  Persistence Report'!$J$27:$J$603,"Adjustment")</f>
        <v>0</v>
      </c>
      <c r="F915" s="255">
        <f>SUMIFS('7.  Persistence Report'!BA$27:BA$603,'7.  Persistence Report'!$D$27:$D$603,$B914,'7.  Persistence Report'!$H$27:$H$603,$D$796,'7.  Persistence Report'!$J$27:$J$603,"Adjustment")</f>
        <v>0</v>
      </c>
      <c r="G915" s="255">
        <f>SUMIFS('7.  Persistence Report'!BB$27:BB$603,'7.  Persistence Report'!$D$27:$D$603,$B914,'7.  Persistence Report'!$H$27:$H$603,$D$796,'7.  Persistence Report'!$J$27:$J$603,"Adjustment")</f>
        <v>0</v>
      </c>
      <c r="H915" s="255">
        <f>SUMIFS('7.  Persistence Report'!BC$27:BC$603,'7.  Persistence Report'!$D$27:$D$603,$B914,'7.  Persistence Report'!$H$27:$H$603,$D$796,'7.  Persistence Report'!$J$27:$J$603,"Adjustment")</f>
        <v>0</v>
      </c>
      <c r="I915" s="255">
        <f>SUMIFS('7.  Persistence Report'!BD$27:BD$603,'7.  Persistence Report'!$D$27:$D$603,$B914,'7.  Persistence Report'!$H$27:$H$603,$D$796,'7.  Persistence Report'!$J$27:$J$603,"Adjustment")</f>
        <v>0</v>
      </c>
      <c r="J915" s="255">
        <f>SUMIFS('7.  Persistence Report'!BE$27:BE$603,'7.  Persistence Report'!$D$27:$D$603,$B914,'7.  Persistence Report'!$H$27:$H$603,$D$796,'7.  Persistence Report'!$J$27:$J$603,"Adjustment")</f>
        <v>0</v>
      </c>
      <c r="K915" s="255">
        <f>SUMIFS('7.  Persistence Report'!BF$27:BF$603,'7.  Persistence Report'!$D$27:$D$603,$B914,'7.  Persistence Report'!$H$27:$H$603,$D$796,'7.  Persistence Report'!$J$27:$J$603,"Adjustment")</f>
        <v>0</v>
      </c>
      <c r="L915" s="255">
        <f>SUMIFS('7.  Persistence Report'!BG$27:BG$603,'7.  Persistence Report'!$D$27:$D$603,$B914,'7.  Persistence Report'!$H$27:$H$603,$D$796,'7.  Persistence Report'!$J$27:$J$603,"Adjustment")</f>
        <v>0</v>
      </c>
      <c r="M915" s="255">
        <f>SUMIFS('7.  Persistence Report'!BH$27:BH$603,'7.  Persistence Report'!$D$27:$D$603,$B914,'7.  Persistence Report'!$H$27:$H$603,$D$796,'7.  Persistence Report'!$J$27:$J$603,"Adjustment")</f>
        <v>0</v>
      </c>
      <c r="N915" s="255">
        <f>SUMIFS('7.  Persistence Report'!BI$27:BI$603,'7.  Persistence Report'!$D$27:$D$603,$B914,'7.  Persistence Report'!$H$27:$H$603,$D$796,'7.  Persistence Report'!$J$27:$J$603,"Adjustment")</f>
        <v>0</v>
      </c>
      <c r="O915" s="255">
        <f>SUMIFS('7.  Persistence Report'!BJ$27:BJ$603,'7.  Persistence Report'!$D$27:$D$603,$B914,'7.  Persistence Report'!$H$27:$H$603,$D$796,'7.  Persistence Report'!$J$27:$J$603,"Adjustment")</f>
        <v>0</v>
      </c>
      <c r="P915" s="255">
        <f>SUMIFS('7.  Persistence Report'!BK$27:BK$603,'7.  Persistence Report'!$D$27:$D$603,$B914,'7.  Persistence Report'!$H$27:$H$603,$D$796,'7.  Persistence Report'!$J$27:$J$603,"Adjustment")</f>
        <v>0</v>
      </c>
      <c r="Q915" s="255">
        <f>Q914</f>
        <v>12</v>
      </c>
      <c r="R915" s="255">
        <f>SUMIFS('7.  Persistence Report'!T$27:T$603,'7.  Persistence Report'!$D$27:$D$603,$B914,'7.  Persistence Report'!$H$27:$H$603,$R$796,'7.  Persistence Report'!$J$27:$J$603,"Adjustment")</f>
        <v>0</v>
      </c>
      <c r="S915" s="255">
        <f>SUMIFS('7.  Persistence Report'!U$27:U$603,'7.  Persistence Report'!$D$27:$D$603,$B914,'7.  Persistence Report'!$H$27:$H$603,$R$796,'7.  Persistence Report'!$J$27:$J$603,"Adjustment")</f>
        <v>0</v>
      </c>
      <c r="T915" s="255">
        <f>SUMIFS('7.  Persistence Report'!V$27:V$603,'7.  Persistence Report'!$D$27:$D$603,$B914,'7.  Persistence Report'!$H$27:$H$603,$R$796,'7.  Persistence Report'!$J$27:$J$603,"Adjustment")</f>
        <v>0</v>
      </c>
      <c r="U915" s="255">
        <f>SUMIFS('7.  Persistence Report'!W$27:W$603,'7.  Persistence Report'!$D$27:$D$603,$B914,'7.  Persistence Report'!$H$27:$H$603,$R$796,'7.  Persistence Report'!$J$27:$J$603,"Adjustment")</f>
        <v>0</v>
      </c>
      <c r="V915" s="255">
        <f>SUMIFS('7.  Persistence Report'!X$27:X$603,'7.  Persistence Report'!$D$27:$D$603,$B914,'7.  Persistence Report'!$H$27:$H$603,$R$796,'7.  Persistence Report'!$J$27:$J$603,"Adjustment")</f>
        <v>0</v>
      </c>
      <c r="W915" s="255">
        <f>SUMIFS('7.  Persistence Report'!Y$27:Y$603,'7.  Persistence Report'!$D$27:$D$603,$B914,'7.  Persistence Report'!$H$27:$H$603,$R$796,'7.  Persistence Report'!$J$27:$J$603,"Adjustment")</f>
        <v>0</v>
      </c>
      <c r="X915" s="255">
        <f>SUMIFS('7.  Persistence Report'!Z$27:Z$603,'7.  Persistence Report'!$D$27:$D$603,$B914,'7.  Persistence Report'!$H$27:$H$603,$R$796,'7.  Persistence Report'!$J$27:$J$603,"Adjustment")</f>
        <v>0</v>
      </c>
      <c r="Y915" s="255">
        <f>SUMIFS('7.  Persistence Report'!AA$27:AA$603,'7.  Persistence Report'!$D$27:$D$603,$B914,'7.  Persistence Report'!$H$27:$H$603,$R$796,'7.  Persistence Report'!$J$27:$J$603,"Adjustment")</f>
        <v>0</v>
      </c>
      <c r="Z915" s="255">
        <f>SUMIFS('7.  Persistence Report'!AB$27:AB$603,'7.  Persistence Report'!$D$27:$D$603,$B914,'7.  Persistence Report'!$H$27:$H$603,$R$796,'7.  Persistence Report'!$J$27:$J$603,"Adjustment")</f>
        <v>0</v>
      </c>
      <c r="AA915" s="255">
        <f>SUMIFS('7.  Persistence Report'!AC$27:AC$603,'7.  Persistence Report'!$D$27:$D$603,$B914,'7.  Persistence Report'!$H$27:$H$603,$R$796,'7.  Persistence Report'!$J$27:$J$603,"Adjustment")</f>
        <v>0</v>
      </c>
      <c r="AB915" s="255">
        <f>SUMIFS('7.  Persistence Report'!AD$27:AD$603,'7.  Persistence Report'!$D$27:$D$603,$B914,'7.  Persistence Report'!$H$27:$H$603,$R$796,'7.  Persistence Report'!$J$27:$J$603,"Adjustment")</f>
        <v>0</v>
      </c>
      <c r="AC915" s="255">
        <f>SUMIFS('7.  Persistence Report'!AE$27:AE$603,'7.  Persistence Report'!$D$27:$D$603,$B914,'7.  Persistence Report'!$H$27:$H$603,$R$796,'7.  Persistence Report'!$J$27:$J$603,"Adjustment")</f>
        <v>0</v>
      </c>
      <c r="AD915" s="255">
        <f>SUMIFS('7.  Persistence Report'!AF$27:AF$603,'7.  Persistence Report'!$D$27:$D$603,$B914,'7.  Persistence Report'!$H$27:$H$603,$R$796,'7.  Persistence Report'!$J$27:$J$603,"Adjustment")</f>
        <v>0</v>
      </c>
      <c r="AE915" s="362">
        <f>AE914</f>
        <v>0</v>
      </c>
      <c r="AF915" s="362">
        <f t="shared" ref="AF915" si="2703">AF914</f>
        <v>0.25</v>
      </c>
      <c r="AG915" s="362">
        <f t="shared" ref="AG915" si="2704">AG914</f>
        <v>4.5526028414203543E-2</v>
      </c>
      <c r="AH915" s="362">
        <f t="shared" ref="AH915" si="2705">AH914</f>
        <v>0.69103272483557265</v>
      </c>
      <c r="AI915" s="362">
        <f t="shared" ref="AI915" si="2706">AI914</f>
        <v>5.6401896840190369E-2</v>
      </c>
      <c r="AJ915" s="362">
        <f t="shared" ref="AJ915" si="2707">AJ914</f>
        <v>0</v>
      </c>
      <c r="AK915" s="362">
        <f t="shared" ref="AK915" si="2708">AK914</f>
        <v>0</v>
      </c>
      <c r="AL915" s="362">
        <f t="shared" ref="AL915" si="2709">AL914</f>
        <v>0</v>
      </c>
      <c r="AM915" s="362">
        <f t="shared" ref="AM915" si="2710">AM914</f>
        <v>0</v>
      </c>
      <c r="AN915" s="362">
        <f t="shared" ref="AN915" si="2711">AN914</f>
        <v>0</v>
      </c>
      <c r="AO915" s="362">
        <f t="shared" ref="AO915" si="2712">AO914</f>
        <v>0</v>
      </c>
      <c r="AP915" s="362">
        <f t="shared" ref="AP915" si="2713">AP914</f>
        <v>0</v>
      </c>
      <c r="AQ915" s="362">
        <f t="shared" ref="AQ915" si="2714">AQ914</f>
        <v>0</v>
      </c>
      <c r="AR915" s="362">
        <f t="shared" ref="AR915" si="2715">AR914</f>
        <v>0</v>
      </c>
      <c r="AS915" s="266"/>
    </row>
    <row r="916" spans="1:45" outlineLevel="1">
      <c r="A916" s="464"/>
      <c r="B916" s="379"/>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251"/>
      <c r="AE916" s="363"/>
      <c r="AF916" s="376"/>
      <c r="AG916" s="376"/>
      <c r="AH916" s="376"/>
      <c r="AI916" s="376"/>
      <c r="AJ916" s="376"/>
      <c r="AK916" s="376"/>
      <c r="AL916" s="376"/>
      <c r="AM916" s="376"/>
      <c r="AN916" s="376"/>
      <c r="AO916" s="376"/>
      <c r="AP916" s="376"/>
      <c r="AQ916" s="376"/>
      <c r="AR916" s="376"/>
      <c r="AS916" s="266"/>
    </row>
    <row r="917" spans="1:45" outlineLevel="1">
      <c r="A917" s="464">
        <v>37</v>
      </c>
      <c r="B917" s="379" t="s">
        <v>1042</v>
      </c>
      <c r="C917" s="251" t="s">
        <v>25</v>
      </c>
      <c r="D917" s="255">
        <f>SUMIFS('7.  Persistence Report'!AY$27:AY$603,'7.  Persistence Report'!$D$27:$D$603,$B917,'7.  Persistence Report'!$H$27:$H$603,$D$796,'7.  Persistence Report'!$J$27:$J$603,"&lt;&gt;Adjustment")</f>
        <v>2343728.2992488849</v>
      </c>
      <c r="E917" s="255">
        <f>SUMIFS('7.  Persistence Report'!AZ$27:AZ$603,'7.  Persistence Report'!$D$27:$D$603,$B917,'7.  Persistence Report'!$H$27:$H$603,$D$796,'7.  Persistence Report'!$J$27:$J$603,"&lt;&gt;Adjustment")</f>
        <v>2343728.2992488849</v>
      </c>
      <c r="F917" s="255">
        <f>SUMIFS('7.  Persistence Report'!BA$27:BA$603,'7.  Persistence Report'!$D$27:$D$603,$B917,'7.  Persistence Report'!$H$27:$H$603,$D$796,'7.  Persistence Report'!$J$27:$J$603,"&lt;&gt;Adjustment")</f>
        <v>2343728.2992488849</v>
      </c>
      <c r="G917" s="255">
        <f>SUMIFS('7.  Persistence Report'!BB$27:BB$603,'7.  Persistence Report'!$D$27:$D$603,$B917,'7.  Persistence Report'!$H$27:$H$603,$D$796,'7.  Persistence Report'!$J$27:$J$603,"&lt;&gt;Adjustment")</f>
        <v>2343728.2992488849</v>
      </c>
      <c r="H917" s="255">
        <f>SUMIFS('7.  Persistence Report'!BC$27:BC$603,'7.  Persistence Report'!$D$27:$D$603,$B917,'7.  Persistence Report'!$H$27:$H$603,$D$796,'7.  Persistence Report'!$J$27:$J$603,"&lt;&gt;Adjustment")</f>
        <v>2343728.2992488849</v>
      </c>
      <c r="I917" s="255">
        <f>SUMIFS('7.  Persistence Report'!BD$27:BD$603,'7.  Persistence Report'!$D$27:$D$603,$B917,'7.  Persistence Report'!$H$27:$H$603,$D$796,'7.  Persistence Report'!$J$27:$J$603,"&lt;&gt;Adjustment")</f>
        <v>2343728.2992488849</v>
      </c>
      <c r="J917" s="255">
        <f>SUMIFS('7.  Persistence Report'!BE$27:BE$603,'7.  Persistence Report'!$D$27:$D$603,$B917,'7.  Persistence Report'!$H$27:$H$603,$D$796,'7.  Persistence Report'!$J$27:$J$603,"&lt;&gt;Adjustment")</f>
        <v>2343728.2992488849</v>
      </c>
      <c r="K917" s="255">
        <f>SUMIFS('7.  Persistence Report'!BF$27:BF$603,'7.  Persistence Report'!$D$27:$D$603,$B917,'7.  Persistence Report'!$H$27:$H$603,$D$796,'7.  Persistence Report'!$J$27:$J$603,"&lt;&gt;Adjustment")</f>
        <v>2343728.2992488849</v>
      </c>
      <c r="L917" s="255">
        <f>SUMIFS('7.  Persistence Report'!BG$27:BG$603,'7.  Persistence Report'!$D$27:$D$603,$B917,'7.  Persistence Report'!$H$27:$H$603,$D$796,'7.  Persistence Report'!$J$27:$J$603,"&lt;&gt;Adjustment")</f>
        <v>2343728.2992488849</v>
      </c>
      <c r="M917" s="255">
        <f>SUMIFS('7.  Persistence Report'!BH$27:BH$603,'7.  Persistence Report'!$D$27:$D$603,$B917,'7.  Persistence Report'!$H$27:$H$603,$D$796,'7.  Persistence Report'!$J$27:$J$603,"&lt;&gt;Adjustment")</f>
        <v>2343728.2992488849</v>
      </c>
      <c r="N917" s="255">
        <f>SUMIFS('7.  Persistence Report'!BI$27:BI$603,'7.  Persistence Report'!$D$27:$D$603,$B917,'7.  Persistence Report'!$H$27:$H$603,$D$796,'7.  Persistence Report'!$J$27:$J$603,"&lt;&gt;Adjustment")</f>
        <v>2343728.2992488849</v>
      </c>
      <c r="O917" s="255">
        <f>SUMIFS('7.  Persistence Report'!BJ$27:BJ$603,'7.  Persistence Report'!$D$27:$D$603,$B917,'7.  Persistence Report'!$H$27:$H$603,$D$796,'7.  Persistence Report'!$J$27:$J$603,"&lt;&gt;Adjustment")</f>
        <v>2343728.2992488849</v>
      </c>
      <c r="P917" s="255">
        <f>SUMIFS('7.  Persistence Report'!BK$27:BK$603,'7.  Persistence Report'!$D$27:$D$603,$B917,'7.  Persistence Report'!$H$27:$H$603,$D$796,'7.  Persistence Report'!$J$27:$J$603,"&lt;&gt;Adjustment")</f>
        <v>2343728.2992488849</v>
      </c>
      <c r="Q917" s="255">
        <v>12</v>
      </c>
      <c r="R917" s="255">
        <f>SUMIFS('7.  Persistence Report'!T$27:T$603,'7.  Persistence Report'!$D$27:$D$603,$B917,'7.  Persistence Report'!$H$27:$H$603,$R$796,'7.  Persistence Report'!$J$27:$J$603,"&lt;&gt;Adjustment")</f>
        <v>325.49439083232909</v>
      </c>
      <c r="S917" s="255">
        <f>SUMIFS('7.  Persistence Report'!U$27:U$603,'7.  Persistence Report'!$D$27:$D$603,$B917,'7.  Persistence Report'!$H$27:$H$603,$R$796,'7.  Persistence Report'!$J$27:$J$603,"&lt;&gt;Adjustment")</f>
        <v>325.49439083232909</v>
      </c>
      <c r="T917" s="255">
        <f>SUMIFS('7.  Persistence Report'!V$27:V$603,'7.  Persistence Report'!$D$27:$D$603,$B917,'7.  Persistence Report'!$H$27:$H$603,$R$796,'7.  Persistence Report'!$J$27:$J$603,"&lt;&gt;Adjustment")</f>
        <v>325.49439083232909</v>
      </c>
      <c r="U917" s="255">
        <f>SUMIFS('7.  Persistence Report'!W$27:W$603,'7.  Persistence Report'!$D$27:$D$603,$B917,'7.  Persistence Report'!$H$27:$H$603,$R$796,'7.  Persistence Report'!$J$27:$J$603,"&lt;&gt;Adjustment")</f>
        <v>325.49439083232909</v>
      </c>
      <c r="V917" s="255">
        <f>SUMIFS('7.  Persistence Report'!X$27:X$603,'7.  Persistence Report'!$D$27:$D$603,$B917,'7.  Persistence Report'!$H$27:$H$603,$R$796,'7.  Persistence Report'!$J$27:$J$603,"&lt;&gt;Adjustment")</f>
        <v>325.49439083232909</v>
      </c>
      <c r="W917" s="255">
        <f>SUMIFS('7.  Persistence Report'!Y$27:Y$603,'7.  Persistence Report'!$D$27:$D$603,$B917,'7.  Persistence Report'!$H$27:$H$603,$R$796,'7.  Persistence Report'!$J$27:$J$603,"&lt;&gt;Adjustment")</f>
        <v>325.49439083232909</v>
      </c>
      <c r="X917" s="255">
        <f>SUMIFS('7.  Persistence Report'!Z$27:Z$603,'7.  Persistence Report'!$D$27:$D$603,$B917,'7.  Persistence Report'!$H$27:$H$603,$R$796,'7.  Persistence Report'!$J$27:$J$603,"&lt;&gt;Adjustment")</f>
        <v>325.49439083232909</v>
      </c>
      <c r="Y917" s="255">
        <f>SUMIFS('7.  Persistence Report'!AA$27:AA$603,'7.  Persistence Report'!$D$27:$D$603,$B917,'7.  Persistence Report'!$H$27:$H$603,$R$796,'7.  Persistence Report'!$J$27:$J$603,"&lt;&gt;Adjustment")</f>
        <v>325.49439083232909</v>
      </c>
      <c r="Z917" s="255">
        <f>SUMIFS('7.  Persistence Report'!AB$27:AB$603,'7.  Persistence Report'!$D$27:$D$603,$B917,'7.  Persistence Report'!$H$27:$H$603,$R$796,'7.  Persistence Report'!$J$27:$J$603,"&lt;&gt;Adjustment")</f>
        <v>325.49439083232909</v>
      </c>
      <c r="AA917" s="255">
        <f>SUMIFS('7.  Persistence Report'!AC$27:AC$603,'7.  Persistence Report'!$D$27:$D$603,$B917,'7.  Persistence Report'!$H$27:$H$603,$R$796,'7.  Persistence Report'!$J$27:$J$603,"&lt;&gt;Adjustment")</f>
        <v>325.49439083232909</v>
      </c>
      <c r="AB917" s="255">
        <f>SUMIFS('7.  Persistence Report'!AD$27:AD$603,'7.  Persistence Report'!$D$27:$D$603,$B917,'7.  Persistence Report'!$H$27:$H$603,$R$796,'7.  Persistence Report'!$J$27:$J$603,"&lt;&gt;Adjustment")</f>
        <v>325.49439083232909</v>
      </c>
      <c r="AC917" s="255">
        <f>SUMIFS('7.  Persistence Report'!AE$27:AE$603,'7.  Persistence Report'!$D$27:$D$603,$B917,'7.  Persistence Report'!$H$27:$H$603,$R$796,'7.  Persistence Report'!$J$27:$J$603,"&lt;&gt;Adjustment")</f>
        <v>325.49439083232909</v>
      </c>
      <c r="AD917" s="255">
        <f>SUMIFS('7.  Persistence Report'!AF$27:AF$603,'7.  Persistence Report'!$D$27:$D$603,$B917,'7.  Persistence Report'!$H$27:$H$603,$R$796,'7.  Persistence Report'!$J$27:$J$603,"&lt;&gt;Adjustment")</f>
        <v>325.49439083232909</v>
      </c>
      <c r="AE917" s="361">
        <f>IFERROR(VLOOKUP($B917,'3-a.  Rate Class Allocations'!$B:$AM,16,FALSE),0)</f>
        <v>0</v>
      </c>
      <c r="AF917" s="361">
        <f>IFERROR(VLOOKUP($B917,'3-a.  Rate Class Allocations'!$B:$AM,18,FALSE),0)</f>
        <v>0</v>
      </c>
      <c r="AG917" s="361">
        <f>IFERROR(VLOOKUP($B917,'3-a.  Rate Class Allocations'!$B:$AM,20,FALSE),0)</f>
        <v>3.2192180791624447E-2</v>
      </c>
      <c r="AH917" s="361">
        <f>IFERROR(VLOOKUP($B917,'3-a.  Rate Class Allocations'!$B:$AM,21,FALSE),0)</f>
        <v>0.77137870855148372</v>
      </c>
      <c r="AI917" s="361">
        <f>IFERROR(VLOOKUP($B917,'3-a.  Rate Class Allocations'!$B:$AM,23,FALSE),0)</f>
        <v>0.18008289703315888</v>
      </c>
      <c r="AJ917" s="361">
        <f>IFERROR(VLOOKUP($B917,'3-a.  Rate Class Allocations'!$B:$AM,25,FALSE),0)</f>
        <v>0</v>
      </c>
      <c r="AK917" s="366"/>
      <c r="AL917" s="366"/>
      <c r="AM917" s="366"/>
      <c r="AN917" s="366"/>
      <c r="AO917" s="366"/>
      <c r="AP917" s="366"/>
      <c r="AQ917" s="366"/>
      <c r="AR917" s="366"/>
      <c r="AS917" s="256">
        <f>SUM(AE917:AR917)</f>
        <v>0.9836537863762671</v>
      </c>
    </row>
    <row r="918" spans="1:45" outlineLevel="1">
      <c r="A918" s="464"/>
      <c r="B918" s="254" t="s">
        <v>341</v>
      </c>
      <c r="C918" s="251" t="s">
        <v>163</v>
      </c>
      <c r="D918" s="255">
        <f>SUMIFS('7.  Persistence Report'!AY$27:AY$603,'7.  Persistence Report'!$D$27:$D$603,$B917,'7.  Persistence Report'!$H$27:$H$603,$D$796,'7.  Persistence Report'!$J$27:$J$603,"Adjustment")</f>
        <v>0</v>
      </c>
      <c r="E918" s="255">
        <f>SUMIFS('7.  Persistence Report'!AZ$27:AZ$603,'7.  Persistence Report'!$D$27:$D$603,$B917,'7.  Persistence Report'!$H$27:$H$603,$D$796,'7.  Persistence Report'!$J$27:$J$603,"Adjustment")</f>
        <v>0</v>
      </c>
      <c r="F918" s="255">
        <f>SUMIFS('7.  Persistence Report'!BA$27:BA$603,'7.  Persistence Report'!$D$27:$D$603,$B917,'7.  Persistence Report'!$H$27:$H$603,$D$796,'7.  Persistence Report'!$J$27:$J$603,"Adjustment")</f>
        <v>0</v>
      </c>
      <c r="G918" s="255">
        <f>SUMIFS('7.  Persistence Report'!BB$27:BB$603,'7.  Persistence Report'!$D$27:$D$603,$B917,'7.  Persistence Report'!$H$27:$H$603,$D$796,'7.  Persistence Report'!$J$27:$J$603,"Adjustment")</f>
        <v>0</v>
      </c>
      <c r="H918" s="255">
        <f>SUMIFS('7.  Persistence Report'!BC$27:BC$603,'7.  Persistence Report'!$D$27:$D$603,$B917,'7.  Persistence Report'!$H$27:$H$603,$D$796,'7.  Persistence Report'!$J$27:$J$603,"Adjustment")</f>
        <v>0</v>
      </c>
      <c r="I918" s="255">
        <f>SUMIFS('7.  Persistence Report'!BD$27:BD$603,'7.  Persistence Report'!$D$27:$D$603,$B917,'7.  Persistence Report'!$H$27:$H$603,$D$796,'7.  Persistence Report'!$J$27:$J$603,"Adjustment")</f>
        <v>0</v>
      </c>
      <c r="J918" s="255">
        <f>SUMIFS('7.  Persistence Report'!BE$27:BE$603,'7.  Persistence Report'!$D$27:$D$603,$B917,'7.  Persistence Report'!$H$27:$H$603,$D$796,'7.  Persistence Report'!$J$27:$J$603,"Adjustment")</f>
        <v>0</v>
      </c>
      <c r="K918" s="255">
        <f>SUMIFS('7.  Persistence Report'!BF$27:BF$603,'7.  Persistence Report'!$D$27:$D$603,$B917,'7.  Persistence Report'!$H$27:$H$603,$D$796,'7.  Persistence Report'!$J$27:$J$603,"Adjustment")</f>
        <v>0</v>
      </c>
      <c r="L918" s="255">
        <f>SUMIFS('7.  Persistence Report'!BG$27:BG$603,'7.  Persistence Report'!$D$27:$D$603,$B917,'7.  Persistence Report'!$H$27:$H$603,$D$796,'7.  Persistence Report'!$J$27:$J$603,"Adjustment")</f>
        <v>0</v>
      </c>
      <c r="M918" s="255">
        <f>SUMIFS('7.  Persistence Report'!BH$27:BH$603,'7.  Persistence Report'!$D$27:$D$603,$B917,'7.  Persistence Report'!$H$27:$H$603,$D$796,'7.  Persistence Report'!$J$27:$J$603,"Adjustment")</f>
        <v>0</v>
      </c>
      <c r="N918" s="255">
        <f>SUMIFS('7.  Persistence Report'!BI$27:BI$603,'7.  Persistence Report'!$D$27:$D$603,$B917,'7.  Persistence Report'!$H$27:$H$603,$D$796,'7.  Persistence Report'!$J$27:$J$603,"Adjustment")</f>
        <v>0</v>
      </c>
      <c r="O918" s="255">
        <f>SUMIFS('7.  Persistence Report'!BJ$27:BJ$603,'7.  Persistence Report'!$D$27:$D$603,$B917,'7.  Persistence Report'!$H$27:$H$603,$D$796,'7.  Persistence Report'!$J$27:$J$603,"Adjustment")</f>
        <v>0</v>
      </c>
      <c r="P918" s="255">
        <f>SUMIFS('7.  Persistence Report'!BK$27:BK$603,'7.  Persistence Report'!$D$27:$D$603,$B917,'7.  Persistence Report'!$H$27:$H$603,$D$796,'7.  Persistence Report'!$J$27:$J$603,"Adjustment")</f>
        <v>0</v>
      </c>
      <c r="Q918" s="255">
        <f>Q917</f>
        <v>12</v>
      </c>
      <c r="R918" s="255">
        <f>SUMIFS('7.  Persistence Report'!T$27:T$603,'7.  Persistence Report'!$D$27:$D$603,$B917,'7.  Persistence Report'!$H$27:$H$603,$R$796,'7.  Persistence Report'!$J$27:$J$603,"Adjustment")</f>
        <v>0</v>
      </c>
      <c r="S918" s="255">
        <f>SUMIFS('7.  Persistence Report'!U$27:U$603,'7.  Persistence Report'!$D$27:$D$603,$B917,'7.  Persistence Report'!$H$27:$H$603,$R$796,'7.  Persistence Report'!$J$27:$J$603,"Adjustment")</f>
        <v>0</v>
      </c>
      <c r="T918" s="255">
        <f>SUMIFS('7.  Persistence Report'!V$27:V$603,'7.  Persistence Report'!$D$27:$D$603,$B917,'7.  Persistence Report'!$H$27:$H$603,$R$796,'7.  Persistence Report'!$J$27:$J$603,"Adjustment")</f>
        <v>0</v>
      </c>
      <c r="U918" s="255">
        <f>SUMIFS('7.  Persistence Report'!W$27:W$603,'7.  Persistence Report'!$D$27:$D$603,$B917,'7.  Persistence Report'!$H$27:$H$603,$R$796,'7.  Persistence Report'!$J$27:$J$603,"Adjustment")</f>
        <v>0</v>
      </c>
      <c r="V918" s="255">
        <f>SUMIFS('7.  Persistence Report'!X$27:X$603,'7.  Persistence Report'!$D$27:$D$603,$B917,'7.  Persistence Report'!$H$27:$H$603,$R$796,'7.  Persistence Report'!$J$27:$J$603,"Adjustment")</f>
        <v>0</v>
      </c>
      <c r="W918" s="255">
        <f>SUMIFS('7.  Persistence Report'!Y$27:Y$603,'7.  Persistence Report'!$D$27:$D$603,$B917,'7.  Persistence Report'!$H$27:$H$603,$R$796,'7.  Persistence Report'!$J$27:$J$603,"Adjustment")</f>
        <v>0</v>
      </c>
      <c r="X918" s="255">
        <f>SUMIFS('7.  Persistence Report'!Z$27:Z$603,'7.  Persistence Report'!$D$27:$D$603,$B917,'7.  Persistence Report'!$H$27:$H$603,$R$796,'7.  Persistence Report'!$J$27:$J$603,"Adjustment")</f>
        <v>0</v>
      </c>
      <c r="Y918" s="255">
        <f>SUMIFS('7.  Persistence Report'!AA$27:AA$603,'7.  Persistence Report'!$D$27:$D$603,$B917,'7.  Persistence Report'!$H$27:$H$603,$R$796,'7.  Persistence Report'!$J$27:$J$603,"Adjustment")</f>
        <v>0</v>
      </c>
      <c r="Z918" s="255">
        <f>SUMIFS('7.  Persistence Report'!AB$27:AB$603,'7.  Persistence Report'!$D$27:$D$603,$B917,'7.  Persistence Report'!$H$27:$H$603,$R$796,'7.  Persistence Report'!$J$27:$J$603,"Adjustment")</f>
        <v>0</v>
      </c>
      <c r="AA918" s="255">
        <f>SUMIFS('7.  Persistence Report'!AC$27:AC$603,'7.  Persistence Report'!$D$27:$D$603,$B917,'7.  Persistence Report'!$H$27:$H$603,$R$796,'7.  Persistence Report'!$J$27:$J$603,"Adjustment")</f>
        <v>0</v>
      </c>
      <c r="AB918" s="255">
        <f>SUMIFS('7.  Persistence Report'!AD$27:AD$603,'7.  Persistence Report'!$D$27:$D$603,$B917,'7.  Persistence Report'!$H$27:$H$603,$R$796,'7.  Persistence Report'!$J$27:$J$603,"Adjustment")</f>
        <v>0</v>
      </c>
      <c r="AC918" s="255">
        <f>SUMIFS('7.  Persistence Report'!AE$27:AE$603,'7.  Persistence Report'!$D$27:$D$603,$B917,'7.  Persistence Report'!$H$27:$H$603,$R$796,'7.  Persistence Report'!$J$27:$J$603,"Adjustment")</f>
        <v>0</v>
      </c>
      <c r="AD918" s="255">
        <f>SUMIFS('7.  Persistence Report'!AF$27:AF$603,'7.  Persistence Report'!$D$27:$D$603,$B917,'7.  Persistence Report'!$H$27:$H$603,$R$796,'7.  Persistence Report'!$J$27:$J$603,"Adjustment")</f>
        <v>0</v>
      </c>
      <c r="AE918" s="362">
        <f>AE917</f>
        <v>0</v>
      </c>
      <c r="AF918" s="362">
        <f t="shared" ref="AF918" si="2716">AF917</f>
        <v>0</v>
      </c>
      <c r="AG918" s="362">
        <f t="shared" ref="AG918" si="2717">AG917</f>
        <v>3.2192180791624447E-2</v>
      </c>
      <c r="AH918" s="362">
        <f t="shared" ref="AH918" si="2718">AH917</f>
        <v>0.77137870855148372</v>
      </c>
      <c r="AI918" s="362">
        <f t="shared" ref="AI918" si="2719">AI917</f>
        <v>0.18008289703315888</v>
      </c>
      <c r="AJ918" s="362">
        <f t="shared" ref="AJ918" si="2720">AJ917</f>
        <v>0</v>
      </c>
      <c r="AK918" s="362">
        <f t="shared" ref="AK918" si="2721">AK917</f>
        <v>0</v>
      </c>
      <c r="AL918" s="362">
        <f t="shared" ref="AL918" si="2722">AL917</f>
        <v>0</v>
      </c>
      <c r="AM918" s="362">
        <f t="shared" ref="AM918" si="2723">AM917</f>
        <v>0</v>
      </c>
      <c r="AN918" s="362">
        <f t="shared" ref="AN918" si="2724">AN917</f>
        <v>0</v>
      </c>
      <c r="AO918" s="362">
        <f t="shared" ref="AO918" si="2725">AO917</f>
        <v>0</v>
      </c>
      <c r="AP918" s="362">
        <f t="shared" ref="AP918" si="2726">AP917</f>
        <v>0</v>
      </c>
      <c r="AQ918" s="362">
        <f t="shared" ref="AQ918" si="2727">AQ917</f>
        <v>0</v>
      </c>
      <c r="AR918" s="362">
        <f t="shared" ref="AR918" si="2728">AR917</f>
        <v>0</v>
      </c>
      <c r="AS918" s="266"/>
    </row>
    <row r="919" spans="1:45" outlineLevel="1">
      <c r="A919" s="464"/>
      <c r="B919" s="379"/>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251"/>
      <c r="AE919" s="363"/>
      <c r="AF919" s="376"/>
      <c r="AG919" s="376"/>
      <c r="AH919" s="376"/>
      <c r="AI919" s="376"/>
      <c r="AJ919" s="376"/>
      <c r="AK919" s="376"/>
      <c r="AL919" s="376"/>
      <c r="AM919" s="376"/>
      <c r="AN919" s="376"/>
      <c r="AO919" s="376"/>
      <c r="AP919" s="376"/>
      <c r="AQ919" s="376"/>
      <c r="AR919" s="376"/>
      <c r="AS919" s="266"/>
    </row>
    <row r="920" spans="1:45" outlineLevel="1">
      <c r="A920" s="464">
        <v>38</v>
      </c>
      <c r="B920" s="379" t="s">
        <v>1041</v>
      </c>
      <c r="C920" s="251" t="s">
        <v>25</v>
      </c>
      <c r="D920" s="255">
        <f>SUMIFS('7.  Persistence Report'!AY$27:AY$603,'7.  Persistence Report'!$D$27:$D$603,$B920,'7.  Persistence Report'!$H$27:$H$603,$D$796,'7.  Persistence Report'!$J$27:$J$603,"&lt;&gt;Adjustment")</f>
        <v>3866618</v>
      </c>
      <c r="E920" s="255">
        <f>SUMIFS('7.  Persistence Report'!AZ$27:AZ$603,'7.  Persistence Report'!$D$27:$D$603,$B920,'7.  Persistence Report'!$H$27:$H$603,$D$796,'7.  Persistence Report'!$J$27:$J$603,"&lt;&gt;Adjustment")</f>
        <v>3866618</v>
      </c>
      <c r="F920" s="255">
        <f>SUMIFS('7.  Persistence Report'!BA$27:BA$603,'7.  Persistence Report'!$D$27:$D$603,$B920,'7.  Persistence Report'!$H$27:$H$603,$D$796,'7.  Persistence Report'!$J$27:$J$603,"&lt;&gt;Adjustment")</f>
        <v>3866618</v>
      </c>
      <c r="G920" s="255">
        <f>SUMIFS('7.  Persistence Report'!BB$27:BB$603,'7.  Persistence Report'!$D$27:$D$603,$B920,'7.  Persistence Report'!$H$27:$H$603,$D$796,'7.  Persistence Report'!$J$27:$J$603,"&lt;&gt;Adjustment")</f>
        <v>3866618</v>
      </c>
      <c r="H920" s="255">
        <f>SUMIFS('7.  Persistence Report'!BC$27:BC$603,'7.  Persistence Report'!$D$27:$D$603,$B920,'7.  Persistence Report'!$H$27:$H$603,$D$796,'7.  Persistence Report'!$J$27:$J$603,"&lt;&gt;Adjustment")</f>
        <v>3866618</v>
      </c>
      <c r="I920" s="255">
        <f>SUMIFS('7.  Persistence Report'!BD$27:BD$603,'7.  Persistence Report'!$D$27:$D$603,$B920,'7.  Persistence Report'!$H$27:$H$603,$D$796,'7.  Persistence Report'!$J$27:$J$603,"&lt;&gt;Adjustment")</f>
        <v>3866618</v>
      </c>
      <c r="J920" s="255">
        <f>SUMIFS('7.  Persistence Report'!BE$27:BE$603,'7.  Persistence Report'!$D$27:$D$603,$B920,'7.  Persistence Report'!$H$27:$H$603,$D$796,'7.  Persistence Report'!$J$27:$J$603,"&lt;&gt;Adjustment")</f>
        <v>3866618</v>
      </c>
      <c r="K920" s="255">
        <f>SUMIFS('7.  Persistence Report'!BF$27:BF$603,'7.  Persistence Report'!$D$27:$D$603,$B920,'7.  Persistence Report'!$H$27:$H$603,$D$796,'7.  Persistence Report'!$J$27:$J$603,"&lt;&gt;Adjustment")</f>
        <v>3866618</v>
      </c>
      <c r="L920" s="255">
        <f>SUMIFS('7.  Persistence Report'!BG$27:BG$603,'7.  Persistence Report'!$D$27:$D$603,$B920,'7.  Persistence Report'!$H$27:$H$603,$D$796,'7.  Persistence Report'!$J$27:$J$603,"&lt;&gt;Adjustment")</f>
        <v>3805145.2782456973</v>
      </c>
      <c r="M920" s="255">
        <f>SUMIFS('7.  Persistence Report'!BH$27:BH$603,'7.  Persistence Report'!$D$27:$D$603,$B920,'7.  Persistence Report'!$H$27:$H$603,$D$796,'7.  Persistence Report'!$J$27:$J$603,"&lt;&gt;Adjustment")</f>
        <v>3196871.7515833732</v>
      </c>
      <c r="N920" s="255">
        <f>SUMIFS('7.  Persistence Report'!BI$27:BI$603,'7.  Persistence Report'!$D$27:$D$603,$B920,'7.  Persistence Report'!$H$27:$H$603,$D$796,'7.  Persistence Report'!$J$27:$J$603,"&lt;&gt;Adjustment")</f>
        <v>2031834.0875741066</v>
      </c>
      <c r="O920" s="255">
        <f>SUMIFS('7.  Persistence Report'!BJ$27:BJ$603,'7.  Persistence Report'!$D$27:$D$603,$B920,'7.  Persistence Report'!$H$27:$H$603,$D$796,'7.  Persistence Report'!$J$27:$J$603,"&lt;&gt;Adjustment")</f>
        <v>1359141.0901107157</v>
      </c>
      <c r="P920" s="255">
        <f>SUMIFS('7.  Persistence Report'!BK$27:BK$603,'7.  Persistence Report'!$D$27:$D$603,$B920,'7.  Persistence Report'!$H$27:$H$603,$D$796,'7.  Persistence Report'!$J$27:$J$603,"&lt;&gt;Adjustment")</f>
        <v>891778.3221486538</v>
      </c>
      <c r="Q920" s="255">
        <v>12</v>
      </c>
      <c r="R920" s="255">
        <f>SUMIFS('7.  Persistence Report'!T$27:T$603,'7.  Persistence Report'!$D$27:$D$603,$B920,'7.  Persistence Report'!$H$27:$H$603,$R$796,'7.  Persistence Report'!$J$27:$J$603,"&lt;&gt;Adjustment")</f>
        <v>0</v>
      </c>
      <c r="S920" s="255">
        <f>SUMIFS('7.  Persistence Report'!U$27:U$603,'7.  Persistence Report'!$D$27:$D$603,$B920,'7.  Persistence Report'!$H$27:$H$603,$R$796,'7.  Persistence Report'!$J$27:$J$603,"&lt;&gt;Adjustment")</f>
        <v>0</v>
      </c>
      <c r="T920" s="255">
        <f>SUMIFS('7.  Persistence Report'!V$27:V$603,'7.  Persistence Report'!$D$27:$D$603,$B920,'7.  Persistence Report'!$H$27:$H$603,$R$796,'7.  Persistence Report'!$J$27:$J$603,"&lt;&gt;Adjustment")</f>
        <v>0</v>
      </c>
      <c r="U920" s="255">
        <f>SUMIFS('7.  Persistence Report'!W$27:W$603,'7.  Persistence Report'!$D$27:$D$603,$B920,'7.  Persistence Report'!$H$27:$H$603,$R$796,'7.  Persistence Report'!$J$27:$J$603,"&lt;&gt;Adjustment")</f>
        <v>0</v>
      </c>
      <c r="V920" s="255">
        <f>SUMIFS('7.  Persistence Report'!X$27:X$603,'7.  Persistence Report'!$D$27:$D$603,$B920,'7.  Persistence Report'!$H$27:$H$603,$R$796,'7.  Persistence Report'!$J$27:$J$603,"&lt;&gt;Adjustment")</f>
        <v>0</v>
      </c>
      <c r="W920" s="255">
        <f>SUMIFS('7.  Persistence Report'!Y$27:Y$603,'7.  Persistence Report'!$D$27:$D$603,$B920,'7.  Persistence Report'!$H$27:$H$603,$R$796,'7.  Persistence Report'!$J$27:$J$603,"&lt;&gt;Adjustment")</f>
        <v>0</v>
      </c>
      <c r="X920" s="255">
        <f>SUMIFS('7.  Persistence Report'!Z$27:Z$603,'7.  Persistence Report'!$D$27:$D$603,$B920,'7.  Persistence Report'!$H$27:$H$603,$R$796,'7.  Persistence Report'!$J$27:$J$603,"&lt;&gt;Adjustment")</f>
        <v>0</v>
      </c>
      <c r="Y920" s="255">
        <f>SUMIFS('7.  Persistence Report'!AA$27:AA$603,'7.  Persistence Report'!$D$27:$D$603,$B920,'7.  Persistence Report'!$H$27:$H$603,$R$796,'7.  Persistence Report'!$J$27:$J$603,"&lt;&gt;Adjustment")</f>
        <v>0</v>
      </c>
      <c r="Z920" s="255">
        <f>SUMIFS('7.  Persistence Report'!AB$27:AB$603,'7.  Persistence Report'!$D$27:$D$603,$B920,'7.  Persistence Report'!$H$27:$H$603,$R$796,'7.  Persistence Report'!$J$27:$J$603,"&lt;&gt;Adjustment")</f>
        <v>0</v>
      </c>
      <c r="AA920" s="255">
        <f>SUMIFS('7.  Persistence Report'!AC$27:AC$603,'7.  Persistence Report'!$D$27:$D$603,$B920,'7.  Persistence Report'!$H$27:$H$603,$R$796,'7.  Persistence Report'!$J$27:$J$603,"&lt;&gt;Adjustment")</f>
        <v>0</v>
      </c>
      <c r="AB920" s="255">
        <f>SUMIFS('7.  Persistence Report'!AD$27:AD$603,'7.  Persistence Report'!$D$27:$D$603,$B920,'7.  Persistence Report'!$H$27:$H$603,$R$796,'7.  Persistence Report'!$J$27:$J$603,"&lt;&gt;Adjustment")</f>
        <v>0</v>
      </c>
      <c r="AC920" s="255">
        <f>SUMIFS('7.  Persistence Report'!AE$27:AE$603,'7.  Persistence Report'!$D$27:$D$603,$B920,'7.  Persistence Report'!$H$27:$H$603,$R$796,'7.  Persistence Report'!$J$27:$J$603,"&lt;&gt;Adjustment")</f>
        <v>0</v>
      </c>
      <c r="AD920" s="255">
        <f>SUMIFS('7.  Persistence Report'!AF$27:AF$603,'7.  Persistence Report'!$D$27:$D$603,$B920,'7.  Persistence Report'!$H$27:$H$603,$R$796,'7.  Persistence Report'!$J$27:$J$603,"&lt;&gt;Adjustment")</f>
        <v>0</v>
      </c>
      <c r="AE920" s="361">
        <f>IFERROR(VLOOKUP($B920,'3-a.  Rate Class Allocations'!$B:$AM,16,FALSE),0)</f>
        <v>0</v>
      </c>
      <c r="AF920" s="361">
        <f>IFERROR(VLOOKUP($B920,'3-a.  Rate Class Allocations'!$B:$AM,18,FALSE),0)</f>
        <v>0</v>
      </c>
      <c r="AG920" s="361">
        <f>IFERROR(VLOOKUP($B920,'3-a.  Rate Class Allocations'!$B:$AM,20,FALSE),0)</f>
        <v>0</v>
      </c>
      <c r="AH920" s="361">
        <f>IFERROR(VLOOKUP($B920,'3-a.  Rate Class Allocations'!$B:$AM,21,FALSE),0)</f>
        <v>0.11612088510294502</v>
      </c>
      <c r="AI920" s="361">
        <f>IFERROR(VLOOKUP($B920,'3-a.  Rate Class Allocations'!$B:$AM,23,FALSE),0)</f>
        <v>0.68129806427818973</v>
      </c>
      <c r="AJ920" s="361">
        <f>IFERROR(VLOOKUP($B920,'3-a.  Rate Class Allocations'!$B:$AM,25,FALSE),0)</f>
        <v>0.20258105061886528</v>
      </c>
      <c r="AK920" s="366"/>
      <c r="AL920" s="366"/>
      <c r="AM920" s="366"/>
      <c r="AN920" s="366"/>
      <c r="AO920" s="366"/>
      <c r="AP920" s="366"/>
      <c r="AQ920" s="366"/>
      <c r="AR920" s="366"/>
      <c r="AS920" s="256">
        <f>SUM(AE920:AR920)</f>
        <v>1</v>
      </c>
    </row>
    <row r="921" spans="1:45" outlineLevel="1">
      <c r="A921" s="464"/>
      <c r="B921" s="254" t="s">
        <v>341</v>
      </c>
      <c r="C921" s="251" t="s">
        <v>163</v>
      </c>
      <c r="D921" s="255">
        <f>SUMIFS('7.  Persistence Report'!AY$27:AY$603,'7.  Persistence Report'!$D$27:$D$603,$B920,'7.  Persistence Report'!$H$27:$H$603,$D$796,'7.  Persistence Report'!$J$27:$J$603,"Adjustment")</f>
        <v>657510</v>
      </c>
      <c r="E921" s="255">
        <f>SUMIFS('7.  Persistence Report'!AZ$27:AZ$603,'7.  Persistence Report'!$D$27:$D$603,$B920,'7.  Persistence Report'!$H$27:$H$603,$D$796,'7.  Persistence Report'!$J$27:$J$603,"Adjustment")</f>
        <v>657510</v>
      </c>
      <c r="F921" s="255">
        <f>SUMIFS('7.  Persistence Report'!BA$27:BA$603,'7.  Persistence Report'!$D$27:$D$603,$B920,'7.  Persistence Report'!$H$27:$H$603,$D$796,'7.  Persistence Report'!$J$27:$J$603,"Adjustment")</f>
        <v>657510</v>
      </c>
      <c r="G921" s="255">
        <f>SUMIFS('7.  Persistence Report'!BB$27:BB$603,'7.  Persistence Report'!$D$27:$D$603,$B920,'7.  Persistence Report'!$H$27:$H$603,$D$796,'7.  Persistence Report'!$J$27:$J$603,"Adjustment")</f>
        <v>657510</v>
      </c>
      <c r="H921" s="255">
        <f>SUMIFS('7.  Persistence Report'!BC$27:BC$603,'7.  Persistence Report'!$D$27:$D$603,$B920,'7.  Persistence Report'!$H$27:$H$603,$D$796,'7.  Persistence Report'!$J$27:$J$603,"Adjustment")</f>
        <v>657510</v>
      </c>
      <c r="I921" s="255">
        <f>SUMIFS('7.  Persistence Report'!BD$27:BD$603,'7.  Persistence Report'!$D$27:$D$603,$B920,'7.  Persistence Report'!$H$27:$H$603,$D$796,'7.  Persistence Report'!$J$27:$J$603,"Adjustment")</f>
        <v>657510</v>
      </c>
      <c r="J921" s="255">
        <f>SUMIFS('7.  Persistence Report'!BE$27:BE$603,'7.  Persistence Report'!$D$27:$D$603,$B920,'7.  Persistence Report'!$H$27:$H$603,$D$796,'7.  Persistence Report'!$J$27:$J$603,"Adjustment")</f>
        <v>657510</v>
      </c>
      <c r="K921" s="255">
        <f>SUMIFS('7.  Persistence Report'!BF$27:BF$603,'7.  Persistence Report'!$D$27:$D$603,$B920,'7.  Persistence Report'!$H$27:$H$603,$D$796,'7.  Persistence Report'!$J$27:$J$603,"Adjustment")</f>
        <v>657510</v>
      </c>
      <c r="L921" s="255">
        <f>SUMIFS('7.  Persistence Report'!BG$27:BG$603,'7.  Persistence Report'!$D$27:$D$603,$B920,'7.  Persistence Report'!$H$27:$H$603,$D$796,'7.  Persistence Report'!$J$27:$J$603,"Adjustment")</f>
        <v>647056.69706687564</v>
      </c>
      <c r="M921" s="255">
        <f>SUMIFS('7.  Persistence Report'!BH$27:BH$603,'7.  Persistence Report'!$D$27:$D$603,$B920,'7.  Persistence Report'!$H$27:$H$603,$D$796,'7.  Persistence Report'!$J$27:$J$603,"Adjustment")</f>
        <v>543621.10386482032</v>
      </c>
      <c r="N921" s="255">
        <f>SUMIFS('7.  Persistence Report'!BI$27:BI$603,'7.  Persistence Report'!$D$27:$D$603,$B920,'7.  Persistence Report'!$H$27:$H$603,$D$796,'7.  Persistence Report'!$J$27:$J$603,"Adjustment")</f>
        <v>345508.97733390029</v>
      </c>
      <c r="O921" s="255">
        <f>SUMIFS('7.  Persistence Report'!BJ$27:BJ$603,'7.  Persistence Report'!$D$27:$D$603,$B920,'7.  Persistence Report'!$H$27:$H$603,$D$796,'7.  Persistence Report'!$J$27:$J$603,"Adjustment")</f>
        <v>231118.99291802206</v>
      </c>
      <c r="P921" s="255">
        <f>SUMIFS('7.  Persistence Report'!BK$27:BK$603,'7.  Persistence Report'!$D$27:$D$603,$B920,'7.  Persistence Report'!$H$27:$H$603,$D$796,'7.  Persistence Report'!$J$27:$J$603,"Adjustment")</f>
        <v>151644.96844424802</v>
      </c>
      <c r="Q921" s="255">
        <f>Q920</f>
        <v>12</v>
      </c>
      <c r="R921" s="255">
        <f>SUMIFS('7.  Persistence Report'!T$27:T$603,'7.  Persistence Report'!$D$27:$D$603,$B920,'7.  Persistence Report'!$H$27:$H$603,$R$796,'7.  Persistence Report'!$J$27:$J$603,"Adjustment")</f>
        <v>0</v>
      </c>
      <c r="S921" s="255">
        <f>SUMIFS('7.  Persistence Report'!U$27:U$603,'7.  Persistence Report'!$D$27:$D$603,$B920,'7.  Persistence Report'!$H$27:$H$603,$R$796,'7.  Persistence Report'!$J$27:$J$603,"Adjustment")</f>
        <v>0</v>
      </c>
      <c r="T921" s="255">
        <f>SUMIFS('7.  Persistence Report'!V$27:V$603,'7.  Persistence Report'!$D$27:$D$603,$B920,'7.  Persistence Report'!$H$27:$H$603,$R$796,'7.  Persistence Report'!$J$27:$J$603,"Adjustment")</f>
        <v>0</v>
      </c>
      <c r="U921" s="255">
        <f>SUMIFS('7.  Persistence Report'!W$27:W$603,'7.  Persistence Report'!$D$27:$D$603,$B920,'7.  Persistence Report'!$H$27:$H$603,$R$796,'7.  Persistence Report'!$J$27:$J$603,"Adjustment")</f>
        <v>0</v>
      </c>
      <c r="V921" s="255">
        <f>SUMIFS('7.  Persistence Report'!X$27:X$603,'7.  Persistence Report'!$D$27:$D$603,$B920,'7.  Persistence Report'!$H$27:$H$603,$R$796,'7.  Persistence Report'!$J$27:$J$603,"Adjustment")</f>
        <v>0</v>
      </c>
      <c r="W921" s="255">
        <f>SUMIFS('7.  Persistence Report'!Y$27:Y$603,'7.  Persistence Report'!$D$27:$D$603,$B920,'7.  Persistence Report'!$H$27:$H$603,$R$796,'7.  Persistence Report'!$J$27:$J$603,"Adjustment")</f>
        <v>0</v>
      </c>
      <c r="X921" s="255">
        <f>SUMIFS('7.  Persistence Report'!Z$27:Z$603,'7.  Persistence Report'!$D$27:$D$603,$B920,'7.  Persistence Report'!$H$27:$H$603,$R$796,'7.  Persistence Report'!$J$27:$J$603,"Adjustment")</f>
        <v>0</v>
      </c>
      <c r="Y921" s="255">
        <f>SUMIFS('7.  Persistence Report'!AA$27:AA$603,'7.  Persistence Report'!$D$27:$D$603,$B920,'7.  Persistence Report'!$H$27:$H$603,$R$796,'7.  Persistence Report'!$J$27:$J$603,"Adjustment")</f>
        <v>0</v>
      </c>
      <c r="Z921" s="255">
        <f>SUMIFS('7.  Persistence Report'!AB$27:AB$603,'7.  Persistence Report'!$D$27:$D$603,$B920,'7.  Persistence Report'!$H$27:$H$603,$R$796,'7.  Persistence Report'!$J$27:$J$603,"Adjustment")</f>
        <v>0</v>
      </c>
      <c r="AA921" s="255">
        <f>SUMIFS('7.  Persistence Report'!AC$27:AC$603,'7.  Persistence Report'!$D$27:$D$603,$B920,'7.  Persistence Report'!$H$27:$H$603,$R$796,'7.  Persistence Report'!$J$27:$J$603,"Adjustment")</f>
        <v>0</v>
      </c>
      <c r="AB921" s="255">
        <f>SUMIFS('7.  Persistence Report'!AD$27:AD$603,'7.  Persistence Report'!$D$27:$D$603,$B920,'7.  Persistence Report'!$H$27:$H$603,$R$796,'7.  Persistence Report'!$J$27:$J$603,"Adjustment")</f>
        <v>0</v>
      </c>
      <c r="AC921" s="255">
        <f>SUMIFS('7.  Persistence Report'!AE$27:AE$603,'7.  Persistence Report'!$D$27:$D$603,$B920,'7.  Persistence Report'!$H$27:$H$603,$R$796,'7.  Persistence Report'!$J$27:$J$603,"Adjustment")</f>
        <v>0</v>
      </c>
      <c r="AD921" s="255">
        <f>SUMIFS('7.  Persistence Report'!AF$27:AF$603,'7.  Persistence Report'!$D$27:$D$603,$B920,'7.  Persistence Report'!$H$27:$H$603,$R$796,'7.  Persistence Report'!$J$27:$J$603,"Adjustment")</f>
        <v>0</v>
      </c>
      <c r="AE921" s="362">
        <f>AE920</f>
        <v>0</v>
      </c>
      <c r="AF921" s="362">
        <f t="shared" ref="AF921" si="2729">AF920</f>
        <v>0</v>
      </c>
      <c r="AG921" s="362">
        <f t="shared" ref="AG921" si="2730">AG920</f>
        <v>0</v>
      </c>
      <c r="AH921" s="362">
        <f t="shared" ref="AH921" si="2731">AH920</f>
        <v>0.11612088510294502</v>
      </c>
      <c r="AI921" s="362">
        <f t="shared" ref="AI921" si="2732">AI920</f>
        <v>0.68129806427818973</v>
      </c>
      <c r="AJ921" s="362">
        <f t="shared" ref="AJ921" si="2733">AJ920</f>
        <v>0.20258105061886528</v>
      </c>
      <c r="AK921" s="362">
        <f t="shared" ref="AK921" si="2734">AK920</f>
        <v>0</v>
      </c>
      <c r="AL921" s="362">
        <f t="shared" ref="AL921" si="2735">AL920</f>
        <v>0</v>
      </c>
      <c r="AM921" s="362">
        <f t="shared" ref="AM921" si="2736">AM920</f>
        <v>0</v>
      </c>
      <c r="AN921" s="362">
        <f t="shared" ref="AN921" si="2737">AN920</f>
        <v>0</v>
      </c>
      <c r="AO921" s="362">
        <f t="shared" ref="AO921" si="2738">AO920</f>
        <v>0</v>
      </c>
      <c r="AP921" s="362">
        <f t="shared" ref="AP921" si="2739">AP920</f>
        <v>0</v>
      </c>
      <c r="AQ921" s="362">
        <f t="shared" ref="AQ921" si="2740">AQ920</f>
        <v>0</v>
      </c>
      <c r="AR921" s="362">
        <f t="shared" ref="AR921" si="2741">AR920</f>
        <v>0</v>
      </c>
      <c r="AS921" s="266"/>
    </row>
    <row r="922" spans="1:45" outlineLevel="1">
      <c r="A922" s="464"/>
      <c r="B922" s="379"/>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251"/>
      <c r="AE922" s="363"/>
      <c r="AF922" s="376"/>
      <c r="AG922" s="376"/>
      <c r="AH922" s="376"/>
      <c r="AI922" s="376"/>
      <c r="AJ922" s="376"/>
      <c r="AK922" s="376"/>
      <c r="AL922" s="376"/>
      <c r="AM922" s="376"/>
      <c r="AN922" s="376"/>
      <c r="AO922" s="376"/>
      <c r="AP922" s="376"/>
      <c r="AQ922" s="376"/>
      <c r="AR922" s="376"/>
      <c r="AS922" s="266"/>
    </row>
    <row r="923" spans="1:45" outlineLevel="1">
      <c r="A923" s="464">
        <v>39</v>
      </c>
      <c r="B923" s="379" t="s">
        <v>1074</v>
      </c>
      <c r="C923" s="251" t="s">
        <v>25</v>
      </c>
      <c r="D923" s="255">
        <f>SUMIFS('7.  Persistence Report'!AY$27:AY$603,'7.  Persistence Report'!$D$27:$D$603,$B923,'7.  Persistence Report'!$H$27:$H$603,$D$796,'7.  Persistence Report'!$J$27:$J$603,"&lt;&gt;Adjustment")</f>
        <v>0</v>
      </c>
      <c r="E923" s="255">
        <f>SUMIFS('7.  Persistence Report'!AZ$27:AZ$603,'7.  Persistence Report'!$D$27:$D$603,$B923,'7.  Persistence Report'!$H$27:$H$603,$D$796,'7.  Persistence Report'!$J$27:$J$603,"&lt;&gt;Adjustment")</f>
        <v>0</v>
      </c>
      <c r="F923" s="255">
        <f>SUMIFS('7.  Persistence Report'!BA$27:BA$603,'7.  Persistence Report'!$D$27:$D$603,$B923,'7.  Persistence Report'!$H$27:$H$603,$D$796,'7.  Persistence Report'!$J$27:$J$603,"&lt;&gt;Adjustment")</f>
        <v>0</v>
      </c>
      <c r="G923" s="255">
        <f>SUMIFS('7.  Persistence Report'!BB$27:BB$603,'7.  Persistence Report'!$D$27:$D$603,$B923,'7.  Persistence Report'!$H$27:$H$603,$D$796,'7.  Persistence Report'!$J$27:$J$603,"&lt;&gt;Adjustment")</f>
        <v>0</v>
      </c>
      <c r="H923" s="255">
        <f>SUMIFS('7.  Persistence Report'!BC$27:BC$603,'7.  Persistence Report'!$D$27:$D$603,$B923,'7.  Persistence Report'!$H$27:$H$603,$D$796,'7.  Persistence Report'!$J$27:$J$603,"&lt;&gt;Adjustment")</f>
        <v>0</v>
      </c>
      <c r="I923" s="255">
        <f>SUMIFS('7.  Persistence Report'!BD$27:BD$603,'7.  Persistence Report'!$D$27:$D$603,$B923,'7.  Persistence Report'!$H$27:$H$603,$D$796,'7.  Persistence Report'!$J$27:$J$603,"&lt;&gt;Adjustment")</f>
        <v>0</v>
      </c>
      <c r="J923" s="255">
        <f>SUMIFS('7.  Persistence Report'!BE$27:BE$603,'7.  Persistence Report'!$D$27:$D$603,$B923,'7.  Persistence Report'!$H$27:$H$603,$D$796,'7.  Persistence Report'!$J$27:$J$603,"&lt;&gt;Adjustment")</f>
        <v>0</v>
      </c>
      <c r="K923" s="255">
        <f>SUMIFS('7.  Persistence Report'!BF$27:BF$603,'7.  Persistence Report'!$D$27:$D$603,$B923,'7.  Persistence Report'!$H$27:$H$603,$D$796,'7.  Persistence Report'!$J$27:$J$603,"&lt;&gt;Adjustment")</f>
        <v>0</v>
      </c>
      <c r="L923" s="255">
        <f>SUMIFS('7.  Persistence Report'!BG$27:BG$603,'7.  Persistence Report'!$D$27:$D$603,$B923,'7.  Persistence Report'!$H$27:$H$603,$D$796,'7.  Persistence Report'!$J$27:$J$603,"&lt;&gt;Adjustment")</f>
        <v>0</v>
      </c>
      <c r="M923" s="255">
        <f>SUMIFS('7.  Persistence Report'!BH$27:BH$603,'7.  Persistence Report'!$D$27:$D$603,$B923,'7.  Persistence Report'!$H$27:$H$603,$D$796,'7.  Persistence Report'!$J$27:$J$603,"&lt;&gt;Adjustment")</f>
        <v>0</v>
      </c>
      <c r="N923" s="255">
        <f>SUMIFS('7.  Persistence Report'!BI$27:BI$603,'7.  Persistence Report'!$D$27:$D$603,$B923,'7.  Persistence Report'!$H$27:$H$603,$D$796,'7.  Persistence Report'!$J$27:$J$603,"&lt;&gt;Adjustment")</f>
        <v>0</v>
      </c>
      <c r="O923" s="255">
        <f>SUMIFS('7.  Persistence Report'!BJ$27:BJ$603,'7.  Persistence Report'!$D$27:$D$603,$B923,'7.  Persistence Report'!$H$27:$H$603,$D$796,'7.  Persistence Report'!$J$27:$J$603,"&lt;&gt;Adjustment")</f>
        <v>0</v>
      </c>
      <c r="P923" s="255">
        <f>SUMIFS('7.  Persistence Report'!BK$27:BK$603,'7.  Persistence Report'!$D$27:$D$603,$B923,'7.  Persistence Report'!$H$27:$H$603,$D$796,'7.  Persistence Report'!$J$27:$J$603,"&lt;&gt;Adjustment")</f>
        <v>0</v>
      </c>
      <c r="Q923" s="251"/>
      <c r="R923" s="255">
        <f>SUMIFS('7.  Persistence Report'!T$27:T$603,'7.  Persistence Report'!$D$27:$D$603,$B923,'7.  Persistence Report'!$H$27:$H$603,$R$796,'7.  Persistence Report'!$J$27:$J$603,"&lt;&gt;Adjustment")</f>
        <v>0</v>
      </c>
      <c r="S923" s="255">
        <f>SUMIFS('7.  Persistence Report'!U$27:U$603,'7.  Persistence Report'!$D$27:$D$603,$B923,'7.  Persistence Report'!$H$27:$H$603,$R$796,'7.  Persistence Report'!$J$27:$J$603,"&lt;&gt;Adjustment")</f>
        <v>0</v>
      </c>
      <c r="T923" s="255">
        <f>SUMIFS('7.  Persistence Report'!V$27:V$603,'7.  Persistence Report'!$D$27:$D$603,$B923,'7.  Persistence Report'!$H$27:$H$603,$R$796,'7.  Persistence Report'!$J$27:$J$603,"&lt;&gt;Adjustment")</f>
        <v>0</v>
      </c>
      <c r="U923" s="255">
        <f>SUMIFS('7.  Persistence Report'!W$27:W$603,'7.  Persistence Report'!$D$27:$D$603,$B923,'7.  Persistence Report'!$H$27:$H$603,$R$796,'7.  Persistence Report'!$J$27:$J$603,"&lt;&gt;Adjustment")</f>
        <v>0</v>
      </c>
      <c r="V923" s="255">
        <f>SUMIFS('7.  Persistence Report'!X$27:X$603,'7.  Persistence Report'!$D$27:$D$603,$B923,'7.  Persistence Report'!$H$27:$H$603,$R$796,'7.  Persistence Report'!$J$27:$J$603,"&lt;&gt;Adjustment")</f>
        <v>0</v>
      </c>
      <c r="W923" s="255">
        <f>SUMIFS('7.  Persistence Report'!Y$27:Y$603,'7.  Persistence Report'!$D$27:$D$603,$B923,'7.  Persistence Report'!$H$27:$H$603,$R$796,'7.  Persistence Report'!$J$27:$J$603,"&lt;&gt;Adjustment")</f>
        <v>0</v>
      </c>
      <c r="X923" s="255">
        <f>SUMIFS('7.  Persistence Report'!Z$27:Z$603,'7.  Persistence Report'!$D$27:$D$603,$B923,'7.  Persistence Report'!$H$27:$H$603,$R$796,'7.  Persistence Report'!$J$27:$J$603,"&lt;&gt;Adjustment")</f>
        <v>0</v>
      </c>
      <c r="Y923" s="255">
        <f>SUMIFS('7.  Persistence Report'!AA$27:AA$603,'7.  Persistence Report'!$D$27:$D$603,$B923,'7.  Persistence Report'!$H$27:$H$603,$R$796,'7.  Persistence Report'!$J$27:$J$603,"&lt;&gt;Adjustment")</f>
        <v>0</v>
      </c>
      <c r="Z923" s="255">
        <f>SUMIFS('7.  Persistence Report'!AB$27:AB$603,'7.  Persistence Report'!$D$27:$D$603,$B923,'7.  Persistence Report'!$H$27:$H$603,$R$796,'7.  Persistence Report'!$J$27:$J$603,"&lt;&gt;Adjustment")</f>
        <v>0</v>
      </c>
      <c r="AA923" s="255">
        <f>SUMIFS('7.  Persistence Report'!AC$27:AC$603,'7.  Persistence Report'!$D$27:$D$603,$B923,'7.  Persistence Report'!$H$27:$H$603,$R$796,'7.  Persistence Report'!$J$27:$J$603,"&lt;&gt;Adjustment")</f>
        <v>0</v>
      </c>
      <c r="AB923" s="255">
        <f>SUMIFS('7.  Persistence Report'!AD$27:AD$603,'7.  Persistence Report'!$D$27:$D$603,$B923,'7.  Persistence Report'!$H$27:$H$603,$R$796,'7.  Persistence Report'!$J$27:$J$603,"&lt;&gt;Adjustment")</f>
        <v>0</v>
      </c>
      <c r="AC923" s="255">
        <f>SUMIFS('7.  Persistence Report'!AE$27:AE$603,'7.  Persistence Report'!$D$27:$D$603,$B923,'7.  Persistence Report'!$H$27:$H$603,$R$796,'7.  Persistence Report'!$J$27:$J$603,"&lt;&gt;Adjustment")</f>
        <v>0</v>
      </c>
      <c r="AD923" s="255">
        <f>SUMIFS('7.  Persistence Report'!AF$27:AF$603,'7.  Persistence Report'!$D$27:$D$603,$B923,'7.  Persistence Report'!$H$27:$H$603,$R$796,'7.  Persistence Report'!$J$27:$J$603,"&lt;&gt;Adjustment")</f>
        <v>0</v>
      </c>
      <c r="AE923" s="361">
        <f>IFERROR(VLOOKUP($B923,'3-a.  Rate Class Allocations'!$B:$AM,16,FALSE),0)</f>
        <v>1</v>
      </c>
      <c r="AF923" s="361">
        <f>IFERROR(VLOOKUP($B923,'3-a.  Rate Class Allocations'!$B:$AM,18,FALSE),0)</f>
        <v>0</v>
      </c>
      <c r="AG923" s="361">
        <f>IFERROR(VLOOKUP($B923,'3-a.  Rate Class Allocations'!$B:$AM,20,FALSE),0)</f>
        <v>0</v>
      </c>
      <c r="AH923" s="361">
        <f>IFERROR(VLOOKUP($B923,'3-a.  Rate Class Allocations'!$B:$AM,21,FALSE),0)</f>
        <v>0</v>
      </c>
      <c r="AI923" s="361">
        <f>IFERROR(VLOOKUP($B923,'3-a.  Rate Class Allocations'!$B:$AM,23,FALSE),0)</f>
        <v>0</v>
      </c>
      <c r="AJ923" s="361">
        <f>IFERROR(VLOOKUP($B923,'3-a.  Rate Class Allocations'!$B:$AM,25,FALSE),0)</f>
        <v>0</v>
      </c>
      <c r="AK923" s="366"/>
      <c r="AL923" s="366"/>
      <c r="AM923" s="366"/>
      <c r="AN923" s="366"/>
      <c r="AO923" s="366"/>
      <c r="AP923" s="366"/>
      <c r="AQ923" s="366"/>
      <c r="AR923" s="366"/>
      <c r="AS923" s="256">
        <f>SUM(AE923:AR923)</f>
        <v>1</v>
      </c>
    </row>
    <row r="924" spans="1:45" outlineLevel="1">
      <c r="A924" s="464"/>
      <c r="B924" s="254" t="s">
        <v>341</v>
      </c>
      <c r="C924" s="251" t="s">
        <v>163</v>
      </c>
      <c r="D924" s="255">
        <f>SUMIFS('7.  Persistence Report'!AY$27:AY$603,'7.  Persistence Report'!$D$27:$D$603,$B923,'7.  Persistence Report'!$H$27:$H$603,$D$796,'7.  Persistence Report'!$J$27:$J$603,"Adjustment")</f>
        <v>0</v>
      </c>
      <c r="E924" s="255">
        <f>SUMIFS('7.  Persistence Report'!AZ$27:AZ$603,'7.  Persistence Report'!$D$27:$D$603,$B923,'7.  Persistence Report'!$H$27:$H$603,$D$796,'7.  Persistence Report'!$J$27:$J$603,"Adjustment")</f>
        <v>0</v>
      </c>
      <c r="F924" s="255">
        <f>SUMIFS('7.  Persistence Report'!BA$27:BA$603,'7.  Persistence Report'!$D$27:$D$603,$B923,'7.  Persistence Report'!$H$27:$H$603,$D$796,'7.  Persistence Report'!$J$27:$J$603,"Adjustment")</f>
        <v>0</v>
      </c>
      <c r="G924" s="255">
        <f>SUMIFS('7.  Persistence Report'!BB$27:BB$603,'7.  Persistence Report'!$D$27:$D$603,$B923,'7.  Persistence Report'!$H$27:$H$603,$D$796,'7.  Persistence Report'!$J$27:$J$603,"Adjustment")</f>
        <v>0</v>
      </c>
      <c r="H924" s="255">
        <f>SUMIFS('7.  Persistence Report'!BC$27:BC$603,'7.  Persistence Report'!$D$27:$D$603,$B923,'7.  Persistence Report'!$H$27:$H$603,$D$796,'7.  Persistence Report'!$J$27:$J$603,"Adjustment")</f>
        <v>0</v>
      </c>
      <c r="I924" s="255">
        <f>SUMIFS('7.  Persistence Report'!BD$27:BD$603,'7.  Persistence Report'!$D$27:$D$603,$B923,'7.  Persistence Report'!$H$27:$H$603,$D$796,'7.  Persistence Report'!$J$27:$J$603,"Adjustment")</f>
        <v>0</v>
      </c>
      <c r="J924" s="255">
        <f>SUMIFS('7.  Persistence Report'!BE$27:BE$603,'7.  Persistence Report'!$D$27:$D$603,$B923,'7.  Persistence Report'!$H$27:$H$603,$D$796,'7.  Persistence Report'!$J$27:$J$603,"Adjustment")</f>
        <v>0</v>
      </c>
      <c r="K924" s="255">
        <f>SUMIFS('7.  Persistence Report'!BF$27:BF$603,'7.  Persistence Report'!$D$27:$D$603,$B923,'7.  Persistence Report'!$H$27:$H$603,$D$796,'7.  Persistence Report'!$J$27:$J$603,"Adjustment")</f>
        <v>0</v>
      </c>
      <c r="L924" s="255">
        <f>SUMIFS('7.  Persistence Report'!BG$27:BG$603,'7.  Persistence Report'!$D$27:$D$603,$B923,'7.  Persistence Report'!$H$27:$H$603,$D$796,'7.  Persistence Report'!$J$27:$J$603,"Adjustment")</f>
        <v>0</v>
      </c>
      <c r="M924" s="255">
        <f>SUMIFS('7.  Persistence Report'!BH$27:BH$603,'7.  Persistence Report'!$D$27:$D$603,$B923,'7.  Persistence Report'!$H$27:$H$603,$D$796,'7.  Persistence Report'!$J$27:$J$603,"Adjustment")</f>
        <v>0</v>
      </c>
      <c r="N924" s="255">
        <f>SUMIFS('7.  Persistence Report'!BI$27:BI$603,'7.  Persistence Report'!$D$27:$D$603,$B923,'7.  Persistence Report'!$H$27:$H$603,$D$796,'7.  Persistence Report'!$J$27:$J$603,"Adjustment")</f>
        <v>0</v>
      </c>
      <c r="O924" s="255">
        <f>SUMIFS('7.  Persistence Report'!BJ$27:BJ$603,'7.  Persistence Report'!$D$27:$D$603,$B923,'7.  Persistence Report'!$H$27:$H$603,$D$796,'7.  Persistence Report'!$J$27:$J$603,"Adjustment")</f>
        <v>0</v>
      </c>
      <c r="P924" s="255">
        <f>SUMIFS('7.  Persistence Report'!BK$27:BK$603,'7.  Persistence Report'!$D$27:$D$603,$B923,'7.  Persistence Report'!$H$27:$H$603,$D$796,'7.  Persistence Report'!$J$27:$J$603,"Adjustment")</f>
        <v>0</v>
      </c>
      <c r="Q924" s="414"/>
      <c r="R924" s="255">
        <f>SUMIFS('7.  Persistence Report'!T$27:T$603,'7.  Persistence Report'!$D$27:$D$603,$B923,'7.  Persistence Report'!$H$27:$H$603,$R$796,'7.  Persistence Report'!$J$27:$J$603,"Adjustment")</f>
        <v>0</v>
      </c>
      <c r="S924" s="255">
        <f>SUMIFS('7.  Persistence Report'!U$27:U$603,'7.  Persistence Report'!$D$27:$D$603,$B923,'7.  Persistence Report'!$H$27:$H$603,$R$796,'7.  Persistence Report'!$J$27:$J$603,"Adjustment")</f>
        <v>0</v>
      </c>
      <c r="T924" s="255">
        <f>SUMIFS('7.  Persistence Report'!V$27:V$603,'7.  Persistence Report'!$D$27:$D$603,$B923,'7.  Persistence Report'!$H$27:$H$603,$R$796,'7.  Persistence Report'!$J$27:$J$603,"Adjustment")</f>
        <v>0</v>
      </c>
      <c r="U924" s="255">
        <f>SUMIFS('7.  Persistence Report'!W$27:W$603,'7.  Persistence Report'!$D$27:$D$603,$B923,'7.  Persistence Report'!$H$27:$H$603,$R$796,'7.  Persistence Report'!$J$27:$J$603,"Adjustment")</f>
        <v>0</v>
      </c>
      <c r="V924" s="255">
        <f>SUMIFS('7.  Persistence Report'!X$27:X$603,'7.  Persistence Report'!$D$27:$D$603,$B923,'7.  Persistence Report'!$H$27:$H$603,$R$796,'7.  Persistence Report'!$J$27:$J$603,"Adjustment")</f>
        <v>0</v>
      </c>
      <c r="W924" s="255">
        <f>SUMIFS('7.  Persistence Report'!Y$27:Y$603,'7.  Persistence Report'!$D$27:$D$603,$B923,'7.  Persistence Report'!$H$27:$H$603,$R$796,'7.  Persistence Report'!$J$27:$J$603,"Adjustment")</f>
        <v>0</v>
      </c>
      <c r="X924" s="255">
        <f>SUMIFS('7.  Persistence Report'!Z$27:Z$603,'7.  Persistence Report'!$D$27:$D$603,$B923,'7.  Persistence Report'!$H$27:$H$603,$R$796,'7.  Persistence Report'!$J$27:$J$603,"Adjustment")</f>
        <v>0</v>
      </c>
      <c r="Y924" s="255">
        <f>SUMIFS('7.  Persistence Report'!AA$27:AA$603,'7.  Persistence Report'!$D$27:$D$603,$B923,'7.  Persistence Report'!$H$27:$H$603,$R$796,'7.  Persistence Report'!$J$27:$J$603,"Adjustment")</f>
        <v>0</v>
      </c>
      <c r="Z924" s="255">
        <f>SUMIFS('7.  Persistence Report'!AB$27:AB$603,'7.  Persistence Report'!$D$27:$D$603,$B923,'7.  Persistence Report'!$H$27:$H$603,$R$796,'7.  Persistence Report'!$J$27:$J$603,"Adjustment")</f>
        <v>0</v>
      </c>
      <c r="AA924" s="255">
        <f>SUMIFS('7.  Persistence Report'!AC$27:AC$603,'7.  Persistence Report'!$D$27:$D$603,$B923,'7.  Persistence Report'!$H$27:$H$603,$R$796,'7.  Persistence Report'!$J$27:$J$603,"Adjustment")</f>
        <v>0</v>
      </c>
      <c r="AB924" s="255">
        <f>SUMIFS('7.  Persistence Report'!AD$27:AD$603,'7.  Persistence Report'!$D$27:$D$603,$B923,'7.  Persistence Report'!$H$27:$H$603,$R$796,'7.  Persistence Report'!$J$27:$J$603,"Adjustment")</f>
        <v>0</v>
      </c>
      <c r="AC924" s="255">
        <f>SUMIFS('7.  Persistence Report'!AE$27:AE$603,'7.  Persistence Report'!$D$27:$D$603,$B923,'7.  Persistence Report'!$H$27:$H$603,$R$796,'7.  Persistence Report'!$J$27:$J$603,"Adjustment")</f>
        <v>0</v>
      </c>
      <c r="AD924" s="255">
        <f>SUMIFS('7.  Persistence Report'!AF$27:AF$603,'7.  Persistence Report'!$D$27:$D$603,$B923,'7.  Persistence Report'!$H$27:$H$603,$R$796,'7.  Persistence Report'!$J$27:$J$603,"Adjustment")</f>
        <v>0</v>
      </c>
      <c r="AE924" s="362">
        <f>AE923</f>
        <v>1</v>
      </c>
      <c r="AF924" s="362">
        <f t="shared" ref="AF924" si="2742">AF923</f>
        <v>0</v>
      </c>
      <c r="AG924" s="362">
        <f t="shared" ref="AG924" si="2743">AG923</f>
        <v>0</v>
      </c>
      <c r="AH924" s="362">
        <f t="shared" ref="AH924" si="2744">AH923</f>
        <v>0</v>
      </c>
      <c r="AI924" s="362">
        <f t="shared" ref="AI924" si="2745">AI923</f>
        <v>0</v>
      </c>
      <c r="AJ924" s="362">
        <f t="shared" ref="AJ924" si="2746">AJ923</f>
        <v>0</v>
      </c>
      <c r="AK924" s="362">
        <f t="shared" ref="AK924" si="2747">AK923</f>
        <v>0</v>
      </c>
      <c r="AL924" s="362">
        <f t="shared" ref="AL924" si="2748">AL923</f>
        <v>0</v>
      </c>
      <c r="AM924" s="362">
        <f t="shared" ref="AM924" si="2749">AM923</f>
        <v>0</v>
      </c>
      <c r="AN924" s="362">
        <f t="shared" ref="AN924" si="2750">AN923</f>
        <v>0</v>
      </c>
      <c r="AO924" s="362">
        <f t="shared" ref="AO924" si="2751">AO923</f>
        <v>0</v>
      </c>
      <c r="AP924" s="362">
        <f t="shared" ref="AP924" si="2752">AP923</f>
        <v>0</v>
      </c>
      <c r="AQ924" s="362">
        <f t="shared" ref="AQ924" si="2753">AQ923</f>
        <v>0</v>
      </c>
      <c r="AR924" s="362">
        <f t="shared" ref="AR924" si="2754">AR923</f>
        <v>0</v>
      </c>
      <c r="AS924" s="266"/>
    </row>
    <row r="925" spans="1:45" outlineLevel="1">
      <c r="A925" s="464"/>
      <c r="B925" s="379"/>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251"/>
      <c r="AE925" s="363"/>
      <c r="AF925" s="376"/>
      <c r="AG925" s="376"/>
      <c r="AH925" s="376"/>
      <c r="AI925" s="376"/>
      <c r="AJ925" s="376"/>
      <c r="AK925" s="376"/>
      <c r="AL925" s="376"/>
      <c r="AM925" s="376"/>
      <c r="AN925" s="376"/>
      <c r="AO925" s="376"/>
      <c r="AP925" s="376"/>
      <c r="AQ925" s="376"/>
      <c r="AR925" s="376"/>
      <c r="AS925" s="266"/>
    </row>
    <row r="926" spans="1:45" outlineLevel="1">
      <c r="A926" s="464">
        <v>40</v>
      </c>
      <c r="B926" s="379" t="s">
        <v>1043</v>
      </c>
      <c r="C926" s="251" t="s">
        <v>25</v>
      </c>
      <c r="D926" s="255">
        <f>SUMIFS('7.  Persistence Report'!AY$27:AY$603,'7.  Persistence Report'!$D$27:$D$603,$B926,'7.  Persistence Report'!$H$27:$H$603,$D$796,'7.  Persistence Report'!$J$27:$J$603,"&lt;&gt;Adjustment")</f>
        <v>1265639.7090443422</v>
      </c>
      <c r="E926" s="255">
        <f>SUMIFS('7.  Persistence Report'!AZ$27:AZ$603,'7.  Persistence Report'!$D$27:$D$603,$B926,'7.  Persistence Report'!$H$27:$H$603,$D$796,'7.  Persistence Report'!$J$27:$J$603,"&lt;&gt;Adjustment")</f>
        <v>1265639.7090443422</v>
      </c>
      <c r="F926" s="255">
        <f>SUMIFS('7.  Persistence Report'!BA$27:BA$603,'7.  Persistence Report'!$D$27:$D$603,$B926,'7.  Persistence Report'!$H$27:$H$603,$D$796,'7.  Persistence Report'!$J$27:$J$603,"&lt;&gt;Adjustment")</f>
        <v>1265639.7090443422</v>
      </c>
      <c r="G926" s="255">
        <f>SUMIFS('7.  Persistence Report'!BB$27:BB$603,'7.  Persistence Report'!$D$27:$D$603,$B926,'7.  Persistence Report'!$H$27:$H$603,$D$796,'7.  Persistence Report'!$J$27:$J$603,"&lt;&gt;Adjustment")</f>
        <v>1265639.7090443422</v>
      </c>
      <c r="H926" s="255">
        <f>SUMIFS('7.  Persistence Report'!BC$27:BC$603,'7.  Persistence Report'!$D$27:$D$603,$B926,'7.  Persistence Report'!$H$27:$H$603,$D$796,'7.  Persistence Report'!$J$27:$J$603,"&lt;&gt;Adjustment")</f>
        <v>1265639.7090443422</v>
      </c>
      <c r="I926" s="255">
        <f>SUMIFS('7.  Persistence Report'!BD$27:BD$603,'7.  Persistence Report'!$D$27:$D$603,$B926,'7.  Persistence Report'!$H$27:$H$603,$D$796,'7.  Persistence Report'!$J$27:$J$603,"&lt;&gt;Adjustment")</f>
        <v>1265639.7090443422</v>
      </c>
      <c r="J926" s="255">
        <f>SUMIFS('7.  Persistence Report'!BE$27:BE$603,'7.  Persistence Report'!$D$27:$D$603,$B926,'7.  Persistence Report'!$H$27:$H$603,$D$796,'7.  Persistence Report'!$J$27:$J$603,"&lt;&gt;Adjustment")</f>
        <v>1265639.7090443422</v>
      </c>
      <c r="K926" s="255">
        <f>SUMIFS('7.  Persistence Report'!BF$27:BF$603,'7.  Persistence Report'!$D$27:$D$603,$B926,'7.  Persistence Report'!$H$27:$H$603,$D$796,'7.  Persistence Report'!$J$27:$J$603,"&lt;&gt;Adjustment")</f>
        <v>1265639.7090443422</v>
      </c>
      <c r="L926" s="255">
        <f>SUMIFS('7.  Persistence Report'!BG$27:BG$603,'7.  Persistence Report'!$D$27:$D$603,$B926,'7.  Persistence Report'!$H$27:$H$603,$D$796,'7.  Persistence Report'!$J$27:$J$603,"&lt;&gt;Adjustment")</f>
        <v>1265639.7090443422</v>
      </c>
      <c r="M926" s="255">
        <f>SUMIFS('7.  Persistence Report'!BH$27:BH$603,'7.  Persistence Report'!$D$27:$D$603,$B926,'7.  Persistence Report'!$H$27:$H$603,$D$796,'7.  Persistence Report'!$J$27:$J$603,"&lt;&gt;Adjustment")</f>
        <v>1265639.7090443422</v>
      </c>
      <c r="N926" s="255">
        <f>SUMIFS('7.  Persistence Report'!BI$27:BI$603,'7.  Persistence Report'!$D$27:$D$603,$B926,'7.  Persistence Report'!$H$27:$H$603,$D$796,'7.  Persistence Report'!$J$27:$J$603,"&lt;&gt;Adjustment")</f>
        <v>0</v>
      </c>
      <c r="O926" s="255">
        <f>SUMIFS('7.  Persistence Report'!BJ$27:BJ$603,'7.  Persistence Report'!$D$27:$D$603,$B926,'7.  Persistence Report'!$H$27:$H$603,$D$796,'7.  Persistence Report'!$J$27:$J$603,"&lt;&gt;Adjustment")</f>
        <v>0</v>
      </c>
      <c r="P926" s="255">
        <f>SUMIFS('7.  Persistence Report'!BK$27:BK$603,'7.  Persistence Report'!$D$27:$D$603,$B926,'7.  Persistence Report'!$H$27:$H$603,$D$796,'7.  Persistence Report'!$J$27:$J$603,"&lt;&gt;Adjustment")</f>
        <v>0</v>
      </c>
      <c r="Q926" s="255">
        <v>12</v>
      </c>
      <c r="R926" s="255">
        <f>SUMIFS('7.  Persistence Report'!T$27:T$603,'7.  Persistence Report'!$D$27:$D$603,$B926,'7.  Persistence Report'!$H$27:$H$603,$R$796,'7.  Persistence Report'!$J$27:$J$603,"&lt;&gt;Adjustment")</f>
        <v>260.73032424485854</v>
      </c>
      <c r="S926" s="255">
        <f>SUMIFS('7.  Persistence Report'!U$27:U$603,'7.  Persistence Report'!$D$27:$D$603,$B926,'7.  Persistence Report'!$H$27:$H$603,$R$796,'7.  Persistence Report'!$J$27:$J$603,"&lt;&gt;Adjustment")</f>
        <v>260.73032424485854</v>
      </c>
      <c r="T926" s="255">
        <f>SUMIFS('7.  Persistence Report'!V$27:V$603,'7.  Persistence Report'!$D$27:$D$603,$B926,'7.  Persistence Report'!$H$27:$H$603,$R$796,'7.  Persistence Report'!$J$27:$J$603,"&lt;&gt;Adjustment")</f>
        <v>260.73032424485854</v>
      </c>
      <c r="U926" s="255">
        <f>SUMIFS('7.  Persistence Report'!W$27:W$603,'7.  Persistence Report'!$D$27:$D$603,$B926,'7.  Persistence Report'!$H$27:$H$603,$R$796,'7.  Persistence Report'!$J$27:$J$603,"&lt;&gt;Adjustment")</f>
        <v>260.73032424485854</v>
      </c>
      <c r="V926" s="255">
        <f>SUMIFS('7.  Persistence Report'!X$27:X$603,'7.  Persistence Report'!$D$27:$D$603,$B926,'7.  Persistence Report'!$H$27:$H$603,$R$796,'7.  Persistence Report'!$J$27:$J$603,"&lt;&gt;Adjustment")</f>
        <v>260.73032424485854</v>
      </c>
      <c r="W926" s="255">
        <f>SUMIFS('7.  Persistence Report'!Y$27:Y$603,'7.  Persistence Report'!$D$27:$D$603,$B926,'7.  Persistence Report'!$H$27:$H$603,$R$796,'7.  Persistence Report'!$J$27:$J$603,"&lt;&gt;Adjustment")</f>
        <v>260.73032424485854</v>
      </c>
      <c r="X926" s="255">
        <f>SUMIFS('7.  Persistence Report'!Z$27:Z$603,'7.  Persistence Report'!$D$27:$D$603,$B926,'7.  Persistence Report'!$H$27:$H$603,$R$796,'7.  Persistence Report'!$J$27:$J$603,"&lt;&gt;Adjustment")</f>
        <v>260.73032424485854</v>
      </c>
      <c r="Y926" s="255">
        <f>SUMIFS('7.  Persistence Report'!AA$27:AA$603,'7.  Persistence Report'!$D$27:$D$603,$B926,'7.  Persistence Report'!$H$27:$H$603,$R$796,'7.  Persistence Report'!$J$27:$J$603,"&lt;&gt;Adjustment")</f>
        <v>260.73032424485854</v>
      </c>
      <c r="Z926" s="255">
        <f>SUMIFS('7.  Persistence Report'!AB$27:AB$603,'7.  Persistence Report'!$D$27:$D$603,$B926,'7.  Persistence Report'!$H$27:$H$603,$R$796,'7.  Persistence Report'!$J$27:$J$603,"&lt;&gt;Adjustment")</f>
        <v>260.73032424485854</v>
      </c>
      <c r="AA926" s="255">
        <f>SUMIFS('7.  Persistence Report'!AC$27:AC$603,'7.  Persistence Report'!$D$27:$D$603,$B926,'7.  Persistence Report'!$H$27:$H$603,$R$796,'7.  Persistence Report'!$J$27:$J$603,"&lt;&gt;Adjustment")</f>
        <v>260.73032424485854</v>
      </c>
      <c r="AB926" s="255">
        <f>SUMIFS('7.  Persistence Report'!AD$27:AD$603,'7.  Persistence Report'!$D$27:$D$603,$B926,'7.  Persistence Report'!$H$27:$H$603,$R$796,'7.  Persistence Report'!$J$27:$J$603,"&lt;&gt;Adjustment")</f>
        <v>0</v>
      </c>
      <c r="AC926" s="255">
        <f>SUMIFS('7.  Persistence Report'!AE$27:AE$603,'7.  Persistence Report'!$D$27:$D$603,$B926,'7.  Persistence Report'!$H$27:$H$603,$R$796,'7.  Persistence Report'!$J$27:$J$603,"&lt;&gt;Adjustment")</f>
        <v>0</v>
      </c>
      <c r="AD926" s="255">
        <f>SUMIFS('7.  Persistence Report'!AF$27:AF$603,'7.  Persistence Report'!$D$27:$D$603,$B926,'7.  Persistence Report'!$H$27:$H$603,$R$796,'7.  Persistence Report'!$J$27:$J$603,"&lt;&gt;Adjustment")</f>
        <v>0</v>
      </c>
      <c r="AE926" s="361">
        <f>IFERROR(VLOOKUP($B926,'3-a.  Rate Class Allocations'!$B:$AM,16,FALSE),0)</f>
        <v>0</v>
      </c>
      <c r="AF926" s="361">
        <f>IFERROR(VLOOKUP($B926,'3-a.  Rate Class Allocations'!$B:$AM,18,FALSE),0)</f>
        <v>0</v>
      </c>
      <c r="AG926" s="361">
        <f>IFERROR(VLOOKUP($B926,'3-a.  Rate Class Allocations'!$B:$AM,20,FALSE),0)</f>
        <v>0.61970316018197091</v>
      </c>
      <c r="AH926" s="361">
        <f>IFERROR(VLOOKUP($B926,'3-a.  Rate Class Allocations'!$B:$AM,21,FALSE),0)</f>
        <v>0.36151451986434596</v>
      </c>
      <c r="AI926" s="361">
        <f>IFERROR(VLOOKUP($B926,'3-a.  Rate Class Allocations'!$B:$AM,23,FALSE),0)</f>
        <v>1.6303533812680734E-2</v>
      </c>
      <c r="AJ926" s="361">
        <f>IFERROR(VLOOKUP($B926,'3-a.  Rate Class Allocations'!$B:$AM,25,FALSE),0)</f>
        <v>2.4787861410024326E-3</v>
      </c>
      <c r="AK926" s="366"/>
      <c r="AL926" s="366"/>
      <c r="AM926" s="366"/>
      <c r="AN926" s="366"/>
      <c r="AO926" s="366"/>
      <c r="AP926" s="366"/>
      <c r="AQ926" s="366"/>
      <c r="AR926" s="366"/>
      <c r="AS926" s="256">
        <f>SUM(AE926:AR926)</f>
        <v>0.99999999999999989</v>
      </c>
    </row>
    <row r="927" spans="1:45" outlineLevel="1">
      <c r="A927" s="464"/>
      <c r="B927" s="254" t="s">
        <v>341</v>
      </c>
      <c r="C927" s="251" t="s">
        <v>163</v>
      </c>
      <c r="D927" s="255">
        <f>SUMIFS('7.  Persistence Report'!AY$27:AY$603,'7.  Persistence Report'!$D$27:$D$603,$B926,'7.  Persistence Report'!$H$27:$H$603,$D$796,'7.  Persistence Report'!$J$27:$J$603,"Adjustment")</f>
        <v>0</v>
      </c>
      <c r="E927" s="255">
        <f>SUMIFS('7.  Persistence Report'!AZ$27:AZ$603,'7.  Persistence Report'!$D$27:$D$603,$B926,'7.  Persistence Report'!$H$27:$H$603,$D$796,'7.  Persistence Report'!$J$27:$J$603,"Adjustment")</f>
        <v>0</v>
      </c>
      <c r="F927" s="255">
        <f>SUMIFS('7.  Persistence Report'!BA$27:BA$603,'7.  Persistence Report'!$D$27:$D$603,$B926,'7.  Persistence Report'!$H$27:$H$603,$D$796,'7.  Persistence Report'!$J$27:$J$603,"Adjustment")</f>
        <v>0</v>
      </c>
      <c r="G927" s="255">
        <f>SUMIFS('7.  Persistence Report'!BB$27:BB$603,'7.  Persistence Report'!$D$27:$D$603,$B926,'7.  Persistence Report'!$H$27:$H$603,$D$796,'7.  Persistence Report'!$J$27:$J$603,"Adjustment")</f>
        <v>0</v>
      </c>
      <c r="H927" s="255">
        <f>SUMIFS('7.  Persistence Report'!BC$27:BC$603,'7.  Persistence Report'!$D$27:$D$603,$B926,'7.  Persistence Report'!$H$27:$H$603,$D$796,'7.  Persistence Report'!$J$27:$J$603,"Adjustment")</f>
        <v>0</v>
      </c>
      <c r="I927" s="255">
        <f>SUMIFS('7.  Persistence Report'!BD$27:BD$603,'7.  Persistence Report'!$D$27:$D$603,$B926,'7.  Persistence Report'!$H$27:$H$603,$D$796,'7.  Persistence Report'!$J$27:$J$603,"Adjustment")</f>
        <v>0</v>
      </c>
      <c r="J927" s="255">
        <f>SUMIFS('7.  Persistence Report'!BE$27:BE$603,'7.  Persistence Report'!$D$27:$D$603,$B926,'7.  Persistence Report'!$H$27:$H$603,$D$796,'7.  Persistence Report'!$J$27:$J$603,"Adjustment")</f>
        <v>0</v>
      </c>
      <c r="K927" s="255">
        <f>SUMIFS('7.  Persistence Report'!BF$27:BF$603,'7.  Persistence Report'!$D$27:$D$603,$B926,'7.  Persistence Report'!$H$27:$H$603,$D$796,'7.  Persistence Report'!$J$27:$J$603,"Adjustment")</f>
        <v>0</v>
      </c>
      <c r="L927" s="255">
        <f>SUMIFS('7.  Persistence Report'!BG$27:BG$603,'7.  Persistence Report'!$D$27:$D$603,$B926,'7.  Persistence Report'!$H$27:$H$603,$D$796,'7.  Persistence Report'!$J$27:$J$603,"Adjustment")</f>
        <v>0</v>
      </c>
      <c r="M927" s="255">
        <f>SUMIFS('7.  Persistence Report'!BH$27:BH$603,'7.  Persistence Report'!$D$27:$D$603,$B926,'7.  Persistence Report'!$H$27:$H$603,$D$796,'7.  Persistence Report'!$J$27:$J$603,"Adjustment")</f>
        <v>0</v>
      </c>
      <c r="N927" s="255">
        <f>SUMIFS('7.  Persistence Report'!BI$27:BI$603,'7.  Persistence Report'!$D$27:$D$603,$B926,'7.  Persistence Report'!$H$27:$H$603,$D$796,'7.  Persistence Report'!$J$27:$J$603,"Adjustment")</f>
        <v>0</v>
      </c>
      <c r="O927" s="255">
        <f>SUMIFS('7.  Persistence Report'!BJ$27:BJ$603,'7.  Persistence Report'!$D$27:$D$603,$B926,'7.  Persistence Report'!$H$27:$H$603,$D$796,'7.  Persistence Report'!$J$27:$J$603,"Adjustment")</f>
        <v>0</v>
      </c>
      <c r="P927" s="255">
        <f>SUMIFS('7.  Persistence Report'!BK$27:BK$603,'7.  Persistence Report'!$D$27:$D$603,$B926,'7.  Persistence Report'!$H$27:$H$603,$D$796,'7.  Persistence Report'!$J$27:$J$603,"Adjustment")</f>
        <v>0</v>
      </c>
      <c r="Q927" s="255">
        <f>Q926</f>
        <v>12</v>
      </c>
      <c r="R927" s="255">
        <f>SUMIFS('7.  Persistence Report'!T$27:T$603,'7.  Persistence Report'!$D$27:$D$603,$B926,'7.  Persistence Report'!$H$27:$H$603,$R$796,'7.  Persistence Report'!$J$27:$J$603,"Adjustment")</f>
        <v>0</v>
      </c>
      <c r="S927" s="255">
        <f>SUMIFS('7.  Persistence Report'!U$27:U$603,'7.  Persistence Report'!$D$27:$D$603,$B926,'7.  Persistence Report'!$H$27:$H$603,$R$796,'7.  Persistence Report'!$J$27:$J$603,"Adjustment")</f>
        <v>0</v>
      </c>
      <c r="T927" s="255">
        <f>SUMIFS('7.  Persistence Report'!V$27:V$603,'7.  Persistence Report'!$D$27:$D$603,$B926,'7.  Persistence Report'!$H$27:$H$603,$R$796,'7.  Persistence Report'!$J$27:$J$603,"Adjustment")</f>
        <v>0</v>
      </c>
      <c r="U927" s="255">
        <f>SUMIFS('7.  Persistence Report'!W$27:W$603,'7.  Persistence Report'!$D$27:$D$603,$B926,'7.  Persistence Report'!$H$27:$H$603,$R$796,'7.  Persistence Report'!$J$27:$J$603,"Adjustment")</f>
        <v>0</v>
      </c>
      <c r="V927" s="255">
        <f>SUMIFS('7.  Persistence Report'!X$27:X$603,'7.  Persistence Report'!$D$27:$D$603,$B926,'7.  Persistence Report'!$H$27:$H$603,$R$796,'7.  Persistence Report'!$J$27:$J$603,"Adjustment")</f>
        <v>0</v>
      </c>
      <c r="W927" s="255">
        <f>SUMIFS('7.  Persistence Report'!Y$27:Y$603,'7.  Persistence Report'!$D$27:$D$603,$B926,'7.  Persistence Report'!$H$27:$H$603,$R$796,'7.  Persistence Report'!$J$27:$J$603,"Adjustment")</f>
        <v>0</v>
      </c>
      <c r="X927" s="255">
        <f>SUMIFS('7.  Persistence Report'!Z$27:Z$603,'7.  Persistence Report'!$D$27:$D$603,$B926,'7.  Persistence Report'!$H$27:$H$603,$R$796,'7.  Persistence Report'!$J$27:$J$603,"Adjustment")</f>
        <v>0</v>
      </c>
      <c r="Y927" s="255">
        <f>SUMIFS('7.  Persistence Report'!AA$27:AA$603,'7.  Persistence Report'!$D$27:$D$603,$B926,'7.  Persistence Report'!$H$27:$H$603,$R$796,'7.  Persistence Report'!$J$27:$J$603,"Adjustment")</f>
        <v>0</v>
      </c>
      <c r="Z927" s="255">
        <f>SUMIFS('7.  Persistence Report'!AB$27:AB$603,'7.  Persistence Report'!$D$27:$D$603,$B926,'7.  Persistence Report'!$H$27:$H$603,$R$796,'7.  Persistence Report'!$J$27:$J$603,"Adjustment")</f>
        <v>0</v>
      </c>
      <c r="AA927" s="255">
        <f>SUMIFS('7.  Persistence Report'!AC$27:AC$603,'7.  Persistence Report'!$D$27:$D$603,$B926,'7.  Persistence Report'!$H$27:$H$603,$R$796,'7.  Persistence Report'!$J$27:$J$603,"Adjustment")</f>
        <v>0</v>
      </c>
      <c r="AB927" s="255">
        <f>SUMIFS('7.  Persistence Report'!AD$27:AD$603,'7.  Persistence Report'!$D$27:$D$603,$B926,'7.  Persistence Report'!$H$27:$H$603,$R$796,'7.  Persistence Report'!$J$27:$J$603,"Adjustment")</f>
        <v>0</v>
      </c>
      <c r="AC927" s="255">
        <f>SUMIFS('7.  Persistence Report'!AE$27:AE$603,'7.  Persistence Report'!$D$27:$D$603,$B926,'7.  Persistence Report'!$H$27:$H$603,$R$796,'7.  Persistence Report'!$J$27:$J$603,"Adjustment")</f>
        <v>0</v>
      </c>
      <c r="AD927" s="255">
        <f>SUMIFS('7.  Persistence Report'!AF$27:AF$603,'7.  Persistence Report'!$D$27:$D$603,$B926,'7.  Persistence Report'!$H$27:$H$603,$R$796,'7.  Persistence Report'!$J$27:$J$603,"Adjustment")</f>
        <v>0</v>
      </c>
      <c r="AE927" s="362">
        <f>AE926</f>
        <v>0</v>
      </c>
      <c r="AF927" s="362">
        <f t="shared" ref="AF927" si="2755">AF926</f>
        <v>0</v>
      </c>
      <c r="AG927" s="362">
        <f t="shared" ref="AG927" si="2756">AG926</f>
        <v>0.61970316018197091</v>
      </c>
      <c r="AH927" s="362">
        <f t="shared" ref="AH927" si="2757">AH926</f>
        <v>0.36151451986434596</v>
      </c>
      <c r="AI927" s="362">
        <f t="shared" ref="AI927" si="2758">AI926</f>
        <v>1.6303533812680734E-2</v>
      </c>
      <c r="AJ927" s="362">
        <f t="shared" ref="AJ927" si="2759">AJ926</f>
        <v>2.4787861410024326E-3</v>
      </c>
      <c r="AK927" s="362">
        <f t="shared" ref="AK927" si="2760">AK926</f>
        <v>0</v>
      </c>
      <c r="AL927" s="362">
        <f t="shared" ref="AL927" si="2761">AL926</f>
        <v>0</v>
      </c>
      <c r="AM927" s="362">
        <f t="shared" ref="AM927" si="2762">AM926</f>
        <v>0</v>
      </c>
      <c r="AN927" s="362">
        <f t="shared" ref="AN927" si="2763">AN926</f>
        <v>0</v>
      </c>
      <c r="AO927" s="362">
        <f t="shared" ref="AO927" si="2764">AO926</f>
        <v>0</v>
      </c>
      <c r="AP927" s="362">
        <f t="shared" ref="AP927" si="2765">AP926</f>
        <v>0</v>
      </c>
      <c r="AQ927" s="362">
        <f t="shared" ref="AQ927" si="2766">AQ926</f>
        <v>0</v>
      </c>
      <c r="AR927" s="362">
        <f t="shared" ref="AR927" si="2767">AR926</f>
        <v>0</v>
      </c>
      <c r="AS927" s="266"/>
    </row>
    <row r="928" spans="1:45" outlineLevel="1">
      <c r="A928" s="464"/>
      <c r="B928" s="379"/>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251"/>
      <c r="AE928" s="363"/>
      <c r="AF928" s="376"/>
      <c r="AG928" s="376"/>
      <c r="AH928" s="376"/>
      <c r="AI928" s="376"/>
      <c r="AJ928" s="376"/>
      <c r="AK928" s="376"/>
      <c r="AL928" s="376"/>
      <c r="AM928" s="376"/>
      <c r="AN928" s="376"/>
      <c r="AO928" s="376"/>
      <c r="AP928" s="376"/>
      <c r="AQ928" s="376"/>
      <c r="AR928" s="376"/>
      <c r="AS928" s="266"/>
    </row>
    <row r="929" spans="1:45" outlineLevel="1">
      <c r="A929" s="464">
        <v>41</v>
      </c>
      <c r="B929" s="379" t="s">
        <v>1046</v>
      </c>
      <c r="C929" s="251" t="s">
        <v>25</v>
      </c>
      <c r="D929" s="255">
        <f>SUMIFS('7.  Persistence Report'!AY$27:AY$603,'7.  Persistence Report'!$D$27:$D$603,$B929,'7.  Persistence Report'!$H$27:$H$603,$D$796,'7.  Persistence Report'!$J$27:$J$603,"&lt;&gt;Adjustment")</f>
        <v>21340.360919193121</v>
      </c>
      <c r="E929" s="255">
        <f>SUMIFS('7.  Persistence Report'!AZ$27:AZ$603,'7.  Persistence Report'!$D$27:$D$603,$B929,'7.  Persistence Report'!$H$27:$H$603,$D$796,'7.  Persistence Report'!$J$27:$J$603,"&lt;&gt;Adjustment")</f>
        <v>21340.360919193121</v>
      </c>
      <c r="F929" s="255">
        <f>SUMIFS('7.  Persistence Report'!BA$27:BA$603,'7.  Persistence Report'!$D$27:$D$603,$B929,'7.  Persistence Report'!$H$27:$H$603,$D$796,'7.  Persistence Report'!$J$27:$J$603,"&lt;&gt;Adjustment")</f>
        <v>21340.360919193121</v>
      </c>
      <c r="G929" s="255">
        <f>SUMIFS('7.  Persistence Report'!BB$27:BB$603,'7.  Persistence Report'!$D$27:$D$603,$B929,'7.  Persistence Report'!$H$27:$H$603,$D$796,'7.  Persistence Report'!$J$27:$J$603,"&lt;&gt;Adjustment")</f>
        <v>21340.360919193121</v>
      </c>
      <c r="H929" s="255">
        <f>SUMIFS('7.  Persistence Report'!BC$27:BC$603,'7.  Persistence Report'!$D$27:$D$603,$B929,'7.  Persistence Report'!$H$27:$H$603,$D$796,'7.  Persistence Report'!$J$27:$J$603,"&lt;&gt;Adjustment")</f>
        <v>21340.360919193121</v>
      </c>
      <c r="I929" s="255">
        <f>SUMIFS('7.  Persistence Report'!BD$27:BD$603,'7.  Persistence Report'!$D$27:$D$603,$B929,'7.  Persistence Report'!$H$27:$H$603,$D$796,'7.  Persistence Report'!$J$27:$J$603,"&lt;&gt;Adjustment")</f>
        <v>21340.360919193121</v>
      </c>
      <c r="J929" s="255">
        <f>SUMIFS('7.  Persistence Report'!BE$27:BE$603,'7.  Persistence Report'!$D$27:$D$603,$B929,'7.  Persistence Report'!$H$27:$H$603,$D$796,'7.  Persistence Report'!$J$27:$J$603,"&lt;&gt;Adjustment")</f>
        <v>21340.360919193121</v>
      </c>
      <c r="K929" s="255">
        <f>SUMIFS('7.  Persistence Report'!BF$27:BF$603,'7.  Persistence Report'!$D$27:$D$603,$B929,'7.  Persistence Report'!$H$27:$H$603,$D$796,'7.  Persistence Report'!$J$27:$J$603,"&lt;&gt;Adjustment")</f>
        <v>21340.360919193121</v>
      </c>
      <c r="L929" s="255">
        <f>SUMIFS('7.  Persistence Report'!BG$27:BG$603,'7.  Persistence Report'!$D$27:$D$603,$B929,'7.  Persistence Report'!$H$27:$H$603,$D$796,'7.  Persistence Report'!$J$27:$J$603,"&lt;&gt;Adjustment")</f>
        <v>21340.360919193121</v>
      </c>
      <c r="M929" s="255">
        <f>SUMIFS('7.  Persistence Report'!BH$27:BH$603,'7.  Persistence Report'!$D$27:$D$603,$B929,'7.  Persistence Report'!$H$27:$H$603,$D$796,'7.  Persistence Report'!$J$27:$J$603,"&lt;&gt;Adjustment")</f>
        <v>21340.360919193121</v>
      </c>
      <c r="N929" s="255">
        <f>SUMIFS('7.  Persistence Report'!BI$27:BI$603,'7.  Persistence Report'!$D$27:$D$603,$B929,'7.  Persistence Report'!$H$27:$H$603,$D$796,'7.  Persistence Report'!$J$27:$J$603,"&lt;&gt;Adjustment")</f>
        <v>0</v>
      </c>
      <c r="O929" s="255">
        <f>SUMIFS('7.  Persistence Report'!BJ$27:BJ$603,'7.  Persistence Report'!$D$27:$D$603,$B929,'7.  Persistence Report'!$H$27:$H$603,$D$796,'7.  Persistence Report'!$J$27:$J$603,"&lt;&gt;Adjustment")</f>
        <v>0</v>
      </c>
      <c r="P929" s="255">
        <f>SUMIFS('7.  Persistence Report'!BK$27:BK$603,'7.  Persistence Report'!$D$27:$D$603,$B929,'7.  Persistence Report'!$H$27:$H$603,$D$796,'7.  Persistence Report'!$J$27:$J$603,"&lt;&gt;Adjustment")</f>
        <v>0</v>
      </c>
      <c r="Q929" s="251"/>
      <c r="R929" s="255">
        <f>SUMIFS('7.  Persistence Report'!T$27:T$603,'7.  Persistence Report'!$D$27:$D$603,$B929,'7.  Persistence Report'!$H$27:$H$603,$R$796,'7.  Persistence Report'!$J$27:$J$603,"&lt;&gt;Adjustment")</f>
        <v>6.4563285619884834</v>
      </c>
      <c r="S929" s="255">
        <f>SUMIFS('7.  Persistence Report'!U$27:U$603,'7.  Persistence Report'!$D$27:$D$603,$B929,'7.  Persistence Report'!$H$27:$H$603,$R$796,'7.  Persistence Report'!$J$27:$J$603,"&lt;&gt;Adjustment")</f>
        <v>6.4563285619884834</v>
      </c>
      <c r="T929" s="255">
        <f>SUMIFS('7.  Persistence Report'!V$27:V$603,'7.  Persistence Report'!$D$27:$D$603,$B929,'7.  Persistence Report'!$H$27:$H$603,$R$796,'7.  Persistence Report'!$J$27:$J$603,"&lt;&gt;Adjustment")</f>
        <v>6.4563285619884834</v>
      </c>
      <c r="U929" s="255">
        <f>SUMIFS('7.  Persistence Report'!W$27:W$603,'7.  Persistence Report'!$D$27:$D$603,$B929,'7.  Persistence Report'!$H$27:$H$603,$R$796,'7.  Persistence Report'!$J$27:$J$603,"&lt;&gt;Adjustment")</f>
        <v>6.4563285619884834</v>
      </c>
      <c r="V929" s="255">
        <f>SUMIFS('7.  Persistence Report'!X$27:X$603,'7.  Persistence Report'!$D$27:$D$603,$B929,'7.  Persistence Report'!$H$27:$H$603,$R$796,'7.  Persistence Report'!$J$27:$J$603,"&lt;&gt;Adjustment")</f>
        <v>6.4563285619884834</v>
      </c>
      <c r="W929" s="255">
        <f>SUMIFS('7.  Persistence Report'!Y$27:Y$603,'7.  Persistence Report'!$D$27:$D$603,$B929,'7.  Persistence Report'!$H$27:$H$603,$R$796,'7.  Persistence Report'!$J$27:$J$603,"&lt;&gt;Adjustment")</f>
        <v>6.4563285619884834</v>
      </c>
      <c r="X929" s="255">
        <f>SUMIFS('7.  Persistence Report'!Z$27:Z$603,'7.  Persistence Report'!$D$27:$D$603,$B929,'7.  Persistence Report'!$H$27:$H$603,$R$796,'7.  Persistence Report'!$J$27:$J$603,"&lt;&gt;Adjustment")</f>
        <v>6.4563285619884834</v>
      </c>
      <c r="Y929" s="255">
        <f>SUMIFS('7.  Persistence Report'!AA$27:AA$603,'7.  Persistence Report'!$D$27:$D$603,$B929,'7.  Persistence Report'!$H$27:$H$603,$R$796,'7.  Persistence Report'!$J$27:$J$603,"&lt;&gt;Adjustment")</f>
        <v>6.4563285619884834</v>
      </c>
      <c r="Z929" s="255">
        <f>SUMIFS('7.  Persistence Report'!AB$27:AB$603,'7.  Persistence Report'!$D$27:$D$603,$B929,'7.  Persistence Report'!$H$27:$H$603,$R$796,'7.  Persistence Report'!$J$27:$J$603,"&lt;&gt;Adjustment")</f>
        <v>6.4563285619884834</v>
      </c>
      <c r="AA929" s="255">
        <f>SUMIFS('7.  Persistence Report'!AC$27:AC$603,'7.  Persistence Report'!$D$27:$D$603,$B929,'7.  Persistence Report'!$H$27:$H$603,$R$796,'7.  Persistence Report'!$J$27:$J$603,"&lt;&gt;Adjustment")</f>
        <v>6.4563285619884834</v>
      </c>
      <c r="AB929" s="255">
        <f>SUMIFS('7.  Persistence Report'!AD$27:AD$603,'7.  Persistence Report'!$D$27:$D$603,$B929,'7.  Persistence Report'!$H$27:$H$603,$R$796,'7.  Persistence Report'!$J$27:$J$603,"&lt;&gt;Adjustment")</f>
        <v>0</v>
      </c>
      <c r="AC929" s="255">
        <f>SUMIFS('7.  Persistence Report'!AE$27:AE$603,'7.  Persistence Report'!$D$27:$D$603,$B929,'7.  Persistence Report'!$H$27:$H$603,$R$796,'7.  Persistence Report'!$J$27:$J$603,"&lt;&gt;Adjustment")</f>
        <v>0</v>
      </c>
      <c r="AD929" s="255">
        <f>SUMIFS('7.  Persistence Report'!AF$27:AF$603,'7.  Persistence Report'!$D$27:$D$603,$B929,'7.  Persistence Report'!$H$27:$H$603,$R$796,'7.  Persistence Report'!$J$27:$J$603,"&lt;&gt;Adjustment")</f>
        <v>0</v>
      </c>
      <c r="AE929" s="361">
        <f>IFERROR(VLOOKUP($B929,'3-a.  Rate Class Allocations'!$B:$AM,16,FALSE),0)</f>
        <v>1</v>
      </c>
      <c r="AF929" s="361">
        <f>IFERROR(VLOOKUP($B929,'3-a.  Rate Class Allocations'!$B:$AM,18,FALSE),0)</f>
        <v>0</v>
      </c>
      <c r="AG929" s="361">
        <f>IFERROR(VLOOKUP($B929,'3-a.  Rate Class Allocations'!$B:$AM,20,FALSE),0)</f>
        <v>0</v>
      </c>
      <c r="AH929" s="361">
        <f>IFERROR(VLOOKUP($B929,'3-a.  Rate Class Allocations'!$B:$AM,21,FALSE),0)</f>
        <v>0</v>
      </c>
      <c r="AI929" s="361">
        <f>IFERROR(VLOOKUP($B929,'3-a.  Rate Class Allocations'!$B:$AM,23,FALSE),0)</f>
        <v>0</v>
      </c>
      <c r="AJ929" s="361">
        <f>IFERROR(VLOOKUP($B929,'3-a.  Rate Class Allocations'!$B:$AM,25,FALSE),0)</f>
        <v>0</v>
      </c>
      <c r="AK929" s="366"/>
      <c r="AL929" s="366"/>
      <c r="AM929" s="366"/>
      <c r="AN929" s="366"/>
      <c r="AO929" s="366"/>
      <c r="AP929" s="366"/>
      <c r="AQ929" s="366"/>
      <c r="AR929" s="366"/>
      <c r="AS929" s="256">
        <f>SUM(AE929:AR929)</f>
        <v>1</v>
      </c>
    </row>
    <row r="930" spans="1:45" outlineLevel="1">
      <c r="A930" s="464"/>
      <c r="B930" s="254" t="s">
        <v>341</v>
      </c>
      <c r="C930" s="251" t="s">
        <v>163</v>
      </c>
      <c r="D930" s="255">
        <f>SUMIFS('7.  Persistence Report'!AY$27:AY$603,'7.  Persistence Report'!$D$27:$D$603,$B929,'7.  Persistence Report'!$H$27:$H$603,$D$796,'7.  Persistence Report'!$J$27:$J$603,"Adjustment")</f>
        <v>0</v>
      </c>
      <c r="E930" s="255">
        <f>SUMIFS('7.  Persistence Report'!AZ$27:AZ$603,'7.  Persistence Report'!$D$27:$D$603,$B929,'7.  Persistence Report'!$H$27:$H$603,$D$796,'7.  Persistence Report'!$J$27:$J$603,"Adjustment")</f>
        <v>0</v>
      </c>
      <c r="F930" s="255">
        <f>SUMIFS('7.  Persistence Report'!BA$27:BA$603,'7.  Persistence Report'!$D$27:$D$603,$B929,'7.  Persistence Report'!$H$27:$H$603,$D$796,'7.  Persistence Report'!$J$27:$J$603,"Adjustment")</f>
        <v>0</v>
      </c>
      <c r="G930" s="255">
        <f>SUMIFS('7.  Persistence Report'!BB$27:BB$603,'7.  Persistence Report'!$D$27:$D$603,$B929,'7.  Persistence Report'!$H$27:$H$603,$D$796,'7.  Persistence Report'!$J$27:$J$603,"Adjustment")</f>
        <v>0</v>
      </c>
      <c r="H930" s="255">
        <f>SUMIFS('7.  Persistence Report'!BC$27:BC$603,'7.  Persistence Report'!$D$27:$D$603,$B929,'7.  Persistence Report'!$H$27:$H$603,$D$796,'7.  Persistence Report'!$J$27:$J$603,"Adjustment")</f>
        <v>0</v>
      </c>
      <c r="I930" s="255">
        <f>SUMIFS('7.  Persistence Report'!BD$27:BD$603,'7.  Persistence Report'!$D$27:$D$603,$B929,'7.  Persistence Report'!$H$27:$H$603,$D$796,'7.  Persistence Report'!$J$27:$J$603,"Adjustment")</f>
        <v>0</v>
      </c>
      <c r="J930" s="255">
        <f>SUMIFS('7.  Persistence Report'!BE$27:BE$603,'7.  Persistence Report'!$D$27:$D$603,$B929,'7.  Persistence Report'!$H$27:$H$603,$D$796,'7.  Persistence Report'!$J$27:$J$603,"Adjustment")</f>
        <v>0</v>
      </c>
      <c r="K930" s="255">
        <f>SUMIFS('7.  Persistence Report'!BF$27:BF$603,'7.  Persistence Report'!$D$27:$D$603,$B929,'7.  Persistence Report'!$H$27:$H$603,$D$796,'7.  Persistence Report'!$J$27:$J$603,"Adjustment")</f>
        <v>0</v>
      </c>
      <c r="L930" s="255">
        <f>SUMIFS('7.  Persistence Report'!BG$27:BG$603,'7.  Persistence Report'!$D$27:$D$603,$B929,'7.  Persistence Report'!$H$27:$H$603,$D$796,'7.  Persistence Report'!$J$27:$J$603,"Adjustment")</f>
        <v>0</v>
      </c>
      <c r="M930" s="255">
        <f>SUMIFS('7.  Persistence Report'!BH$27:BH$603,'7.  Persistence Report'!$D$27:$D$603,$B929,'7.  Persistence Report'!$H$27:$H$603,$D$796,'7.  Persistence Report'!$J$27:$J$603,"Adjustment")</f>
        <v>0</v>
      </c>
      <c r="N930" s="255">
        <f>SUMIFS('7.  Persistence Report'!BI$27:BI$603,'7.  Persistence Report'!$D$27:$D$603,$B929,'7.  Persistence Report'!$H$27:$H$603,$D$796,'7.  Persistence Report'!$J$27:$J$603,"Adjustment")</f>
        <v>0</v>
      </c>
      <c r="O930" s="255">
        <f>SUMIFS('7.  Persistence Report'!BJ$27:BJ$603,'7.  Persistence Report'!$D$27:$D$603,$B929,'7.  Persistence Report'!$H$27:$H$603,$D$796,'7.  Persistence Report'!$J$27:$J$603,"Adjustment")</f>
        <v>0</v>
      </c>
      <c r="P930" s="255">
        <f>SUMIFS('7.  Persistence Report'!BK$27:BK$603,'7.  Persistence Report'!$D$27:$D$603,$B929,'7.  Persistence Report'!$H$27:$H$603,$D$796,'7.  Persistence Report'!$J$27:$J$603,"Adjustment")</f>
        <v>0</v>
      </c>
      <c r="Q930" s="414"/>
      <c r="R930" s="255">
        <f>SUMIFS('7.  Persistence Report'!T$27:T$603,'7.  Persistence Report'!$D$27:$D$603,$B929,'7.  Persistence Report'!$H$27:$H$603,$R$796,'7.  Persistence Report'!$J$27:$J$603,"Adjustment")</f>
        <v>0</v>
      </c>
      <c r="S930" s="255">
        <f>SUMIFS('7.  Persistence Report'!U$27:U$603,'7.  Persistence Report'!$D$27:$D$603,$B929,'7.  Persistence Report'!$H$27:$H$603,$R$796,'7.  Persistence Report'!$J$27:$J$603,"Adjustment")</f>
        <v>0</v>
      </c>
      <c r="T930" s="255">
        <f>SUMIFS('7.  Persistence Report'!V$27:V$603,'7.  Persistence Report'!$D$27:$D$603,$B929,'7.  Persistence Report'!$H$27:$H$603,$R$796,'7.  Persistence Report'!$J$27:$J$603,"Adjustment")</f>
        <v>0</v>
      </c>
      <c r="U930" s="255">
        <f>SUMIFS('7.  Persistence Report'!W$27:W$603,'7.  Persistence Report'!$D$27:$D$603,$B929,'7.  Persistence Report'!$H$27:$H$603,$R$796,'7.  Persistence Report'!$J$27:$J$603,"Adjustment")</f>
        <v>0</v>
      </c>
      <c r="V930" s="255">
        <f>SUMIFS('7.  Persistence Report'!X$27:X$603,'7.  Persistence Report'!$D$27:$D$603,$B929,'7.  Persistence Report'!$H$27:$H$603,$R$796,'7.  Persistence Report'!$J$27:$J$603,"Adjustment")</f>
        <v>0</v>
      </c>
      <c r="W930" s="255">
        <f>SUMIFS('7.  Persistence Report'!Y$27:Y$603,'7.  Persistence Report'!$D$27:$D$603,$B929,'7.  Persistence Report'!$H$27:$H$603,$R$796,'7.  Persistence Report'!$J$27:$J$603,"Adjustment")</f>
        <v>0</v>
      </c>
      <c r="X930" s="255">
        <f>SUMIFS('7.  Persistence Report'!Z$27:Z$603,'7.  Persistence Report'!$D$27:$D$603,$B929,'7.  Persistence Report'!$H$27:$H$603,$R$796,'7.  Persistence Report'!$J$27:$J$603,"Adjustment")</f>
        <v>0</v>
      </c>
      <c r="Y930" s="255">
        <f>SUMIFS('7.  Persistence Report'!AA$27:AA$603,'7.  Persistence Report'!$D$27:$D$603,$B929,'7.  Persistence Report'!$H$27:$H$603,$R$796,'7.  Persistence Report'!$J$27:$J$603,"Adjustment")</f>
        <v>0</v>
      </c>
      <c r="Z930" s="255">
        <f>SUMIFS('7.  Persistence Report'!AB$27:AB$603,'7.  Persistence Report'!$D$27:$D$603,$B929,'7.  Persistence Report'!$H$27:$H$603,$R$796,'7.  Persistence Report'!$J$27:$J$603,"Adjustment")</f>
        <v>0</v>
      </c>
      <c r="AA930" s="255">
        <f>SUMIFS('7.  Persistence Report'!AC$27:AC$603,'7.  Persistence Report'!$D$27:$D$603,$B929,'7.  Persistence Report'!$H$27:$H$603,$R$796,'7.  Persistence Report'!$J$27:$J$603,"Adjustment")</f>
        <v>0</v>
      </c>
      <c r="AB930" s="255">
        <f>SUMIFS('7.  Persistence Report'!AD$27:AD$603,'7.  Persistence Report'!$D$27:$D$603,$B929,'7.  Persistence Report'!$H$27:$H$603,$R$796,'7.  Persistence Report'!$J$27:$J$603,"Adjustment")</f>
        <v>0</v>
      </c>
      <c r="AC930" s="255">
        <f>SUMIFS('7.  Persistence Report'!AE$27:AE$603,'7.  Persistence Report'!$D$27:$D$603,$B929,'7.  Persistence Report'!$H$27:$H$603,$R$796,'7.  Persistence Report'!$J$27:$J$603,"Adjustment")</f>
        <v>0</v>
      </c>
      <c r="AD930" s="255">
        <f>SUMIFS('7.  Persistence Report'!AF$27:AF$603,'7.  Persistence Report'!$D$27:$D$603,$B929,'7.  Persistence Report'!$H$27:$H$603,$R$796,'7.  Persistence Report'!$J$27:$J$603,"Adjustment")</f>
        <v>0</v>
      </c>
      <c r="AE930" s="362">
        <f>AE929</f>
        <v>1</v>
      </c>
      <c r="AF930" s="362">
        <f t="shared" ref="AF930" si="2768">AF929</f>
        <v>0</v>
      </c>
      <c r="AG930" s="362">
        <f t="shared" ref="AG930" si="2769">AG929</f>
        <v>0</v>
      </c>
      <c r="AH930" s="362">
        <f t="shared" ref="AH930" si="2770">AH929</f>
        <v>0</v>
      </c>
      <c r="AI930" s="362">
        <f t="shared" ref="AI930" si="2771">AI929</f>
        <v>0</v>
      </c>
      <c r="AJ930" s="362">
        <f t="shared" ref="AJ930" si="2772">AJ929</f>
        <v>0</v>
      </c>
      <c r="AK930" s="362">
        <f t="shared" ref="AK930" si="2773">AK929</f>
        <v>0</v>
      </c>
      <c r="AL930" s="362">
        <f t="shared" ref="AL930" si="2774">AL929</f>
        <v>0</v>
      </c>
      <c r="AM930" s="362">
        <f t="shared" ref="AM930" si="2775">AM929</f>
        <v>0</v>
      </c>
      <c r="AN930" s="362">
        <f t="shared" ref="AN930" si="2776">AN929</f>
        <v>0</v>
      </c>
      <c r="AO930" s="362">
        <f t="shared" ref="AO930" si="2777">AO929</f>
        <v>0</v>
      </c>
      <c r="AP930" s="362">
        <f t="shared" ref="AP930" si="2778">AP929</f>
        <v>0</v>
      </c>
      <c r="AQ930" s="362">
        <f t="shared" ref="AQ930" si="2779">AQ929</f>
        <v>0</v>
      </c>
      <c r="AR930" s="362">
        <f t="shared" ref="AR930" si="2780">AR929</f>
        <v>0</v>
      </c>
      <c r="AS930" s="266"/>
    </row>
    <row r="931" spans="1:45" outlineLevel="1">
      <c r="A931" s="464"/>
      <c r="B931" s="379"/>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251"/>
      <c r="AE931" s="363"/>
      <c r="AF931" s="376"/>
      <c r="AG931" s="376"/>
      <c r="AH931" s="376"/>
      <c r="AI931" s="376"/>
      <c r="AJ931" s="376"/>
      <c r="AK931" s="376"/>
      <c r="AL931" s="376"/>
      <c r="AM931" s="376"/>
      <c r="AN931" s="376"/>
      <c r="AO931" s="376"/>
      <c r="AP931" s="376"/>
      <c r="AQ931" s="376"/>
      <c r="AR931" s="376"/>
      <c r="AS931" s="266"/>
    </row>
    <row r="932" spans="1:45" outlineLevel="1">
      <c r="A932" s="464">
        <v>42</v>
      </c>
      <c r="B932" s="379" t="s">
        <v>1045</v>
      </c>
      <c r="C932" s="251" t="s">
        <v>25</v>
      </c>
      <c r="D932" s="255">
        <f>SUMIFS('7.  Persistence Report'!AY$27:AY$603,'7.  Persistence Report'!$D$27:$D$603,$B932,'7.  Persistence Report'!$H$27:$H$603,$D$796,'7.  Persistence Report'!$J$27:$J$603,"&lt;&gt;Adjustment")</f>
        <v>151691.96459016393</v>
      </c>
      <c r="E932" s="255">
        <f>SUMIFS('7.  Persistence Report'!AZ$27:AZ$603,'7.  Persistence Report'!$D$27:$D$603,$B932,'7.  Persistence Report'!$H$27:$H$603,$D$796,'7.  Persistence Report'!$J$27:$J$603,"&lt;&gt;Adjustment")</f>
        <v>151691.96459016393</v>
      </c>
      <c r="F932" s="255">
        <f>SUMIFS('7.  Persistence Report'!BA$27:BA$603,'7.  Persistence Report'!$D$27:$D$603,$B932,'7.  Persistence Report'!$H$27:$H$603,$D$796,'7.  Persistence Report'!$J$27:$J$603,"&lt;&gt;Adjustment")</f>
        <v>151691.96459016393</v>
      </c>
      <c r="G932" s="255">
        <f>SUMIFS('7.  Persistence Report'!BB$27:BB$603,'7.  Persistence Report'!$D$27:$D$603,$B932,'7.  Persistence Report'!$H$27:$H$603,$D$796,'7.  Persistence Report'!$J$27:$J$603,"&lt;&gt;Adjustment")</f>
        <v>151691.96459016393</v>
      </c>
      <c r="H932" s="255">
        <f>SUMIFS('7.  Persistence Report'!BC$27:BC$603,'7.  Persistence Report'!$D$27:$D$603,$B932,'7.  Persistence Report'!$H$27:$H$603,$D$796,'7.  Persistence Report'!$J$27:$J$603,"&lt;&gt;Adjustment")</f>
        <v>151691.96459016393</v>
      </c>
      <c r="I932" s="255">
        <f>SUMIFS('7.  Persistence Report'!BD$27:BD$603,'7.  Persistence Report'!$D$27:$D$603,$B932,'7.  Persistence Report'!$H$27:$H$603,$D$796,'7.  Persistence Report'!$J$27:$J$603,"&lt;&gt;Adjustment")</f>
        <v>151691.96459016393</v>
      </c>
      <c r="J932" s="255">
        <f>SUMIFS('7.  Persistence Report'!BE$27:BE$603,'7.  Persistence Report'!$D$27:$D$603,$B932,'7.  Persistence Report'!$H$27:$H$603,$D$796,'7.  Persistence Report'!$J$27:$J$603,"&lt;&gt;Adjustment")</f>
        <v>151691.96459016393</v>
      </c>
      <c r="K932" s="255">
        <f>SUMIFS('7.  Persistence Report'!BF$27:BF$603,'7.  Persistence Report'!$D$27:$D$603,$B932,'7.  Persistence Report'!$H$27:$H$603,$D$796,'7.  Persistence Report'!$J$27:$J$603,"&lt;&gt;Adjustment")</f>
        <v>151691.96459016393</v>
      </c>
      <c r="L932" s="255">
        <f>SUMIFS('7.  Persistence Report'!BG$27:BG$603,'7.  Persistence Report'!$D$27:$D$603,$B932,'7.  Persistence Report'!$H$27:$H$603,$D$796,'7.  Persistence Report'!$J$27:$J$603,"&lt;&gt;Adjustment")</f>
        <v>151691.96459016393</v>
      </c>
      <c r="M932" s="255">
        <f>SUMIFS('7.  Persistence Report'!BH$27:BH$603,'7.  Persistence Report'!$D$27:$D$603,$B932,'7.  Persistence Report'!$H$27:$H$603,$D$796,'7.  Persistence Report'!$J$27:$J$603,"&lt;&gt;Adjustment")</f>
        <v>151691.96459016393</v>
      </c>
      <c r="N932" s="255">
        <f>SUMIFS('7.  Persistence Report'!BI$27:BI$603,'7.  Persistence Report'!$D$27:$D$603,$B932,'7.  Persistence Report'!$H$27:$H$603,$D$796,'7.  Persistence Report'!$J$27:$J$603,"&lt;&gt;Adjustment")</f>
        <v>151691.96459016393</v>
      </c>
      <c r="O932" s="255">
        <f>SUMIFS('7.  Persistence Report'!BJ$27:BJ$603,'7.  Persistence Report'!$D$27:$D$603,$B932,'7.  Persistence Report'!$H$27:$H$603,$D$796,'7.  Persistence Report'!$J$27:$J$603,"&lt;&gt;Adjustment")</f>
        <v>151691.96459016393</v>
      </c>
      <c r="P932" s="255">
        <f>SUMIFS('7.  Persistence Report'!BK$27:BK$603,'7.  Persistence Report'!$D$27:$D$603,$B932,'7.  Persistence Report'!$H$27:$H$603,$D$796,'7.  Persistence Report'!$J$27:$J$603,"&lt;&gt;Adjustment")</f>
        <v>151691.96459016393</v>
      </c>
      <c r="Q932" s="251"/>
      <c r="R932" s="255">
        <f>SUMIFS('7.  Persistence Report'!T$27:T$603,'7.  Persistence Report'!$D$27:$D$603,$B932,'7.  Persistence Report'!$H$27:$H$603,$R$796,'7.  Persistence Report'!$J$27:$J$603,"&lt;&gt;Adjustment")</f>
        <v>651</v>
      </c>
      <c r="S932" s="255">
        <f>SUMIFS('7.  Persistence Report'!U$27:U$603,'7.  Persistence Report'!$D$27:$D$603,$B932,'7.  Persistence Report'!$H$27:$H$603,$R$796,'7.  Persistence Report'!$J$27:$J$603,"&lt;&gt;Adjustment")</f>
        <v>651</v>
      </c>
      <c r="T932" s="255">
        <f>SUMIFS('7.  Persistence Report'!V$27:V$603,'7.  Persistence Report'!$D$27:$D$603,$B932,'7.  Persistence Report'!$H$27:$H$603,$R$796,'7.  Persistence Report'!$J$27:$J$603,"&lt;&gt;Adjustment")</f>
        <v>651</v>
      </c>
      <c r="U932" s="255">
        <f>SUMIFS('7.  Persistence Report'!W$27:W$603,'7.  Persistence Report'!$D$27:$D$603,$B932,'7.  Persistence Report'!$H$27:$H$603,$R$796,'7.  Persistence Report'!$J$27:$J$603,"&lt;&gt;Adjustment")</f>
        <v>651</v>
      </c>
      <c r="V932" s="255">
        <f>SUMIFS('7.  Persistence Report'!X$27:X$603,'7.  Persistence Report'!$D$27:$D$603,$B932,'7.  Persistence Report'!$H$27:$H$603,$R$796,'7.  Persistence Report'!$J$27:$J$603,"&lt;&gt;Adjustment")</f>
        <v>651</v>
      </c>
      <c r="W932" s="255">
        <f>SUMIFS('7.  Persistence Report'!Y$27:Y$603,'7.  Persistence Report'!$D$27:$D$603,$B932,'7.  Persistence Report'!$H$27:$H$603,$R$796,'7.  Persistence Report'!$J$27:$J$603,"&lt;&gt;Adjustment")</f>
        <v>651</v>
      </c>
      <c r="X932" s="255">
        <f>SUMIFS('7.  Persistence Report'!Z$27:Z$603,'7.  Persistence Report'!$D$27:$D$603,$B932,'7.  Persistence Report'!$H$27:$H$603,$R$796,'7.  Persistence Report'!$J$27:$J$603,"&lt;&gt;Adjustment")</f>
        <v>651</v>
      </c>
      <c r="Y932" s="255">
        <f>SUMIFS('7.  Persistence Report'!AA$27:AA$603,'7.  Persistence Report'!$D$27:$D$603,$B932,'7.  Persistence Report'!$H$27:$H$603,$R$796,'7.  Persistence Report'!$J$27:$J$603,"&lt;&gt;Adjustment")</f>
        <v>651</v>
      </c>
      <c r="Z932" s="255">
        <f>SUMIFS('7.  Persistence Report'!AB$27:AB$603,'7.  Persistence Report'!$D$27:$D$603,$B932,'7.  Persistence Report'!$H$27:$H$603,$R$796,'7.  Persistence Report'!$J$27:$J$603,"&lt;&gt;Adjustment")</f>
        <v>651</v>
      </c>
      <c r="AA932" s="255">
        <f>SUMIFS('7.  Persistence Report'!AC$27:AC$603,'7.  Persistence Report'!$D$27:$D$603,$B932,'7.  Persistence Report'!$H$27:$H$603,$R$796,'7.  Persistence Report'!$J$27:$J$603,"&lt;&gt;Adjustment")</f>
        <v>651</v>
      </c>
      <c r="AB932" s="255">
        <f>SUMIFS('7.  Persistence Report'!AD$27:AD$603,'7.  Persistence Report'!$D$27:$D$603,$B932,'7.  Persistence Report'!$H$27:$H$603,$R$796,'7.  Persistence Report'!$J$27:$J$603,"&lt;&gt;Adjustment")</f>
        <v>651</v>
      </c>
      <c r="AC932" s="255">
        <f>SUMIFS('7.  Persistence Report'!AE$27:AE$603,'7.  Persistence Report'!$D$27:$D$603,$B932,'7.  Persistence Report'!$H$27:$H$603,$R$796,'7.  Persistence Report'!$J$27:$J$603,"&lt;&gt;Adjustment")</f>
        <v>651</v>
      </c>
      <c r="AD932" s="255">
        <f>SUMIFS('7.  Persistence Report'!AF$27:AF$603,'7.  Persistence Report'!$D$27:$D$603,$B932,'7.  Persistence Report'!$H$27:$H$603,$R$796,'7.  Persistence Report'!$J$27:$J$603,"&lt;&gt;Adjustment")</f>
        <v>651</v>
      </c>
      <c r="AE932" s="361">
        <f>IFERROR(VLOOKUP($B932,'3-a.  Rate Class Allocations'!$B:$AM,16,FALSE),0)</f>
        <v>1</v>
      </c>
      <c r="AF932" s="361">
        <f>IFERROR(VLOOKUP($B932,'3-a.  Rate Class Allocations'!$B:$AM,18,FALSE),0)</f>
        <v>0</v>
      </c>
      <c r="AG932" s="361">
        <f>IFERROR(VLOOKUP($B932,'3-a.  Rate Class Allocations'!$B:$AM,20,FALSE),0)</f>
        <v>0</v>
      </c>
      <c r="AH932" s="361">
        <f>IFERROR(VLOOKUP($B932,'3-a.  Rate Class Allocations'!$B:$AM,21,FALSE),0)</f>
        <v>0</v>
      </c>
      <c r="AI932" s="361">
        <f>IFERROR(VLOOKUP($B932,'3-a.  Rate Class Allocations'!$B:$AM,23,FALSE),0)</f>
        <v>0</v>
      </c>
      <c r="AJ932" s="361">
        <f>IFERROR(VLOOKUP($B932,'3-a.  Rate Class Allocations'!$B:$AM,25,FALSE),0)</f>
        <v>0</v>
      </c>
      <c r="AK932" s="366"/>
      <c r="AL932" s="366"/>
      <c r="AM932" s="366"/>
      <c r="AN932" s="366"/>
      <c r="AO932" s="366"/>
      <c r="AP932" s="366"/>
      <c r="AQ932" s="366"/>
      <c r="AR932" s="366"/>
      <c r="AS932" s="256">
        <f>SUM(AE932:AR932)</f>
        <v>1</v>
      </c>
    </row>
    <row r="933" spans="1:45" outlineLevel="1">
      <c r="A933" s="464"/>
      <c r="B933" s="254" t="s">
        <v>341</v>
      </c>
      <c r="C933" s="251" t="s">
        <v>163</v>
      </c>
      <c r="D933" s="255">
        <f>SUMIFS('7.  Persistence Report'!AY$27:AY$603,'7.  Persistence Report'!$D$27:$D$603,$B932,'7.  Persistence Report'!$H$27:$H$603,$D$796,'7.  Persistence Report'!$J$27:$J$603,"Adjustment")</f>
        <v>0</v>
      </c>
      <c r="E933" s="255">
        <f>SUMIFS('7.  Persistence Report'!AZ$27:AZ$603,'7.  Persistence Report'!$D$27:$D$603,$B932,'7.  Persistence Report'!$H$27:$H$603,$D$796,'7.  Persistence Report'!$J$27:$J$603,"Adjustment")</f>
        <v>0</v>
      </c>
      <c r="F933" s="255">
        <f>SUMIFS('7.  Persistence Report'!BA$27:BA$603,'7.  Persistence Report'!$D$27:$D$603,$B932,'7.  Persistence Report'!$H$27:$H$603,$D$796,'7.  Persistence Report'!$J$27:$J$603,"Adjustment")</f>
        <v>0</v>
      </c>
      <c r="G933" s="255">
        <f>SUMIFS('7.  Persistence Report'!BB$27:BB$603,'7.  Persistence Report'!$D$27:$D$603,$B932,'7.  Persistence Report'!$H$27:$H$603,$D$796,'7.  Persistence Report'!$J$27:$J$603,"Adjustment")</f>
        <v>0</v>
      </c>
      <c r="H933" s="255">
        <f>SUMIFS('7.  Persistence Report'!BC$27:BC$603,'7.  Persistence Report'!$D$27:$D$603,$B932,'7.  Persistence Report'!$H$27:$H$603,$D$796,'7.  Persistence Report'!$J$27:$J$603,"Adjustment")</f>
        <v>0</v>
      </c>
      <c r="I933" s="255">
        <f>SUMIFS('7.  Persistence Report'!BD$27:BD$603,'7.  Persistence Report'!$D$27:$D$603,$B932,'7.  Persistence Report'!$H$27:$H$603,$D$796,'7.  Persistence Report'!$J$27:$J$603,"Adjustment")</f>
        <v>0</v>
      </c>
      <c r="J933" s="255">
        <f>SUMIFS('7.  Persistence Report'!BE$27:BE$603,'7.  Persistence Report'!$D$27:$D$603,$B932,'7.  Persistence Report'!$H$27:$H$603,$D$796,'7.  Persistence Report'!$J$27:$J$603,"Adjustment")</f>
        <v>0</v>
      </c>
      <c r="K933" s="255">
        <f>SUMIFS('7.  Persistence Report'!BF$27:BF$603,'7.  Persistence Report'!$D$27:$D$603,$B932,'7.  Persistence Report'!$H$27:$H$603,$D$796,'7.  Persistence Report'!$J$27:$J$603,"Adjustment")</f>
        <v>0</v>
      </c>
      <c r="L933" s="255">
        <f>SUMIFS('7.  Persistence Report'!BG$27:BG$603,'7.  Persistence Report'!$D$27:$D$603,$B932,'7.  Persistence Report'!$H$27:$H$603,$D$796,'7.  Persistence Report'!$J$27:$J$603,"Adjustment")</f>
        <v>0</v>
      </c>
      <c r="M933" s="255">
        <f>SUMIFS('7.  Persistence Report'!BH$27:BH$603,'7.  Persistence Report'!$D$27:$D$603,$B932,'7.  Persistence Report'!$H$27:$H$603,$D$796,'7.  Persistence Report'!$J$27:$J$603,"Adjustment")</f>
        <v>0</v>
      </c>
      <c r="N933" s="255">
        <f>SUMIFS('7.  Persistence Report'!BI$27:BI$603,'7.  Persistence Report'!$D$27:$D$603,$B932,'7.  Persistence Report'!$H$27:$H$603,$D$796,'7.  Persistence Report'!$J$27:$J$603,"Adjustment")</f>
        <v>0</v>
      </c>
      <c r="O933" s="255">
        <f>SUMIFS('7.  Persistence Report'!BJ$27:BJ$603,'7.  Persistence Report'!$D$27:$D$603,$B932,'7.  Persistence Report'!$H$27:$H$603,$D$796,'7.  Persistence Report'!$J$27:$J$603,"Adjustment")</f>
        <v>0</v>
      </c>
      <c r="P933" s="255">
        <f>SUMIFS('7.  Persistence Report'!BK$27:BK$603,'7.  Persistence Report'!$D$27:$D$603,$B932,'7.  Persistence Report'!$H$27:$H$603,$D$796,'7.  Persistence Report'!$J$27:$J$603,"Adjustment")</f>
        <v>0</v>
      </c>
      <c r="Q933" s="414"/>
      <c r="R933" s="255">
        <f>SUMIFS('7.  Persistence Report'!T$27:T$603,'7.  Persistence Report'!$D$27:$D$603,$B932,'7.  Persistence Report'!$H$27:$H$603,$R$796,'7.  Persistence Report'!$J$27:$J$603,"Adjustment")</f>
        <v>0</v>
      </c>
      <c r="S933" s="255">
        <f>SUMIFS('7.  Persistence Report'!U$27:U$603,'7.  Persistence Report'!$D$27:$D$603,$B932,'7.  Persistence Report'!$H$27:$H$603,$R$796,'7.  Persistence Report'!$J$27:$J$603,"Adjustment")</f>
        <v>0</v>
      </c>
      <c r="T933" s="255">
        <f>SUMIFS('7.  Persistence Report'!V$27:V$603,'7.  Persistence Report'!$D$27:$D$603,$B932,'7.  Persistence Report'!$H$27:$H$603,$R$796,'7.  Persistence Report'!$J$27:$J$603,"Adjustment")</f>
        <v>0</v>
      </c>
      <c r="U933" s="255">
        <f>SUMIFS('7.  Persistence Report'!W$27:W$603,'7.  Persistence Report'!$D$27:$D$603,$B932,'7.  Persistence Report'!$H$27:$H$603,$R$796,'7.  Persistence Report'!$J$27:$J$603,"Adjustment")</f>
        <v>0</v>
      </c>
      <c r="V933" s="255">
        <f>SUMIFS('7.  Persistence Report'!X$27:X$603,'7.  Persistence Report'!$D$27:$D$603,$B932,'7.  Persistence Report'!$H$27:$H$603,$R$796,'7.  Persistence Report'!$J$27:$J$603,"Adjustment")</f>
        <v>0</v>
      </c>
      <c r="W933" s="255">
        <f>SUMIFS('7.  Persistence Report'!Y$27:Y$603,'7.  Persistence Report'!$D$27:$D$603,$B932,'7.  Persistence Report'!$H$27:$H$603,$R$796,'7.  Persistence Report'!$J$27:$J$603,"Adjustment")</f>
        <v>0</v>
      </c>
      <c r="X933" s="255">
        <f>SUMIFS('7.  Persistence Report'!Z$27:Z$603,'7.  Persistence Report'!$D$27:$D$603,$B932,'7.  Persistence Report'!$H$27:$H$603,$R$796,'7.  Persistence Report'!$J$27:$J$603,"Adjustment")</f>
        <v>0</v>
      </c>
      <c r="Y933" s="255">
        <f>SUMIFS('7.  Persistence Report'!AA$27:AA$603,'7.  Persistence Report'!$D$27:$D$603,$B932,'7.  Persistence Report'!$H$27:$H$603,$R$796,'7.  Persistence Report'!$J$27:$J$603,"Adjustment")</f>
        <v>0</v>
      </c>
      <c r="Z933" s="255">
        <f>SUMIFS('7.  Persistence Report'!AB$27:AB$603,'7.  Persistence Report'!$D$27:$D$603,$B932,'7.  Persistence Report'!$H$27:$H$603,$R$796,'7.  Persistence Report'!$J$27:$J$603,"Adjustment")</f>
        <v>0</v>
      </c>
      <c r="AA933" s="255">
        <f>SUMIFS('7.  Persistence Report'!AC$27:AC$603,'7.  Persistence Report'!$D$27:$D$603,$B932,'7.  Persistence Report'!$H$27:$H$603,$R$796,'7.  Persistence Report'!$J$27:$J$603,"Adjustment")</f>
        <v>0</v>
      </c>
      <c r="AB933" s="255">
        <f>SUMIFS('7.  Persistence Report'!AD$27:AD$603,'7.  Persistence Report'!$D$27:$D$603,$B932,'7.  Persistence Report'!$H$27:$H$603,$R$796,'7.  Persistence Report'!$J$27:$J$603,"Adjustment")</f>
        <v>0</v>
      </c>
      <c r="AC933" s="255">
        <f>SUMIFS('7.  Persistence Report'!AE$27:AE$603,'7.  Persistence Report'!$D$27:$D$603,$B932,'7.  Persistence Report'!$H$27:$H$603,$R$796,'7.  Persistence Report'!$J$27:$J$603,"Adjustment")</f>
        <v>0</v>
      </c>
      <c r="AD933" s="255">
        <f>SUMIFS('7.  Persistence Report'!AF$27:AF$603,'7.  Persistence Report'!$D$27:$D$603,$B932,'7.  Persistence Report'!$H$27:$H$603,$R$796,'7.  Persistence Report'!$J$27:$J$603,"Adjustment")</f>
        <v>0</v>
      </c>
      <c r="AE933" s="362">
        <f>AE932</f>
        <v>1</v>
      </c>
      <c r="AF933" s="362">
        <f t="shared" ref="AF933" si="2781">AF932</f>
        <v>0</v>
      </c>
      <c r="AG933" s="362">
        <f t="shared" ref="AG933" si="2782">AG932</f>
        <v>0</v>
      </c>
      <c r="AH933" s="362">
        <f t="shared" ref="AH933" si="2783">AH932</f>
        <v>0</v>
      </c>
      <c r="AI933" s="362">
        <f t="shared" ref="AI933" si="2784">AI932</f>
        <v>0</v>
      </c>
      <c r="AJ933" s="362">
        <f t="shared" ref="AJ933" si="2785">AJ932</f>
        <v>0</v>
      </c>
      <c r="AK933" s="362">
        <f t="shared" ref="AK933" si="2786">AK932</f>
        <v>0</v>
      </c>
      <c r="AL933" s="362">
        <f t="shared" ref="AL933" si="2787">AL932</f>
        <v>0</v>
      </c>
      <c r="AM933" s="362">
        <f t="shared" ref="AM933" si="2788">AM932</f>
        <v>0</v>
      </c>
      <c r="AN933" s="362">
        <f t="shared" ref="AN933" si="2789">AN932</f>
        <v>0</v>
      </c>
      <c r="AO933" s="362">
        <f t="shared" ref="AO933" si="2790">AO932</f>
        <v>0</v>
      </c>
      <c r="AP933" s="362">
        <f t="shared" ref="AP933" si="2791">AP932</f>
        <v>0</v>
      </c>
      <c r="AQ933" s="362">
        <f t="shared" ref="AQ933" si="2792">AQ932</f>
        <v>0</v>
      </c>
      <c r="AR933" s="362">
        <f t="shared" ref="AR933" si="2793">AR932</f>
        <v>0</v>
      </c>
      <c r="AS933" s="266"/>
    </row>
    <row r="934" spans="1:45" hidden="1" outlineLevel="1">
      <c r="A934" s="464"/>
      <c r="B934" s="379"/>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251"/>
      <c r="AE934" s="363"/>
      <c r="AF934" s="376"/>
      <c r="AG934" s="376"/>
      <c r="AH934" s="376"/>
      <c r="AI934" s="376"/>
      <c r="AJ934" s="376"/>
      <c r="AK934" s="376"/>
      <c r="AL934" s="376"/>
      <c r="AM934" s="376"/>
      <c r="AN934" s="376"/>
      <c r="AO934" s="376"/>
      <c r="AP934" s="376"/>
      <c r="AQ934" s="376"/>
      <c r="AR934" s="376"/>
      <c r="AS934" s="266"/>
    </row>
    <row r="935" spans="1:45" hidden="1" outlineLevel="1">
      <c r="A935" s="464">
        <v>43</v>
      </c>
      <c r="B935" s="379" t="s">
        <v>135</v>
      </c>
      <c r="C935" s="251" t="s">
        <v>25</v>
      </c>
      <c r="D935" s="255">
        <f>SUMIFS('7.  Persistence Report'!AY$27:AY$603,'7.  Persistence Report'!$D$27:$D$603,$B935,'7.  Persistence Report'!$H$27:$H$603,$D$796,'7.  Persistence Report'!$J$27:$J$603,"&lt;&gt;Adjustment")</f>
        <v>0</v>
      </c>
      <c r="E935" s="255">
        <f>SUMIFS('7.  Persistence Report'!AZ$27:AZ$603,'7.  Persistence Report'!$D$27:$D$603,$B935,'7.  Persistence Report'!$H$27:$H$603,$D$796,'7.  Persistence Report'!$J$27:$J$603,"&lt;&gt;Adjustment")</f>
        <v>0</v>
      </c>
      <c r="F935" s="255">
        <f>SUMIFS('7.  Persistence Report'!BA$27:BA$603,'7.  Persistence Report'!$D$27:$D$603,$B935,'7.  Persistence Report'!$H$27:$H$603,$D$796,'7.  Persistence Report'!$J$27:$J$603,"&lt;&gt;Adjustment")</f>
        <v>0</v>
      </c>
      <c r="G935" s="255">
        <f>SUMIFS('7.  Persistence Report'!BB$27:BB$603,'7.  Persistence Report'!$D$27:$D$603,$B935,'7.  Persistence Report'!$H$27:$H$603,$D$796,'7.  Persistence Report'!$J$27:$J$603,"&lt;&gt;Adjustment")</f>
        <v>0</v>
      </c>
      <c r="H935" s="255">
        <f>SUMIFS('7.  Persistence Report'!BC$27:BC$603,'7.  Persistence Report'!$D$27:$D$603,$B935,'7.  Persistence Report'!$H$27:$H$603,$D$796,'7.  Persistence Report'!$J$27:$J$603,"&lt;&gt;Adjustment")</f>
        <v>0</v>
      </c>
      <c r="I935" s="255">
        <f>SUMIFS('7.  Persistence Report'!BD$27:BD$603,'7.  Persistence Report'!$D$27:$D$603,$B935,'7.  Persistence Report'!$H$27:$H$603,$D$796,'7.  Persistence Report'!$J$27:$J$603,"&lt;&gt;Adjustment")</f>
        <v>0</v>
      </c>
      <c r="J935" s="255">
        <f>SUMIFS('7.  Persistence Report'!BE$27:BE$603,'7.  Persistence Report'!$D$27:$D$603,$B935,'7.  Persistence Report'!$H$27:$H$603,$D$796,'7.  Persistence Report'!$J$27:$J$603,"&lt;&gt;Adjustment")</f>
        <v>0</v>
      </c>
      <c r="K935" s="255">
        <f>SUMIFS('7.  Persistence Report'!BF$27:BF$603,'7.  Persistence Report'!$D$27:$D$603,$B935,'7.  Persistence Report'!$H$27:$H$603,$D$796,'7.  Persistence Report'!$J$27:$J$603,"&lt;&gt;Adjustment")</f>
        <v>0</v>
      </c>
      <c r="L935" s="255">
        <f>SUMIFS('7.  Persistence Report'!BG$27:BG$603,'7.  Persistence Report'!$D$27:$D$603,$B935,'7.  Persistence Report'!$H$27:$H$603,$D$796,'7.  Persistence Report'!$J$27:$J$603,"&lt;&gt;Adjustment")</f>
        <v>0</v>
      </c>
      <c r="M935" s="255">
        <f>SUMIFS('7.  Persistence Report'!BH$27:BH$603,'7.  Persistence Report'!$D$27:$D$603,$B935,'7.  Persistence Report'!$H$27:$H$603,$D$796,'7.  Persistence Report'!$J$27:$J$603,"&lt;&gt;Adjustment")</f>
        <v>0</v>
      </c>
      <c r="N935" s="255">
        <f>SUMIFS('7.  Persistence Report'!BI$27:BI$603,'7.  Persistence Report'!$D$27:$D$603,$B935,'7.  Persistence Report'!$H$27:$H$603,$D$796,'7.  Persistence Report'!$J$27:$J$603,"&lt;&gt;Adjustment")</f>
        <v>0</v>
      </c>
      <c r="O935" s="255">
        <f>SUMIFS('7.  Persistence Report'!BJ$27:BJ$603,'7.  Persistence Report'!$D$27:$D$603,$B935,'7.  Persistence Report'!$H$27:$H$603,$D$796,'7.  Persistence Report'!$J$27:$J$603,"&lt;&gt;Adjustment")</f>
        <v>0</v>
      </c>
      <c r="P935" s="255">
        <f>SUMIFS('7.  Persistence Report'!BK$27:BK$603,'7.  Persistence Report'!$D$27:$D$603,$B935,'7.  Persistence Report'!$H$27:$H$603,$D$796,'7.  Persistence Report'!$J$27:$J$603,"&lt;&gt;Adjustment")</f>
        <v>0</v>
      </c>
      <c r="Q935" s="255">
        <v>12</v>
      </c>
      <c r="R935" s="255"/>
      <c r="S935" s="255"/>
      <c r="T935" s="255"/>
      <c r="U935" s="255"/>
      <c r="V935" s="255"/>
      <c r="W935" s="255"/>
      <c r="X935" s="255"/>
      <c r="Y935" s="255"/>
      <c r="Z935" s="255"/>
      <c r="AA935" s="255"/>
      <c r="AB935" s="255"/>
      <c r="AC935" s="255"/>
      <c r="AD935" s="255"/>
      <c r="AE935" s="377"/>
      <c r="AF935" s="366"/>
      <c r="AG935" s="366"/>
      <c r="AH935" s="366"/>
      <c r="AI935" s="366"/>
      <c r="AJ935" s="366"/>
      <c r="AK935" s="366"/>
      <c r="AL935" s="366"/>
      <c r="AM935" s="366"/>
      <c r="AN935" s="366"/>
      <c r="AO935" s="366"/>
      <c r="AP935" s="366"/>
      <c r="AQ935" s="366"/>
      <c r="AR935" s="366"/>
      <c r="AS935" s="256">
        <f>SUM(AE935:AR935)</f>
        <v>0</v>
      </c>
    </row>
    <row r="936" spans="1:45" hidden="1" outlineLevel="1">
      <c r="A936" s="464"/>
      <c r="B936" s="254" t="s">
        <v>341</v>
      </c>
      <c r="C936" s="251" t="s">
        <v>163</v>
      </c>
      <c r="D936" s="255">
        <f>SUMIFS('7.  Persistence Report'!AY$27:AY$603,'7.  Persistence Report'!$D$27:$D$603,$B935,'7.  Persistence Report'!$H$27:$H$603,$D$796,'7.  Persistence Report'!$J$27:$J$603,"Adjustment")</f>
        <v>0</v>
      </c>
      <c r="E936" s="255">
        <f>SUMIFS('7.  Persistence Report'!AZ$27:AZ$603,'7.  Persistence Report'!$D$27:$D$603,$B935,'7.  Persistence Report'!$H$27:$H$603,$D$796,'7.  Persistence Report'!$J$27:$J$603,"Adjustment")</f>
        <v>0</v>
      </c>
      <c r="F936" s="255">
        <f>SUMIFS('7.  Persistence Report'!BA$27:BA$603,'7.  Persistence Report'!$D$27:$D$603,$B935,'7.  Persistence Report'!$H$27:$H$603,$D$796,'7.  Persistence Report'!$J$27:$J$603,"Adjustment")</f>
        <v>0</v>
      </c>
      <c r="G936" s="255">
        <f>SUMIFS('7.  Persistence Report'!BB$27:BB$603,'7.  Persistence Report'!$D$27:$D$603,$B935,'7.  Persistence Report'!$H$27:$H$603,$D$796,'7.  Persistence Report'!$J$27:$J$603,"Adjustment")</f>
        <v>0</v>
      </c>
      <c r="H936" s="255">
        <f>SUMIFS('7.  Persistence Report'!BC$27:BC$603,'7.  Persistence Report'!$D$27:$D$603,$B935,'7.  Persistence Report'!$H$27:$H$603,$D$796,'7.  Persistence Report'!$J$27:$J$603,"Adjustment")</f>
        <v>0</v>
      </c>
      <c r="I936" s="255">
        <f>SUMIFS('7.  Persistence Report'!BD$27:BD$603,'7.  Persistence Report'!$D$27:$D$603,$B935,'7.  Persistence Report'!$H$27:$H$603,$D$796,'7.  Persistence Report'!$J$27:$J$603,"Adjustment")</f>
        <v>0</v>
      </c>
      <c r="J936" s="255">
        <f>SUMIFS('7.  Persistence Report'!BE$27:BE$603,'7.  Persistence Report'!$D$27:$D$603,$B935,'7.  Persistence Report'!$H$27:$H$603,$D$796,'7.  Persistence Report'!$J$27:$J$603,"Adjustment")</f>
        <v>0</v>
      </c>
      <c r="K936" s="255">
        <f>SUMIFS('7.  Persistence Report'!BF$27:BF$603,'7.  Persistence Report'!$D$27:$D$603,$B935,'7.  Persistence Report'!$H$27:$H$603,$D$796,'7.  Persistence Report'!$J$27:$J$603,"Adjustment")</f>
        <v>0</v>
      </c>
      <c r="L936" s="255">
        <f>SUMIFS('7.  Persistence Report'!BG$27:BG$603,'7.  Persistence Report'!$D$27:$D$603,$B935,'7.  Persistence Report'!$H$27:$H$603,$D$796,'7.  Persistence Report'!$J$27:$J$603,"Adjustment")</f>
        <v>0</v>
      </c>
      <c r="M936" s="255">
        <f>SUMIFS('7.  Persistence Report'!BH$27:BH$603,'7.  Persistence Report'!$D$27:$D$603,$B935,'7.  Persistence Report'!$H$27:$H$603,$D$796,'7.  Persistence Report'!$J$27:$J$603,"Adjustment")</f>
        <v>0</v>
      </c>
      <c r="N936" s="255">
        <f>SUMIFS('7.  Persistence Report'!BI$27:BI$603,'7.  Persistence Report'!$D$27:$D$603,$B935,'7.  Persistence Report'!$H$27:$H$603,$D$796,'7.  Persistence Report'!$J$27:$J$603,"Adjustment")</f>
        <v>0</v>
      </c>
      <c r="O936" s="255">
        <f>SUMIFS('7.  Persistence Report'!BJ$27:BJ$603,'7.  Persistence Report'!$D$27:$D$603,$B935,'7.  Persistence Report'!$H$27:$H$603,$D$796,'7.  Persistence Report'!$J$27:$J$603,"Adjustment")</f>
        <v>0</v>
      </c>
      <c r="P936" s="255">
        <f>SUMIFS('7.  Persistence Report'!BK$27:BK$603,'7.  Persistence Report'!$D$27:$D$603,$B935,'7.  Persistence Report'!$H$27:$H$603,$D$796,'7.  Persistence Report'!$J$27:$J$603,"Adjustment")</f>
        <v>0</v>
      </c>
      <c r="Q936" s="255">
        <f>Q935</f>
        <v>12</v>
      </c>
      <c r="R936" s="255"/>
      <c r="S936" s="255"/>
      <c r="T936" s="255"/>
      <c r="U936" s="255"/>
      <c r="V936" s="255"/>
      <c r="W936" s="255"/>
      <c r="X936" s="255"/>
      <c r="Y936" s="255"/>
      <c r="Z936" s="255"/>
      <c r="AA936" s="255"/>
      <c r="AB936" s="255"/>
      <c r="AC936" s="255"/>
      <c r="AD936" s="255"/>
      <c r="AE936" s="362">
        <f>AE935</f>
        <v>0</v>
      </c>
      <c r="AF936" s="362">
        <f t="shared" ref="AF936" si="2794">AF935</f>
        <v>0</v>
      </c>
      <c r="AG936" s="362">
        <f t="shared" ref="AG936" si="2795">AG935</f>
        <v>0</v>
      </c>
      <c r="AH936" s="362">
        <f t="shared" ref="AH936" si="2796">AH935</f>
        <v>0</v>
      </c>
      <c r="AI936" s="362">
        <f t="shared" ref="AI936" si="2797">AI935</f>
        <v>0</v>
      </c>
      <c r="AJ936" s="362">
        <f t="shared" ref="AJ936" si="2798">AJ935</f>
        <v>0</v>
      </c>
      <c r="AK936" s="362">
        <f t="shared" ref="AK936" si="2799">AK935</f>
        <v>0</v>
      </c>
      <c r="AL936" s="362">
        <f t="shared" ref="AL936" si="2800">AL935</f>
        <v>0</v>
      </c>
      <c r="AM936" s="362">
        <f t="shared" ref="AM936" si="2801">AM935</f>
        <v>0</v>
      </c>
      <c r="AN936" s="362">
        <f t="shared" ref="AN936" si="2802">AN935</f>
        <v>0</v>
      </c>
      <c r="AO936" s="362">
        <f t="shared" ref="AO936" si="2803">AO935</f>
        <v>0</v>
      </c>
      <c r="AP936" s="362">
        <f t="shared" ref="AP936" si="2804">AP935</f>
        <v>0</v>
      </c>
      <c r="AQ936" s="362">
        <f t="shared" ref="AQ936" si="2805">AQ935</f>
        <v>0</v>
      </c>
      <c r="AR936" s="362">
        <f t="shared" ref="AR936" si="2806">AR935</f>
        <v>0</v>
      </c>
      <c r="AS936" s="266"/>
    </row>
    <row r="937" spans="1:45" hidden="1" outlineLevel="1">
      <c r="A937" s="464"/>
      <c r="B937" s="379"/>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251"/>
      <c r="AE937" s="363"/>
      <c r="AF937" s="376"/>
      <c r="AG937" s="376"/>
      <c r="AH937" s="376"/>
      <c r="AI937" s="376"/>
      <c r="AJ937" s="376"/>
      <c r="AK937" s="376"/>
      <c r="AL937" s="376"/>
      <c r="AM937" s="376"/>
      <c r="AN937" s="376"/>
      <c r="AO937" s="376"/>
      <c r="AP937" s="376"/>
      <c r="AQ937" s="376"/>
      <c r="AR937" s="376"/>
      <c r="AS937" s="266"/>
    </row>
    <row r="938" spans="1:45" ht="30" hidden="1" outlineLevel="1">
      <c r="A938" s="464">
        <v>44</v>
      </c>
      <c r="B938" s="379" t="s">
        <v>136</v>
      </c>
      <c r="C938" s="251" t="s">
        <v>25</v>
      </c>
      <c r="D938" s="255"/>
      <c r="E938" s="255"/>
      <c r="F938" s="255"/>
      <c r="G938" s="255"/>
      <c r="H938" s="255"/>
      <c r="I938" s="255"/>
      <c r="J938" s="255"/>
      <c r="K938" s="255"/>
      <c r="L938" s="255"/>
      <c r="M938" s="255"/>
      <c r="N938" s="255"/>
      <c r="O938" s="255"/>
      <c r="P938" s="255"/>
      <c r="Q938" s="255">
        <v>12</v>
      </c>
      <c r="R938" s="255"/>
      <c r="S938" s="255"/>
      <c r="T938" s="255"/>
      <c r="U938" s="255"/>
      <c r="V938" s="255"/>
      <c r="W938" s="255"/>
      <c r="X938" s="255"/>
      <c r="Y938" s="255"/>
      <c r="Z938" s="255"/>
      <c r="AA938" s="255"/>
      <c r="AB938" s="255"/>
      <c r="AC938" s="255"/>
      <c r="AD938" s="255"/>
      <c r="AE938" s="377"/>
      <c r="AF938" s="366"/>
      <c r="AG938" s="366"/>
      <c r="AH938" s="366"/>
      <c r="AI938" s="366"/>
      <c r="AJ938" s="366"/>
      <c r="AK938" s="366"/>
      <c r="AL938" s="366"/>
      <c r="AM938" s="366"/>
      <c r="AN938" s="366"/>
      <c r="AO938" s="366"/>
      <c r="AP938" s="366"/>
      <c r="AQ938" s="366"/>
      <c r="AR938" s="366"/>
      <c r="AS938" s="256">
        <f>SUM(AE938:AR938)</f>
        <v>0</v>
      </c>
    </row>
    <row r="939" spans="1:45" hidden="1" outlineLevel="1">
      <c r="A939" s="464"/>
      <c r="B939" s="254" t="s">
        <v>341</v>
      </c>
      <c r="C939" s="251" t="s">
        <v>163</v>
      </c>
      <c r="D939" s="255"/>
      <c r="E939" s="255"/>
      <c r="F939" s="255"/>
      <c r="G939" s="255"/>
      <c r="H939" s="255"/>
      <c r="I939" s="255"/>
      <c r="J939" s="255"/>
      <c r="K939" s="255"/>
      <c r="L939" s="255"/>
      <c r="M939" s="255"/>
      <c r="N939" s="255"/>
      <c r="O939" s="255"/>
      <c r="P939" s="255"/>
      <c r="Q939" s="255">
        <f>Q938</f>
        <v>12</v>
      </c>
      <c r="R939" s="255"/>
      <c r="S939" s="255"/>
      <c r="T939" s="255"/>
      <c r="U939" s="255"/>
      <c r="V939" s="255"/>
      <c r="W939" s="255"/>
      <c r="X939" s="255"/>
      <c r="Y939" s="255"/>
      <c r="Z939" s="255"/>
      <c r="AA939" s="255"/>
      <c r="AB939" s="255"/>
      <c r="AC939" s="255"/>
      <c r="AD939" s="255"/>
      <c r="AE939" s="362">
        <f>AE938</f>
        <v>0</v>
      </c>
      <c r="AF939" s="362">
        <f t="shared" ref="AF939" si="2807">AF938</f>
        <v>0</v>
      </c>
      <c r="AG939" s="362">
        <f t="shared" ref="AG939" si="2808">AG938</f>
        <v>0</v>
      </c>
      <c r="AH939" s="362">
        <f t="shared" ref="AH939" si="2809">AH938</f>
        <v>0</v>
      </c>
      <c r="AI939" s="362">
        <f t="shared" ref="AI939" si="2810">AI938</f>
        <v>0</v>
      </c>
      <c r="AJ939" s="362">
        <f t="shared" ref="AJ939" si="2811">AJ938</f>
        <v>0</v>
      </c>
      <c r="AK939" s="362">
        <f t="shared" ref="AK939" si="2812">AK938</f>
        <v>0</v>
      </c>
      <c r="AL939" s="362">
        <f t="shared" ref="AL939" si="2813">AL938</f>
        <v>0</v>
      </c>
      <c r="AM939" s="362">
        <f t="shared" ref="AM939" si="2814">AM938</f>
        <v>0</v>
      </c>
      <c r="AN939" s="362">
        <f t="shared" ref="AN939" si="2815">AN938</f>
        <v>0</v>
      </c>
      <c r="AO939" s="362">
        <f t="shared" ref="AO939" si="2816">AO938</f>
        <v>0</v>
      </c>
      <c r="AP939" s="362">
        <f t="shared" ref="AP939" si="2817">AP938</f>
        <v>0</v>
      </c>
      <c r="AQ939" s="362">
        <f t="shared" ref="AQ939" si="2818">AQ938</f>
        <v>0</v>
      </c>
      <c r="AR939" s="362">
        <f t="shared" ref="AR939" si="2819">AR938</f>
        <v>0</v>
      </c>
      <c r="AS939" s="266"/>
    </row>
    <row r="940" spans="1:45" hidden="1" outlineLevel="1">
      <c r="A940" s="464"/>
      <c r="B940" s="379"/>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363"/>
      <c r="AF940" s="376"/>
      <c r="AG940" s="376"/>
      <c r="AH940" s="376"/>
      <c r="AI940" s="376"/>
      <c r="AJ940" s="376"/>
      <c r="AK940" s="376"/>
      <c r="AL940" s="376"/>
      <c r="AM940" s="376"/>
      <c r="AN940" s="376"/>
      <c r="AO940" s="376"/>
      <c r="AP940" s="376"/>
      <c r="AQ940" s="376"/>
      <c r="AR940" s="376"/>
      <c r="AS940" s="266"/>
    </row>
    <row r="941" spans="1:45" ht="30" hidden="1" outlineLevel="1">
      <c r="A941" s="464">
        <v>45</v>
      </c>
      <c r="B941" s="379" t="s">
        <v>137</v>
      </c>
      <c r="C941" s="251" t="s">
        <v>25</v>
      </c>
      <c r="D941" s="255"/>
      <c r="E941" s="255"/>
      <c r="F941" s="255"/>
      <c r="G941" s="255"/>
      <c r="H941" s="255"/>
      <c r="I941" s="255"/>
      <c r="J941" s="255"/>
      <c r="K941" s="255"/>
      <c r="L941" s="255"/>
      <c r="M941" s="255"/>
      <c r="N941" s="255"/>
      <c r="O941" s="255"/>
      <c r="P941" s="255"/>
      <c r="Q941" s="255">
        <v>12</v>
      </c>
      <c r="R941" s="255"/>
      <c r="S941" s="255"/>
      <c r="T941" s="255"/>
      <c r="U941" s="255"/>
      <c r="V941" s="255"/>
      <c r="W941" s="255"/>
      <c r="X941" s="255"/>
      <c r="Y941" s="255"/>
      <c r="Z941" s="255"/>
      <c r="AA941" s="255"/>
      <c r="AB941" s="255"/>
      <c r="AC941" s="255"/>
      <c r="AD941" s="255"/>
      <c r="AE941" s="377"/>
      <c r="AF941" s="366"/>
      <c r="AG941" s="366"/>
      <c r="AH941" s="366"/>
      <c r="AI941" s="366"/>
      <c r="AJ941" s="366"/>
      <c r="AK941" s="366"/>
      <c r="AL941" s="366"/>
      <c r="AM941" s="366"/>
      <c r="AN941" s="366"/>
      <c r="AO941" s="366"/>
      <c r="AP941" s="366"/>
      <c r="AQ941" s="366"/>
      <c r="AR941" s="366"/>
      <c r="AS941" s="256">
        <f>SUM(AE941:AR941)</f>
        <v>0</v>
      </c>
    </row>
    <row r="942" spans="1:45" hidden="1" outlineLevel="1">
      <c r="A942" s="464"/>
      <c r="B942" s="254" t="s">
        <v>341</v>
      </c>
      <c r="C942" s="251" t="s">
        <v>163</v>
      </c>
      <c r="D942" s="255"/>
      <c r="E942" s="255"/>
      <c r="F942" s="255"/>
      <c r="G942" s="255"/>
      <c r="H942" s="255"/>
      <c r="I942" s="255"/>
      <c r="J942" s="255"/>
      <c r="K942" s="255"/>
      <c r="L942" s="255"/>
      <c r="M942" s="255"/>
      <c r="N942" s="255"/>
      <c r="O942" s="255"/>
      <c r="P942" s="255"/>
      <c r="Q942" s="255">
        <f>Q941</f>
        <v>12</v>
      </c>
      <c r="R942" s="255"/>
      <c r="S942" s="255"/>
      <c r="T942" s="255"/>
      <c r="U942" s="255"/>
      <c r="V942" s="255"/>
      <c r="W942" s="255"/>
      <c r="X942" s="255"/>
      <c r="Y942" s="255"/>
      <c r="Z942" s="255"/>
      <c r="AA942" s="255"/>
      <c r="AB942" s="255"/>
      <c r="AC942" s="255"/>
      <c r="AD942" s="255"/>
      <c r="AE942" s="362">
        <f>AE941</f>
        <v>0</v>
      </c>
      <c r="AF942" s="362">
        <f t="shared" ref="AF942" si="2820">AF941</f>
        <v>0</v>
      </c>
      <c r="AG942" s="362">
        <f t="shared" ref="AG942" si="2821">AG941</f>
        <v>0</v>
      </c>
      <c r="AH942" s="362">
        <f t="shared" ref="AH942" si="2822">AH941</f>
        <v>0</v>
      </c>
      <c r="AI942" s="362">
        <f t="shared" ref="AI942" si="2823">AI941</f>
        <v>0</v>
      </c>
      <c r="AJ942" s="362">
        <f t="shared" ref="AJ942" si="2824">AJ941</f>
        <v>0</v>
      </c>
      <c r="AK942" s="362">
        <f t="shared" ref="AK942" si="2825">AK941</f>
        <v>0</v>
      </c>
      <c r="AL942" s="362">
        <f t="shared" ref="AL942" si="2826">AL941</f>
        <v>0</v>
      </c>
      <c r="AM942" s="362">
        <f t="shared" ref="AM942" si="2827">AM941</f>
        <v>0</v>
      </c>
      <c r="AN942" s="362">
        <f t="shared" ref="AN942" si="2828">AN941</f>
        <v>0</v>
      </c>
      <c r="AO942" s="362">
        <f t="shared" ref="AO942" si="2829">AO941</f>
        <v>0</v>
      </c>
      <c r="AP942" s="362">
        <f t="shared" ref="AP942" si="2830">AP941</f>
        <v>0</v>
      </c>
      <c r="AQ942" s="362">
        <f t="shared" ref="AQ942" si="2831">AQ941</f>
        <v>0</v>
      </c>
      <c r="AR942" s="362">
        <f t="shared" ref="AR942" si="2832">AR941</f>
        <v>0</v>
      </c>
      <c r="AS942" s="266"/>
    </row>
    <row r="943" spans="1:45" hidden="1" outlineLevel="1">
      <c r="A943" s="464"/>
      <c r="B943" s="379"/>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251"/>
      <c r="AE943" s="363"/>
      <c r="AF943" s="376"/>
      <c r="AG943" s="376"/>
      <c r="AH943" s="376"/>
      <c r="AI943" s="376"/>
      <c r="AJ943" s="376"/>
      <c r="AK943" s="376"/>
      <c r="AL943" s="376"/>
      <c r="AM943" s="376"/>
      <c r="AN943" s="376"/>
      <c r="AO943" s="376"/>
      <c r="AP943" s="376"/>
      <c r="AQ943" s="376"/>
      <c r="AR943" s="376"/>
      <c r="AS943" s="266"/>
    </row>
    <row r="944" spans="1:45" ht="30" hidden="1" outlineLevel="1">
      <c r="A944" s="464">
        <v>46</v>
      </c>
      <c r="B944" s="379" t="s">
        <v>138</v>
      </c>
      <c r="C944" s="251" t="s">
        <v>25</v>
      </c>
      <c r="D944" s="255"/>
      <c r="E944" s="255"/>
      <c r="F944" s="255"/>
      <c r="G944" s="255"/>
      <c r="H944" s="255"/>
      <c r="I944" s="255"/>
      <c r="J944" s="255"/>
      <c r="K944" s="255"/>
      <c r="L944" s="255"/>
      <c r="M944" s="255"/>
      <c r="N944" s="255"/>
      <c r="O944" s="255"/>
      <c r="P944" s="255"/>
      <c r="Q944" s="255">
        <v>12</v>
      </c>
      <c r="R944" s="255"/>
      <c r="S944" s="255"/>
      <c r="T944" s="255"/>
      <c r="U944" s="255"/>
      <c r="V944" s="255"/>
      <c r="W944" s="255"/>
      <c r="X944" s="255"/>
      <c r="Y944" s="255"/>
      <c r="Z944" s="255"/>
      <c r="AA944" s="255"/>
      <c r="AB944" s="255"/>
      <c r="AC944" s="255"/>
      <c r="AD944" s="255"/>
      <c r="AE944" s="377"/>
      <c r="AF944" s="366"/>
      <c r="AG944" s="366"/>
      <c r="AH944" s="366"/>
      <c r="AI944" s="366"/>
      <c r="AJ944" s="366"/>
      <c r="AK944" s="366"/>
      <c r="AL944" s="366"/>
      <c r="AM944" s="366"/>
      <c r="AN944" s="366"/>
      <c r="AO944" s="366"/>
      <c r="AP944" s="366"/>
      <c r="AQ944" s="366"/>
      <c r="AR944" s="366"/>
      <c r="AS944" s="256">
        <f>SUM(AE944:AR944)</f>
        <v>0</v>
      </c>
    </row>
    <row r="945" spans="1:45" hidden="1" outlineLevel="1">
      <c r="A945" s="464"/>
      <c r="B945" s="254" t="s">
        <v>341</v>
      </c>
      <c r="C945" s="251" t="s">
        <v>163</v>
      </c>
      <c r="D945" s="255"/>
      <c r="E945" s="255"/>
      <c r="F945" s="255"/>
      <c r="G945" s="255"/>
      <c r="H945" s="255"/>
      <c r="I945" s="255"/>
      <c r="J945" s="255"/>
      <c r="K945" s="255"/>
      <c r="L945" s="255"/>
      <c r="M945" s="255"/>
      <c r="N945" s="255"/>
      <c r="O945" s="255"/>
      <c r="P945" s="255"/>
      <c r="Q945" s="255">
        <f>Q944</f>
        <v>12</v>
      </c>
      <c r="R945" s="255"/>
      <c r="S945" s="255"/>
      <c r="T945" s="255"/>
      <c r="U945" s="255"/>
      <c r="V945" s="255"/>
      <c r="W945" s="255"/>
      <c r="X945" s="255"/>
      <c r="Y945" s="255"/>
      <c r="Z945" s="255"/>
      <c r="AA945" s="255"/>
      <c r="AB945" s="255"/>
      <c r="AC945" s="255"/>
      <c r="AD945" s="255"/>
      <c r="AE945" s="362">
        <f>AE944</f>
        <v>0</v>
      </c>
      <c r="AF945" s="362">
        <f t="shared" ref="AF945" si="2833">AF944</f>
        <v>0</v>
      </c>
      <c r="AG945" s="362">
        <f t="shared" ref="AG945" si="2834">AG944</f>
        <v>0</v>
      </c>
      <c r="AH945" s="362">
        <f t="shared" ref="AH945" si="2835">AH944</f>
        <v>0</v>
      </c>
      <c r="AI945" s="362">
        <f t="shared" ref="AI945" si="2836">AI944</f>
        <v>0</v>
      </c>
      <c r="AJ945" s="362">
        <f t="shared" ref="AJ945" si="2837">AJ944</f>
        <v>0</v>
      </c>
      <c r="AK945" s="362">
        <f t="shared" ref="AK945" si="2838">AK944</f>
        <v>0</v>
      </c>
      <c r="AL945" s="362">
        <f t="shared" ref="AL945" si="2839">AL944</f>
        <v>0</v>
      </c>
      <c r="AM945" s="362">
        <f t="shared" ref="AM945" si="2840">AM944</f>
        <v>0</v>
      </c>
      <c r="AN945" s="362">
        <f t="shared" ref="AN945" si="2841">AN944</f>
        <v>0</v>
      </c>
      <c r="AO945" s="362">
        <f t="shared" ref="AO945" si="2842">AO944</f>
        <v>0</v>
      </c>
      <c r="AP945" s="362">
        <f t="shared" ref="AP945" si="2843">AP944</f>
        <v>0</v>
      </c>
      <c r="AQ945" s="362">
        <f t="shared" ref="AQ945" si="2844">AQ944</f>
        <v>0</v>
      </c>
      <c r="AR945" s="362">
        <f t="shared" ref="AR945" si="2845">AR944</f>
        <v>0</v>
      </c>
      <c r="AS945" s="266"/>
    </row>
    <row r="946" spans="1:45" hidden="1" outlineLevel="1">
      <c r="A946" s="464"/>
      <c r="B946" s="379"/>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251"/>
      <c r="AE946" s="363"/>
      <c r="AF946" s="376"/>
      <c r="AG946" s="376"/>
      <c r="AH946" s="376"/>
      <c r="AI946" s="376"/>
      <c r="AJ946" s="376"/>
      <c r="AK946" s="376"/>
      <c r="AL946" s="376"/>
      <c r="AM946" s="376"/>
      <c r="AN946" s="376"/>
      <c r="AO946" s="376"/>
      <c r="AP946" s="376"/>
      <c r="AQ946" s="376"/>
      <c r="AR946" s="376"/>
      <c r="AS946" s="266"/>
    </row>
    <row r="947" spans="1:45" ht="30" hidden="1" outlineLevel="1">
      <c r="A947" s="464">
        <v>47</v>
      </c>
      <c r="B947" s="379" t="s">
        <v>139</v>
      </c>
      <c r="C947" s="251" t="s">
        <v>25</v>
      </c>
      <c r="D947" s="255"/>
      <c r="E947" s="255"/>
      <c r="F947" s="255"/>
      <c r="G947" s="255"/>
      <c r="H947" s="255"/>
      <c r="I947" s="255"/>
      <c r="J947" s="255"/>
      <c r="K947" s="255"/>
      <c r="L947" s="255"/>
      <c r="M947" s="255"/>
      <c r="N947" s="255"/>
      <c r="O947" s="255"/>
      <c r="P947" s="255"/>
      <c r="Q947" s="255">
        <v>12</v>
      </c>
      <c r="R947" s="255"/>
      <c r="S947" s="255"/>
      <c r="T947" s="255"/>
      <c r="U947" s="255"/>
      <c r="V947" s="255"/>
      <c r="W947" s="255"/>
      <c r="X947" s="255"/>
      <c r="Y947" s="255"/>
      <c r="Z947" s="255"/>
      <c r="AA947" s="255"/>
      <c r="AB947" s="255"/>
      <c r="AC947" s="255"/>
      <c r="AD947" s="255"/>
      <c r="AE947" s="377"/>
      <c r="AF947" s="366"/>
      <c r="AG947" s="366"/>
      <c r="AH947" s="366"/>
      <c r="AI947" s="366"/>
      <c r="AJ947" s="366"/>
      <c r="AK947" s="366"/>
      <c r="AL947" s="366"/>
      <c r="AM947" s="366"/>
      <c r="AN947" s="366"/>
      <c r="AO947" s="366"/>
      <c r="AP947" s="366"/>
      <c r="AQ947" s="366"/>
      <c r="AR947" s="366"/>
      <c r="AS947" s="256">
        <f>SUM(AE947:AR947)</f>
        <v>0</v>
      </c>
    </row>
    <row r="948" spans="1:45" hidden="1" outlineLevel="1">
      <c r="A948" s="464"/>
      <c r="B948" s="254" t="s">
        <v>341</v>
      </c>
      <c r="C948" s="251" t="s">
        <v>163</v>
      </c>
      <c r="D948" s="255"/>
      <c r="E948" s="255"/>
      <c r="F948" s="255"/>
      <c r="G948" s="255"/>
      <c r="H948" s="255"/>
      <c r="I948" s="255"/>
      <c r="J948" s="255"/>
      <c r="K948" s="255"/>
      <c r="L948" s="255"/>
      <c r="M948" s="255"/>
      <c r="N948" s="255"/>
      <c r="O948" s="255"/>
      <c r="P948" s="255"/>
      <c r="Q948" s="255">
        <f>Q947</f>
        <v>12</v>
      </c>
      <c r="R948" s="255"/>
      <c r="S948" s="255"/>
      <c r="T948" s="255"/>
      <c r="U948" s="255"/>
      <c r="V948" s="255"/>
      <c r="W948" s="255"/>
      <c r="X948" s="255"/>
      <c r="Y948" s="255"/>
      <c r="Z948" s="255"/>
      <c r="AA948" s="255"/>
      <c r="AB948" s="255"/>
      <c r="AC948" s="255"/>
      <c r="AD948" s="255"/>
      <c r="AE948" s="362">
        <f>AE947</f>
        <v>0</v>
      </c>
      <c r="AF948" s="362">
        <f t="shared" ref="AF948" si="2846">AF947</f>
        <v>0</v>
      </c>
      <c r="AG948" s="362">
        <f t="shared" ref="AG948" si="2847">AG947</f>
        <v>0</v>
      </c>
      <c r="AH948" s="362">
        <f t="shared" ref="AH948" si="2848">AH947</f>
        <v>0</v>
      </c>
      <c r="AI948" s="362">
        <f t="shared" ref="AI948" si="2849">AI947</f>
        <v>0</v>
      </c>
      <c r="AJ948" s="362">
        <f t="shared" ref="AJ948" si="2850">AJ947</f>
        <v>0</v>
      </c>
      <c r="AK948" s="362">
        <f t="shared" ref="AK948" si="2851">AK947</f>
        <v>0</v>
      </c>
      <c r="AL948" s="362">
        <f t="shared" ref="AL948" si="2852">AL947</f>
        <v>0</v>
      </c>
      <c r="AM948" s="362">
        <f t="shared" ref="AM948" si="2853">AM947</f>
        <v>0</v>
      </c>
      <c r="AN948" s="362">
        <f t="shared" ref="AN948" si="2854">AN947</f>
        <v>0</v>
      </c>
      <c r="AO948" s="362">
        <f t="shared" ref="AO948" si="2855">AO947</f>
        <v>0</v>
      </c>
      <c r="AP948" s="362">
        <f t="shared" ref="AP948" si="2856">AP947</f>
        <v>0</v>
      </c>
      <c r="AQ948" s="362">
        <f t="shared" ref="AQ948" si="2857">AQ947</f>
        <v>0</v>
      </c>
      <c r="AR948" s="362">
        <f t="shared" ref="AR948" si="2858">AR947</f>
        <v>0</v>
      </c>
      <c r="AS948" s="266"/>
    </row>
    <row r="949" spans="1:45" hidden="1" outlineLevel="1">
      <c r="A949" s="464"/>
      <c r="B949" s="379"/>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251"/>
      <c r="AE949" s="363"/>
      <c r="AF949" s="376"/>
      <c r="AG949" s="376"/>
      <c r="AH949" s="376"/>
      <c r="AI949" s="376"/>
      <c r="AJ949" s="376"/>
      <c r="AK949" s="376"/>
      <c r="AL949" s="376"/>
      <c r="AM949" s="376"/>
      <c r="AN949" s="376"/>
      <c r="AO949" s="376"/>
      <c r="AP949" s="376"/>
      <c r="AQ949" s="376"/>
      <c r="AR949" s="376"/>
      <c r="AS949" s="266"/>
    </row>
    <row r="950" spans="1:45" ht="30" hidden="1" outlineLevel="1">
      <c r="A950" s="464">
        <v>48</v>
      </c>
      <c r="B950" s="379" t="s">
        <v>140</v>
      </c>
      <c r="C950" s="251" t="s">
        <v>25</v>
      </c>
      <c r="D950" s="255"/>
      <c r="E950" s="255"/>
      <c r="F950" s="255"/>
      <c r="G950" s="255"/>
      <c r="H950" s="255"/>
      <c r="I950" s="255"/>
      <c r="J950" s="255"/>
      <c r="K950" s="255"/>
      <c r="L950" s="255"/>
      <c r="M950" s="255"/>
      <c r="N950" s="255"/>
      <c r="O950" s="255"/>
      <c r="P950" s="255"/>
      <c r="Q950" s="255">
        <v>12</v>
      </c>
      <c r="R950" s="255"/>
      <c r="S950" s="255"/>
      <c r="T950" s="255"/>
      <c r="U950" s="255"/>
      <c r="V950" s="255"/>
      <c r="W950" s="255"/>
      <c r="X950" s="255"/>
      <c r="Y950" s="255"/>
      <c r="Z950" s="255"/>
      <c r="AA950" s="255"/>
      <c r="AB950" s="255"/>
      <c r="AC950" s="255"/>
      <c r="AD950" s="255"/>
      <c r="AE950" s="377"/>
      <c r="AF950" s="366"/>
      <c r="AG950" s="366"/>
      <c r="AH950" s="366"/>
      <c r="AI950" s="366"/>
      <c r="AJ950" s="366"/>
      <c r="AK950" s="366"/>
      <c r="AL950" s="366"/>
      <c r="AM950" s="366"/>
      <c r="AN950" s="366"/>
      <c r="AO950" s="366"/>
      <c r="AP950" s="366"/>
      <c r="AQ950" s="366"/>
      <c r="AR950" s="366"/>
      <c r="AS950" s="256">
        <f>SUM(AE950:AR950)</f>
        <v>0</v>
      </c>
    </row>
    <row r="951" spans="1:45" hidden="1" outlineLevel="1">
      <c r="A951" s="464"/>
      <c r="B951" s="254" t="s">
        <v>341</v>
      </c>
      <c r="C951" s="251" t="s">
        <v>163</v>
      </c>
      <c r="D951" s="255"/>
      <c r="E951" s="255"/>
      <c r="F951" s="255"/>
      <c r="G951" s="255"/>
      <c r="H951" s="255"/>
      <c r="I951" s="255"/>
      <c r="J951" s="255"/>
      <c r="K951" s="255"/>
      <c r="L951" s="255"/>
      <c r="M951" s="255"/>
      <c r="N951" s="255"/>
      <c r="O951" s="255"/>
      <c r="P951" s="255"/>
      <c r="Q951" s="255">
        <f>Q950</f>
        <v>12</v>
      </c>
      <c r="R951" s="255"/>
      <c r="S951" s="255"/>
      <c r="T951" s="255"/>
      <c r="U951" s="255"/>
      <c r="V951" s="255"/>
      <c r="W951" s="255"/>
      <c r="X951" s="255"/>
      <c r="Y951" s="255"/>
      <c r="Z951" s="255"/>
      <c r="AA951" s="255"/>
      <c r="AB951" s="255"/>
      <c r="AC951" s="255"/>
      <c r="AD951" s="255"/>
      <c r="AE951" s="362">
        <f>AE950</f>
        <v>0</v>
      </c>
      <c r="AF951" s="362">
        <f t="shared" ref="AF951" si="2859">AF950</f>
        <v>0</v>
      </c>
      <c r="AG951" s="362">
        <f t="shared" ref="AG951" si="2860">AG950</f>
        <v>0</v>
      </c>
      <c r="AH951" s="362">
        <f t="shared" ref="AH951" si="2861">AH950</f>
        <v>0</v>
      </c>
      <c r="AI951" s="362">
        <f t="shared" ref="AI951" si="2862">AI950</f>
        <v>0</v>
      </c>
      <c r="AJ951" s="362">
        <f t="shared" ref="AJ951" si="2863">AJ950</f>
        <v>0</v>
      </c>
      <c r="AK951" s="362">
        <f t="shared" ref="AK951" si="2864">AK950</f>
        <v>0</v>
      </c>
      <c r="AL951" s="362">
        <f t="shared" ref="AL951" si="2865">AL950</f>
        <v>0</v>
      </c>
      <c r="AM951" s="362">
        <f t="shared" ref="AM951" si="2866">AM950</f>
        <v>0</v>
      </c>
      <c r="AN951" s="362">
        <f t="shared" ref="AN951" si="2867">AN950</f>
        <v>0</v>
      </c>
      <c r="AO951" s="362">
        <f t="shared" ref="AO951" si="2868">AO950</f>
        <v>0</v>
      </c>
      <c r="AP951" s="362">
        <f t="shared" ref="AP951" si="2869">AP950</f>
        <v>0</v>
      </c>
      <c r="AQ951" s="362">
        <f t="shared" ref="AQ951" si="2870">AQ950</f>
        <v>0</v>
      </c>
      <c r="AR951" s="362">
        <f t="shared" ref="AR951" si="2871">AR950</f>
        <v>0</v>
      </c>
      <c r="AS951" s="266"/>
    </row>
    <row r="952" spans="1:45" hidden="1" outlineLevel="1">
      <c r="A952" s="464"/>
      <c r="B952" s="379"/>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251"/>
      <c r="AE952" s="363"/>
      <c r="AF952" s="376"/>
      <c r="AG952" s="376"/>
      <c r="AH952" s="376"/>
      <c r="AI952" s="376"/>
      <c r="AJ952" s="376"/>
      <c r="AK952" s="376"/>
      <c r="AL952" s="376"/>
      <c r="AM952" s="376"/>
      <c r="AN952" s="376"/>
      <c r="AO952" s="376"/>
      <c r="AP952" s="376"/>
      <c r="AQ952" s="376"/>
      <c r="AR952" s="376"/>
      <c r="AS952" s="266"/>
    </row>
    <row r="953" spans="1:45" ht="30" hidden="1" outlineLevel="1">
      <c r="A953" s="464">
        <v>49</v>
      </c>
      <c r="B953" s="379" t="s">
        <v>141</v>
      </c>
      <c r="C953" s="251" t="s">
        <v>25</v>
      </c>
      <c r="D953" s="255"/>
      <c r="E953" s="255"/>
      <c r="F953" s="255"/>
      <c r="G953" s="255"/>
      <c r="H953" s="255"/>
      <c r="I953" s="255"/>
      <c r="J953" s="255"/>
      <c r="K953" s="255"/>
      <c r="L953" s="255"/>
      <c r="M953" s="255"/>
      <c r="N953" s="255"/>
      <c r="O953" s="255"/>
      <c r="P953" s="255"/>
      <c r="Q953" s="255">
        <v>12</v>
      </c>
      <c r="R953" s="255"/>
      <c r="S953" s="255"/>
      <c r="T953" s="255"/>
      <c r="U953" s="255"/>
      <c r="V953" s="255"/>
      <c r="W953" s="255"/>
      <c r="X953" s="255"/>
      <c r="Y953" s="255"/>
      <c r="Z953" s="255"/>
      <c r="AA953" s="255"/>
      <c r="AB953" s="255"/>
      <c r="AC953" s="255"/>
      <c r="AD953" s="255"/>
      <c r="AE953" s="377"/>
      <c r="AF953" s="366"/>
      <c r="AG953" s="366"/>
      <c r="AH953" s="366"/>
      <c r="AI953" s="366"/>
      <c r="AJ953" s="366"/>
      <c r="AK953" s="366"/>
      <c r="AL953" s="366"/>
      <c r="AM953" s="366"/>
      <c r="AN953" s="366"/>
      <c r="AO953" s="366"/>
      <c r="AP953" s="366"/>
      <c r="AQ953" s="366"/>
      <c r="AR953" s="366"/>
      <c r="AS953" s="256">
        <f>SUM(AE953:AR953)</f>
        <v>0</v>
      </c>
    </row>
    <row r="954" spans="1:45" hidden="1" outlineLevel="1">
      <c r="A954" s="464"/>
      <c r="B954" s="254" t="s">
        <v>341</v>
      </c>
      <c r="C954" s="251" t="s">
        <v>163</v>
      </c>
      <c r="D954" s="255"/>
      <c r="E954" s="255"/>
      <c r="F954" s="255"/>
      <c r="G954" s="255"/>
      <c r="H954" s="255"/>
      <c r="I954" s="255"/>
      <c r="J954" s="255"/>
      <c r="K954" s="255"/>
      <c r="L954" s="255"/>
      <c r="M954" s="255"/>
      <c r="N954" s="255"/>
      <c r="O954" s="255"/>
      <c r="P954" s="255"/>
      <c r="Q954" s="255">
        <f>Q953</f>
        <v>12</v>
      </c>
      <c r="R954" s="255"/>
      <c r="S954" s="255"/>
      <c r="T954" s="255"/>
      <c r="U954" s="255"/>
      <c r="V954" s="255"/>
      <c r="W954" s="255"/>
      <c r="X954" s="255"/>
      <c r="Y954" s="255"/>
      <c r="Z954" s="255"/>
      <c r="AA954" s="255"/>
      <c r="AB954" s="255"/>
      <c r="AC954" s="255"/>
      <c r="AD954" s="255"/>
      <c r="AE954" s="362">
        <f>AE953</f>
        <v>0</v>
      </c>
      <c r="AF954" s="362">
        <f t="shared" ref="AF954" si="2872">AF953</f>
        <v>0</v>
      </c>
      <c r="AG954" s="362">
        <f t="shared" ref="AG954" si="2873">AG953</f>
        <v>0</v>
      </c>
      <c r="AH954" s="362">
        <f t="shared" ref="AH954" si="2874">AH953</f>
        <v>0</v>
      </c>
      <c r="AI954" s="362">
        <f t="shared" ref="AI954" si="2875">AI953</f>
        <v>0</v>
      </c>
      <c r="AJ954" s="362">
        <f t="shared" ref="AJ954" si="2876">AJ953</f>
        <v>0</v>
      </c>
      <c r="AK954" s="362">
        <f t="shared" ref="AK954" si="2877">AK953</f>
        <v>0</v>
      </c>
      <c r="AL954" s="362">
        <f t="shared" ref="AL954" si="2878">AL953</f>
        <v>0</v>
      </c>
      <c r="AM954" s="362">
        <f t="shared" ref="AM954" si="2879">AM953</f>
        <v>0</v>
      </c>
      <c r="AN954" s="362">
        <f t="shared" ref="AN954" si="2880">AN953</f>
        <v>0</v>
      </c>
      <c r="AO954" s="362">
        <f t="shared" ref="AO954" si="2881">AO953</f>
        <v>0</v>
      </c>
      <c r="AP954" s="362">
        <f t="shared" ref="AP954" si="2882">AP953</f>
        <v>0</v>
      </c>
      <c r="AQ954" s="362">
        <f t="shared" ref="AQ954" si="2883">AQ953</f>
        <v>0</v>
      </c>
      <c r="AR954" s="362">
        <f t="shared" ref="AR954" si="2884">AR953</f>
        <v>0</v>
      </c>
      <c r="AS954" s="266"/>
    </row>
    <row r="955" spans="1:45" ht="15.75" hidden="1" outlineLevel="1">
      <c r="A955" s="464"/>
      <c r="B955" s="282"/>
      <c r="C955" s="260"/>
      <c r="D955" s="251"/>
      <c r="E955" s="251"/>
      <c r="F955" s="251"/>
      <c r="G955" s="251"/>
      <c r="H955" s="251"/>
      <c r="I955" s="251"/>
      <c r="J955" s="251"/>
      <c r="K955" s="251"/>
      <c r="L955" s="251"/>
      <c r="M955" s="251"/>
      <c r="N955" s="251"/>
      <c r="O955" s="251"/>
      <c r="P955" s="251"/>
      <c r="Q955" s="260"/>
      <c r="R955" s="251"/>
      <c r="S955" s="251"/>
      <c r="T955" s="251"/>
      <c r="U955" s="251"/>
      <c r="V955" s="251"/>
      <c r="W955" s="251"/>
      <c r="X955" s="251"/>
      <c r="Y955" s="251"/>
      <c r="Z955" s="251"/>
      <c r="AA955" s="251"/>
      <c r="AB955" s="251"/>
      <c r="AC955" s="251"/>
      <c r="AD955" s="251"/>
      <c r="AE955" s="363"/>
      <c r="AF955" s="363"/>
      <c r="AG955" s="363"/>
      <c r="AH955" s="363"/>
      <c r="AI955" s="363"/>
      <c r="AJ955" s="363"/>
      <c r="AK955" s="363"/>
      <c r="AL955" s="363"/>
      <c r="AM955" s="363"/>
      <c r="AN955" s="363"/>
      <c r="AO955" s="363"/>
      <c r="AP955" s="363"/>
      <c r="AQ955" s="363"/>
      <c r="AR955" s="363"/>
      <c r="AS955" s="266"/>
    </row>
    <row r="956" spans="1:45" ht="15.75" outlineLevel="1">
      <c r="A956" s="464"/>
      <c r="B956" s="675" t="s">
        <v>920</v>
      </c>
      <c r="AS956" s="671"/>
    </row>
    <row r="957" spans="1:45" outlineLevel="1">
      <c r="A957" s="464">
        <v>50</v>
      </c>
      <c r="B957" s="254"/>
      <c r="AS957" s="671"/>
    </row>
    <row r="958" spans="1:45" ht="15.75" outlineLevel="1">
      <c r="A958" s="464"/>
      <c r="B958" s="379" t="s">
        <v>919</v>
      </c>
      <c r="C958" s="251" t="s">
        <v>25</v>
      </c>
      <c r="D958" s="255">
        <f>SUMIFS('7.  Persistence Report'!AY$27:AY$603,'7.  Persistence Report'!$D$27:$D$603,$B958,'7.  Persistence Report'!$H$27:$H$603,$D$796,'7.  Persistence Report'!$J$27:$J$603,"&lt;&gt;Adjustment")</f>
        <v>0</v>
      </c>
      <c r="E958" s="255">
        <f>SUMIFS('7.  Persistence Report'!AZ$27:AZ$603,'7.  Persistence Report'!$D$27:$D$603,$B958,'7.  Persistence Report'!$H$27:$H$603,$D$796,'7.  Persistence Report'!$J$27:$J$603,"&lt;&gt;Adjustment")</f>
        <v>0</v>
      </c>
      <c r="F958" s="255">
        <f>SUMIFS('7.  Persistence Report'!BA$27:BA$603,'7.  Persistence Report'!$D$27:$D$603,$B958,'7.  Persistence Report'!$H$27:$H$603,$D$796,'7.  Persistence Report'!$J$27:$J$603,"&lt;&gt;Adjustment")</f>
        <v>0</v>
      </c>
      <c r="G958" s="255">
        <f>SUMIFS('7.  Persistence Report'!BB$27:BB$603,'7.  Persistence Report'!$D$27:$D$603,$B958,'7.  Persistence Report'!$H$27:$H$603,$D$796,'7.  Persistence Report'!$J$27:$J$603,"&lt;&gt;Adjustment")</f>
        <v>0</v>
      </c>
      <c r="H958" s="255">
        <f>SUMIFS('7.  Persistence Report'!BC$27:BC$603,'7.  Persistence Report'!$D$27:$D$603,$B958,'7.  Persistence Report'!$H$27:$H$603,$D$796,'7.  Persistence Report'!$J$27:$J$603,"&lt;&gt;Adjustment")</f>
        <v>0</v>
      </c>
      <c r="I958" s="255">
        <f>SUMIFS('7.  Persistence Report'!BD$27:BD$603,'7.  Persistence Report'!$D$27:$D$603,$B958,'7.  Persistence Report'!$H$27:$H$603,$D$796,'7.  Persistence Report'!$J$27:$J$603,"&lt;&gt;Adjustment")</f>
        <v>0</v>
      </c>
      <c r="J958" s="255">
        <f>SUMIFS('7.  Persistence Report'!BE$27:BE$603,'7.  Persistence Report'!$D$27:$D$603,$B958,'7.  Persistence Report'!$H$27:$H$603,$D$796,'7.  Persistence Report'!$J$27:$J$603,"&lt;&gt;Adjustment")</f>
        <v>0</v>
      </c>
      <c r="K958" s="255">
        <f>SUMIFS('7.  Persistence Report'!BF$27:BF$603,'7.  Persistence Report'!$D$27:$D$603,$B958,'7.  Persistence Report'!$H$27:$H$603,$D$796,'7.  Persistence Report'!$J$27:$J$603,"&lt;&gt;Adjustment")</f>
        <v>0</v>
      </c>
      <c r="L958" s="255">
        <f>SUMIFS('7.  Persistence Report'!BG$27:BG$603,'7.  Persistence Report'!$D$27:$D$603,$B958,'7.  Persistence Report'!$H$27:$H$603,$D$796,'7.  Persistence Report'!$J$27:$J$603,"&lt;&gt;Adjustment")</f>
        <v>0</v>
      </c>
      <c r="M958" s="255">
        <f>SUMIFS('7.  Persistence Report'!BH$27:BH$603,'7.  Persistence Report'!$D$27:$D$603,$B958,'7.  Persistence Report'!$H$27:$H$603,$D$796,'7.  Persistence Report'!$J$27:$J$603,"&lt;&gt;Adjustment")</f>
        <v>0</v>
      </c>
      <c r="N958" s="255">
        <f>SUMIFS('7.  Persistence Report'!BI$27:BI$603,'7.  Persistence Report'!$D$27:$D$603,$B958,'7.  Persistence Report'!$H$27:$H$603,$D$796,'7.  Persistence Report'!$J$27:$J$603,"&lt;&gt;Adjustment")</f>
        <v>0</v>
      </c>
      <c r="O958" s="255">
        <f>SUMIFS('7.  Persistence Report'!BJ$27:BJ$603,'7.  Persistence Report'!$D$27:$D$603,$B958,'7.  Persistence Report'!$H$27:$H$603,$D$796,'7.  Persistence Report'!$J$27:$J$603,"&lt;&gt;Adjustment")</f>
        <v>0</v>
      </c>
      <c r="P958" s="255">
        <f>SUMIFS('7.  Persistence Report'!BK$27:BK$603,'7.  Persistence Report'!$D$27:$D$603,$B958,'7.  Persistence Report'!$H$27:$H$603,$D$796,'7.  Persistence Report'!$J$27:$J$603,"&lt;&gt;Adjustment")</f>
        <v>0</v>
      </c>
      <c r="Q958" s="255">
        <v>12</v>
      </c>
      <c r="R958" s="255">
        <f>SUMIFS('7.  Persistence Report'!T$27:T$603,'7.  Persistence Report'!$D$27:$D$603,$B958,'7.  Persistence Report'!$H$27:$H$603,$R$796,'7.  Persistence Report'!$J$27:$J$603,"&lt;&gt;Adjustment")</f>
        <v>0</v>
      </c>
      <c r="S958" s="255">
        <f>SUMIFS('7.  Persistence Report'!U$27:U$603,'7.  Persistence Report'!$D$27:$D$603,$B958,'7.  Persistence Report'!$H$27:$H$603,$R$796,'7.  Persistence Report'!$J$27:$J$603,"&lt;&gt;Adjustment")</f>
        <v>0</v>
      </c>
      <c r="T958" s="255">
        <f>SUMIFS('7.  Persistence Report'!V$27:V$603,'7.  Persistence Report'!$D$27:$D$603,$B958,'7.  Persistence Report'!$H$27:$H$603,$R$796,'7.  Persistence Report'!$J$27:$J$603,"&lt;&gt;Adjustment")</f>
        <v>0</v>
      </c>
      <c r="U958" s="255">
        <f>SUMIFS('7.  Persistence Report'!W$27:W$603,'7.  Persistence Report'!$D$27:$D$603,$B958,'7.  Persistence Report'!$H$27:$H$603,$R$796,'7.  Persistence Report'!$J$27:$J$603,"&lt;&gt;Adjustment")</f>
        <v>0</v>
      </c>
      <c r="V958" s="255">
        <f>SUMIFS('7.  Persistence Report'!X$27:X$603,'7.  Persistence Report'!$D$27:$D$603,$B958,'7.  Persistence Report'!$H$27:$H$603,$R$796,'7.  Persistence Report'!$J$27:$J$603,"&lt;&gt;Adjustment")</f>
        <v>0</v>
      </c>
      <c r="W958" s="255">
        <f>SUMIFS('7.  Persistence Report'!Y$27:Y$603,'7.  Persistence Report'!$D$27:$D$603,$B958,'7.  Persistence Report'!$H$27:$H$603,$R$796,'7.  Persistence Report'!$J$27:$J$603,"&lt;&gt;Adjustment")</f>
        <v>0</v>
      </c>
      <c r="X958" s="255">
        <f>SUMIFS('7.  Persistence Report'!Z$27:Z$603,'7.  Persistence Report'!$D$27:$D$603,$B958,'7.  Persistence Report'!$H$27:$H$603,$R$796,'7.  Persistence Report'!$J$27:$J$603,"&lt;&gt;Adjustment")</f>
        <v>0</v>
      </c>
      <c r="Y958" s="255">
        <f>SUMIFS('7.  Persistence Report'!AA$27:AA$603,'7.  Persistence Report'!$D$27:$D$603,$B958,'7.  Persistence Report'!$H$27:$H$603,$R$796,'7.  Persistence Report'!$J$27:$J$603,"&lt;&gt;Adjustment")</f>
        <v>0</v>
      </c>
      <c r="Z958" s="255">
        <f>SUMIFS('7.  Persistence Report'!AB$27:AB$603,'7.  Persistence Report'!$D$27:$D$603,$B958,'7.  Persistence Report'!$H$27:$H$603,$R$796,'7.  Persistence Report'!$J$27:$J$603,"&lt;&gt;Adjustment")</f>
        <v>0</v>
      </c>
      <c r="AA958" s="255">
        <f>SUMIFS('7.  Persistence Report'!AC$27:AC$603,'7.  Persistence Report'!$D$27:$D$603,$B958,'7.  Persistence Report'!$H$27:$H$603,$R$796,'7.  Persistence Report'!$J$27:$J$603,"&lt;&gt;Adjustment")</f>
        <v>0</v>
      </c>
      <c r="AB958" s="255">
        <f>SUMIFS('7.  Persistence Report'!AD$27:AD$603,'7.  Persistence Report'!$D$27:$D$603,$B958,'7.  Persistence Report'!$H$27:$H$603,$R$796,'7.  Persistence Report'!$J$27:$J$603,"&lt;&gt;Adjustment")</f>
        <v>0</v>
      </c>
      <c r="AC958" s="255">
        <f>SUMIFS('7.  Persistence Report'!AE$27:AE$603,'7.  Persistence Report'!$D$27:$D$603,$B958,'7.  Persistence Report'!$H$27:$H$603,$R$796,'7.  Persistence Report'!$J$27:$J$603,"&lt;&gt;Adjustment")</f>
        <v>0</v>
      </c>
      <c r="AD958" s="255">
        <f>SUMIFS('7.  Persistence Report'!AF$27:AF$603,'7.  Persistence Report'!$D$27:$D$603,$B958,'7.  Persistence Report'!$H$27:$H$603,$R$796,'7.  Persistence Report'!$J$27:$J$603,"&lt;&gt;Adjustment")</f>
        <v>0</v>
      </c>
      <c r="AE958" s="361">
        <f>IFERROR(VLOOKUP($B958,'3-a.  Rate Class Allocations'!$B:$AM,16,FALSE),0)</f>
        <v>0</v>
      </c>
      <c r="AF958" s="361">
        <f>IFERROR(VLOOKUP($B958,'3-a.  Rate Class Allocations'!$B:$AM,18,FALSE),0)</f>
        <v>0</v>
      </c>
      <c r="AG958" s="361">
        <f>IFERROR(VLOOKUP($B958,'3-a.  Rate Class Allocations'!$B:$AM,20,FALSE),0)</f>
        <v>0</v>
      </c>
      <c r="AH958" s="361">
        <f>IFERROR(VLOOKUP($B958,'3-a.  Rate Class Allocations'!$B:$AM,21,FALSE),0)</f>
        <v>0</v>
      </c>
      <c r="AI958" s="361">
        <f>IFERROR(VLOOKUP($B958,'3-a.  Rate Class Allocations'!$B:$AM,23,FALSE),0)</f>
        <v>0</v>
      </c>
      <c r="AJ958" s="361">
        <f>IFERROR(VLOOKUP($B958,'3-a.  Rate Class Allocations'!$B:$AM,25,FALSE),0)</f>
        <v>0</v>
      </c>
      <c r="AK958" s="366"/>
      <c r="AL958" s="366"/>
      <c r="AM958" s="366"/>
      <c r="AN958" s="366"/>
      <c r="AO958" s="366"/>
      <c r="AP958" s="366"/>
      <c r="AQ958" s="366"/>
      <c r="AR958" s="366"/>
      <c r="AS958" s="256">
        <f>SUM(AE958:AR958)</f>
        <v>0</v>
      </c>
    </row>
    <row r="959" spans="1:45" outlineLevel="1">
      <c r="A959" s="464"/>
      <c r="B959" s="254" t="s">
        <v>341</v>
      </c>
      <c r="C959" s="251" t="s">
        <v>163</v>
      </c>
      <c r="D959" s="255">
        <f>SUMIFS('7.  Persistence Report'!AY$27:AY$603,'7.  Persistence Report'!$D$27:$D$603,$B958,'7.  Persistence Report'!$H$27:$H$603,$D$796,'7.  Persistence Report'!$J$27:$J$603,"Adjustment")</f>
        <v>0</v>
      </c>
      <c r="E959" s="255">
        <f>SUMIFS('7.  Persistence Report'!AZ$27:AZ$603,'7.  Persistence Report'!$D$27:$D$603,$B958,'7.  Persistence Report'!$H$27:$H$603,$D$796,'7.  Persistence Report'!$J$27:$J$603,"Adjustment")</f>
        <v>0</v>
      </c>
      <c r="F959" s="255">
        <f>SUMIFS('7.  Persistence Report'!BA$27:BA$603,'7.  Persistence Report'!$D$27:$D$603,$B958,'7.  Persistence Report'!$H$27:$H$603,$D$796,'7.  Persistence Report'!$J$27:$J$603,"Adjustment")</f>
        <v>0</v>
      </c>
      <c r="G959" s="255">
        <f>SUMIFS('7.  Persistence Report'!BB$27:BB$603,'7.  Persistence Report'!$D$27:$D$603,$B958,'7.  Persistence Report'!$H$27:$H$603,$D$796,'7.  Persistence Report'!$J$27:$J$603,"Adjustment")</f>
        <v>0</v>
      </c>
      <c r="H959" s="255">
        <f>SUMIFS('7.  Persistence Report'!BC$27:BC$603,'7.  Persistence Report'!$D$27:$D$603,$B958,'7.  Persistence Report'!$H$27:$H$603,$D$796,'7.  Persistence Report'!$J$27:$J$603,"Adjustment")</f>
        <v>0</v>
      </c>
      <c r="I959" s="255">
        <f>SUMIFS('7.  Persistence Report'!BD$27:BD$603,'7.  Persistence Report'!$D$27:$D$603,$B958,'7.  Persistence Report'!$H$27:$H$603,$D$796,'7.  Persistence Report'!$J$27:$J$603,"Adjustment")</f>
        <v>0</v>
      </c>
      <c r="J959" s="255">
        <f>SUMIFS('7.  Persistence Report'!BE$27:BE$603,'7.  Persistence Report'!$D$27:$D$603,$B958,'7.  Persistence Report'!$H$27:$H$603,$D$796,'7.  Persistence Report'!$J$27:$J$603,"Adjustment")</f>
        <v>0</v>
      </c>
      <c r="K959" s="255">
        <f>SUMIFS('7.  Persistence Report'!BF$27:BF$603,'7.  Persistence Report'!$D$27:$D$603,$B958,'7.  Persistence Report'!$H$27:$H$603,$D$796,'7.  Persistence Report'!$J$27:$J$603,"Adjustment")</f>
        <v>0</v>
      </c>
      <c r="L959" s="255">
        <f>SUMIFS('7.  Persistence Report'!BG$27:BG$603,'7.  Persistence Report'!$D$27:$D$603,$B958,'7.  Persistence Report'!$H$27:$H$603,$D$796,'7.  Persistence Report'!$J$27:$J$603,"Adjustment")</f>
        <v>0</v>
      </c>
      <c r="M959" s="255">
        <f>SUMIFS('7.  Persistence Report'!BH$27:BH$603,'7.  Persistence Report'!$D$27:$D$603,$B958,'7.  Persistence Report'!$H$27:$H$603,$D$796,'7.  Persistence Report'!$J$27:$J$603,"Adjustment")</f>
        <v>0</v>
      </c>
      <c r="N959" s="255">
        <f>SUMIFS('7.  Persistence Report'!BI$27:BI$603,'7.  Persistence Report'!$D$27:$D$603,$B958,'7.  Persistence Report'!$H$27:$H$603,$D$796,'7.  Persistence Report'!$J$27:$J$603,"Adjustment")</f>
        <v>0</v>
      </c>
      <c r="O959" s="255">
        <f>SUMIFS('7.  Persistence Report'!BJ$27:BJ$603,'7.  Persistence Report'!$D$27:$D$603,$B958,'7.  Persistence Report'!$H$27:$H$603,$D$796,'7.  Persistence Report'!$J$27:$J$603,"Adjustment")</f>
        <v>0</v>
      </c>
      <c r="P959" s="255">
        <f>SUMIFS('7.  Persistence Report'!BK$27:BK$603,'7.  Persistence Report'!$D$27:$D$603,$B958,'7.  Persistence Report'!$H$27:$H$603,$D$796,'7.  Persistence Report'!$J$27:$J$603,"Adjustment")</f>
        <v>0</v>
      </c>
      <c r="Q959" s="255">
        <f>Q958</f>
        <v>12</v>
      </c>
      <c r="R959" s="255">
        <f>SUMIFS('7.  Persistence Report'!T$27:T$603,'7.  Persistence Report'!$D$27:$D$603,$B958,'7.  Persistence Report'!$H$27:$H$603,$R$796,'7.  Persistence Report'!$J$27:$J$603,"Adjustment")</f>
        <v>0</v>
      </c>
      <c r="S959" s="255">
        <f>SUMIFS('7.  Persistence Report'!U$27:U$603,'7.  Persistence Report'!$D$27:$D$603,$B958,'7.  Persistence Report'!$H$27:$H$603,$R$796,'7.  Persistence Report'!$J$27:$J$603,"Adjustment")</f>
        <v>0</v>
      </c>
      <c r="T959" s="255">
        <f>SUMIFS('7.  Persistence Report'!V$27:V$603,'7.  Persistence Report'!$D$27:$D$603,$B958,'7.  Persistence Report'!$H$27:$H$603,$R$796,'7.  Persistence Report'!$J$27:$J$603,"Adjustment")</f>
        <v>0</v>
      </c>
      <c r="U959" s="255">
        <f>SUMIFS('7.  Persistence Report'!W$27:W$603,'7.  Persistence Report'!$D$27:$D$603,$B958,'7.  Persistence Report'!$H$27:$H$603,$R$796,'7.  Persistence Report'!$J$27:$J$603,"Adjustment")</f>
        <v>0</v>
      </c>
      <c r="V959" s="255">
        <f>SUMIFS('7.  Persistence Report'!X$27:X$603,'7.  Persistence Report'!$D$27:$D$603,$B958,'7.  Persistence Report'!$H$27:$H$603,$R$796,'7.  Persistence Report'!$J$27:$J$603,"Adjustment")</f>
        <v>0</v>
      </c>
      <c r="W959" s="255">
        <f>SUMIFS('7.  Persistence Report'!Y$27:Y$603,'7.  Persistence Report'!$D$27:$D$603,$B958,'7.  Persistence Report'!$H$27:$H$603,$R$796,'7.  Persistence Report'!$J$27:$J$603,"Adjustment")</f>
        <v>0</v>
      </c>
      <c r="X959" s="255">
        <f>SUMIFS('7.  Persistence Report'!Z$27:Z$603,'7.  Persistence Report'!$D$27:$D$603,$B958,'7.  Persistence Report'!$H$27:$H$603,$R$796,'7.  Persistence Report'!$J$27:$J$603,"Adjustment")</f>
        <v>0</v>
      </c>
      <c r="Y959" s="255">
        <f>SUMIFS('7.  Persistence Report'!AA$27:AA$603,'7.  Persistence Report'!$D$27:$D$603,$B958,'7.  Persistence Report'!$H$27:$H$603,$R$796,'7.  Persistence Report'!$J$27:$J$603,"Adjustment")</f>
        <v>0</v>
      </c>
      <c r="Z959" s="255">
        <f>SUMIFS('7.  Persistence Report'!AB$27:AB$603,'7.  Persistence Report'!$D$27:$D$603,$B958,'7.  Persistence Report'!$H$27:$H$603,$R$796,'7.  Persistence Report'!$J$27:$J$603,"Adjustment")</f>
        <v>0</v>
      </c>
      <c r="AA959" s="255">
        <f>SUMIFS('7.  Persistence Report'!AC$27:AC$603,'7.  Persistence Report'!$D$27:$D$603,$B958,'7.  Persistence Report'!$H$27:$H$603,$R$796,'7.  Persistence Report'!$J$27:$J$603,"Adjustment")</f>
        <v>0</v>
      </c>
      <c r="AB959" s="255">
        <f>SUMIFS('7.  Persistence Report'!AD$27:AD$603,'7.  Persistence Report'!$D$27:$D$603,$B958,'7.  Persistence Report'!$H$27:$H$603,$R$796,'7.  Persistence Report'!$J$27:$J$603,"Adjustment")</f>
        <v>0</v>
      </c>
      <c r="AC959" s="255">
        <f>SUMIFS('7.  Persistence Report'!AE$27:AE$603,'7.  Persistence Report'!$D$27:$D$603,$B958,'7.  Persistence Report'!$H$27:$H$603,$R$796,'7.  Persistence Report'!$J$27:$J$603,"Adjustment")</f>
        <v>0</v>
      </c>
      <c r="AD959" s="255">
        <f>SUMIFS('7.  Persistence Report'!AF$27:AF$603,'7.  Persistence Report'!$D$27:$D$603,$B958,'7.  Persistence Report'!$H$27:$H$603,$R$796,'7.  Persistence Report'!$J$27:$J$603,"Adjustment")</f>
        <v>0</v>
      </c>
      <c r="AE959" s="362">
        <f>AE958</f>
        <v>0</v>
      </c>
      <c r="AF959" s="362">
        <f t="shared" ref="AF959:AR959" si="2885">AF958</f>
        <v>0</v>
      </c>
      <c r="AG959" s="362">
        <f t="shared" si="2885"/>
        <v>0</v>
      </c>
      <c r="AH959" s="362">
        <f t="shared" si="2885"/>
        <v>0</v>
      </c>
      <c r="AI959" s="362">
        <f t="shared" si="2885"/>
        <v>0</v>
      </c>
      <c r="AJ959" s="362">
        <f t="shared" si="2885"/>
        <v>0</v>
      </c>
      <c r="AK959" s="362">
        <f t="shared" si="2885"/>
        <v>0</v>
      </c>
      <c r="AL959" s="362">
        <f t="shared" si="2885"/>
        <v>0</v>
      </c>
      <c r="AM959" s="362">
        <f t="shared" si="2885"/>
        <v>0</v>
      </c>
      <c r="AN959" s="362">
        <f t="shared" si="2885"/>
        <v>0</v>
      </c>
      <c r="AO959" s="362">
        <f t="shared" si="2885"/>
        <v>0</v>
      </c>
      <c r="AP959" s="362">
        <f t="shared" si="2885"/>
        <v>0</v>
      </c>
      <c r="AQ959" s="362">
        <f t="shared" si="2885"/>
        <v>0</v>
      </c>
      <c r="AR959" s="362">
        <f t="shared" si="2885"/>
        <v>0</v>
      </c>
      <c r="AS959" s="266"/>
    </row>
    <row r="960" spans="1:45" outlineLevel="1">
      <c r="A960" s="464"/>
      <c r="B960" s="254"/>
      <c r="C960" s="265"/>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251"/>
      <c r="AE960" s="261"/>
      <c r="AF960" s="261"/>
      <c r="AG960" s="261"/>
      <c r="AH960" s="261"/>
      <c r="AI960" s="261"/>
      <c r="AJ960" s="261"/>
      <c r="AK960" s="261"/>
      <c r="AL960" s="261"/>
      <c r="AM960" s="261"/>
      <c r="AN960" s="261"/>
      <c r="AO960" s="261"/>
      <c r="AP960" s="261"/>
      <c r="AQ960" s="261"/>
      <c r="AR960" s="261"/>
      <c r="AS960" s="266"/>
    </row>
    <row r="961" spans="2:45" ht="15.75">
      <c r="B961" s="286" t="s">
        <v>327</v>
      </c>
      <c r="C961" s="288"/>
      <c r="D961" s="288">
        <f>SUM(D799:D954)</f>
        <v>151422518.77834076</v>
      </c>
      <c r="E961" s="288"/>
      <c r="F961" s="288"/>
      <c r="G961" s="288"/>
      <c r="H961" s="288"/>
      <c r="I961" s="288"/>
      <c r="J961" s="288"/>
      <c r="K961" s="288"/>
      <c r="L961" s="288"/>
      <c r="M961" s="288"/>
      <c r="N961" s="288"/>
      <c r="O961" s="288"/>
      <c r="P961" s="288"/>
      <c r="Q961" s="288"/>
      <c r="R961" s="288">
        <f>SUM(R799:R954)</f>
        <v>28909.158339507088</v>
      </c>
      <c r="S961" s="288"/>
      <c r="T961" s="288"/>
      <c r="U961" s="288"/>
      <c r="V961" s="288"/>
      <c r="W961" s="288"/>
      <c r="X961" s="288"/>
      <c r="Y961" s="288"/>
      <c r="Z961" s="288"/>
      <c r="AA961" s="288"/>
      <c r="AB961" s="288"/>
      <c r="AC961" s="288"/>
      <c r="AD961" s="288"/>
      <c r="AE961" s="288">
        <f>IF(AE797="kWh",SUMPRODUCT(D799:D959,AE799:AE959))</f>
        <v>1432841.9307900809</v>
      </c>
      <c r="AF961" s="288">
        <f>IF(AF797="kWh",SUMPRODUCT(D799:D959,AF799:AF959))</f>
        <v>2258271.4600000079</v>
      </c>
      <c r="AG961" s="288">
        <f>IF(AG797="kw",SUMPRODUCT($Q$799:$Q$959,$R$799:$R$959,AG799:AG959),SUMPRODUCT($D$799:$D$959,AG799:AG959))</f>
        <v>17191820.930883899</v>
      </c>
      <c r="AH961" s="288">
        <f t="shared" ref="AH961:AR961" si="2886">IF(AH797="kw",SUMPRODUCT($Q$799:$Q$959,$R$799:$R$959,AH799:AH959),SUMPRODUCT($D$799:$D$959,AH799:AH959))</f>
        <v>196804.21572898354</v>
      </c>
      <c r="AI961" s="288">
        <f>IF(AI797="kw",SUMPRODUCT($Q$799:$Q$959,$R$799:$R$959,AI799:AI959),SUMPRODUCT($D$799:$D$959,AI799:AI959))</f>
        <v>48727.544771713197</v>
      </c>
      <c r="AJ961" s="288">
        <f t="shared" si="2886"/>
        <v>38298.995411485397</v>
      </c>
      <c r="AK961" s="288">
        <f t="shared" si="2886"/>
        <v>0</v>
      </c>
      <c r="AL961" s="288">
        <f t="shared" si="2886"/>
        <v>0</v>
      </c>
      <c r="AM961" s="288">
        <f t="shared" si="2886"/>
        <v>0</v>
      </c>
      <c r="AN961" s="288">
        <f t="shared" si="2886"/>
        <v>0</v>
      </c>
      <c r="AO961" s="288">
        <f t="shared" si="2886"/>
        <v>0</v>
      </c>
      <c r="AP961" s="288">
        <f t="shared" si="2886"/>
        <v>0</v>
      </c>
      <c r="AQ961" s="288">
        <f t="shared" si="2886"/>
        <v>0</v>
      </c>
      <c r="AR961" s="288">
        <f t="shared" si="2886"/>
        <v>0</v>
      </c>
      <c r="AS961" s="289"/>
    </row>
    <row r="962" spans="2:45" ht="15.75">
      <c r="B962" s="343" t="s">
        <v>328</v>
      </c>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c r="AE962" s="344">
        <f>HLOOKUP(AE796,'2. LRAMVA Threshold'!$B$43:$Q$61,11,FALSE)</f>
        <v>0</v>
      </c>
      <c r="AF962" s="344">
        <f>HLOOKUP(AF796,'2. LRAMVA Threshold'!$B$43:$Q$54,11,FALSE)</f>
        <v>0</v>
      </c>
      <c r="AG962" s="344">
        <f>HLOOKUP(AG606,'2. LRAMVA Threshold'!$B$43:$Q$54,11,FALSE)</f>
        <v>0</v>
      </c>
      <c r="AH962" s="344">
        <f>HLOOKUP(AH606,'2. LRAMVA Threshold'!$B$43:$Q$54,11,FALSE)</f>
        <v>0</v>
      </c>
      <c r="AI962" s="344">
        <f>HLOOKUP(AI606,'2. LRAMVA Threshold'!$B$43:$Q$54,11,FALSE)</f>
        <v>0</v>
      </c>
      <c r="AJ962" s="344">
        <f>HLOOKUP(AJ606,'2. LRAMVA Threshold'!$B$43:$Q$54,11,FALSE)</f>
        <v>0</v>
      </c>
      <c r="AK962" s="344">
        <f>HLOOKUP(AK606,'2. LRAMVA Threshold'!$B$43:$Q$54,11,FALSE)</f>
        <v>0</v>
      </c>
      <c r="AL962" s="344">
        <f>HLOOKUP(AL606,'2. LRAMVA Threshold'!$B$43:$Q$54,11,FALSE)</f>
        <v>0</v>
      </c>
      <c r="AM962" s="344">
        <f>HLOOKUP(AM606,'2. LRAMVA Threshold'!$B$43:$Q$54,11,FALSE)</f>
        <v>0</v>
      </c>
      <c r="AN962" s="344">
        <f>HLOOKUP(AN606,'2. LRAMVA Threshold'!$B$43:$Q$54,11,FALSE)</f>
        <v>0</v>
      </c>
      <c r="AO962" s="344">
        <f>HLOOKUP(AO606,'2. LRAMVA Threshold'!$B$43:$Q$54,11,FALSE)</f>
        <v>0</v>
      </c>
      <c r="AP962" s="344">
        <f>HLOOKUP(AP606,'2. LRAMVA Threshold'!$B$43:$Q$54,11,FALSE)</f>
        <v>0</v>
      </c>
      <c r="AQ962" s="344">
        <f>HLOOKUP(AQ606,'2. LRAMVA Threshold'!$B$43:$Q$54,11,FALSE)</f>
        <v>0</v>
      </c>
      <c r="AR962" s="344">
        <f>HLOOKUP(AR606,'2. LRAMVA Threshold'!$B$43:$Q$54,11,FALSE)</f>
        <v>0</v>
      </c>
      <c r="AS962" s="393"/>
    </row>
    <row r="963" spans="2:45">
      <c r="B963" s="346"/>
      <c r="C963" s="383"/>
      <c r="D963" s="384"/>
      <c r="E963" s="384"/>
      <c r="F963" s="384"/>
      <c r="G963" s="384"/>
      <c r="H963" s="384"/>
      <c r="I963" s="384"/>
      <c r="J963" s="384"/>
      <c r="K963" s="384"/>
      <c r="L963" s="384"/>
      <c r="M963" s="384"/>
      <c r="N963" s="348"/>
      <c r="O963" s="348"/>
      <c r="P963" s="348"/>
      <c r="Q963" s="384"/>
      <c r="R963" s="385"/>
      <c r="S963" s="384"/>
      <c r="T963" s="384"/>
      <c r="U963" s="384"/>
      <c r="V963" s="386"/>
      <c r="W963" s="386"/>
      <c r="X963" s="386"/>
      <c r="Y963" s="386"/>
      <c r="Z963" s="384"/>
      <c r="AA963" s="384"/>
      <c r="AB963" s="348"/>
      <c r="AC963" s="348"/>
      <c r="AD963" s="348"/>
      <c r="AE963" s="387"/>
      <c r="AF963" s="387"/>
      <c r="AG963" s="387"/>
      <c r="AH963" s="387"/>
      <c r="AI963" s="387"/>
      <c r="AJ963" s="387"/>
      <c r="AK963" s="387"/>
      <c r="AL963" s="351"/>
      <c r="AM963" s="351"/>
      <c r="AN963" s="351"/>
      <c r="AO963" s="351"/>
      <c r="AP963" s="351"/>
      <c r="AQ963" s="351"/>
      <c r="AR963" s="351"/>
      <c r="AS963" s="352"/>
    </row>
    <row r="964" spans="2:45">
      <c r="B964" s="283" t="s">
        <v>329</v>
      </c>
      <c r="C964" s="296"/>
      <c r="D964" s="825"/>
      <c r="E964" s="329"/>
      <c r="F964" s="329"/>
      <c r="G964" s="329"/>
      <c r="H964" s="329"/>
      <c r="I964" s="329"/>
      <c r="J964" s="329"/>
      <c r="K964" s="329"/>
      <c r="L964" s="329"/>
      <c r="M964" s="329"/>
      <c r="N964" s="329"/>
      <c r="O964" s="329"/>
      <c r="P964" s="329"/>
      <c r="Q964" s="329"/>
      <c r="R964" s="251"/>
      <c r="S964" s="298"/>
      <c r="T964" s="298"/>
      <c r="U964" s="298"/>
      <c r="V964" s="297"/>
      <c r="W964" s="297"/>
      <c r="X964" s="297"/>
      <c r="Y964" s="297"/>
      <c r="Z964" s="298"/>
      <c r="AA964" s="298"/>
      <c r="AB964" s="298"/>
      <c r="AC964" s="298"/>
      <c r="AD964" s="298"/>
      <c r="AE964" s="732">
        <f>HLOOKUP(AE$36,'3.  Distribution Rates'!$C$165:$P$178,11,FALSE)</f>
        <v>0</v>
      </c>
      <c r="AF964" s="732">
        <f>HLOOKUP(AF$36,'3.  Distribution Rates'!$C$165:$P$178,11,FALSE)</f>
        <v>0</v>
      </c>
      <c r="AG964" s="299">
        <f>HLOOKUP(AG$36,'3.  Distribution Rates'!$C$165:$P$178,11,FALSE)</f>
        <v>0</v>
      </c>
      <c r="AH964" s="299">
        <f>HLOOKUP(AH$36,'3.  Distribution Rates'!$C$165:$P$178,11,FALSE)</f>
        <v>0</v>
      </c>
      <c r="AI964" s="299">
        <f>HLOOKUP(AI$36,'3.  Distribution Rates'!$C$165:$P$178,11,FALSE)</f>
        <v>0</v>
      </c>
      <c r="AJ964" s="299">
        <f>HLOOKUP(AJ$36,'3.  Distribution Rates'!$C$165:$P$178,11,FALSE)</f>
        <v>0</v>
      </c>
      <c r="AK964" s="299">
        <f>HLOOKUP(AK$36,'3.  Distribution Rates'!$C$165:$P$178,11,FALSE)</f>
        <v>0</v>
      </c>
      <c r="AL964" s="299">
        <f>HLOOKUP(AL$36,'3.  Distribution Rates'!$C$165:$P$178,11,FALSE)</f>
        <v>0</v>
      </c>
      <c r="AM964" s="299">
        <f>HLOOKUP(AM$36,'3.  Distribution Rates'!$C$165:$P$178,11,FALSE)</f>
        <v>0</v>
      </c>
      <c r="AN964" s="299">
        <f>HLOOKUP(AN$36,'3.  Distribution Rates'!$C$165:$P$178,11,FALSE)</f>
        <v>0</v>
      </c>
      <c r="AO964" s="299">
        <f>HLOOKUP(AO$36,'3.  Distribution Rates'!$C$165:$P$178,11,FALSE)</f>
        <v>0</v>
      </c>
      <c r="AP964" s="299">
        <f>HLOOKUP(AP$36,'3.  Distribution Rates'!$C$165:$P$178,11,FALSE)</f>
        <v>0</v>
      </c>
      <c r="AQ964" s="299">
        <f>HLOOKUP(AQ$36,'3.  Distribution Rates'!$C$165:$P$178,11,FALSE)</f>
        <v>0</v>
      </c>
      <c r="AR964" s="299">
        <f>HLOOKUP(AR$36,'3.  Distribution Rates'!$C$165:$P$178,11,FALSE)</f>
        <v>0</v>
      </c>
      <c r="AS964" s="330"/>
    </row>
    <row r="965" spans="2:45">
      <c r="B965" s="283" t="s">
        <v>330</v>
      </c>
      <c r="C965" s="301"/>
      <c r="D965" s="243"/>
      <c r="E965" s="240"/>
      <c r="F965" s="240"/>
      <c r="G965" s="240"/>
      <c r="H965" s="240"/>
      <c r="I965" s="240"/>
      <c r="J965" s="240"/>
      <c r="K965" s="240"/>
      <c r="L965" s="240"/>
      <c r="M965" s="240"/>
      <c r="N965" s="240"/>
      <c r="O965" s="240"/>
      <c r="P965" s="240"/>
      <c r="Q965" s="240"/>
      <c r="R965" s="251"/>
      <c r="S965" s="240"/>
      <c r="T965" s="240"/>
      <c r="U965" s="240"/>
      <c r="V965" s="243"/>
      <c r="W965" s="243"/>
      <c r="X965" s="243"/>
      <c r="Y965" s="243"/>
      <c r="Z965" s="240"/>
      <c r="AA965" s="240"/>
      <c r="AB965" s="240"/>
      <c r="AC965" s="240"/>
      <c r="AD965" s="240"/>
      <c r="AE965" s="331">
        <f>'4.  2011-2014 LRAM'!AM142*AE964</f>
        <v>0</v>
      </c>
      <c r="AF965" s="331">
        <f>'4.  2011-2014 LRAM'!AN142*AF964</f>
        <v>0</v>
      </c>
      <c r="AG965" s="331">
        <f>'4.  2011-2014 LRAM'!AO142*AG964</f>
        <v>0</v>
      </c>
      <c r="AH965" s="331">
        <f>'4.  2011-2014 LRAM'!AP142*AH964</f>
        <v>0</v>
      </c>
      <c r="AI965" s="331">
        <f>'4.  2011-2014 LRAM'!AQ142*AI964</f>
        <v>0</v>
      </c>
      <c r="AJ965" s="331">
        <f>'4.  2011-2014 LRAM'!AR142*AJ964</f>
        <v>0</v>
      </c>
      <c r="AK965" s="331">
        <f>'4.  2011-2014 LRAM'!AS142*AK964</f>
        <v>0</v>
      </c>
      <c r="AL965" s="331">
        <f>'4.  2011-2014 LRAM'!AT142*AL964</f>
        <v>0</v>
      </c>
      <c r="AM965" s="331">
        <f>'4.  2011-2014 LRAM'!AU142*AM964</f>
        <v>0</v>
      </c>
      <c r="AN965" s="331">
        <f>'4.  2011-2014 LRAM'!AV142*AN964</f>
        <v>0</v>
      </c>
      <c r="AO965" s="331">
        <f>'4.  2011-2014 LRAM'!AW142*AO964</f>
        <v>0</v>
      </c>
      <c r="AP965" s="331">
        <f>'4.  2011-2014 LRAM'!AX142*AP964</f>
        <v>0</v>
      </c>
      <c r="AQ965" s="331">
        <f>'4.  2011-2014 LRAM'!AY142*AQ964</f>
        <v>0</v>
      </c>
      <c r="AR965" s="331">
        <f>'4.  2011-2014 LRAM'!AZ142*AR964</f>
        <v>0</v>
      </c>
      <c r="AS965" s="543">
        <f t="shared" ref="AS965:AS972" si="2887">SUM(AE965:AR965)</f>
        <v>0</v>
      </c>
    </row>
    <row r="966" spans="2:45">
      <c r="B966" s="283" t="s">
        <v>331</v>
      </c>
      <c r="C966" s="301"/>
      <c r="D966" s="243"/>
      <c r="E966" s="240"/>
      <c r="F966" s="240"/>
      <c r="G966" s="240"/>
      <c r="H966" s="240"/>
      <c r="I966" s="240"/>
      <c r="J966" s="240"/>
      <c r="K966" s="240"/>
      <c r="L966" s="240"/>
      <c r="M966" s="240"/>
      <c r="N966" s="240"/>
      <c r="O966" s="240"/>
      <c r="P966" s="240"/>
      <c r="Q966" s="240"/>
      <c r="R966" s="251"/>
      <c r="S966" s="240"/>
      <c r="T966" s="240"/>
      <c r="U966" s="240"/>
      <c r="V966" s="243"/>
      <c r="W966" s="243"/>
      <c r="X966" s="243"/>
      <c r="Y966" s="243"/>
      <c r="Z966" s="240"/>
      <c r="AA966" s="240"/>
      <c r="AB966" s="240"/>
      <c r="AC966" s="240"/>
      <c r="AD966" s="240"/>
      <c r="AE966" s="331">
        <f>'4.  2011-2014 LRAM'!AM281*AE964</f>
        <v>0</v>
      </c>
      <c r="AF966" s="331">
        <f>'4.  2011-2014 LRAM'!AN281*AF964</f>
        <v>0</v>
      </c>
      <c r="AG966" s="331">
        <f>'4.  2011-2014 LRAM'!AO281*AG964</f>
        <v>0</v>
      </c>
      <c r="AH966" s="331">
        <f>'4.  2011-2014 LRAM'!AP281*AH964</f>
        <v>0</v>
      </c>
      <c r="AI966" s="331">
        <f>'4.  2011-2014 LRAM'!AQ281*AI964</f>
        <v>0</v>
      </c>
      <c r="AJ966" s="331">
        <f>'4.  2011-2014 LRAM'!AR281*AJ964</f>
        <v>0</v>
      </c>
      <c r="AK966" s="331">
        <f>'4.  2011-2014 LRAM'!AS281*AK964</f>
        <v>0</v>
      </c>
      <c r="AL966" s="331">
        <f>'4.  2011-2014 LRAM'!AT281*AL964</f>
        <v>0</v>
      </c>
      <c r="AM966" s="331">
        <f>'4.  2011-2014 LRAM'!AU281*AM964</f>
        <v>0</v>
      </c>
      <c r="AN966" s="331">
        <f>'4.  2011-2014 LRAM'!AV281*AN964</f>
        <v>0</v>
      </c>
      <c r="AO966" s="331">
        <f>'4.  2011-2014 LRAM'!AW281*AO964</f>
        <v>0</v>
      </c>
      <c r="AP966" s="331">
        <f>'4.  2011-2014 LRAM'!AX281*AP964</f>
        <v>0</v>
      </c>
      <c r="AQ966" s="331">
        <f>'4.  2011-2014 LRAM'!AY281*AQ964</f>
        <v>0</v>
      </c>
      <c r="AR966" s="331">
        <f>'4.  2011-2014 LRAM'!AZ281*AR964</f>
        <v>0</v>
      </c>
      <c r="AS966" s="543">
        <f t="shared" si="2887"/>
        <v>0</v>
      </c>
    </row>
    <row r="967" spans="2:45">
      <c r="B967" s="283" t="s">
        <v>332</v>
      </c>
      <c r="C967" s="301"/>
      <c r="D967" s="243"/>
      <c r="E967" s="240"/>
      <c r="F967" s="240"/>
      <c r="G967" s="240"/>
      <c r="H967" s="240"/>
      <c r="I967" s="240"/>
      <c r="J967" s="240"/>
      <c r="K967" s="240"/>
      <c r="L967" s="240"/>
      <c r="M967" s="240"/>
      <c r="N967" s="240"/>
      <c r="O967" s="240"/>
      <c r="P967" s="240"/>
      <c r="Q967" s="240"/>
      <c r="R967" s="251"/>
      <c r="S967" s="240"/>
      <c r="T967" s="240"/>
      <c r="U967" s="240"/>
      <c r="V967" s="243"/>
      <c r="W967" s="243"/>
      <c r="X967" s="243"/>
      <c r="Y967" s="243"/>
      <c r="Z967" s="240"/>
      <c r="AA967" s="240"/>
      <c r="AB967" s="240"/>
      <c r="AC967" s="240"/>
      <c r="AD967" s="240"/>
      <c r="AE967" s="331">
        <f>'4.  2011-2014 LRAM'!AM417*AE964</f>
        <v>0</v>
      </c>
      <c r="AF967" s="331">
        <f>'4.  2011-2014 LRAM'!AN417*AF964</f>
        <v>0</v>
      </c>
      <c r="AG967" s="331">
        <f>'4.  2011-2014 LRAM'!AO417*AG964</f>
        <v>0</v>
      </c>
      <c r="AH967" s="331">
        <f>'4.  2011-2014 LRAM'!AP417*AH964</f>
        <v>0</v>
      </c>
      <c r="AI967" s="331">
        <f>'4.  2011-2014 LRAM'!AQ417*AI964</f>
        <v>0</v>
      </c>
      <c r="AJ967" s="331">
        <f>'4.  2011-2014 LRAM'!AR417*AJ964</f>
        <v>0</v>
      </c>
      <c r="AK967" s="331">
        <f>'4.  2011-2014 LRAM'!AS417*AK964</f>
        <v>0</v>
      </c>
      <c r="AL967" s="331">
        <f>'4.  2011-2014 LRAM'!AT417*AL964</f>
        <v>0</v>
      </c>
      <c r="AM967" s="331">
        <f>'4.  2011-2014 LRAM'!AU417*AM964</f>
        <v>0</v>
      </c>
      <c r="AN967" s="331">
        <f>'4.  2011-2014 LRAM'!AV417*AN964</f>
        <v>0</v>
      </c>
      <c r="AO967" s="331">
        <f>'4.  2011-2014 LRAM'!AW417*AO964</f>
        <v>0</v>
      </c>
      <c r="AP967" s="331">
        <f>'4.  2011-2014 LRAM'!AX417*AP964</f>
        <v>0</v>
      </c>
      <c r="AQ967" s="331">
        <f>'4.  2011-2014 LRAM'!AY417*AQ964</f>
        <v>0</v>
      </c>
      <c r="AR967" s="331">
        <f>'4.  2011-2014 LRAM'!AZ417*AR964</f>
        <v>0</v>
      </c>
      <c r="AS967" s="543">
        <f t="shared" si="2887"/>
        <v>0</v>
      </c>
    </row>
    <row r="968" spans="2:45">
      <c r="B968" s="283" t="s">
        <v>333</v>
      </c>
      <c r="C968" s="301"/>
      <c r="D968" s="243"/>
      <c r="E968" s="240"/>
      <c r="F968" s="240"/>
      <c r="G968" s="240"/>
      <c r="H968" s="240"/>
      <c r="I968" s="240"/>
      <c r="J968" s="240"/>
      <c r="K968" s="240"/>
      <c r="L968" s="240"/>
      <c r="M968" s="240"/>
      <c r="N968" s="240"/>
      <c r="O968" s="240"/>
      <c r="P968" s="240"/>
      <c r="Q968" s="240"/>
      <c r="R968" s="251"/>
      <c r="S968" s="240"/>
      <c r="T968" s="240"/>
      <c r="U968" s="240"/>
      <c r="V968" s="243"/>
      <c r="W968" s="243"/>
      <c r="X968" s="243"/>
      <c r="Y968" s="243"/>
      <c r="Z968" s="240"/>
      <c r="AA968" s="240"/>
      <c r="AB968" s="240"/>
      <c r="AC968" s="240"/>
      <c r="AD968" s="240"/>
      <c r="AE968" s="331">
        <f>'4.  2011-2014 LRAM'!AM554*AE964</f>
        <v>0</v>
      </c>
      <c r="AF968" s="331">
        <f>'4.  2011-2014 LRAM'!AN554*AF964</f>
        <v>0</v>
      </c>
      <c r="AG968" s="331">
        <f>'4.  2011-2014 LRAM'!AO554*AG964</f>
        <v>0</v>
      </c>
      <c r="AH968" s="331">
        <f>'4.  2011-2014 LRAM'!AP554*AH964</f>
        <v>0</v>
      </c>
      <c r="AI968" s="331">
        <f>'4.  2011-2014 LRAM'!AQ554*AI964</f>
        <v>0</v>
      </c>
      <c r="AJ968" s="331">
        <f>'4.  2011-2014 LRAM'!AR554*AJ964</f>
        <v>0</v>
      </c>
      <c r="AK968" s="331">
        <f>'4.  2011-2014 LRAM'!AS554*AK964</f>
        <v>0</v>
      </c>
      <c r="AL968" s="331">
        <f>'4.  2011-2014 LRAM'!AT554*AL964</f>
        <v>0</v>
      </c>
      <c r="AM968" s="331">
        <f>'4.  2011-2014 LRAM'!AU554*AM964</f>
        <v>0</v>
      </c>
      <c r="AN968" s="331">
        <f>'4.  2011-2014 LRAM'!AV554*AN964</f>
        <v>0</v>
      </c>
      <c r="AO968" s="331">
        <f>'4.  2011-2014 LRAM'!AW554*AO964</f>
        <v>0</v>
      </c>
      <c r="AP968" s="331">
        <f>'4.  2011-2014 LRAM'!AX554*AP964</f>
        <v>0</v>
      </c>
      <c r="AQ968" s="331">
        <f>'4.  2011-2014 LRAM'!AY554*AQ964</f>
        <v>0</v>
      </c>
      <c r="AR968" s="331">
        <f>'4.  2011-2014 LRAM'!AZ554*AR964</f>
        <v>0</v>
      </c>
      <c r="AS968" s="543">
        <f t="shared" si="2887"/>
        <v>0</v>
      </c>
    </row>
    <row r="969" spans="2:45">
      <c r="B969" s="283" t="s">
        <v>334</v>
      </c>
      <c r="C969" s="301"/>
      <c r="D969" s="243"/>
      <c r="E969" s="240"/>
      <c r="F969" s="240"/>
      <c r="G969" s="240"/>
      <c r="H969" s="240"/>
      <c r="I969" s="240"/>
      <c r="J969" s="240"/>
      <c r="K969" s="240"/>
      <c r="L969" s="240"/>
      <c r="M969" s="240"/>
      <c r="N969" s="240"/>
      <c r="O969" s="240"/>
      <c r="P969" s="240"/>
      <c r="Q969" s="240"/>
      <c r="R969" s="251"/>
      <c r="S969" s="240"/>
      <c r="T969" s="240"/>
      <c r="U969" s="240"/>
      <c r="V969" s="243"/>
      <c r="W969" s="243"/>
      <c r="X969" s="243"/>
      <c r="Y969" s="243"/>
      <c r="Z969" s="240"/>
      <c r="AA969" s="240"/>
      <c r="AB969" s="240"/>
      <c r="AC969" s="240"/>
      <c r="AD969" s="240"/>
      <c r="AE969" s="331">
        <f>AE212*AE964</f>
        <v>0</v>
      </c>
      <c r="AF969" s="331">
        <f t="shared" ref="AF969:AR969" si="2888">AF212*AF964</f>
        <v>0</v>
      </c>
      <c r="AG969" s="331">
        <f t="shared" si="2888"/>
        <v>0</v>
      </c>
      <c r="AH969" s="331">
        <f t="shared" si="2888"/>
        <v>0</v>
      </c>
      <c r="AI969" s="331">
        <f t="shared" si="2888"/>
        <v>0</v>
      </c>
      <c r="AJ969" s="331">
        <f t="shared" si="2888"/>
        <v>0</v>
      </c>
      <c r="AK969" s="331">
        <f t="shared" si="2888"/>
        <v>0</v>
      </c>
      <c r="AL969" s="331">
        <f t="shared" si="2888"/>
        <v>0</v>
      </c>
      <c r="AM969" s="331">
        <f t="shared" si="2888"/>
        <v>0</v>
      </c>
      <c r="AN969" s="331">
        <f t="shared" si="2888"/>
        <v>0</v>
      </c>
      <c r="AO969" s="331">
        <f t="shared" si="2888"/>
        <v>0</v>
      </c>
      <c r="AP969" s="331">
        <f t="shared" si="2888"/>
        <v>0</v>
      </c>
      <c r="AQ969" s="331">
        <f t="shared" si="2888"/>
        <v>0</v>
      </c>
      <c r="AR969" s="331">
        <f t="shared" si="2888"/>
        <v>0</v>
      </c>
      <c r="AS969" s="543">
        <f t="shared" si="2887"/>
        <v>0</v>
      </c>
    </row>
    <row r="970" spans="2:45">
      <c r="B970" s="283" t="s">
        <v>335</v>
      </c>
      <c r="C970" s="301"/>
      <c r="D970" s="243"/>
      <c r="E970" s="240"/>
      <c r="F970" s="240"/>
      <c r="G970" s="240"/>
      <c r="H970" s="240"/>
      <c r="I970" s="240"/>
      <c r="J970" s="240"/>
      <c r="K970" s="240"/>
      <c r="L970" s="240"/>
      <c r="M970" s="240"/>
      <c r="N970" s="240"/>
      <c r="O970" s="240"/>
      <c r="P970" s="240"/>
      <c r="Q970" s="240"/>
      <c r="R970" s="251"/>
      <c r="S970" s="240"/>
      <c r="T970" s="240"/>
      <c r="U970" s="240"/>
      <c r="V970" s="243"/>
      <c r="W970" s="243"/>
      <c r="X970" s="243"/>
      <c r="Y970" s="243"/>
      <c r="Z970" s="240"/>
      <c r="AA970" s="240"/>
      <c r="AB970" s="240"/>
      <c r="AC970" s="240"/>
      <c r="AD970" s="240"/>
      <c r="AE970" s="331">
        <f>AE402*AE964</f>
        <v>0</v>
      </c>
      <c r="AF970" s="331">
        <f t="shared" ref="AF970:AR970" si="2889">AF402*AF964</f>
        <v>0</v>
      </c>
      <c r="AG970" s="331">
        <f t="shared" si="2889"/>
        <v>0</v>
      </c>
      <c r="AH970" s="331">
        <f t="shared" si="2889"/>
        <v>0</v>
      </c>
      <c r="AI970" s="331">
        <f t="shared" si="2889"/>
        <v>0</v>
      </c>
      <c r="AJ970" s="331">
        <f t="shared" si="2889"/>
        <v>0</v>
      </c>
      <c r="AK970" s="331">
        <f t="shared" si="2889"/>
        <v>0</v>
      </c>
      <c r="AL970" s="331">
        <f t="shared" si="2889"/>
        <v>0</v>
      </c>
      <c r="AM970" s="331">
        <f t="shared" si="2889"/>
        <v>0</v>
      </c>
      <c r="AN970" s="331">
        <f t="shared" si="2889"/>
        <v>0</v>
      </c>
      <c r="AO970" s="331">
        <f t="shared" si="2889"/>
        <v>0</v>
      </c>
      <c r="AP970" s="331">
        <f t="shared" si="2889"/>
        <v>0</v>
      </c>
      <c r="AQ970" s="331">
        <f t="shared" si="2889"/>
        <v>0</v>
      </c>
      <c r="AR970" s="331">
        <f t="shared" si="2889"/>
        <v>0</v>
      </c>
      <c r="AS970" s="543">
        <f t="shared" si="2887"/>
        <v>0</v>
      </c>
    </row>
    <row r="971" spans="2:45">
      <c r="B971" s="283" t="s">
        <v>336</v>
      </c>
      <c r="C971" s="301"/>
      <c r="D971" s="243"/>
      <c r="E971" s="240"/>
      <c r="F971" s="240"/>
      <c r="G971" s="240"/>
      <c r="H971" s="240"/>
      <c r="I971" s="240"/>
      <c r="J971" s="240"/>
      <c r="K971" s="240"/>
      <c r="L971" s="240"/>
      <c r="M971" s="240"/>
      <c r="N971" s="240"/>
      <c r="O971" s="240"/>
      <c r="P971" s="240"/>
      <c r="Q971" s="240"/>
      <c r="R971" s="251"/>
      <c r="S971" s="240"/>
      <c r="T971" s="240"/>
      <c r="U971" s="240"/>
      <c r="V971" s="243"/>
      <c r="W971" s="243"/>
      <c r="X971" s="243"/>
      <c r="Y971" s="243"/>
      <c r="Z971" s="240"/>
      <c r="AA971" s="240"/>
      <c r="AB971" s="240"/>
      <c r="AC971" s="240"/>
      <c r="AD971" s="240"/>
      <c r="AE971" s="331">
        <f>AE592*AE964</f>
        <v>0</v>
      </c>
      <c r="AF971" s="331">
        <f t="shared" ref="AF971:AR971" si="2890">AF592*AF964</f>
        <v>0</v>
      </c>
      <c r="AG971" s="331">
        <f t="shared" si="2890"/>
        <v>0</v>
      </c>
      <c r="AH971" s="331">
        <f t="shared" si="2890"/>
        <v>0</v>
      </c>
      <c r="AI971" s="331">
        <f t="shared" si="2890"/>
        <v>0</v>
      </c>
      <c r="AJ971" s="331">
        <f t="shared" si="2890"/>
        <v>0</v>
      </c>
      <c r="AK971" s="331">
        <f t="shared" si="2890"/>
        <v>0</v>
      </c>
      <c r="AL971" s="331">
        <f t="shared" si="2890"/>
        <v>0</v>
      </c>
      <c r="AM971" s="331">
        <f t="shared" si="2890"/>
        <v>0</v>
      </c>
      <c r="AN971" s="331">
        <f t="shared" si="2890"/>
        <v>0</v>
      </c>
      <c r="AO971" s="331">
        <f t="shared" si="2890"/>
        <v>0</v>
      </c>
      <c r="AP971" s="331">
        <f t="shared" si="2890"/>
        <v>0</v>
      </c>
      <c r="AQ971" s="331">
        <f t="shared" si="2890"/>
        <v>0</v>
      </c>
      <c r="AR971" s="331">
        <f t="shared" si="2890"/>
        <v>0</v>
      </c>
      <c r="AS971" s="543">
        <f t="shared" si="2887"/>
        <v>0</v>
      </c>
    </row>
    <row r="972" spans="2:45">
      <c r="B972" s="283" t="s">
        <v>337</v>
      </c>
      <c r="C972" s="301"/>
      <c r="D972" s="243"/>
      <c r="E972" s="240"/>
      <c r="F972" s="240"/>
      <c r="G972" s="240"/>
      <c r="H972" s="240"/>
      <c r="I972" s="240"/>
      <c r="J972" s="240"/>
      <c r="K972" s="240"/>
      <c r="L972" s="240"/>
      <c r="M972" s="240"/>
      <c r="N972" s="240"/>
      <c r="O972" s="240"/>
      <c r="P972" s="240"/>
      <c r="Q972" s="240"/>
      <c r="R972" s="251"/>
      <c r="S972" s="240"/>
      <c r="T972" s="240"/>
      <c r="U972" s="240"/>
      <c r="V972" s="243"/>
      <c r="W972" s="243"/>
      <c r="X972" s="243"/>
      <c r="Y972" s="243"/>
      <c r="Z972" s="240"/>
      <c r="AA972" s="240"/>
      <c r="AB972" s="240"/>
      <c r="AC972" s="240"/>
      <c r="AD972" s="240"/>
      <c r="AE972" s="331">
        <f>AE782*AE964</f>
        <v>0</v>
      </c>
      <c r="AF972" s="331">
        <f t="shared" ref="AF972:AR972" si="2891">AF782*AF964</f>
        <v>0</v>
      </c>
      <c r="AG972" s="331">
        <f t="shared" si="2891"/>
        <v>0</v>
      </c>
      <c r="AH972" s="331">
        <f t="shared" si="2891"/>
        <v>0</v>
      </c>
      <c r="AI972" s="331">
        <f t="shared" si="2891"/>
        <v>0</v>
      </c>
      <c r="AJ972" s="331">
        <f t="shared" si="2891"/>
        <v>0</v>
      </c>
      <c r="AK972" s="331">
        <f t="shared" si="2891"/>
        <v>0</v>
      </c>
      <c r="AL972" s="331">
        <f t="shared" si="2891"/>
        <v>0</v>
      </c>
      <c r="AM972" s="331">
        <f t="shared" si="2891"/>
        <v>0</v>
      </c>
      <c r="AN972" s="331">
        <f t="shared" si="2891"/>
        <v>0</v>
      </c>
      <c r="AO972" s="331">
        <f t="shared" si="2891"/>
        <v>0</v>
      </c>
      <c r="AP972" s="331">
        <f t="shared" si="2891"/>
        <v>0</v>
      </c>
      <c r="AQ972" s="331">
        <f t="shared" si="2891"/>
        <v>0</v>
      </c>
      <c r="AR972" s="331">
        <f t="shared" si="2891"/>
        <v>0</v>
      </c>
      <c r="AS972" s="543">
        <f t="shared" si="2887"/>
        <v>0</v>
      </c>
    </row>
    <row r="973" spans="2:45">
      <c r="B973" s="283" t="s">
        <v>338</v>
      </c>
      <c r="C973" s="301"/>
      <c r="D973" s="243"/>
      <c r="E973" s="240"/>
      <c r="F973" s="240"/>
      <c r="G973" s="240"/>
      <c r="H973" s="240"/>
      <c r="I973" s="240"/>
      <c r="J973" s="240"/>
      <c r="K973" s="240"/>
      <c r="L973" s="240"/>
      <c r="M973" s="240"/>
      <c r="N973" s="240"/>
      <c r="O973" s="240"/>
      <c r="P973" s="240"/>
      <c r="Q973" s="240"/>
      <c r="R973" s="251"/>
      <c r="S973" s="240"/>
      <c r="T973" s="240"/>
      <c r="U973" s="240"/>
      <c r="V973" s="243"/>
      <c r="W973" s="243"/>
      <c r="X973" s="243"/>
      <c r="Y973" s="243"/>
      <c r="Z973" s="240"/>
      <c r="AA973" s="240"/>
      <c r="AB973" s="240"/>
      <c r="AC973" s="240"/>
      <c r="AD973" s="240"/>
      <c r="AE973" s="331">
        <f>AE961*AE964</f>
        <v>0</v>
      </c>
      <c r="AF973" s="331">
        <f t="shared" ref="AF973:AR973" si="2892">AF961*AF964</f>
        <v>0</v>
      </c>
      <c r="AG973" s="331">
        <f t="shared" si="2892"/>
        <v>0</v>
      </c>
      <c r="AH973" s="331">
        <f t="shared" si="2892"/>
        <v>0</v>
      </c>
      <c r="AI973" s="331">
        <f t="shared" si="2892"/>
        <v>0</v>
      </c>
      <c r="AJ973" s="331">
        <f t="shared" si="2892"/>
        <v>0</v>
      </c>
      <c r="AK973" s="331">
        <f t="shared" si="2892"/>
        <v>0</v>
      </c>
      <c r="AL973" s="331">
        <f t="shared" si="2892"/>
        <v>0</v>
      </c>
      <c r="AM973" s="331">
        <f t="shared" si="2892"/>
        <v>0</v>
      </c>
      <c r="AN973" s="331">
        <f t="shared" si="2892"/>
        <v>0</v>
      </c>
      <c r="AO973" s="331">
        <f t="shared" si="2892"/>
        <v>0</v>
      </c>
      <c r="AP973" s="331">
        <f t="shared" si="2892"/>
        <v>0</v>
      </c>
      <c r="AQ973" s="331">
        <f t="shared" si="2892"/>
        <v>0</v>
      </c>
      <c r="AR973" s="331">
        <f t="shared" si="2892"/>
        <v>0</v>
      </c>
      <c r="AS973" s="543">
        <f>SUM(AE973:AR973)</f>
        <v>0</v>
      </c>
    </row>
    <row r="974" spans="2:45" ht="15.75">
      <c r="B974" s="305" t="s">
        <v>342</v>
      </c>
      <c r="C974" s="301"/>
      <c r="D974" s="263"/>
      <c r="E974" s="293"/>
      <c r="F974" s="293"/>
      <c r="G974" s="293"/>
      <c r="H974" s="293"/>
      <c r="I974" s="293"/>
      <c r="J974" s="293"/>
      <c r="K974" s="293"/>
      <c r="L974" s="293"/>
      <c r="M974" s="293"/>
      <c r="N974" s="293"/>
      <c r="O974" s="293"/>
      <c r="P974" s="293"/>
      <c r="Q974" s="293"/>
      <c r="R974" s="260"/>
      <c r="S974" s="293"/>
      <c r="T974" s="293"/>
      <c r="U974" s="293"/>
      <c r="V974" s="263"/>
      <c r="W974" s="263"/>
      <c r="X974" s="263"/>
      <c r="Y974" s="263"/>
      <c r="Z974" s="293"/>
      <c r="AA974" s="293"/>
      <c r="AB974" s="293"/>
      <c r="AC974" s="293"/>
      <c r="AD974" s="293"/>
      <c r="AE974" s="302">
        <f>SUM(AE965:AE973)</f>
        <v>0</v>
      </c>
      <c r="AF974" s="302">
        <f t="shared" ref="AF974:AK974" si="2893">SUM(AF965:AF973)</f>
        <v>0</v>
      </c>
      <c r="AG974" s="302">
        <f t="shared" si="2893"/>
        <v>0</v>
      </c>
      <c r="AH974" s="302">
        <f t="shared" si="2893"/>
        <v>0</v>
      </c>
      <c r="AI974" s="302">
        <f t="shared" si="2893"/>
        <v>0</v>
      </c>
      <c r="AJ974" s="302">
        <f t="shared" si="2893"/>
        <v>0</v>
      </c>
      <c r="AK974" s="302">
        <f t="shared" si="2893"/>
        <v>0</v>
      </c>
      <c r="AL974" s="302">
        <f>SUM(AL965:AL973)</f>
        <v>0</v>
      </c>
      <c r="AM974" s="302">
        <f t="shared" ref="AM974:AR974" si="2894">SUM(AM965:AM973)</f>
        <v>0</v>
      </c>
      <c r="AN974" s="302">
        <f t="shared" si="2894"/>
        <v>0</v>
      </c>
      <c r="AO974" s="302">
        <f t="shared" si="2894"/>
        <v>0</v>
      </c>
      <c r="AP974" s="302">
        <f t="shared" si="2894"/>
        <v>0</v>
      </c>
      <c r="AQ974" s="302">
        <f t="shared" si="2894"/>
        <v>0</v>
      </c>
      <c r="AR974" s="302">
        <f t="shared" si="2894"/>
        <v>0</v>
      </c>
      <c r="AS974" s="359">
        <f>SUM(AS965:AS973)</f>
        <v>0</v>
      </c>
    </row>
    <row r="975" spans="2:45" ht="15.75">
      <c r="B975" s="305" t="s">
        <v>343</v>
      </c>
      <c r="C975" s="301"/>
      <c r="D975" s="306"/>
      <c r="E975" s="293"/>
      <c r="F975" s="293"/>
      <c r="G975" s="293"/>
      <c r="H975" s="293"/>
      <c r="I975" s="293"/>
      <c r="J975" s="293"/>
      <c r="K975" s="293"/>
      <c r="L975" s="293"/>
      <c r="M975" s="293"/>
      <c r="N975" s="293"/>
      <c r="O975" s="293"/>
      <c r="P975" s="293"/>
      <c r="Q975" s="293"/>
      <c r="R975" s="260"/>
      <c r="S975" s="293"/>
      <c r="T975" s="293"/>
      <c r="U975" s="293"/>
      <c r="V975" s="263"/>
      <c r="W975" s="263"/>
      <c r="X975" s="263"/>
      <c r="Y975" s="263"/>
      <c r="Z975" s="293"/>
      <c r="AA975" s="293"/>
      <c r="AB975" s="293"/>
      <c r="AC975" s="293"/>
      <c r="AD975" s="293"/>
      <c r="AE975" s="303">
        <f>AE962*AE964</f>
        <v>0</v>
      </c>
      <c r="AF975" s="303">
        <f t="shared" ref="AF975:AK975" si="2895">AF962*AF964</f>
        <v>0</v>
      </c>
      <c r="AG975" s="303">
        <f t="shared" si="2895"/>
        <v>0</v>
      </c>
      <c r="AH975" s="303">
        <f t="shared" si="2895"/>
        <v>0</v>
      </c>
      <c r="AI975" s="303">
        <f t="shared" si="2895"/>
        <v>0</v>
      </c>
      <c r="AJ975" s="303">
        <f t="shared" si="2895"/>
        <v>0</v>
      </c>
      <c r="AK975" s="303">
        <f t="shared" si="2895"/>
        <v>0</v>
      </c>
      <c r="AL975" s="303">
        <f>AL962*AL964</f>
        <v>0</v>
      </c>
      <c r="AM975" s="303">
        <f t="shared" ref="AM975:AR975" si="2896">AM962*AM964</f>
        <v>0</v>
      </c>
      <c r="AN975" s="303">
        <f t="shared" si="2896"/>
        <v>0</v>
      </c>
      <c r="AO975" s="303">
        <f t="shared" si="2896"/>
        <v>0</v>
      </c>
      <c r="AP975" s="303">
        <f t="shared" si="2896"/>
        <v>0</v>
      </c>
      <c r="AQ975" s="303">
        <f t="shared" si="2896"/>
        <v>0</v>
      </c>
      <c r="AR975" s="303">
        <f t="shared" si="2896"/>
        <v>0</v>
      </c>
      <c r="AS975" s="359">
        <f>SUM(AE975:AR975)</f>
        <v>0</v>
      </c>
    </row>
    <row r="976" spans="2:45" ht="15.75">
      <c r="B976" s="305" t="s">
        <v>344</v>
      </c>
      <c r="C976" s="301"/>
      <c r="D976" s="306"/>
      <c r="E976" s="293"/>
      <c r="F976" s="293"/>
      <c r="G976" s="293"/>
      <c r="H976" s="293"/>
      <c r="I976" s="293"/>
      <c r="J976" s="293"/>
      <c r="K976" s="293"/>
      <c r="L976" s="293"/>
      <c r="M976" s="293"/>
      <c r="N976" s="293"/>
      <c r="O976" s="293"/>
      <c r="P976" s="293"/>
      <c r="Q976" s="293"/>
      <c r="R976" s="260"/>
      <c r="S976" s="293"/>
      <c r="T976" s="293"/>
      <c r="U976" s="293"/>
      <c r="V976" s="306"/>
      <c r="W976" s="306"/>
      <c r="X976" s="306"/>
      <c r="Y976" s="306"/>
      <c r="Z976" s="293"/>
      <c r="AA976" s="293"/>
      <c r="AB976" s="293"/>
      <c r="AC976" s="293"/>
      <c r="AD976" s="293"/>
      <c r="AE976" s="307"/>
      <c r="AF976" s="307"/>
      <c r="AG976" s="307"/>
      <c r="AH976" s="307"/>
      <c r="AI976" s="307"/>
      <c r="AJ976" s="307"/>
      <c r="AK976" s="307"/>
      <c r="AL976" s="307"/>
      <c r="AM976" s="307"/>
      <c r="AN976" s="307"/>
      <c r="AO976" s="307"/>
      <c r="AP976" s="307"/>
      <c r="AQ976" s="307"/>
      <c r="AR976" s="307"/>
      <c r="AS976" s="359">
        <f>AS974-AS975</f>
        <v>0</v>
      </c>
    </row>
    <row r="977" spans="1:45">
      <c r="B977" s="283"/>
      <c r="C977" s="306"/>
      <c r="D977" s="306"/>
      <c r="E977" s="293"/>
      <c r="F977" s="293"/>
      <c r="G977" s="293"/>
      <c r="H977" s="293"/>
      <c r="I977" s="293"/>
      <c r="J977" s="293"/>
      <c r="K977" s="293"/>
      <c r="L977" s="293"/>
      <c r="M977" s="293"/>
      <c r="N977" s="293"/>
      <c r="O977" s="293"/>
      <c r="P977" s="293"/>
      <c r="Q977" s="293"/>
      <c r="R977" s="260"/>
      <c r="S977" s="293"/>
      <c r="T977" s="293"/>
      <c r="U977" s="293"/>
      <c r="V977" s="306"/>
      <c r="W977" s="301"/>
      <c r="X977" s="306"/>
      <c r="Y977" s="306"/>
      <c r="Z977" s="293"/>
      <c r="AA977" s="293"/>
      <c r="AB977" s="293"/>
      <c r="AC977" s="293"/>
      <c r="AD977" s="293"/>
      <c r="AE977" s="308"/>
      <c r="AF977" s="308"/>
      <c r="AG977" s="308"/>
      <c r="AH977" s="308"/>
      <c r="AI977" s="308"/>
      <c r="AJ977" s="308"/>
      <c r="AK977" s="308"/>
      <c r="AL977" s="308"/>
      <c r="AM977" s="308"/>
      <c r="AN977" s="308"/>
      <c r="AO977" s="308"/>
      <c r="AP977" s="308"/>
      <c r="AQ977" s="308"/>
      <c r="AR977" s="308"/>
      <c r="AS977" s="295"/>
    </row>
    <row r="978" spans="1:45">
      <c r="B978" s="283" t="s">
        <v>339</v>
      </c>
      <c r="C978" s="306"/>
      <c r="D978" s="306"/>
      <c r="E978" s="293"/>
      <c r="F978" s="293"/>
      <c r="G978" s="293"/>
      <c r="H978" s="293"/>
      <c r="I978" s="293"/>
      <c r="J978" s="293"/>
      <c r="K978" s="293"/>
      <c r="L978" s="293"/>
      <c r="M978" s="293"/>
      <c r="N978" s="293"/>
      <c r="O978" s="293"/>
      <c r="P978" s="293"/>
      <c r="Q978" s="293"/>
      <c r="R978" s="260"/>
      <c r="S978" s="293"/>
      <c r="T978" s="293"/>
      <c r="U978" s="293"/>
      <c r="V978" s="306"/>
      <c r="W978" s="301"/>
      <c r="X978" s="306"/>
      <c r="Y978" s="306"/>
      <c r="Z978" s="293"/>
      <c r="AA978" s="293"/>
      <c r="AB978" s="293"/>
      <c r="AC978" s="293"/>
      <c r="AD978" s="293"/>
      <c r="AE978" s="682">
        <f>SUMPRODUCT($E$799:$E$959,AE799:AE959)</f>
        <v>1432841.9307900809</v>
      </c>
      <c r="AF978" s="682">
        <f>SUMPRODUCT($E$799:$E$959,AF799:AF959)</f>
        <v>2258271.4600000079</v>
      </c>
      <c r="AG978" s="251">
        <f>IF($AG$797="kw",SUMPRODUCT($Q$799:$Q$959,$S$799:$S$959,AG799:AG959),SUMPRODUCT($E$799:$E$959,AG799:AG959))</f>
        <v>17220592.039978437</v>
      </c>
      <c r="AH978" s="251">
        <f>IF($AH$797="kw",SUMPRODUCT($Q$799:$Q$959,$S$799:$S$959,AH799:AH959),SUMPRODUCT($E$799:$E$959,AH799:AH959))</f>
        <v>197406.27152533105</v>
      </c>
      <c r="AI978" s="251">
        <f>IF(AI797="kw",SUMPRODUCT($Q$799:$Q$959,$S$799:$S$959,AI799:AI959),SUMPRODUCT($E$799:$E$959,AI799:AI959))</f>
        <v>48905.871203049152</v>
      </c>
      <c r="AJ978" s="251">
        <f t="shared" ref="AJ978:AR978" si="2897">IF(AJ797="kw",SUMPRODUCT($Q$799:$Q$959,$S$799:$S$959,AJ799:AJ959),SUMPRODUCT($E$799:$E$959,AJ799:AJ959))</f>
        <v>38413.918718829802</v>
      </c>
      <c r="AK978" s="251">
        <f t="shared" si="2897"/>
        <v>0</v>
      </c>
      <c r="AL978" s="251">
        <f t="shared" si="2897"/>
        <v>0</v>
      </c>
      <c r="AM978" s="251">
        <f t="shared" si="2897"/>
        <v>0</v>
      </c>
      <c r="AN978" s="251">
        <f t="shared" si="2897"/>
        <v>0</v>
      </c>
      <c r="AO978" s="251">
        <f t="shared" si="2897"/>
        <v>0</v>
      </c>
      <c r="AP978" s="251">
        <f t="shared" si="2897"/>
        <v>0</v>
      </c>
      <c r="AQ978" s="251">
        <f t="shared" si="2897"/>
        <v>0</v>
      </c>
      <c r="AR978" s="251">
        <f t="shared" si="2897"/>
        <v>0</v>
      </c>
      <c r="AS978" s="295"/>
    </row>
    <row r="979" spans="1:45">
      <c r="B979" s="283" t="s">
        <v>846</v>
      </c>
      <c r="C979" s="306"/>
      <c r="D979" s="306"/>
      <c r="E979" s="293"/>
      <c r="F979" s="293"/>
      <c r="G979" s="293"/>
      <c r="H979" s="293"/>
      <c r="I979" s="293"/>
      <c r="J979" s="293"/>
      <c r="K979" s="293"/>
      <c r="L979" s="293"/>
      <c r="M979" s="293"/>
      <c r="N979" s="293"/>
      <c r="O979" s="293"/>
      <c r="P979" s="293"/>
      <c r="Q979" s="293"/>
      <c r="R979" s="260"/>
      <c r="S979" s="293"/>
      <c r="T979" s="293"/>
      <c r="U979" s="293"/>
      <c r="V979" s="306"/>
      <c r="W979" s="301"/>
      <c r="X979" s="306"/>
      <c r="Y979" s="306"/>
      <c r="Z979" s="293"/>
      <c r="AA979" s="293"/>
      <c r="AB979" s="293"/>
      <c r="AC979" s="293"/>
      <c r="AD979" s="293"/>
      <c r="AE979" s="682">
        <f>SUMPRODUCT($F$799:$F$959,AE799:AE959)</f>
        <v>1432841.9307900809</v>
      </c>
      <c r="AF979" s="682">
        <f>SUMPRODUCT($F$799:$F$959,AF799:AF959)</f>
        <v>2258271.4600000079</v>
      </c>
      <c r="AG979" s="251">
        <f>IF(AG797="kw",SUMPRODUCT($Q$799:$Q$959,$T$799:$T$959,AG799:AG959),SUMPRODUCT($F$799:$F$959,AG799:AG959))</f>
        <v>17035860.65684304</v>
      </c>
      <c r="AH979" s="251">
        <f t="shared" ref="AH979:AR979" si="2898">IF(AH797="kw",SUMPRODUCT($Q$799:$Q$959,$T$799:$T$959,AH799:AH959),SUMPRODUCT($F$799:$F$959,AH799:AH959))</f>
        <v>197392.84453060638</v>
      </c>
      <c r="AI979" s="251">
        <f t="shared" si="2898"/>
        <v>48905.093674009768</v>
      </c>
      <c r="AJ979" s="251">
        <f t="shared" si="2898"/>
        <v>38413.026668664337</v>
      </c>
      <c r="AK979" s="251">
        <f t="shared" si="2898"/>
        <v>0</v>
      </c>
      <c r="AL979" s="251">
        <f t="shared" si="2898"/>
        <v>0</v>
      </c>
      <c r="AM979" s="251">
        <f t="shared" si="2898"/>
        <v>0</v>
      </c>
      <c r="AN979" s="251">
        <f t="shared" si="2898"/>
        <v>0</v>
      </c>
      <c r="AO979" s="251">
        <f t="shared" si="2898"/>
        <v>0</v>
      </c>
      <c r="AP979" s="251">
        <f t="shared" si="2898"/>
        <v>0</v>
      </c>
      <c r="AQ979" s="251">
        <f t="shared" si="2898"/>
        <v>0</v>
      </c>
      <c r="AR979" s="251">
        <f t="shared" si="2898"/>
        <v>0</v>
      </c>
      <c r="AS979" s="295"/>
    </row>
    <row r="980" spans="1:45">
      <c r="B980" s="283" t="s">
        <v>871</v>
      </c>
      <c r="C980" s="306"/>
      <c r="D980" s="306"/>
      <c r="E980" s="293"/>
      <c r="F980" s="293"/>
      <c r="G980" s="293"/>
      <c r="H980" s="293"/>
      <c r="I980" s="293"/>
      <c r="J980" s="293"/>
      <c r="K980" s="293"/>
      <c r="L980" s="293"/>
      <c r="M980" s="293"/>
      <c r="N980" s="293"/>
      <c r="O980" s="293"/>
      <c r="P980" s="293"/>
      <c r="Q980" s="293"/>
      <c r="R980" s="260"/>
      <c r="S980" s="293"/>
      <c r="T980" s="293"/>
      <c r="U980" s="293"/>
      <c r="V980" s="306"/>
      <c r="W980" s="301"/>
      <c r="X980" s="306"/>
      <c r="Y980" s="306"/>
      <c r="Z980" s="293"/>
      <c r="AA980" s="293"/>
      <c r="AB980" s="293"/>
      <c r="AC980" s="293"/>
      <c r="AD980" s="293"/>
      <c r="AE980" s="682">
        <f>SUMPRODUCT($G$799:$G$959,AE799:AE959)</f>
        <v>1432841.9307900809</v>
      </c>
      <c r="AF980" s="682">
        <f>SUMPRODUCT($G$799:$G$959,AF799:AF959)</f>
        <v>2258271.4600000079</v>
      </c>
      <c r="AG980" s="251">
        <f>IF(AG797="kw",SUMPRODUCT($Q$799:$Q$959,$U$799:$U$959,AG799:AG959),SUMPRODUCT($G$799:$G$959,AG799:AG959))</f>
        <v>16683577.778072007</v>
      </c>
      <c r="AH980" s="251">
        <f t="shared" ref="AH980:AR980" si="2899">IF(AH797="kw",SUMPRODUCT($Q$799:$Q$959,$U$799:$U$959,AH799:AH959),SUMPRODUCT($G$799:$G$959,AH799:AH959))</f>
        <v>197191.82604941344</v>
      </c>
      <c r="AI980" s="251">
        <f t="shared" si="2899"/>
        <v>48858.182452655943</v>
      </c>
      <c r="AJ980" s="251">
        <f t="shared" si="2899"/>
        <v>38395.692609432277</v>
      </c>
      <c r="AK980" s="251">
        <f t="shared" si="2899"/>
        <v>0</v>
      </c>
      <c r="AL980" s="251">
        <f t="shared" si="2899"/>
        <v>0</v>
      </c>
      <c r="AM980" s="251">
        <f t="shared" si="2899"/>
        <v>0</v>
      </c>
      <c r="AN980" s="251">
        <f t="shared" si="2899"/>
        <v>0</v>
      </c>
      <c r="AO980" s="251">
        <f t="shared" si="2899"/>
        <v>0</v>
      </c>
      <c r="AP980" s="251">
        <f t="shared" si="2899"/>
        <v>0</v>
      </c>
      <c r="AQ980" s="251">
        <f t="shared" si="2899"/>
        <v>0</v>
      </c>
      <c r="AR980" s="251">
        <f t="shared" si="2899"/>
        <v>0</v>
      </c>
      <c r="AS980" s="295"/>
    </row>
    <row r="981" spans="1:45">
      <c r="B981" s="283" t="s">
        <v>872</v>
      </c>
      <c r="C981" s="306"/>
      <c r="D981" s="306"/>
      <c r="E981" s="293"/>
      <c r="F981" s="293"/>
      <c r="G981" s="293"/>
      <c r="H981" s="293"/>
      <c r="I981" s="293"/>
      <c r="J981" s="293"/>
      <c r="K981" s="293"/>
      <c r="L981" s="293"/>
      <c r="M981" s="293"/>
      <c r="N981" s="293"/>
      <c r="O981" s="293"/>
      <c r="P981" s="293"/>
      <c r="Q981" s="293"/>
      <c r="R981" s="260"/>
      <c r="S981" s="293"/>
      <c r="T981" s="293"/>
      <c r="U981" s="293"/>
      <c r="V981" s="306"/>
      <c r="W981" s="301"/>
      <c r="X981" s="306"/>
      <c r="Y981" s="306"/>
      <c r="Z981" s="293"/>
      <c r="AA981" s="293"/>
      <c r="AB981" s="293"/>
      <c r="AC981" s="293"/>
      <c r="AD981" s="293"/>
      <c r="AE981" s="682">
        <f>SUMPRODUCT($H$799:$H$959,AE799:AE959)</f>
        <v>1432841.9307900809</v>
      </c>
      <c r="AF981" s="682">
        <f>SUMPRODUCT($H$799:$H$959,AF799:AF959)</f>
        <v>2258271.4600000079</v>
      </c>
      <c r="AG981" s="251">
        <f>IF(AG797="kw",SUMPRODUCT($Q$799:$Q$959,$V$799:$V$959,AG799:AG959),SUMPRODUCT($H$799:$H$959,AG799:AG959))</f>
        <v>15885634.296632864</v>
      </c>
      <c r="AH981" s="251">
        <f t="shared" ref="AH981:AR981" si="2900">IF(AH797="kw",SUMPRODUCT($Q$799:$Q$959,$V$799:$V$959,AH799:AH959),SUMPRODUCT($H$799:$H$959,AH799:AH959))</f>
        <v>196961.82395018789</v>
      </c>
      <c r="AI981" s="251">
        <f t="shared" si="2900"/>
        <v>48814.261026983106</v>
      </c>
      <c r="AJ981" s="251">
        <f t="shared" si="2900"/>
        <v>38376.959593384105</v>
      </c>
      <c r="AK981" s="251">
        <f t="shared" si="2900"/>
        <v>0</v>
      </c>
      <c r="AL981" s="251">
        <f t="shared" si="2900"/>
        <v>0</v>
      </c>
      <c r="AM981" s="251">
        <f t="shared" si="2900"/>
        <v>0</v>
      </c>
      <c r="AN981" s="251">
        <f t="shared" si="2900"/>
        <v>0</v>
      </c>
      <c r="AO981" s="251">
        <f t="shared" si="2900"/>
        <v>0</v>
      </c>
      <c r="AP981" s="251">
        <f t="shared" si="2900"/>
        <v>0</v>
      </c>
      <c r="AQ981" s="251">
        <f t="shared" si="2900"/>
        <v>0</v>
      </c>
      <c r="AR981" s="251">
        <f t="shared" si="2900"/>
        <v>0</v>
      </c>
      <c r="AS981" s="295"/>
    </row>
    <row r="982" spans="1:45">
      <c r="B982" s="283" t="s">
        <v>873</v>
      </c>
      <c r="C982" s="306"/>
      <c r="D982" s="306"/>
      <c r="E982" s="293"/>
      <c r="F982" s="293"/>
      <c r="G982" s="293"/>
      <c r="H982" s="293"/>
      <c r="I982" s="293"/>
      <c r="J982" s="293"/>
      <c r="K982" s="293"/>
      <c r="L982" s="293"/>
      <c r="M982" s="293"/>
      <c r="N982" s="293"/>
      <c r="O982" s="293"/>
      <c r="P982" s="293"/>
      <c r="Q982" s="293"/>
      <c r="R982" s="260"/>
      <c r="S982" s="293"/>
      <c r="T982" s="293"/>
      <c r="U982" s="293"/>
      <c r="V982" s="306"/>
      <c r="W982" s="301"/>
      <c r="X982" s="306"/>
      <c r="Y982" s="306"/>
      <c r="Z982" s="293"/>
      <c r="AA982" s="293"/>
      <c r="AB982" s="293"/>
      <c r="AC982" s="293"/>
      <c r="AD982" s="293"/>
      <c r="AE982" s="682">
        <f>SUMPRODUCT($I$799:$I$959,AE799:AE959)</f>
        <v>1432841.9307900809</v>
      </c>
      <c r="AF982" s="682">
        <f>SUMPRODUCT($I$799:$I$959,AF799:AF959)</f>
        <v>2258271.4600000079</v>
      </c>
      <c r="AG982" s="251">
        <f>IF(AG797="kw",SUMPRODUCT($Q$799:$Q$959,$W$799:$W$959,AG799:AG959),SUMPRODUCT($I$799:$I$959,AG799:AG959))</f>
        <v>14597984.736814614</v>
      </c>
      <c r="AH982" s="251">
        <f t="shared" ref="AH982:AR982" si="2901">IF(AH797="kw",SUMPRODUCT($Q$799:$Q$959,$W$799:$W$959,AH799:AH959),SUMPRODUCT($I$799:$I$959,AH799:AH959))</f>
        <v>189769.72977246685</v>
      </c>
      <c r="AI982" s="251">
        <f t="shared" si="2901"/>
        <v>46639.980735032324</v>
      </c>
      <c r="AJ982" s="251">
        <f t="shared" si="2901"/>
        <v>37019.756030815915</v>
      </c>
      <c r="AK982" s="251">
        <f t="shared" si="2901"/>
        <v>0</v>
      </c>
      <c r="AL982" s="251">
        <f t="shared" si="2901"/>
        <v>0</v>
      </c>
      <c r="AM982" s="251">
        <f t="shared" si="2901"/>
        <v>0</v>
      </c>
      <c r="AN982" s="251">
        <f t="shared" si="2901"/>
        <v>0</v>
      </c>
      <c r="AO982" s="251">
        <f t="shared" si="2901"/>
        <v>0</v>
      </c>
      <c r="AP982" s="251">
        <f t="shared" si="2901"/>
        <v>0</v>
      </c>
      <c r="AQ982" s="251">
        <f t="shared" si="2901"/>
        <v>0</v>
      </c>
      <c r="AR982" s="251">
        <f t="shared" si="2901"/>
        <v>0</v>
      </c>
      <c r="AS982" s="295"/>
    </row>
    <row r="983" spans="1:45">
      <c r="B983" s="283" t="s">
        <v>874</v>
      </c>
      <c r="C983" s="306"/>
      <c r="D983" s="306"/>
      <c r="E983" s="293"/>
      <c r="F983" s="293"/>
      <c r="G983" s="293"/>
      <c r="H983" s="293"/>
      <c r="I983" s="293"/>
      <c r="J983" s="293"/>
      <c r="K983" s="293"/>
      <c r="L983" s="293"/>
      <c r="M983" s="293"/>
      <c r="N983" s="293"/>
      <c r="O983" s="293"/>
      <c r="P983" s="293"/>
      <c r="Q983" s="293"/>
      <c r="R983" s="260"/>
      <c r="S983" s="293"/>
      <c r="T983" s="293"/>
      <c r="U983" s="293"/>
      <c r="V983" s="306"/>
      <c r="W983" s="301"/>
      <c r="X983" s="306"/>
      <c r="Y983" s="306"/>
      <c r="Z983" s="293"/>
      <c r="AA983" s="293"/>
      <c r="AB983" s="293"/>
      <c r="AC983" s="293"/>
      <c r="AD983" s="293"/>
      <c r="AE983" s="682">
        <f>SUMPRODUCT($J$799:$J$959,AE799:AE959)</f>
        <v>1432841.9307900809</v>
      </c>
      <c r="AF983" s="682">
        <f>SUMPRODUCT($J$799:$J$959,AF799:AF959)</f>
        <v>2258271.4600000079</v>
      </c>
      <c r="AG983" s="251">
        <f>IF(AG797="kw",SUMPRODUCT($Q$799:$Q$959,$X$799:$X$959,AG799:AG959),SUMPRODUCT($J$799:$J$959,AG799:AG959))</f>
        <v>14025457.701180849</v>
      </c>
      <c r="AH983" s="251">
        <f t="shared" ref="AH983:AR983" si="2902">IF(AH797="kw",SUMPRODUCT($Q$799:$Q$959,$X$799:$X$959,AH799:AH959),SUMPRODUCT($J$799:$J$959,AH799:AH959))</f>
        <v>189681.39428085729</v>
      </c>
      <c r="AI983" s="251">
        <f t="shared" si="2902"/>
        <v>46634.86541240479</v>
      </c>
      <c r="AJ983" s="251">
        <f t="shared" si="2902"/>
        <v>37013.887279727278</v>
      </c>
      <c r="AK983" s="251">
        <f t="shared" si="2902"/>
        <v>0</v>
      </c>
      <c r="AL983" s="251">
        <f t="shared" si="2902"/>
        <v>0</v>
      </c>
      <c r="AM983" s="251">
        <f t="shared" si="2902"/>
        <v>0</v>
      </c>
      <c r="AN983" s="251">
        <f t="shared" si="2902"/>
        <v>0</v>
      </c>
      <c r="AO983" s="251">
        <f t="shared" si="2902"/>
        <v>0</v>
      </c>
      <c r="AP983" s="251">
        <f t="shared" si="2902"/>
        <v>0</v>
      </c>
      <c r="AQ983" s="251">
        <f t="shared" si="2902"/>
        <v>0</v>
      </c>
      <c r="AR983" s="251">
        <f t="shared" si="2902"/>
        <v>0</v>
      </c>
      <c r="AS983" s="295"/>
    </row>
    <row r="984" spans="1:45">
      <c r="B984" s="283" t="s">
        <v>875</v>
      </c>
      <c r="C984" s="306"/>
      <c r="D984" s="306"/>
      <c r="E984" s="293"/>
      <c r="F984" s="293"/>
      <c r="G984" s="293"/>
      <c r="H984" s="293"/>
      <c r="I984" s="293"/>
      <c r="J984" s="293"/>
      <c r="K984" s="293"/>
      <c r="L984" s="293"/>
      <c r="M984" s="293"/>
      <c r="N984" s="293"/>
      <c r="O984" s="293"/>
      <c r="P984" s="293"/>
      <c r="Q984" s="293"/>
      <c r="R984" s="260"/>
      <c r="S984" s="293"/>
      <c r="T984" s="293"/>
      <c r="U984" s="293"/>
      <c r="V984" s="306"/>
      <c r="W984" s="301"/>
      <c r="X984" s="306"/>
      <c r="Y984" s="306"/>
      <c r="Z984" s="293"/>
      <c r="AA984" s="293"/>
      <c r="AB984" s="293"/>
      <c r="AC984" s="293"/>
      <c r="AD984" s="293"/>
      <c r="AE984" s="682">
        <f>SUMPRODUCT($K$799:$K$959,AE799:AE959)</f>
        <v>1432841.9307900809</v>
      </c>
      <c r="AF984" s="682">
        <f>SUMPRODUCT($K$799:$K$959,AF799:AF959)</f>
        <v>2258271.4600000079</v>
      </c>
      <c r="AG984" s="251">
        <f>IF(AG797="kw",SUMPRODUCT($Q$799:$Q$959,$Y$799:$Y$959,AG799:AG959),SUMPRODUCT($K$799:$K$959,AG799:AG959))</f>
        <v>13146049.818051748</v>
      </c>
      <c r="AH984" s="251">
        <f t="shared" ref="AH984:AR984" si="2903">IF(AH797="kw",SUMPRODUCT($Q$799:$Q$959,$Y$799:$Y$959,AH799:AH959),SUMPRODUCT($K$799:$K$959,AH799:AH959))</f>
        <v>189526.63049955739</v>
      </c>
      <c r="AI984" s="251">
        <f t="shared" si="2903"/>
        <v>46625.903367161358</v>
      </c>
      <c r="AJ984" s="251">
        <f t="shared" si="2903"/>
        <v>37003.605227820008</v>
      </c>
      <c r="AK984" s="251">
        <f t="shared" si="2903"/>
        <v>0</v>
      </c>
      <c r="AL984" s="251">
        <f t="shared" si="2903"/>
        <v>0</v>
      </c>
      <c r="AM984" s="251">
        <f t="shared" si="2903"/>
        <v>0</v>
      </c>
      <c r="AN984" s="251">
        <f t="shared" si="2903"/>
        <v>0</v>
      </c>
      <c r="AO984" s="251">
        <f t="shared" si="2903"/>
        <v>0</v>
      </c>
      <c r="AP984" s="251">
        <f t="shared" si="2903"/>
        <v>0</v>
      </c>
      <c r="AQ984" s="251">
        <f t="shared" si="2903"/>
        <v>0</v>
      </c>
      <c r="AR984" s="251">
        <f t="shared" si="2903"/>
        <v>0</v>
      </c>
      <c r="AS984" s="295"/>
    </row>
    <row r="985" spans="1:45">
      <c r="B985" s="391" t="s">
        <v>876</v>
      </c>
      <c r="C985" s="319"/>
      <c r="D985" s="337"/>
      <c r="E985" s="337"/>
      <c r="F985" s="337"/>
      <c r="G985" s="337"/>
      <c r="H985" s="337"/>
      <c r="I985" s="337"/>
      <c r="J985" s="337"/>
      <c r="K985" s="337"/>
      <c r="L985" s="337"/>
      <c r="M985" s="337"/>
      <c r="N985" s="337"/>
      <c r="O985" s="337"/>
      <c r="P985" s="337"/>
      <c r="Q985" s="337"/>
      <c r="R985" s="336"/>
      <c r="S985" s="337"/>
      <c r="T985" s="337"/>
      <c r="U985" s="337"/>
      <c r="V985" s="319"/>
      <c r="W985" s="338"/>
      <c r="X985" s="338"/>
      <c r="Y985" s="337"/>
      <c r="Z985" s="337"/>
      <c r="AA985" s="338"/>
      <c r="AB985" s="338"/>
      <c r="AC985" s="338"/>
      <c r="AD985" s="338"/>
      <c r="AE985" s="683">
        <f>SUMPRODUCT($L$799:$L$959,AE799:AE959)</f>
        <v>1432841.9307900809</v>
      </c>
      <c r="AF985" s="683">
        <f>SUMPRODUCT($L$799:$L$959,AF799:AF959)</f>
        <v>2258271.4600000079</v>
      </c>
      <c r="AG985" s="285">
        <f>IF(AG797="kw",SUMPRODUCT($Q$799:$Q$959,$Z$799:$Z$959,AG799:AG959),SUMPRODUCT($L$799:$L$959,AG799:AG959))</f>
        <v>12634147.855549298</v>
      </c>
      <c r="AH985" s="285">
        <f t="shared" ref="AH985:AR985" si="2904">IF(AH797="kw",SUMPRODUCT($Q$799:$Q$959,$Z$799:$Z$959,AH799:AH959),SUMPRODUCT($L$799:$L$959,AH799:AH959))</f>
        <v>189372.02772264159</v>
      </c>
      <c r="AI985" s="285">
        <f t="shared" si="2904"/>
        <v>46602.338709200987</v>
      </c>
      <c r="AJ985" s="285">
        <f t="shared" si="2904"/>
        <v>36985.702674996443</v>
      </c>
      <c r="AK985" s="285">
        <f t="shared" si="2904"/>
        <v>0</v>
      </c>
      <c r="AL985" s="285">
        <f t="shared" si="2904"/>
        <v>0</v>
      </c>
      <c r="AM985" s="285">
        <f t="shared" si="2904"/>
        <v>0</v>
      </c>
      <c r="AN985" s="285">
        <f t="shared" si="2904"/>
        <v>0</v>
      </c>
      <c r="AO985" s="285">
        <f t="shared" si="2904"/>
        <v>0</v>
      </c>
      <c r="AP985" s="285">
        <f t="shared" si="2904"/>
        <v>0</v>
      </c>
      <c r="AQ985" s="285">
        <f t="shared" si="2904"/>
        <v>0</v>
      </c>
      <c r="AR985" s="285">
        <f t="shared" si="2904"/>
        <v>0</v>
      </c>
      <c r="AS985" s="339"/>
    </row>
    <row r="986" spans="1:45" ht="18.75" customHeight="1">
      <c r="B986" s="322" t="s">
        <v>586</v>
      </c>
      <c r="C986" s="340"/>
      <c r="D986" s="341"/>
      <c r="E986" s="341"/>
      <c r="F986" s="341"/>
      <c r="G986" s="341"/>
      <c r="H986" s="341"/>
      <c r="I986" s="341"/>
      <c r="J986" s="341"/>
      <c r="K986" s="341"/>
      <c r="L986" s="341"/>
      <c r="M986" s="341"/>
      <c r="N986" s="341"/>
      <c r="O986" s="341"/>
      <c r="P986" s="341"/>
      <c r="Q986" s="341"/>
      <c r="R986" s="341"/>
      <c r="S986" s="341"/>
      <c r="T986" s="341"/>
      <c r="U986" s="341"/>
      <c r="V986" s="325"/>
      <c r="W986" s="326"/>
      <c r="X986" s="341"/>
      <c r="Y986" s="341"/>
      <c r="Z986" s="341"/>
      <c r="AA986" s="341"/>
      <c r="AB986" s="341"/>
      <c r="AC986" s="341"/>
      <c r="AD986" s="341"/>
      <c r="AE986" s="342"/>
      <c r="AF986" s="342"/>
      <c r="AG986" s="342"/>
      <c r="AH986" s="342"/>
      <c r="AI986" s="342"/>
      <c r="AJ986" s="342"/>
      <c r="AK986" s="342"/>
      <c r="AL986" s="342"/>
      <c r="AM986" s="342"/>
      <c r="AN986" s="342"/>
      <c r="AO986" s="342"/>
      <c r="AP986" s="342"/>
      <c r="AQ986" s="342"/>
      <c r="AR986" s="342"/>
      <c r="AS986" s="342"/>
    </row>
    <row r="987" spans="1:45" collapsed="1"/>
    <row r="989" spans="1:45" ht="15.75">
      <c r="B989" s="241" t="s">
        <v>340</v>
      </c>
      <c r="C989" s="242"/>
      <c r="D989" s="511" t="s">
        <v>523</v>
      </c>
      <c r="E989" s="217"/>
      <c r="F989" s="511"/>
      <c r="G989" s="217"/>
      <c r="H989" s="217"/>
      <c r="I989" s="217"/>
      <c r="J989" s="217"/>
      <c r="K989" s="217"/>
      <c r="L989" s="217"/>
      <c r="M989" s="217"/>
      <c r="N989" s="217"/>
      <c r="O989" s="217"/>
      <c r="P989" s="217"/>
      <c r="Q989" s="217"/>
      <c r="R989" s="242"/>
      <c r="S989" s="217"/>
      <c r="T989" s="217"/>
      <c r="U989" s="217"/>
      <c r="V989" s="217"/>
      <c r="W989" s="217"/>
      <c r="X989" s="217"/>
      <c r="Y989" s="217"/>
      <c r="Z989" s="217"/>
      <c r="AA989" s="217"/>
      <c r="AB989" s="217"/>
      <c r="AC989" s="217"/>
      <c r="AD989" s="217"/>
      <c r="AE989" s="231"/>
      <c r="AF989" s="229"/>
      <c r="AG989" s="229"/>
      <c r="AH989" s="229"/>
      <c r="AI989" s="229"/>
      <c r="AJ989" s="229"/>
      <c r="AK989" s="229"/>
      <c r="AL989" s="229"/>
      <c r="AM989" s="229"/>
      <c r="AN989" s="229"/>
      <c r="AO989" s="229"/>
      <c r="AP989" s="229"/>
      <c r="AQ989" s="229"/>
      <c r="AR989" s="229"/>
    </row>
    <row r="990" spans="1:45" ht="39.75" customHeight="1">
      <c r="B990" s="930" t="s">
        <v>211</v>
      </c>
      <c r="C990" s="932" t="s">
        <v>33</v>
      </c>
      <c r="D990" s="244" t="s">
        <v>421</v>
      </c>
      <c r="E990" s="941" t="s">
        <v>209</v>
      </c>
      <c r="F990" s="942"/>
      <c r="G990" s="942"/>
      <c r="H990" s="942"/>
      <c r="I990" s="942"/>
      <c r="J990" s="942"/>
      <c r="K990" s="942"/>
      <c r="L990" s="942"/>
      <c r="M990" s="942"/>
      <c r="N990" s="942"/>
      <c r="O990" s="942"/>
      <c r="P990" s="943"/>
      <c r="Q990" s="939" t="s">
        <v>213</v>
      </c>
      <c r="R990" s="244" t="s">
        <v>422</v>
      </c>
      <c r="S990" s="936" t="s">
        <v>212</v>
      </c>
      <c r="T990" s="937"/>
      <c r="U990" s="937"/>
      <c r="V990" s="937"/>
      <c r="W990" s="937"/>
      <c r="X990" s="937"/>
      <c r="Y990" s="937"/>
      <c r="Z990" s="937"/>
      <c r="AA990" s="937"/>
      <c r="AB990" s="937"/>
      <c r="AC990" s="937"/>
      <c r="AD990" s="944"/>
      <c r="AE990" s="936" t="s">
        <v>242</v>
      </c>
      <c r="AF990" s="937"/>
      <c r="AG990" s="937"/>
      <c r="AH990" s="937"/>
      <c r="AI990" s="937"/>
      <c r="AJ990" s="937"/>
      <c r="AK990" s="937"/>
      <c r="AL990" s="937"/>
      <c r="AM990" s="937"/>
      <c r="AN990" s="937"/>
      <c r="AO990" s="937"/>
      <c r="AP990" s="937"/>
      <c r="AQ990" s="937"/>
      <c r="AR990" s="937"/>
      <c r="AS990" s="938"/>
    </row>
    <row r="991" spans="1:45" ht="65.25" customHeight="1">
      <c r="B991" s="931"/>
      <c r="C991" s="933"/>
      <c r="D991" s="245">
        <v>2020</v>
      </c>
      <c r="E991" s="245">
        <v>2021</v>
      </c>
      <c r="F991" s="245">
        <v>2022</v>
      </c>
      <c r="G991" s="245">
        <v>2023</v>
      </c>
      <c r="H991" s="245">
        <v>2024</v>
      </c>
      <c r="I991" s="245">
        <v>2025</v>
      </c>
      <c r="J991" s="245">
        <v>2026</v>
      </c>
      <c r="K991" s="245">
        <v>2027</v>
      </c>
      <c r="L991" s="245">
        <v>2028</v>
      </c>
      <c r="M991" s="245">
        <v>2029</v>
      </c>
      <c r="N991" s="245">
        <v>2030</v>
      </c>
      <c r="O991" s="245">
        <v>2031</v>
      </c>
      <c r="P991" s="245">
        <v>2032</v>
      </c>
      <c r="Q991" s="940"/>
      <c r="R991" s="245">
        <v>2020</v>
      </c>
      <c r="S991" s="245">
        <v>2021</v>
      </c>
      <c r="T991" s="245">
        <v>2022</v>
      </c>
      <c r="U991" s="245">
        <v>2023</v>
      </c>
      <c r="V991" s="245">
        <v>2024</v>
      </c>
      <c r="W991" s="245">
        <v>2025</v>
      </c>
      <c r="X991" s="245">
        <v>2026</v>
      </c>
      <c r="Y991" s="245">
        <v>2027</v>
      </c>
      <c r="Z991" s="245">
        <v>2028</v>
      </c>
      <c r="AA991" s="245">
        <v>2029</v>
      </c>
      <c r="AB991" s="245">
        <v>2030</v>
      </c>
      <c r="AC991" s="245">
        <v>2031</v>
      </c>
      <c r="AD991" s="245">
        <v>2032</v>
      </c>
      <c r="AE991" s="245" t="str">
        <f>'1.  LRAMVA Summary'!$D$53</f>
        <v>Residential</v>
      </c>
      <c r="AF991" s="245" t="str">
        <f>'1.  LRAMVA Summary'!$E$53</f>
        <v>Competitive Sector Multi-Unit Residential Service</v>
      </c>
      <c r="AG991" s="245" t="str">
        <f>'1.  LRAMVA Summary'!$F$53</f>
        <v>GS &lt;50kW</v>
      </c>
      <c r="AH991" s="245" t="str">
        <f>'1.  LRAMVA Summary'!$G$53</f>
        <v>GS 50-999kW</v>
      </c>
      <c r="AI991" s="245" t="str">
        <f>'1.  LRAMVA Summary'!$H$53</f>
        <v>GS 1000-4999kW</v>
      </c>
      <c r="AJ991" s="245" t="str">
        <f>'1.  LRAMVA Summary'!$I$53</f>
        <v>Large Use</v>
      </c>
      <c r="AK991" s="245" t="str">
        <f>'1.  LRAMVA Summary'!$J$53</f>
        <v/>
      </c>
      <c r="AL991" s="245" t="str">
        <f>'1.  LRAMVA Summary'!$K$53</f>
        <v/>
      </c>
      <c r="AM991" s="245" t="str">
        <f>'1.  LRAMVA Summary'!$L$53</f>
        <v/>
      </c>
      <c r="AN991" s="245" t="str">
        <f>'1.  LRAMVA Summary'!$M$53</f>
        <v/>
      </c>
      <c r="AO991" s="245" t="str">
        <f>'1.  LRAMVA Summary'!$N$53</f>
        <v/>
      </c>
      <c r="AP991" s="245" t="str">
        <f>'1.  LRAMVA Summary'!$O$53</f>
        <v/>
      </c>
      <c r="AQ991" s="245" t="str">
        <f>'1.  LRAMVA Summary'!$P$53</f>
        <v/>
      </c>
      <c r="AR991" s="245" t="str">
        <f>'1.  LRAMVA Summary'!$Q$53</f>
        <v/>
      </c>
      <c r="AS991" s="247" t="str">
        <f>'1.  LRAMVA Summary'!$R$53</f>
        <v>Total</v>
      </c>
    </row>
    <row r="992" spans="1:45" ht="15" customHeight="1">
      <c r="A992" s="464"/>
      <c r="B992" s="454"/>
      <c r="C992" s="249"/>
      <c r="D992" s="249"/>
      <c r="E992" s="249"/>
      <c r="F992" s="249"/>
      <c r="G992" s="249"/>
      <c r="H992" s="249"/>
      <c r="I992" s="249"/>
      <c r="J992" s="249"/>
      <c r="K992" s="249"/>
      <c r="L992" s="249"/>
      <c r="M992" s="249"/>
      <c r="N992" s="249"/>
      <c r="O992" s="249"/>
      <c r="P992" s="249"/>
      <c r="Q992" s="250"/>
      <c r="R992" s="249"/>
      <c r="S992" s="249"/>
      <c r="T992" s="249"/>
      <c r="U992" s="249"/>
      <c r="V992" s="249"/>
      <c r="W992" s="249"/>
      <c r="X992" s="249"/>
      <c r="Y992" s="249"/>
      <c r="Z992" s="249"/>
      <c r="AA992" s="249"/>
      <c r="AB992" s="249"/>
      <c r="AC992" s="249"/>
      <c r="AD992" s="249"/>
      <c r="AE992" s="251" t="str">
        <f>'1.  LRAMVA Summary'!$D$54</f>
        <v>kWh</v>
      </c>
      <c r="AF992" s="251" t="str">
        <f>'1.  LRAMVA Summary'!$E$54</f>
        <v>kWh</v>
      </c>
      <c r="AG992" s="251" t="str">
        <f>'1.  LRAMVA Summary'!$F$54</f>
        <v>kWh</v>
      </c>
      <c r="AH992" s="251" t="str">
        <f>'1.  LRAMVA Summary'!$G$54</f>
        <v>kW</v>
      </c>
      <c r="AI992" s="251" t="str">
        <f>'1.  LRAMVA Summary'!$H$54</f>
        <v>kW</v>
      </c>
      <c r="AJ992" s="251" t="str">
        <f>'1.  LRAMVA Summary'!$I$54</f>
        <v>kW</v>
      </c>
      <c r="AK992" s="251">
        <f>'1.  LRAMVA Summary'!$J$54</f>
        <v>0</v>
      </c>
      <c r="AL992" s="251">
        <f>'1.  LRAMVA Summary'!$K$54</f>
        <v>0</v>
      </c>
      <c r="AM992" s="251">
        <f>'1.  LRAMVA Summary'!$L$54</f>
        <v>0</v>
      </c>
      <c r="AN992" s="251">
        <f>'1.  LRAMVA Summary'!$M$54</f>
        <v>0</v>
      </c>
      <c r="AO992" s="251">
        <f>'1.  LRAMVA Summary'!$N$54</f>
        <v>0</v>
      </c>
      <c r="AP992" s="251">
        <f>'1.  LRAMVA Summary'!$O$54</f>
        <v>0</v>
      </c>
      <c r="AQ992" s="251">
        <f>'1.  LRAMVA Summary'!$P$54</f>
        <v>0</v>
      </c>
      <c r="AR992" s="251">
        <f>'1.  LRAMVA Summary'!$Q$54</f>
        <v>0</v>
      </c>
      <c r="AS992" s="252"/>
    </row>
    <row r="993" spans="1:45" ht="15" hidden="1" customHeight="1" outlineLevel="1">
      <c r="A993" s="464"/>
      <c r="B993" s="443" t="s">
        <v>494</v>
      </c>
      <c r="C993" s="249"/>
      <c r="D993" s="249"/>
      <c r="E993" s="249"/>
      <c r="F993" s="249"/>
      <c r="G993" s="249"/>
      <c r="H993" s="249"/>
      <c r="I993" s="249"/>
      <c r="J993" s="249"/>
      <c r="K993" s="249"/>
      <c r="L993" s="249"/>
      <c r="M993" s="249"/>
      <c r="N993" s="249"/>
      <c r="O993" s="249"/>
      <c r="P993" s="249"/>
      <c r="Q993" s="250"/>
      <c r="R993" s="249"/>
      <c r="S993" s="249"/>
      <c r="T993" s="249"/>
      <c r="U993" s="249"/>
      <c r="V993" s="249"/>
      <c r="W993" s="249"/>
      <c r="X993" s="249"/>
      <c r="Y993" s="249"/>
      <c r="Z993" s="249"/>
      <c r="AA993" s="249"/>
      <c r="AB993" s="249"/>
      <c r="AC993" s="249"/>
      <c r="AD993" s="249"/>
      <c r="AE993" s="251"/>
      <c r="AF993" s="251"/>
      <c r="AG993" s="251"/>
      <c r="AH993" s="251"/>
      <c r="AI993" s="251"/>
      <c r="AJ993" s="251"/>
      <c r="AK993" s="251"/>
      <c r="AL993" s="251"/>
      <c r="AM993" s="251"/>
      <c r="AN993" s="251"/>
      <c r="AO993" s="251"/>
      <c r="AP993" s="251"/>
      <c r="AQ993" s="251"/>
      <c r="AR993" s="251"/>
      <c r="AS993" s="252"/>
    </row>
    <row r="994" spans="1:45" ht="15" hidden="1" customHeight="1" outlineLevel="1">
      <c r="A994" s="464">
        <v>1</v>
      </c>
      <c r="B994" s="379" t="s">
        <v>95</v>
      </c>
      <c r="C994" s="251" t="s">
        <v>25</v>
      </c>
      <c r="D994" s="255"/>
      <c r="E994" s="255"/>
      <c r="F994" s="255"/>
      <c r="G994" s="255"/>
      <c r="H994" s="255"/>
      <c r="I994" s="255"/>
      <c r="J994" s="255"/>
      <c r="K994" s="255"/>
      <c r="L994" s="255"/>
      <c r="M994" s="255"/>
      <c r="N994" s="255"/>
      <c r="O994" s="255"/>
      <c r="P994" s="255"/>
      <c r="Q994" s="251"/>
      <c r="R994" s="255"/>
      <c r="S994" s="255"/>
      <c r="T994" s="255"/>
      <c r="U994" s="255"/>
      <c r="V994" s="255"/>
      <c r="W994" s="255"/>
      <c r="X994" s="255"/>
      <c r="Y994" s="255"/>
      <c r="Z994" s="255"/>
      <c r="AA994" s="255"/>
      <c r="AB994" s="255"/>
      <c r="AC994" s="255"/>
      <c r="AD994" s="255"/>
      <c r="AE994" s="366"/>
      <c r="AF994" s="366"/>
      <c r="AG994" s="366"/>
      <c r="AH994" s="366"/>
      <c r="AI994" s="366"/>
      <c r="AJ994" s="366"/>
      <c r="AK994" s="366"/>
      <c r="AL994" s="361"/>
      <c r="AM994" s="361"/>
      <c r="AN994" s="361"/>
      <c r="AO994" s="361"/>
      <c r="AP994" s="361"/>
      <c r="AQ994" s="361"/>
      <c r="AR994" s="361"/>
      <c r="AS994" s="256">
        <f>SUM(AE994:AR994)</f>
        <v>0</v>
      </c>
    </row>
    <row r="995" spans="1:45" ht="15" hidden="1" customHeight="1" outlineLevel="1">
      <c r="A995" s="464"/>
      <c r="B995" s="254" t="s">
        <v>345</v>
      </c>
      <c r="C995" s="251" t="s">
        <v>163</v>
      </c>
      <c r="D995" s="255"/>
      <c r="E995" s="255"/>
      <c r="F995" s="255"/>
      <c r="G995" s="255"/>
      <c r="H995" s="255"/>
      <c r="I995" s="255"/>
      <c r="J995" s="255"/>
      <c r="K995" s="255"/>
      <c r="L995" s="255"/>
      <c r="M995" s="255"/>
      <c r="N995" s="255"/>
      <c r="O995" s="255"/>
      <c r="P995" s="255"/>
      <c r="Q995" s="414"/>
      <c r="R995" s="255"/>
      <c r="S995" s="255"/>
      <c r="T995" s="255"/>
      <c r="U995" s="255"/>
      <c r="V995" s="255"/>
      <c r="W995" s="255"/>
      <c r="X995" s="255"/>
      <c r="Y995" s="255"/>
      <c r="Z995" s="255"/>
      <c r="AA995" s="255"/>
      <c r="AB995" s="255"/>
      <c r="AC995" s="255"/>
      <c r="AD995" s="255"/>
      <c r="AE995" s="362">
        <f>AE994</f>
        <v>0</v>
      </c>
      <c r="AF995" s="362">
        <f t="shared" ref="AF995" si="2905">AF994</f>
        <v>0</v>
      </c>
      <c r="AG995" s="362">
        <f t="shared" ref="AG995" si="2906">AG994</f>
        <v>0</v>
      </c>
      <c r="AH995" s="362">
        <f t="shared" ref="AH995" si="2907">AH994</f>
        <v>0</v>
      </c>
      <c r="AI995" s="362">
        <f t="shared" ref="AI995" si="2908">AI994</f>
        <v>0</v>
      </c>
      <c r="AJ995" s="362">
        <f t="shared" ref="AJ995" si="2909">AJ994</f>
        <v>0</v>
      </c>
      <c r="AK995" s="362">
        <f t="shared" ref="AK995" si="2910">AK994</f>
        <v>0</v>
      </c>
      <c r="AL995" s="362">
        <f t="shared" ref="AL995" si="2911">AL994</f>
        <v>0</v>
      </c>
      <c r="AM995" s="362">
        <f t="shared" ref="AM995" si="2912">AM994</f>
        <v>0</v>
      </c>
      <c r="AN995" s="362">
        <f t="shared" ref="AN995" si="2913">AN994</f>
        <v>0</v>
      </c>
      <c r="AO995" s="362">
        <f t="shared" ref="AO995" si="2914">AO994</f>
        <v>0</v>
      </c>
      <c r="AP995" s="362">
        <f t="shared" ref="AP995" si="2915">AP994</f>
        <v>0</v>
      </c>
      <c r="AQ995" s="362">
        <f t="shared" ref="AQ995" si="2916">AQ994</f>
        <v>0</v>
      </c>
      <c r="AR995" s="362">
        <f t="shared" ref="AR995" si="2917">AR994</f>
        <v>0</v>
      </c>
      <c r="AS995" s="257"/>
    </row>
    <row r="996" spans="1:45" ht="15" hidden="1" customHeight="1" outlineLevel="1">
      <c r="A996" s="464"/>
      <c r="B996" s="258"/>
      <c r="C996" s="259"/>
      <c r="D996" s="259"/>
      <c r="E996" s="259"/>
      <c r="F996" s="259"/>
      <c r="G996" s="259"/>
      <c r="H996" s="259"/>
      <c r="I996" s="259"/>
      <c r="J996" s="659"/>
      <c r="K996" s="259"/>
      <c r="L996" s="259"/>
      <c r="M996" s="259"/>
      <c r="N996" s="259"/>
      <c r="O996" s="259"/>
      <c r="P996" s="259"/>
      <c r="Q996" s="260"/>
      <c r="R996" s="259"/>
      <c r="S996" s="259"/>
      <c r="T996" s="259"/>
      <c r="U996" s="259"/>
      <c r="V996" s="259"/>
      <c r="W996" s="259"/>
      <c r="X996" s="259"/>
      <c r="Y996" s="259"/>
      <c r="Z996" s="259"/>
      <c r="AA996" s="259"/>
      <c r="AB996" s="259"/>
      <c r="AC996" s="259"/>
      <c r="AD996" s="259"/>
      <c r="AE996" s="363"/>
      <c r="AF996" s="364"/>
      <c r="AG996" s="364"/>
      <c r="AH996" s="364"/>
      <c r="AI996" s="364"/>
      <c r="AJ996" s="364"/>
      <c r="AK996" s="364"/>
      <c r="AL996" s="364"/>
      <c r="AM996" s="364"/>
      <c r="AN996" s="364"/>
      <c r="AO996" s="364"/>
      <c r="AP996" s="364"/>
      <c r="AQ996" s="364"/>
      <c r="AR996" s="364"/>
      <c r="AS996" s="262"/>
    </row>
    <row r="997" spans="1:45" ht="15" hidden="1" customHeight="1" outlineLevel="1">
      <c r="A997" s="464">
        <v>2</v>
      </c>
      <c r="B997" s="379" t="s">
        <v>96</v>
      </c>
      <c r="C997" s="251" t="s">
        <v>25</v>
      </c>
      <c r="D997" s="255"/>
      <c r="E997" s="255"/>
      <c r="F997" s="255"/>
      <c r="G997" s="255"/>
      <c r="H997" s="255"/>
      <c r="I997" s="255"/>
      <c r="J997" s="255"/>
      <c r="K997" s="255"/>
      <c r="L997" s="255"/>
      <c r="M997" s="255"/>
      <c r="N997" s="255"/>
      <c r="O997" s="255"/>
      <c r="P997" s="255"/>
      <c r="Q997" s="251"/>
      <c r="R997" s="255"/>
      <c r="S997" s="255"/>
      <c r="T997" s="255"/>
      <c r="U997" s="255"/>
      <c r="V997" s="255"/>
      <c r="W997" s="255"/>
      <c r="X997" s="255"/>
      <c r="Y997" s="255"/>
      <c r="Z997" s="255"/>
      <c r="AA997" s="255"/>
      <c r="AB997" s="255"/>
      <c r="AC997" s="255"/>
      <c r="AD997" s="255"/>
      <c r="AE997" s="366"/>
      <c r="AF997" s="366"/>
      <c r="AG997" s="366"/>
      <c r="AH997" s="366"/>
      <c r="AI997" s="366"/>
      <c r="AJ997" s="366"/>
      <c r="AK997" s="366"/>
      <c r="AL997" s="361"/>
      <c r="AM997" s="361"/>
      <c r="AN997" s="361"/>
      <c r="AO997" s="361"/>
      <c r="AP997" s="361"/>
      <c r="AQ997" s="361"/>
      <c r="AR997" s="361"/>
      <c r="AS997" s="256">
        <f>SUM(AE997:AR997)</f>
        <v>0</v>
      </c>
    </row>
    <row r="998" spans="1:45" ht="15" hidden="1" customHeight="1" outlineLevel="1">
      <c r="A998" s="464"/>
      <c r="B998" s="254" t="s">
        <v>345</v>
      </c>
      <c r="C998" s="251" t="s">
        <v>163</v>
      </c>
      <c r="D998" s="255"/>
      <c r="E998" s="255"/>
      <c r="F998" s="255"/>
      <c r="G998" s="255"/>
      <c r="H998" s="255"/>
      <c r="I998" s="255"/>
      <c r="J998" s="255"/>
      <c r="K998" s="255"/>
      <c r="L998" s="255"/>
      <c r="M998" s="255"/>
      <c r="N998" s="255"/>
      <c r="O998" s="255"/>
      <c r="P998" s="255"/>
      <c r="Q998" s="414"/>
      <c r="R998" s="255"/>
      <c r="S998" s="255"/>
      <c r="T998" s="255"/>
      <c r="U998" s="255"/>
      <c r="V998" s="255"/>
      <c r="W998" s="255"/>
      <c r="X998" s="255"/>
      <c r="Y998" s="255"/>
      <c r="Z998" s="255"/>
      <c r="AA998" s="255"/>
      <c r="AB998" s="255"/>
      <c r="AC998" s="255"/>
      <c r="AD998" s="255"/>
      <c r="AE998" s="362">
        <f>AE997</f>
        <v>0</v>
      </c>
      <c r="AF998" s="362">
        <f t="shared" ref="AF998" si="2918">AF997</f>
        <v>0</v>
      </c>
      <c r="AG998" s="362">
        <f t="shared" ref="AG998" si="2919">AG997</f>
        <v>0</v>
      </c>
      <c r="AH998" s="362">
        <f t="shared" ref="AH998" si="2920">AH997</f>
        <v>0</v>
      </c>
      <c r="AI998" s="362">
        <f t="shared" ref="AI998" si="2921">AI997</f>
        <v>0</v>
      </c>
      <c r="AJ998" s="362">
        <f t="shared" ref="AJ998" si="2922">AJ997</f>
        <v>0</v>
      </c>
      <c r="AK998" s="362">
        <f t="shared" ref="AK998" si="2923">AK997</f>
        <v>0</v>
      </c>
      <c r="AL998" s="362">
        <f t="shared" ref="AL998" si="2924">AL997</f>
        <v>0</v>
      </c>
      <c r="AM998" s="362">
        <f t="shared" ref="AM998" si="2925">AM997</f>
        <v>0</v>
      </c>
      <c r="AN998" s="362">
        <f t="shared" ref="AN998" si="2926">AN997</f>
        <v>0</v>
      </c>
      <c r="AO998" s="362">
        <f t="shared" ref="AO998" si="2927">AO997</f>
        <v>0</v>
      </c>
      <c r="AP998" s="362">
        <f t="shared" ref="AP998" si="2928">AP997</f>
        <v>0</v>
      </c>
      <c r="AQ998" s="362">
        <f t="shared" ref="AQ998" si="2929">AQ997</f>
        <v>0</v>
      </c>
      <c r="AR998" s="362">
        <f t="shared" ref="AR998" si="2930">AR997</f>
        <v>0</v>
      </c>
      <c r="AS998" s="257"/>
    </row>
    <row r="999" spans="1:45" ht="15" hidden="1" customHeight="1" outlineLevel="1">
      <c r="A999" s="464"/>
      <c r="B999" s="258"/>
      <c r="C999" s="259"/>
      <c r="D999" s="264"/>
      <c r="E999" s="264"/>
      <c r="F999" s="264"/>
      <c r="G999" s="264"/>
      <c r="H999" s="264"/>
      <c r="I999" s="264"/>
      <c r="J999" s="264"/>
      <c r="K999" s="264"/>
      <c r="L999" s="264"/>
      <c r="M999" s="264"/>
      <c r="N999" s="264"/>
      <c r="O999" s="264"/>
      <c r="P999" s="264"/>
      <c r="Q999" s="260"/>
      <c r="R999" s="264"/>
      <c r="S999" s="264"/>
      <c r="T999" s="264"/>
      <c r="U999" s="264"/>
      <c r="V999" s="264"/>
      <c r="W999" s="264"/>
      <c r="X999" s="264"/>
      <c r="Y999" s="264"/>
      <c r="Z999" s="264"/>
      <c r="AA999" s="264"/>
      <c r="AB999" s="264"/>
      <c r="AC999" s="264"/>
      <c r="AD999" s="264"/>
      <c r="AE999" s="363"/>
      <c r="AF999" s="364"/>
      <c r="AG999" s="364"/>
      <c r="AH999" s="364"/>
      <c r="AI999" s="364"/>
      <c r="AJ999" s="364"/>
      <c r="AK999" s="364"/>
      <c r="AL999" s="364"/>
      <c r="AM999" s="364"/>
      <c r="AN999" s="364"/>
      <c r="AO999" s="364"/>
      <c r="AP999" s="364"/>
      <c r="AQ999" s="364"/>
      <c r="AR999" s="364"/>
      <c r="AS999" s="262"/>
    </row>
    <row r="1000" spans="1:45" ht="15" hidden="1" customHeight="1" outlineLevel="1">
      <c r="A1000" s="464">
        <v>3</v>
      </c>
      <c r="B1000" s="379" t="s">
        <v>97</v>
      </c>
      <c r="C1000" s="251" t="s">
        <v>25</v>
      </c>
      <c r="D1000" s="255"/>
      <c r="E1000" s="255"/>
      <c r="F1000" s="255"/>
      <c r="G1000" s="255"/>
      <c r="H1000" s="255"/>
      <c r="I1000" s="255"/>
      <c r="J1000" s="255"/>
      <c r="K1000" s="255"/>
      <c r="L1000" s="255"/>
      <c r="M1000" s="255"/>
      <c r="N1000" s="255"/>
      <c r="O1000" s="255"/>
      <c r="P1000" s="255"/>
      <c r="Q1000" s="251"/>
      <c r="R1000" s="255"/>
      <c r="S1000" s="255"/>
      <c r="T1000" s="255"/>
      <c r="U1000" s="255"/>
      <c r="V1000" s="255"/>
      <c r="W1000" s="255"/>
      <c r="X1000" s="255"/>
      <c r="Y1000" s="255"/>
      <c r="Z1000" s="255"/>
      <c r="AA1000" s="255"/>
      <c r="AB1000" s="255"/>
      <c r="AC1000" s="255"/>
      <c r="AD1000" s="255"/>
      <c r="AE1000" s="366"/>
      <c r="AF1000" s="366"/>
      <c r="AG1000" s="366"/>
      <c r="AH1000" s="366"/>
      <c r="AI1000" s="366"/>
      <c r="AJ1000" s="366"/>
      <c r="AK1000" s="366"/>
      <c r="AL1000" s="361"/>
      <c r="AM1000" s="361"/>
      <c r="AN1000" s="361"/>
      <c r="AO1000" s="361"/>
      <c r="AP1000" s="361"/>
      <c r="AQ1000" s="361"/>
      <c r="AR1000" s="361"/>
      <c r="AS1000" s="256">
        <f>SUM(AE1000:AR1000)</f>
        <v>0</v>
      </c>
    </row>
    <row r="1001" spans="1:45" ht="15" hidden="1" customHeight="1" outlineLevel="1">
      <c r="A1001" s="464"/>
      <c r="B1001" s="254" t="s">
        <v>345</v>
      </c>
      <c r="C1001" s="251" t="s">
        <v>163</v>
      </c>
      <c r="D1001" s="255"/>
      <c r="E1001" s="255"/>
      <c r="F1001" s="255"/>
      <c r="G1001" s="255"/>
      <c r="H1001" s="255"/>
      <c r="I1001" s="255"/>
      <c r="J1001" s="255"/>
      <c r="K1001" s="255"/>
      <c r="L1001" s="255"/>
      <c r="M1001" s="255"/>
      <c r="N1001" s="255"/>
      <c r="O1001" s="255"/>
      <c r="P1001" s="255"/>
      <c r="Q1001" s="414"/>
      <c r="R1001" s="255"/>
      <c r="S1001" s="255"/>
      <c r="T1001" s="255"/>
      <c r="U1001" s="255"/>
      <c r="V1001" s="255"/>
      <c r="W1001" s="255"/>
      <c r="X1001" s="255"/>
      <c r="Y1001" s="255"/>
      <c r="Z1001" s="255"/>
      <c r="AA1001" s="255"/>
      <c r="AB1001" s="255"/>
      <c r="AC1001" s="255"/>
      <c r="AD1001" s="255"/>
      <c r="AE1001" s="362">
        <f>AE1000</f>
        <v>0</v>
      </c>
      <c r="AF1001" s="362">
        <f t="shared" ref="AF1001" si="2931">AF1000</f>
        <v>0</v>
      </c>
      <c r="AG1001" s="362">
        <f t="shared" ref="AG1001" si="2932">AG1000</f>
        <v>0</v>
      </c>
      <c r="AH1001" s="362">
        <f t="shared" ref="AH1001" si="2933">AH1000</f>
        <v>0</v>
      </c>
      <c r="AI1001" s="362">
        <f t="shared" ref="AI1001" si="2934">AI1000</f>
        <v>0</v>
      </c>
      <c r="AJ1001" s="362">
        <f t="shared" ref="AJ1001" si="2935">AJ1000</f>
        <v>0</v>
      </c>
      <c r="AK1001" s="362">
        <f t="shared" ref="AK1001" si="2936">AK1000</f>
        <v>0</v>
      </c>
      <c r="AL1001" s="362">
        <f t="shared" ref="AL1001" si="2937">AL1000</f>
        <v>0</v>
      </c>
      <c r="AM1001" s="362">
        <f t="shared" ref="AM1001" si="2938">AM1000</f>
        <v>0</v>
      </c>
      <c r="AN1001" s="362">
        <f t="shared" ref="AN1001" si="2939">AN1000</f>
        <v>0</v>
      </c>
      <c r="AO1001" s="362">
        <f t="shared" ref="AO1001" si="2940">AO1000</f>
        <v>0</v>
      </c>
      <c r="AP1001" s="362">
        <f t="shared" ref="AP1001" si="2941">AP1000</f>
        <v>0</v>
      </c>
      <c r="AQ1001" s="362">
        <f t="shared" ref="AQ1001" si="2942">AQ1000</f>
        <v>0</v>
      </c>
      <c r="AR1001" s="362">
        <f t="shared" ref="AR1001" si="2943">AR1000</f>
        <v>0</v>
      </c>
      <c r="AS1001" s="257"/>
    </row>
    <row r="1002" spans="1:45" ht="15" hidden="1" customHeight="1" outlineLevel="1">
      <c r="A1002" s="464"/>
      <c r="B1002" s="254"/>
      <c r="C1002" s="265"/>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251"/>
      <c r="AE1002" s="363"/>
      <c r="AF1002" s="363"/>
      <c r="AG1002" s="363"/>
      <c r="AH1002" s="363"/>
      <c r="AI1002" s="363"/>
      <c r="AJ1002" s="363"/>
      <c r="AK1002" s="363"/>
      <c r="AL1002" s="363"/>
      <c r="AM1002" s="363"/>
      <c r="AN1002" s="363"/>
      <c r="AO1002" s="363"/>
      <c r="AP1002" s="363"/>
      <c r="AQ1002" s="363"/>
      <c r="AR1002" s="363"/>
      <c r="AS1002" s="266"/>
    </row>
    <row r="1003" spans="1:45" ht="15" hidden="1" customHeight="1" outlineLevel="1">
      <c r="A1003" s="464">
        <v>4</v>
      </c>
      <c r="B1003" s="273" t="s">
        <v>661</v>
      </c>
      <c r="C1003" s="251" t="s">
        <v>25</v>
      </c>
      <c r="D1003" s="255"/>
      <c r="E1003" s="255"/>
      <c r="F1003" s="255"/>
      <c r="G1003" s="255"/>
      <c r="H1003" s="255"/>
      <c r="I1003" s="255"/>
      <c r="J1003" s="255"/>
      <c r="K1003" s="255"/>
      <c r="L1003" s="255"/>
      <c r="M1003" s="255"/>
      <c r="N1003" s="255"/>
      <c r="O1003" s="255"/>
      <c r="P1003" s="255"/>
      <c r="Q1003" s="251"/>
      <c r="R1003" s="255"/>
      <c r="S1003" s="255"/>
      <c r="T1003" s="255"/>
      <c r="U1003" s="255"/>
      <c r="V1003" s="255"/>
      <c r="W1003" s="255"/>
      <c r="X1003" s="255"/>
      <c r="Y1003" s="255"/>
      <c r="Z1003" s="255"/>
      <c r="AA1003" s="255"/>
      <c r="AB1003" s="255"/>
      <c r="AC1003" s="255"/>
      <c r="AD1003" s="255"/>
      <c r="AE1003" s="366"/>
      <c r="AF1003" s="366"/>
      <c r="AG1003" s="366"/>
      <c r="AH1003" s="366"/>
      <c r="AI1003" s="366"/>
      <c r="AJ1003" s="366"/>
      <c r="AK1003" s="366"/>
      <c r="AL1003" s="361"/>
      <c r="AM1003" s="361"/>
      <c r="AN1003" s="361"/>
      <c r="AO1003" s="361"/>
      <c r="AP1003" s="361"/>
      <c r="AQ1003" s="361"/>
      <c r="AR1003" s="361"/>
      <c r="AS1003" s="256">
        <f>SUM(AE1003:AR1003)</f>
        <v>0</v>
      </c>
    </row>
    <row r="1004" spans="1:45" ht="15" hidden="1" customHeight="1" outlineLevel="1">
      <c r="A1004" s="464"/>
      <c r="B1004" s="254" t="s">
        <v>345</v>
      </c>
      <c r="C1004" s="251" t="s">
        <v>163</v>
      </c>
      <c r="D1004" s="255"/>
      <c r="E1004" s="255"/>
      <c r="F1004" s="255"/>
      <c r="G1004" s="255"/>
      <c r="H1004" s="255"/>
      <c r="I1004" s="255"/>
      <c r="J1004" s="255"/>
      <c r="K1004" s="255"/>
      <c r="L1004" s="255"/>
      <c r="M1004" s="255"/>
      <c r="N1004" s="255"/>
      <c r="O1004" s="255"/>
      <c r="P1004" s="255"/>
      <c r="Q1004" s="414"/>
      <c r="R1004" s="255"/>
      <c r="S1004" s="255"/>
      <c r="T1004" s="255"/>
      <c r="U1004" s="255"/>
      <c r="V1004" s="255"/>
      <c r="W1004" s="255"/>
      <c r="X1004" s="255"/>
      <c r="Y1004" s="255"/>
      <c r="Z1004" s="255"/>
      <c r="AA1004" s="255"/>
      <c r="AB1004" s="255"/>
      <c r="AC1004" s="255"/>
      <c r="AD1004" s="255"/>
      <c r="AE1004" s="362">
        <f>AE1003</f>
        <v>0</v>
      </c>
      <c r="AF1004" s="362">
        <f t="shared" ref="AF1004" si="2944">AF1003</f>
        <v>0</v>
      </c>
      <c r="AG1004" s="362">
        <f t="shared" ref="AG1004" si="2945">AG1003</f>
        <v>0</v>
      </c>
      <c r="AH1004" s="362">
        <f t="shared" ref="AH1004" si="2946">AH1003</f>
        <v>0</v>
      </c>
      <c r="AI1004" s="362">
        <f t="shared" ref="AI1004" si="2947">AI1003</f>
        <v>0</v>
      </c>
      <c r="AJ1004" s="362">
        <f t="shared" ref="AJ1004" si="2948">AJ1003</f>
        <v>0</v>
      </c>
      <c r="AK1004" s="362">
        <f t="shared" ref="AK1004" si="2949">AK1003</f>
        <v>0</v>
      </c>
      <c r="AL1004" s="362">
        <f t="shared" ref="AL1004" si="2950">AL1003</f>
        <v>0</v>
      </c>
      <c r="AM1004" s="362">
        <f t="shared" ref="AM1004" si="2951">AM1003</f>
        <v>0</v>
      </c>
      <c r="AN1004" s="362">
        <f t="shared" ref="AN1004" si="2952">AN1003</f>
        <v>0</v>
      </c>
      <c r="AO1004" s="362">
        <f t="shared" ref="AO1004" si="2953">AO1003</f>
        <v>0</v>
      </c>
      <c r="AP1004" s="362">
        <f t="shared" ref="AP1004" si="2954">AP1003</f>
        <v>0</v>
      </c>
      <c r="AQ1004" s="362">
        <f t="shared" ref="AQ1004" si="2955">AQ1003</f>
        <v>0</v>
      </c>
      <c r="AR1004" s="362">
        <f t="shared" ref="AR1004" si="2956">AR1003</f>
        <v>0</v>
      </c>
      <c r="AS1004" s="257"/>
    </row>
    <row r="1005" spans="1:45" ht="15" hidden="1" customHeight="1" outlineLevel="1">
      <c r="A1005" s="464"/>
      <c r="B1005" s="254"/>
      <c r="C1005" s="265"/>
      <c r="D1005" s="264"/>
      <c r="E1005" s="264"/>
      <c r="F1005" s="264"/>
      <c r="G1005" s="264"/>
      <c r="H1005" s="264"/>
      <c r="I1005" s="264"/>
      <c r="J1005" s="264"/>
      <c r="K1005" s="264"/>
      <c r="L1005" s="264"/>
      <c r="M1005" s="264"/>
      <c r="N1005" s="264"/>
      <c r="O1005" s="264"/>
      <c r="P1005" s="264"/>
      <c r="Q1005" s="251"/>
      <c r="R1005" s="264"/>
      <c r="S1005" s="264"/>
      <c r="T1005" s="264"/>
      <c r="U1005" s="264"/>
      <c r="V1005" s="264"/>
      <c r="W1005" s="264"/>
      <c r="X1005" s="264"/>
      <c r="Y1005" s="264"/>
      <c r="Z1005" s="264"/>
      <c r="AA1005" s="264"/>
      <c r="AB1005" s="264"/>
      <c r="AC1005" s="264"/>
      <c r="AD1005" s="264"/>
      <c r="AE1005" s="363"/>
      <c r="AF1005" s="363"/>
      <c r="AG1005" s="363"/>
      <c r="AH1005" s="363"/>
      <c r="AI1005" s="363"/>
      <c r="AJ1005" s="363"/>
      <c r="AK1005" s="363"/>
      <c r="AL1005" s="363"/>
      <c r="AM1005" s="363"/>
      <c r="AN1005" s="363"/>
      <c r="AO1005" s="363"/>
      <c r="AP1005" s="363"/>
      <c r="AQ1005" s="363"/>
      <c r="AR1005" s="363"/>
      <c r="AS1005" s="266"/>
    </row>
    <row r="1006" spans="1:45" ht="15" hidden="1" customHeight="1" outlineLevel="1">
      <c r="A1006" s="464">
        <v>5</v>
      </c>
      <c r="B1006" s="379" t="s">
        <v>98</v>
      </c>
      <c r="C1006" s="251" t="s">
        <v>25</v>
      </c>
      <c r="D1006" s="255"/>
      <c r="E1006" s="255"/>
      <c r="F1006" s="255"/>
      <c r="G1006" s="255"/>
      <c r="H1006" s="255"/>
      <c r="I1006" s="255"/>
      <c r="J1006" s="255"/>
      <c r="K1006" s="255"/>
      <c r="L1006" s="255"/>
      <c r="M1006" s="255"/>
      <c r="N1006" s="255"/>
      <c r="O1006" s="255"/>
      <c r="P1006" s="255"/>
      <c r="Q1006" s="251"/>
      <c r="R1006" s="255"/>
      <c r="S1006" s="255"/>
      <c r="T1006" s="255"/>
      <c r="U1006" s="255"/>
      <c r="V1006" s="255"/>
      <c r="W1006" s="255"/>
      <c r="X1006" s="255"/>
      <c r="Y1006" s="255"/>
      <c r="Z1006" s="255"/>
      <c r="AA1006" s="255"/>
      <c r="AB1006" s="255"/>
      <c r="AC1006" s="255"/>
      <c r="AD1006" s="255"/>
      <c r="AE1006" s="366"/>
      <c r="AF1006" s="366"/>
      <c r="AG1006" s="366"/>
      <c r="AH1006" s="366"/>
      <c r="AI1006" s="366"/>
      <c r="AJ1006" s="366"/>
      <c r="AK1006" s="366"/>
      <c r="AL1006" s="361"/>
      <c r="AM1006" s="361"/>
      <c r="AN1006" s="361"/>
      <c r="AO1006" s="361"/>
      <c r="AP1006" s="361"/>
      <c r="AQ1006" s="361"/>
      <c r="AR1006" s="361"/>
      <c r="AS1006" s="256">
        <f>SUM(AE1006:AR1006)</f>
        <v>0</v>
      </c>
    </row>
    <row r="1007" spans="1:45" ht="15" hidden="1" customHeight="1" outlineLevel="1">
      <c r="A1007" s="464"/>
      <c r="B1007" s="254" t="s">
        <v>345</v>
      </c>
      <c r="C1007" s="251" t="s">
        <v>163</v>
      </c>
      <c r="D1007" s="255"/>
      <c r="E1007" s="255"/>
      <c r="F1007" s="255"/>
      <c r="G1007" s="255"/>
      <c r="H1007" s="255"/>
      <c r="I1007" s="255"/>
      <c r="J1007" s="255"/>
      <c r="K1007" s="255"/>
      <c r="L1007" s="255"/>
      <c r="M1007" s="255"/>
      <c r="N1007" s="255"/>
      <c r="O1007" s="255"/>
      <c r="P1007" s="255"/>
      <c r="Q1007" s="414"/>
      <c r="R1007" s="255"/>
      <c r="S1007" s="255"/>
      <c r="T1007" s="255"/>
      <c r="U1007" s="255"/>
      <c r="V1007" s="255"/>
      <c r="W1007" s="255"/>
      <c r="X1007" s="255"/>
      <c r="Y1007" s="255"/>
      <c r="Z1007" s="255"/>
      <c r="AA1007" s="255"/>
      <c r="AB1007" s="255"/>
      <c r="AC1007" s="255"/>
      <c r="AD1007" s="255"/>
      <c r="AE1007" s="362">
        <f>AE1006</f>
        <v>0</v>
      </c>
      <c r="AF1007" s="362">
        <f t="shared" ref="AF1007" si="2957">AF1006</f>
        <v>0</v>
      </c>
      <c r="AG1007" s="362">
        <f t="shared" ref="AG1007" si="2958">AG1006</f>
        <v>0</v>
      </c>
      <c r="AH1007" s="362">
        <f t="shared" ref="AH1007" si="2959">AH1006</f>
        <v>0</v>
      </c>
      <c r="AI1007" s="362">
        <f t="shared" ref="AI1007" si="2960">AI1006</f>
        <v>0</v>
      </c>
      <c r="AJ1007" s="362">
        <f t="shared" ref="AJ1007" si="2961">AJ1006</f>
        <v>0</v>
      </c>
      <c r="AK1007" s="362">
        <f t="shared" ref="AK1007" si="2962">AK1006</f>
        <v>0</v>
      </c>
      <c r="AL1007" s="362">
        <f t="shared" ref="AL1007" si="2963">AL1006</f>
        <v>0</v>
      </c>
      <c r="AM1007" s="362">
        <f t="shared" ref="AM1007" si="2964">AM1006</f>
        <v>0</v>
      </c>
      <c r="AN1007" s="362">
        <f t="shared" ref="AN1007" si="2965">AN1006</f>
        <v>0</v>
      </c>
      <c r="AO1007" s="362">
        <f t="shared" ref="AO1007" si="2966">AO1006</f>
        <v>0</v>
      </c>
      <c r="AP1007" s="362">
        <f t="shared" ref="AP1007" si="2967">AP1006</f>
        <v>0</v>
      </c>
      <c r="AQ1007" s="362">
        <f t="shared" ref="AQ1007" si="2968">AQ1006</f>
        <v>0</v>
      </c>
      <c r="AR1007" s="362">
        <f t="shared" ref="AR1007" si="2969">AR1006</f>
        <v>0</v>
      </c>
      <c r="AS1007" s="257"/>
    </row>
    <row r="1008" spans="1:45" ht="15" hidden="1" customHeight="1" outlineLevel="1">
      <c r="A1008" s="464"/>
      <c r="B1008" s="254"/>
      <c r="C1008" s="25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251"/>
      <c r="AE1008" s="373"/>
      <c r="AF1008" s="374"/>
      <c r="AG1008" s="374"/>
      <c r="AH1008" s="374"/>
      <c r="AI1008" s="374"/>
      <c r="AJ1008" s="374"/>
      <c r="AK1008" s="374"/>
      <c r="AL1008" s="374"/>
      <c r="AM1008" s="374"/>
      <c r="AN1008" s="374"/>
      <c r="AO1008" s="374"/>
      <c r="AP1008" s="374"/>
      <c r="AQ1008" s="374"/>
      <c r="AR1008" s="374"/>
      <c r="AS1008" s="257"/>
    </row>
    <row r="1009" spans="1:45" ht="15.75" hidden="1" outlineLevel="1">
      <c r="A1009" s="464"/>
      <c r="B1009" s="278" t="s">
        <v>495</v>
      </c>
      <c r="C1009" s="249"/>
      <c r="D1009" s="249"/>
      <c r="E1009" s="249"/>
      <c r="F1009" s="249"/>
      <c r="G1009" s="249"/>
      <c r="H1009" s="249"/>
      <c r="I1009" s="249"/>
      <c r="J1009" s="249"/>
      <c r="K1009" s="249"/>
      <c r="L1009" s="249"/>
      <c r="M1009" s="249"/>
      <c r="N1009" s="249"/>
      <c r="O1009" s="249"/>
      <c r="P1009" s="249"/>
      <c r="Q1009" s="250"/>
      <c r="R1009" s="249"/>
      <c r="S1009" s="249"/>
      <c r="T1009" s="249"/>
      <c r="U1009" s="249"/>
      <c r="V1009" s="249"/>
      <c r="W1009" s="249"/>
      <c r="X1009" s="249"/>
      <c r="Y1009" s="249"/>
      <c r="Z1009" s="249"/>
      <c r="AA1009" s="249"/>
      <c r="AB1009" s="249"/>
      <c r="AC1009" s="249"/>
      <c r="AD1009" s="249"/>
      <c r="AE1009" s="365"/>
      <c r="AF1009" s="365"/>
      <c r="AG1009" s="365"/>
      <c r="AH1009" s="365"/>
      <c r="AI1009" s="365"/>
      <c r="AJ1009" s="365"/>
      <c r="AK1009" s="365"/>
      <c r="AL1009" s="365"/>
      <c r="AM1009" s="365"/>
      <c r="AN1009" s="365"/>
      <c r="AO1009" s="365"/>
      <c r="AP1009" s="365"/>
      <c r="AQ1009" s="365"/>
      <c r="AR1009" s="365"/>
      <c r="AS1009" s="252"/>
    </row>
    <row r="1010" spans="1:45" ht="15" hidden="1" customHeight="1" outlineLevel="1">
      <c r="A1010" s="464">
        <v>6</v>
      </c>
      <c r="B1010" s="379" t="s">
        <v>99</v>
      </c>
      <c r="C1010" s="251" t="s">
        <v>25</v>
      </c>
      <c r="D1010" s="255"/>
      <c r="E1010" s="255"/>
      <c r="F1010" s="255"/>
      <c r="G1010" s="255"/>
      <c r="H1010" s="255"/>
      <c r="I1010" s="255"/>
      <c r="J1010" s="255"/>
      <c r="K1010" s="255"/>
      <c r="L1010" s="255"/>
      <c r="M1010" s="255"/>
      <c r="N1010" s="255"/>
      <c r="O1010" s="255"/>
      <c r="P1010" s="255"/>
      <c r="Q1010" s="255">
        <v>12</v>
      </c>
      <c r="R1010" s="255"/>
      <c r="S1010" s="255"/>
      <c r="T1010" s="255"/>
      <c r="U1010" s="255"/>
      <c r="V1010" s="255"/>
      <c r="W1010" s="255"/>
      <c r="X1010" s="255"/>
      <c r="Y1010" s="255"/>
      <c r="Z1010" s="255"/>
      <c r="AA1010" s="255"/>
      <c r="AB1010" s="255"/>
      <c r="AC1010" s="255"/>
      <c r="AD1010" s="255"/>
      <c r="AE1010" s="366"/>
      <c r="AF1010" s="366"/>
      <c r="AG1010" s="366"/>
      <c r="AH1010" s="366"/>
      <c r="AI1010" s="366"/>
      <c r="AJ1010" s="366"/>
      <c r="AK1010" s="366"/>
      <c r="AL1010" s="366"/>
      <c r="AM1010" s="366"/>
      <c r="AN1010" s="366"/>
      <c r="AO1010" s="366"/>
      <c r="AP1010" s="366"/>
      <c r="AQ1010" s="366"/>
      <c r="AR1010" s="366"/>
      <c r="AS1010" s="256">
        <f>SUM(AE1010:AR1010)</f>
        <v>0</v>
      </c>
    </row>
    <row r="1011" spans="1:45" ht="15" hidden="1" customHeight="1" outlineLevel="1">
      <c r="A1011" s="464"/>
      <c r="B1011" s="254" t="s">
        <v>345</v>
      </c>
      <c r="C1011" s="251" t="s">
        <v>163</v>
      </c>
      <c r="D1011" s="255"/>
      <c r="E1011" s="255"/>
      <c r="F1011" s="255"/>
      <c r="G1011" s="255"/>
      <c r="H1011" s="255"/>
      <c r="I1011" s="255"/>
      <c r="J1011" s="255"/>
      <c r="K1011" s="255"/>
      <c r="L1011" s="255"/>
      <c r="M1011" s="255"/>
      <c r="N1011" s="255"/>
      <c r="O1011" s="255"/>
      <c r="P1011" s="255"/>
      <c r="Q1011" s="255">
        <f>Q1010</f>
        <v>12</v>
      </c>
      <c r="R1011" s="255"/>
      <c r="S1011" s="255"/>
      <c r="T1011" s="255"/>
      <c r="U1011" s="255"/>
      <c r="V1011" s="255"/>
      <c r="W1011" s="255"/>
      <c r="X1011" s="255"/>
      <c r="Y1011" s="255"/>
      <c r="Z1011" s="255"/>
      <c r="AA1011" s="255"/>
      <c r="AB1011" s="255"/>
      <c r="AC1011" s="255"/>
      <c r="AD1011" s="255"/>
      <c r="AE1011" s="362">
        <f>AE1010</f>
        <v>0</v>
      </c>
      <c r="AF1011" s="362">
        <f t="shared" ref="AF1011" si="2970">AF1010</f>
        <v>0</v>
      </c>
      <c r="AG1011" s="362">
        <f t="shared" ref="AG1011" si="2971">AG1010</f>
        <v>0</v>
      </c>
      <c r="AH1011" s="362">
        <f t="shared" ref="AH1011" si="2972">AH1010</f>
        <v>0</v>
      </c>
      <c r="AI1011" s="362">
        <f t="shared" ref="AI1011" si="2973">AI1010</f>
        <v>0</v>
      </c>
      <c r="AJ1011" s="362">
        <f t="shared" ref="AJ1011" si="2974">AJ1010</f>
        <v>0</v>
      </c>
      <c r="AK1011" s="362">
        <f t="shared" ref="AK1011" si="2975">AK1010</f>
        <v>0</v>
      </c>
      <c r="AL1011" s="362">
        <f t="shared" ref="AL1011" si="2976">AL1010</f>
        <v>0</v>
      </c>
      <c r="AM1011" s="362">
        <f t="shared" ref="AM1011" si="2977">AM1010</f>
        <v>0</v>
      </c>
      <c r="AN1011" s="362">
        <f t="shared" ref="AN1011" si="2978">AN1010</f>
        <v>0</v>
      </c>
      <c r="AO1011" s="362">
        <f t="shared" ref="AO1011" si="2979">AO1010</f>
        <v>0</v>
      </c>
      <c r="AP1011" s="362">
        <f t="shared" ref="AP1011" si="2980">AP1010</f>
        <v>0</v>
      </c>
      <c r="AQ1011" s="362">
        <f t="shared" ref="AQ1011" si="2981">AQ1010</f>
        <v>0</v>
      </c>
      <c r="AR1011" s="362">
        <f t="shared" ref="AR1011" si="2982">AR1010</f>
        <v>0</v>
      </c>
      <c r="AS1011" s="270"/>
    </row>
    <row r="1012" spans="1:45" ht="15" hidden="1" customHeight="1" outlineLevel="1">
      <c r="A1012" s="464"/>
      <c r="B1012" s="269"/>
      <c r="C1012" s="27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251"/>
      <c r="AE1012" s="367"/>
      <c r="AF1012" s="367"/>
      <c r="AG1012" s="367"/>
      <c r="AH1012" s="367"/>
      <c r="AI1012" s="367"/>
      <c r="AJ1012" s="367"/>
      <c r="AK1012" s="367"/>
      <c r="AL1012" s="367"/>
      <c r="AM1012" s="367"/>
      <c r="AN1012" s="367"/>
      <c r="AO1012" s="367"/>
      <c r="AP1012" s="367"/>
      <c r="AQ1012" s="367"/>
      <c r="AR1012" s="367"/>
      <c r="AS1012" s="272"/>
    </row>
    <row r="1013" spans="1:45" ht="15" hidden="1" customHeight="1" outlineLevel="1">
      <c r="A1013" s="464">
        <v>7</v>
      </c>
      <c r="B1013" s="379" t="s">
        <v>100</v>
      </c>
      <c r="C1013" s="251" t="s">
        <v>25</v>
      </c>
      <c r="D1013" s="255"/>
      <c r="E1013" s="255"/>
      <c r="F1013" s="255"/>
      <c r="G1013" s="255"/>
      <c r="H1013" s="255"/>
      <c r="I1013" s="255"/>
      <c r="J1013" s="255"/>
      <c r="K1013" s="255"/>
      <c r="L1013" s="255"/>
      <c r="M1013" s="255"/>
      <c r="N1013" s="255"/>
      <c r="O1013" s="255"/>
      <c r="P1013" s="255"/>
      <c r="Q1013" s="255">
        <v>12</v>
      </c>
      <c r="R1013" s="255"/>
      <c r="S1013" s="255"/>
      <c r="T1013" s="255"/>
      <c r="U1013" s="255"/>
      <c r="V1013" s="255"/>
      <c r="W1013" s="255"/>
      <c r="X1013" s="255"/>
      <c r="Y1013" s="255"/>
      <c r="Z1013" s="255"/>
      <c r="AA1013" s="255"/>
      <c r="AB1013" s="255"/>
      <c r="AC1013" s="255"/>
      <c r="AD1013" s="255"/>
      <c r="AE1013" s="366"/>
      <c r="AF1013" s="366"/>
      <c r="AG1013" s="366"/>
      <c r="AH1013" s="366"/>
      <c r="AI1013" s="366"/>
      <c r="AJ1013" s="366"/>
      <c r="AK1013" s="366"/>
      <c r="AL1013" s="366"/>
      <c r="AM1013" s="366"/>
      <c r="AN1013" s="366"/>
      <c r="AO1013" s="366"/>
      <c r="AP1013" s="366"/>
      <c r="AQ1013" s="366"/>
      <c r="AR1013" s="366"/>
      <c r="AS1013" s="256">
        <f>SUM(AE1013:AR1013)</f>
        <v>0</v>
      </c>
    </row>
    <row r="1014" spans="1:45" ht="15" hidden="1" customHeight="1" outlineLevel="1">
      <c r="A1014" s="464"/>
      <c r="B1014" s="254" t="s">
        <v>345</v>
      </c>
      <c r="C1014" s="251" t="s">
        <v>163</v>
      </c>
      <c r="D1014" s="255"/>
      <c r="E1014" s="255"/>
      <c r="F1014" s="255"/>
      <c r="G1014" s="255"/>
      <c r="H1014" s="255"/>
      <c r="I1014" s="255"/>
      <c r="J1014" s="255"/>
      <c r="K1014" s="255"/>
      <c r="L1014" s="255"/>
      <c r="M1014" s="255"/>
      <c r="N1014" s="255"/>
      <c r="O1014" s="255"/>
      <c r="P1014" s="255"/>
      <c r="Q1014" s="255">
        <f>Q1013</f>
        <v>12</v>
      </c>
      <c r="R1014" s="255"/>
      <c r="S1014" s="255"/>
      <c r="T1014" s="255"/>
      <c r="U1014" s="255"/>
      <c r="V1014" s="255"/>
      <c r="W1014" s="255"/>
      <c r="X1014" s="255"/>
      <c r="Y1014" s="255"/>
      <c r="Z1014" s="255"/>
      <c r="AA1014" s="255"/>
      <c r="AB1014" s="255"/>
      <c r="AC1014" s="255"/>
      <c r="AD1014" s="255"/>
      <c r="AE1014" s="362">
        <f>AE1013</f>
        <v>0</v>
      </c>
      <c r="AF1014" s="362">
        <f t="shared" ref="AF1014" si="2983">AF1013</f>
        <v>0</v>
      </c>
      <c r="AG1014" s="362">
        <f t="shared" ref="AG1014" si="2984">AG1013</f>
        <v>0</v>
      </c>
      <c r="AH1014" s="362">
        <f t="shared" ref="AH1014" si="2985">AH1013</f>
        <v>0</v>
      </c>
      <c r="AI1014" s="362">
        <f t="shared" ref="AI1014" si="2986">AI1013</f>
        <v>0</v>
      </c>
      <c r="AJ1014" s="362">
        <f t="shared" ref="AJ1014" si="2987">AJ1013</f>
        <v>0</v>
      </c>
      <c r="AK1014" s="362">
        <f t="shared" ref="AK1014" si="2988">AK1013</f>
        <v>0</v>
      </c>
      <c r="AL1014" s="362">
        <f t="shared" ref="AL1014" si="2989">AL1013</f>
        <v>0</v>
      </c>
      <c r="AM1014" s="362">
        <f t="shared" ref="AM1014" si="2990">AM1013</f>
        <v>0</v>
      </c>
      <c r="AN1014" s="362">
        <f t="shared" ref="AN1014" si="2991">AN1013</f>
        <v>0</v>
      </c>
      <c r="AO1014" s="362">
        <f t="shared" ref="AO1014" si="2992">AO1013</f>
        <v>0</v>
      </c>
      <c r="AP1014" s="362">
        <f t="shared" ref="AP1014" si="2993">AP1013</f>
        <v>0</v>
      </c>
      <c r="AQ1014" s="362">
        <f t="shared" ref="AQ1014" si="2994">AQ1013</f>
        <v>0</v>
      </c>
      <c r="AR1014" s="362">
        <f t="shared" ref="AR1014" si="2995">AR1013</f>
        <v>0</v>
      </c>
      <c r="AS1014" s="270"/>
    </row>
    <row r="1015" spans="1:45" ht="15" hidden="1" customHeight="1" outlineLevel="1">
      <c r="A1015" s="464"/>
      <c r="B1015" s="273"/>
      <c r="C1015" s="27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251"/>
      <c r="AE1015" s="367"/>
      <c r="AF1015" s="368"/>
      <c r="AG1015" s="367"/>
      <c r="AH1015" s="367"/>
      <c r="AI1015" s="367"/>
      <c r="AJ1015" s="367"/>
      <c r="AK1015" s="367"/>
      <c r="AL1015" s="367"/>
      <c r="AM1015" s="367"/>
      <c r="AN1015" s="367"/>
      <c r="AO1015" s="367"/>
      <c r="AP1015" s="367"/>
      <c r="AQ1015" s="367"/>
      <c r="AR1015" s="367"/>
      <c r="AS1015" s="272"/>
    </row>
    <row r="1016" spans="1:45" ht="15" hidden="1" customHeight="1" outlineLevel="1">
      <c r="A1016" s="464">
        <v>8</v>
      </c>
      <c r="B1016" s="379" t="s">
        <v>101</v>
      </c>
      <c r="C1016" s="251" t="s">
        <v>25</v>
      </c>
      <c r="D1016" s="255"/>
      <c r="E1016" s="255"/>
      <c r="F1016" s="255"/>
      <c r="G1016" s="255"/>
      <c r="H1016" s="255"/>
      <c r="I1016" s="255"/>
      <c r="J1016" s="255"/>
      <c r="K1016" s="255"/>
      <c r="L1016" s="255"/>
      <c r="M1016" s="255"/>
      <c r="N1016" s="255"/>
      <c r="O1016" s="255"/>
      <c r="P1016" s="255"/>
      <c r="Q1016" s="255">
        <v>12</v>
      </c>
      <c r="R1016" s="255"/>
      <c r="S1016" s="255"/>
      <c r="T1016" s="255"/>
      <c r="U1016" s="255"/>
      <c r="V1016" s="255"/>
      <c r="W1016" s="255"/>
      <c r="X1016" s="255"/>
      <c r="Y1016" s="255"/>
      <c r="Z1016" s="255"/>
      <c r="AA1016" s="255"/>
      <c r="AB1016" s="255"/>
      <c r="AC1016" s="255"/>
      <c r="AD1016" s="255"/>
      <c r="AE1016" s="366"/>
      <c r="AF1016" s="366"/>
      <c r="AG1016" s="366"/>
      <c r="AH1016" s="366"/>
      <c r="AI1016" s="366"/>
      <c r="AJ1016" s="366"/>
      <c r="AK1016" s="366"/>
      <c r="AL1016" s="366"/>
      <c r="AM1016" s="366"/>
      <c r="AN1016" s="366"/>
      <c r="AO1016" s="366"/>
      <c r="AP1016" s="366"/>
      <c r="AQ1016" s="366"/>
      <c r="AR1016" s="366"/>
      <c r="AS1016" s="256">
        <f>SUM(AE1016:AR1016)</f>
        <v>0</v>
      </c>
    </row>
    <row r="1017" spans="1:45" ht="15" hidden="1" customHeight="1" outlineLevel="1">
      <c r="A1017" s="464"/>
      <c r="B1017" s="254" t="s">
        <v>345</v>
      </c>
      <c r="C1017" s="251" t="s">
        <v>163</v>
      </c>
      <c r="D1017" s="255"/>
      <c r="E1017" s="255"/>
      <c r="F1017" s="255"/>
      <c r="G1017" s="255"/>
      <c r="H1017" s="255"/>
      <c r="I1017" s="255"/>
      <c r="J1017" s="255"/>
      <c r="K1017" s="255"/>
      <c r="L1017" s="255"/>
      <c r="M1017" s="255"/>
      <c r="N1017" s="255"/>
      <c r="O1017" s="255"/>
      <c r="P1017" s="255"/>
      <c r="Q1017" s="255">
        <f>Q1016</f>
        <v>12</v>
      </c>
      <c r="R1017" s="255"/>
      <c r="S1017" s="255"/>
      <c r="T1017" s="255"/>
      <c r="U1017" s="255"/>
      <c r="V1017" s="255"/>
      <c r="W1017" s="255"/>
      <c r="X1017" s="255"/>
      <c r="Y1017" s="255"/>
      <c r="Z1017" s="255"/>
      <c r="AA1017" s="255"/>
      <c r="AB1017" s="255"/>
      <c r="AC1017" s="255"/>
      <c r="AD1017" s="255"/>
      <c r="AE1017" s="362">
        <f>AE1016</f>
        <v>0</v>
      </c>
      <c r="AF1017" s="362">
        <f t="shared" ref="AF1017" si="2996">AF1016</f>
        <v>0</v>
      </c>
      <c r="AG1017" s="362">
        <f t="shared" ref="AG1017" si="2997">AG1016</f>
        <v>0</v>
      </c>
      <c r="AH1017" s="362">
        <f t="shared" ref="AH1017" si="2998">AH1016</f>
        <v>0</v>
      </c>
      <c r="AI1017" s="362">
        <f t="shared" ref="AI1017" si="2999">AI1016</f>
        <v>0</v>
      </c>
      <c r="AJ1017" s="362">
        <f t="shared" ref="AJ1017" si="3000">AJ1016</f>
        <v>0</v>
      </c>
      <c r="AK1017" s="362">
        <f t="shared" ref="AK1017" si="3001">AK1016</f>
        <v>0</v>
      </c>
      <c r="AL1017" s="362">
        <f t="shared" ref="AL1017" si="3002">AL1016</f>
        <v>0</v>
      </c>
      <c r="AM1017" s="362">
        <f t="shared" ref="AM1017" si="3003">AM1016</f>
        <v>0</v>
      </c>
      <c r="AN1017" s="362">
        <f t="shared" ref="AN1017" si="3004">AN1016</f>
        <v>0</v>
      </c>
      <c r="AO1017" s="362">
        <f t="shared" ref="AO1017" si="3005">AO1016</f>
        <v>0</v>
      </c>
      <c r="AP1017" s="362">
        <f t="shared" ref="AP1017" si="3006">AP1016</f>
        <v>0</v>
      </c>
      <c r="AQ1017" s="362">
        <f t="shared" ref="AQ1017" si="3007">AQ1016</f>
        <v>0</v>
      </c>
      <c r="AR1017" s="362">
        <f t="shared" ref="AR1017" si="3008">AR1016</f>
        <v>0</v>
      </c>
      <c r="AS1017" s="270"/>
    </row>
    <row r="1018" spans="1:45" ht="15" hidden="1" customHeight="1" outlineLevel="1">
      <c r="A1018" s="464"/>
      <c r="B1018" s="273"/>
      <c r="C1018" s="271"/>
      <c r="D1018" s="275"/>
      <c r="E1018" s="275"/>
      <c r="F1018" s="275"/>
      <c r="G1018" s="275"/>
      <c r="H1018" s="275"/>
      <c r="I1018" s="275"/>
      <c r="J1018" s="275"/>
      <c r="K1018" s="275"/>
      <c r="L1018" s="275"/>
      <c r="M1018" s="275"/>
      <c r="N1018" s="275"/>
      <c r="O1018" s="275"/>
      <c r="P1018" s="275"/>
      <c r="Q1018" s="251"/>
      <c r="R1018" s="275"/>
      <c r="S1018" s="275"/>
      <c r="T1018" s="275"/>
      <c r="U1018" s="275"/>
      <c r="V1018" s="275"/>
      <c r="W1018" s="275"/>
      <c r="X1018" s="275"/>
      <c r="Y1018" s="275"/>
      <c r="Z1018" s="275"/>
      <c r="AA1018" s="275"/>
      <c r="AB1018" s="275"/>
      <c r="AC1018" s="275"/>
      <c r="AD1018" s="275"/>
      <c r="AE1018" s="367"/>
      <c r="AF1018" s="368"/>
      <c r="AG1018" s="367"/>
      <c r="AH1018" s="367"/>
      <c r="AI1018" s="367"/>
      <c r="AJ1018" s="367"/>
      <c r="AK1018" s="367"/>
      <c r="AL1018" s="367"/>
      <c r="AM1018" s="367"/>
      <c r="AN1018" s="367"/>
      <c r="AO1018" s="367"/>
      <c r="AP1018" s="367"/>
      <c r="AQ1018" s="367"/>
      <c r="AR1018" s="367"/>
      <c r="AS1018" s="272"/>
    </row>
    <row r="1019" spans="1:45" ht="15" hidden="1" customHeight="1" outlineLevel="1">
      <c r="A1019" s="464">
        <v>9</v>
      </c>
      <c r="B1019" s="379" t="s">
        <v>102</v>
      </c>
      <c r="C1019" s="251" t="s">
        <v>25</v>
      </c>
      <c r="D1019" s="255"/>
      <c r="E1019" s="255"/>
      <c r="F1019" s="255"/>
      <c r="G1019" s="255"/>
      <c r="H1019" s="255"/>
      <c r="I1019" s="255"/>
      <c r="J1019" s="255"/>
      <c r="K1019" s="255"/>
      <c r="L1019" s="255"/>
      <c r="M1019" s="255"/>
      <c r="N1019" s="255"/>
      <c r="O1019" s="255"/>
      <c r="P1019" s="255"/>
      <c r="Q1019" s="255">
        <v>12</v>
      </c>
      <c r="R1019" s="255"/>
      <c r="S1019" s="255"/>
      <c r="T1019" s="255"/>
      <c r="U1019" s="255"/>
      <c r="V1019" s="255"/>
      <c r="W1019" s="255"/>
      <c r="X1019" s="255"/>
      <c r="Y1019" s="255"/>
      <c r="Z1019" s="255"/>
      <c r="AA1019" s="255"/>
      <c r="AB1019" s="255"/>
      <c r="AC1019" s="255"/>
      <c r="AD1019" s="255"/>
      <c r="AE1019" s="366"/>
      <c r="AF1019" s="366"/>
      <c r="AG1019" s="366"/>
      <c r="AH1019" s="366"/>
      <c r="AI1019" s="366"/>
      <c r="AJ1019" s="366"/>
      <c r="AK1019" s="366"/>
      <c r="AL1019" s="366"/>
      <c r="AM1019" s="366"/>
      <c r="AN1019" s="366"/>
      <c r="AO1019" s="366"/>
      <c r="AP1019" s="366"/>
      <c r="AQ1019" s="366"/>
      <c r="AR1019" s="366"/>
      <c r="AS1019" s="256">
        <f>SUM(AE1019:AR1019)</f>
        <v>0</v>
      </c>
    </row>
    <row r="1020" spans="1:45" ht="15" hidden="1" customHeight="1" outlineLevel="1">
      <c r="A1020" s="464"/>
      <c r="B1020" s="254" t="s">
        <v>345</v>
      </c>
      <c r="C1020" s="251" t="s">
        <v>163</v>
      </c>
      <c r="D1020" s="255"/>
      <c r="E1020" s="255"/>
      <c r="F1020" s="255"/>
      <c r="G1020" s="255"/>
      <c r="H1020" s="255"/>
      <c r="I1020" s="255"/>
      <c r="J1020" s="255"/>
      <c r="K1020" s="255"/>
      <c r="L1020" s="255"/>
      <c r="M1020" s="255"/>
      <c r="N1020" s="255"/>
      <c r="O1020" s="255"/>
      <c r="P1020" s="255"/>
      <c r="Q1020" s="255">
        <f>Q1019</f>
        <v>12</v>
      </c>
      <c r="R1020" s="255"/>
      <c r="S1020" s="255"/>
      <c r="T1020" s="255"/>
      <c r="U1020" s="255"/>
      <c r="V1020" s="255"/>
      <c r="W1020" s="255"/>
      <c r="X1020" s="255"/>
      <c r="Y1020" s="255"/>
      <c r="Z1020" s="255"/>
      <c r="AA1020" s="255"/>
      <c r="AB1020" s="255"/>
      <c r="AC1020" s="255"/>
      <c r="AD1020" s="255"/>
      <c r="AE1020" s="362">
        <f>AE1019</f>
        <v>0</v>
      </c>
      <c r="AF1020" s="362">
        <f t="shared" ref="AF1020" si="3009">AF1019</f>
        <v>0</v>
      </c>
      <c r="AG1020" s="362">
        <f t="shared" ref="AG1020" si="3010">AG1019</f>
        <v>0</v>
      </c>
      <c r="AH1020" s="362">
        <f t="shared" ref="AH1020" si="3011">AH1019</f>
        <v>0</v>
      </c>
      <c r="AI1020" s="362">
        <f t="shared" ref="AI1020" si="3012">AI1019</f>
        <v>0</v>
      </c>
      <c r="AJ1020" s="362">
        <f t="shared" ref="AJ1020" si="3013">AJ1019</f>
        <v>0</v>
      </c>
      <c r="AK1020" s="362">
        <f t="shared" ref="AK1020" si="3014">AK1019</f>
        <v>0</v>
      </c>
      <c r="AL1020" s="362">
        <f t="shared" ref="AL1020" si="3015">AL1019</f>
        <v>0</v>
      </c>
      <c r="AM1020" s="362">
        <f t="shared" ref="AM1020" si="3016">AM1019</f>
        <v>0</v>
      </c>
      <c r="AN1020" s="362">
        <f t="shared" ref="AN1020" si="3017">AN1019</f>
        <v>0</v>
      </c>
      <c r="AO1020" s="362">
        <f t="shared" ref="AO1020" si="3018">AO1019</f>
        <v>0</v>
      </c>
      <c r="AP1020" s="362">
        <f t="shared" ref="AP1020" si="3019">AP1019</f>
        <v>0</v>
      </c>
      <c r="AQ1020" s="362">
        <f t="shared" ref="AQ1020" si="3020">AQ1019</f>
        <v>0</v>
      </c>
      <c r="AR1020" s="362">
        <f t="shared" ref="AR1020" si="3021">AR1019</f>
        <v>0</v>
      </c>
      <c r="AS1020" s="270"/>
    </row>
    <row r="1021" spans="1:45" ht="15" hidden="1" customHeight="1" outlineLevel="1">
      <c r="A1021" s="464"/>
      <c r="B1021" s="273"/>
      <c r="C1021" s="271"/>
      <c r="D1021" s="275"/>
      <c r="E1021" s="275"/>
      <c r="F1021" s="275"/>
      <c r="G1021" s="275"/>
      <c r="H1021" s="275"/>
      <c r="I1021" s="275"/>
      <c r="J1021" s="275"/>
      <c r="K1021" s="275"/>
      <c r="L1021" s="275"/>
      <c r="M1021" s="275"/>
      <c r="N1021" s="275"/>
      <c r="O1021" s="275"/>
      <c r="P1021" s="275"/>
      <c r="Q1021" s="251"/>
      <c r="R1021" s="275"/>
      <c r="S1021" s="275"/>
      <c r="T1021" s="275"/>
      <c r="U1021" s="275"/>
      <c r="V1021" s="275"/>
      <c r="W1021" s="275"/>
      <c r="X1021" s="275"/>
      <c r="Y1021" s="275"/>
      <c r="Z1021" s="275"/>
      <c r="AA1021" s="275"/>
      <c r="AB1021" s="275"/>
      <c r="AC1021" s="275"/>
      <c r="AD1021" s="275"/>
      <c r="AE1021" s="367"/>
      <c r="AF1021" s="367"/>
      <c r="AG1021" s="367"/>
      <c r="AH1021" s="367"/>
      <c r="AI1021" s="367"/>
      <c r="AJ1021" s="367"/>
      <c r="AK1021" s="367"/>
      <c r="AL1021" s="367"/>
      <c r="AM1021" s="367"/>
      <c r="AN1021" s="367"/>
      <c r="AO1021" s="367"/>
      <c r="AP1021" s="367"/>
      <c r="AQ1021" s="367"/>
      <c r="AR1021" s="367"/>
      <c r="AS1021" s="272"/>
    </row>
    <row r="1022" spans="1:45" ht="15" hidden="1" customHeight="1" outlineLevel="1">
      <c r="A1022" s="464">
        <v>10</v>
      </c>
      <c r="B1022" s="379" t="s">
        <v>103</v>
      </c>
      <c r="C1022" s="251" t="s">
        <v>25</v>
      </c>
      <c r="D1022" s="255"/>
      <c r="E1022" s="255"/>
      <c r="F1022" s="255"/>
      <c r="G1022" s="255"/>
      <c r="H1022" s="255"/>
      <c r="I1022" s="255"/>
      <c r="J1022" s="255"/>
      <c r="K1022" s="255"/>
      <c r="L1022" s="255"/>
      <c r="M1022" s="255"/>
      <c r="N1022" s="255"/>
      <c r="O1022" s="255"/>
      <c r="P1022" s="255"/>
      <c r="Q1022" s="255">
        <v>3</v>
      </c>
      <c r="R1022" s="255"/>
      <c r="S1022" s="255"/>
      <c r="T1022" s="255"/>
      <c r="U1022" s="255"/>
      <c r="V1022" s="255"/>
      <c r="W1022" s="255"/>
      <c r="X1022" s="255"/>
      <c r="Y1022" s="255"/>
      <c r="Z1022" s="255"/>
      <c r="AA1022" s="255"/>
      <c r="AB1022" s="255"/>
      <c r="AC1022" s="255"/>
      <c r="AD1022" s="255"/>
      <c r="AE1022" s="366"/>
      <c r="AF1022" s="366"/>
      <c r="AG1022" s="366"/>
      <c r="AH1022" s="366"/>
      <c r="AI1022" s="366"/>
      <c r="AJ1022" s="366"/>
      <c r="AK1022" s="366"/>
      <c r="AL1022" s="366"/>
      <c r="AM1022" s="366"/>
      <c r="AN1022" s="366"/>
      <c r="AO1022" s="366"/>
      <c r="AP1022" s="366"/>
      <c r="AQ1022" s="366"/>
      <c r="AR1022" s="366"/>
      <c r="AS1022" s="256">
        <f>SUM(AE1022:AR1022)</f>
        <v>0</v>
      </c>
    </row>
    <row r="1023" spans="1:45" ht="15" hidden="1" customHeight="1" outlineLevel="1">
      <c r="A1023" s="464"/>
      <c r="B1023" s="254" t="s">
        <v>345</v>
      </c>
      <c r="C1023" s="251" t="s">
        <v>163</v>
      </c>
      <c r="D1023" s="255"/>
      <c r="E1023" s="255"/>
      <c r="F1023" s="255"/>
      <c r="G1023" s="255"/>
      <c r="H1023" s="255"/>
      <c r="I1023" s="255"/>
      <c r="J1023" s="255"/>
      <c r="K1023" s="255"/>
      <c r="L1023" s="255"/>
      <c r="M1023" s="255"/>
      <c r="N1023" s="255"/>
      <c r="O1023" s="255"/>
      <c r="P1023" s="255"/>
      <c r="Q1023" s="255">
        <f>Q1022</f>
        <v>3</v>
      </c>
      <c r="R1023" s="255"/>
      <c r="S1023" s="255"/>
      <c r="T1023" s="255"/>
      <c r="U1023" s="255"/>
      <c r="V1023" s="255"/>
      <c r="W1023" s="255"/>
      <c r="X1023" s="255"/>
      <c r="Y1023" s="255"/>
      <c r="Z1023" s="255"/>
      <c r="AA1023" s="255"/>
      <c r="AB1023" s="255"/>
      <c r="AC1023" s="255"/>
      <c r="AD1023" s="255"/>
      <c r="AE1023" s="362">
        <f>AE1022</f>
        <v>0</v>
      </c>
      <c r="AF1023" s="362">
        <f t="shared" ref="AF1023" si="3022">AF1022</f>
        <v>0</v>
      </c>
      <c r="AG1023" s="362">
        <f t="shared" ref="AG1023" si="3023">AG1022</f>
        <v>0</v>
      </c>
      <c r="AH1023" s="362">
        <f t="shared" ref="AH1023" si="3024">AH1022</f>
        <v>0</v>
      </c>
      <c r="AI1023" s="362">
        <f t="shared" ref="AI1023" si="3025">AI1022</f>
        <v>0</v>
      </c>
      <c r="AJ1023" s="362">
        <f t="shared" ref="AJ1023" si="3026">AJ1022</f>
        <v>0</v>
      </c>
      <c r="AK1023" s="362">
        <f t="shared" ref="AK1023" si="3027">AK1022</f>
        <v>0</v>
      </c>
      <c r="AL1023" s="362">
        <f t="shared" ref="AL1023" si="3028">AL1022</f>
        <v>0</v>
      </c>
      <c r="AM1023" s="362">
        <f t="shared" ref="AM1023" si="3029">AM1022</f>
        <v>0</v>
      </c>
      <c r="AN1023" s="362">
        <f t="shared" ref="AN1023" si="3030">AN1022</f>
        <v>0</v>
      </c>
      <c r="AO1023" s="362">
        <f t="shared" ref="AO1023" si="3031">AO1022</f>
        <v>0</v>
      </c>
      <c r="AP1023" s="362">
        <f t="shared" ref="AP1023" si="3032">AP1022</f>
        <v>0</v>
      </c>
      <c r="AQ1023" s="362">
        <f t="shared" ref="AQ1023" si="3033">AQ1022</f>
        <v>0</v>
      </c>
      <c r="AR1023" s="362">
        <f t="shared" ref="AR1023" si="3034">AR1022</f>
        <v>0</v>
      </c>
      <c r="AS1023" s="270"/>
    </row>
    <row r="1024" spans="1:45" ht="15" hidden="1" customHeight="1" outlineLevel="1">
      <c r="A1024" s="464"/>
      <c r="B1024" s="273"/>
      <c r="C1024" s="271"/>
      <c r="D1024" s="275"/>
      <c r="E1024" s="275"/>
      <c r="F1024" s="275"/>
      <c r="G1024" s="275"/>
      <c r="H1024" s="275"/>
      <c r="I1024" s="275"/>
      <c r="J1024" s="275"/>
      <c r="K1024" s="275"/>
      <c r="L1024" s="275"/>
      <c r="M1024" s="275"/>
      <c r="N1024" s="275"/>
      <c r="O1024" s="275"/>
      <c r="P1024" s="275"/>
      <c r="Q1024" s="251"/>
      <c r="R1024" s="275"/>
      <c r="S1024" s="275"/>
      <c r="T1024" s="275"/>
      <c r="U1024" s="275"/>
      <c r="V1024" s="275"/>
      <c r="W1024" s="275"/>
      <c r="X1024" s="275"/>
      <c r="Y1024" s="275"/>
      <c r="Z1024" s="275"/>
      <c r="AA1024" s="275"/>
      <c r="AB1024" s="275"/>
      <c r="AC1024" s="275"/>
      <c r="AD1024" s="275"/>
      <c r="AE1024" s="367"/>
      <c r="AF1024" s="368"/>
      <c r="AG1024" s="367"/>
      <c r="AH1024" s="367"/>
      <c r="AI1024" s="367"/>
      <c r="AJ1024" s="367"/>
      <c r="AK1024" s="367"/>
      <c r="AL1024" s="367"/>
      <c r="AM1024" s="367"/>
      <c r="AN1024" s="367"/>
      <c r="AO1024" s="367"/>
      <c r="AP1024" s="367"/>
      <c r="AQ1024" s="367"/>
      <c r="AR1024" s="367"/>
      <c r="AS1024" s="272"/>
    </row>
    <row r="1025" spans="1:46" ht="15" hidden="1" customHeight="1" outlineLevel="1">
      <c r="A1025" s="464"/>
      <c r="B1025" s="248" t="s">
        <v>10</v>
      </c>
      <c r="C1025" s="249"/>
      <c r="D1025" s="249"/>
      <c r="E1025" s="249"/>
      <c r="F1025" s="249"/>
      <c r="G1025" s="249"/>
      <c r="H1025" s="249"/>
      <c r="I1025" s="249"/>
      <c r="J1025" s="249"/>
      <c r="K1025" s="249"/>
      <c r="L1025" s="249"/>
      <c r="M1025" s="249"/>
      <c r="N1025" s="249"/>
      <c r="O1025" s="249"/>
      <c r="P1025" s="249"/>
      <c r="Q1025" s="250"/>
      <c r="R1025" s="249"/>
      <c r="S1025" s="249"/>
      <c r="T1025" s="249"/>
      <c r="U1025" s="249"/>
      <c r="V1025" s="249"/>
      <c r="W1025" s="249"/>
      <c r="X1025" s="249"/>
      <c r="Y1025" s="249"/>
      <c r="Z1025" s="249"/>
      <c r="AA1025" s="249"/>
      <c r="AB1025" s="249"/>
      <c r="AC1025" s="249"/>
      <c r="AD1025" s="249"/>
      <c r="AE1025" s="365"/>
      <c r="AF1025" s="365"/>
      <c r="AG1025" s="365"/>
      <c r="AH1025" s="365"/>
      <c r="AI1025" s="365"/>
      <c r="AJ1025" s="365"/>
      <c r="AK1025" s="365"/>
      <c r="AL1025" s="365"/>
      <c r="AM1025" s="365"/>
      <c r="AN1025" s="365"/>
      <c r="AO1025" s="365"/>
      <c r="AP1025" s="365"/>
      <c r="AQ1025" s="365"/>
      <c r="AR1025" s="365"/>
      <c r="AS1025" s="252"/>
    </row>
    <row r="1026" spans="1:46" ht="15" hidden="1" customHeight="1" outlineLevel="1">
      <c r="A1026" s="464">
        <v>11</v>
      </c>
      <c r="B1026" s="379" t="s">
        <v>104</v>
      </c>
      <c r="C1026" s="251" t="s">
        <v>25</v>
      </c>
      <c r="D1026" s="255"/>
      <c r="E1026" s="255"/>
      <c r="F1026" s="255"/>
      <c r="G1026" s="255"/>
      <c r="H1026" s="255"/>
      <c r="I1026" s="255"/>
      <c r="J1026" s="255"/>
      <c r="K1026" s="255"/>
      <c r="L1026" s="255"/>
      <c r="M1026" s="255"/>
      <c r="N1026" s="255"/>
      <c r="O1026" s="255"/>
      <c r="P1026" s="255"/>
      <c r="Q1026" s="255">
        <v>12</v>
      </c>
      <c r="R1026" s="255"/>
      <c r="S1026" s="255"/>
      <c r="T1026" s="255"/>
      <c r="U1026" s="255"/>
      <c r="V1026" s="255"/>
      <c r="W1026" s="255"/>
      <c r="X1026" s="255"/>
      <c r="Y1026" s="255"/>
      <c r="Z1026" s="255"/>
      <c r="AA1026" s="255"/>
      <c r="AB1026" s="255"/>
      <c r="AC1026" s="255"/>
      <c r="AD1026" s="255"/>
      <c r="AE1026" s="377"/>
      <c r="AF1026" s="366"/>
      <c r="AG1026" s="366"/>
      <c r="AH1026" s="366"/>
      <c r="AI1026" s="366"/>
      <c r="AJ1026" s="366"/>
      <c r="AK1026" s="366"/>
      <c r="AL1026" s="366"/>
      <c r="AM1026" s="366"/>
      <c r="AN1026" s="366"/>
      <c r="AO1026" s="366"/>
      <c r="AP1026" s="366"/>
      <c r="AQ1026" s="366"/>
      <c r="AR1026" s="366"/>
      <c r="AS1026" s="256">
        <f>SUM(AE1026:AR1026)</f>
        <v>0</v>
      </c>
    </row>
    <row r="1027" spans="1:46" ht="15" hidden="1" customHeight="1" outlineLevel="1">
      <c r="A1027" s="464"/>
      <c r="B1027" s="254" t="s">
        <v>345</v>
      </c>
      <c r="C1027" s="251" t="s">
        <v>163</v>
      </c>
      <c r="D1027" s="255"/>
      <c r="E1027" s="255"/>
      <c r="F1027" s="255"/>
      <c r="G1027" s="255"/>
      <c r="H1027" s="255"/>
      <c r="I1027" s="255"/>
      <c r="J1027" s="255"/>
      <c r="K1027" s="255"/>
      <c r="L1027" s="255"/>
      <c r="M1027" s="255"/>
      <c r="N1027" s="255"/>
      <c r="O1027" s="255"/>
      <c r="P1027" s="255"/>
      <c r="Q1027" s="255">
        <f>Q1026</f>
        <v>12</v>
      </c>
      <c r="R1027" s="255"/>
      <c r="S1027" s="255"/>
      <c r="T1027" s="255"/>
      <c r="U1027" s="255"/>
      <c r="V1027" s="255"/>
      <c r="W1027" s="255"/>
      <c r="X1027" s="255"/>
      <c r="Y1027" s="255"/>
      <c r="Z1027" s="255"/>
      <c r="AA1027" s="255"/>
      <c r="AB1027" s="255"/>
      <c r="AC1027" s="255"/>
      <c r="AD1027" s="255"/>
      <c r="AE1027" s="362">
        <f>AE1026</f>
        <v>0</v>
      </c>
      <c r="AF1027" s="362">
        <f t="shared" ref="AF1027" si="3035">AF1026</f>
        <v>0</v>
      </c>
      <c r="AG1027" s="362">
        <f t="shared" ref="AG1027" si="3036">AG1026</f>
        <v>0</v>
      </c>
      <c r="AH1027" s="362">
        <f t="shared" ref="AH1027" si="3037">AH1026</f>
        <v>0</v>
      </c>
      <c r="AI1027" s="362">
        <f t="shared" ref="AI1027" si="3038">AI1026</f>
        <v>0</v>
      </c>
      <c r="AJ1027" s="362">
        <f t="shared" ref="AJ1027" si="3039">AJ1026</f>
        <v>0</v>
      </c>
      <c r="AK1027" s="362">
        <f t="shared" ref="AK1027" si="3040">AK1026</f>
        <v>0</v>
      </c>
      <c r="AL1027" s="362">
        <f t="shared" ref="AL1027" si="3041">AL1026</f>
        <v>0</v>
      </c>
      <c r="AM1027" s="362">
        <f t="shared" ref="AM1027" si="3042">AM1026</f>
        <v>0</v>
      </c>
      <c r="AN1027" s="362">
        <f t="shared" ref="AN1027" si="3043">AN1026</f>
        <v>0</v>
      </c>
      <c r="AO1027" s="362">
        <f t="shared" ref="AO1027" si="3044">AO1026</f>
        <v>0</v>
      </c>
      <c r="AP1027" s="362">
        <f t="shared" ref="AP1027" si="3045">AP1026</f>
        <v>0</v>
      </c>
      <c r="AQ1027" s="362">
        <f t="shared" ref="AQ1027" si="3046">AQ1026</f>
        <v>0</v>
      </c>
      <c r="AR1027" s="362">
        <f t="shared" ref="AR1027" si="3047">AR1026</f>
        <v>0</v>
      </c>
      <c r="AS1027" s="257"/>
    </row>
    <row r="1028" spans="1:46" ht="15" hidden="1" customHeight="1" outlineLevel="1">
      <c r="A1028" s="464"/>
      <c r="B1028" s="274"/>
      <c r="C1028" s="265"/>
      <c r="D1028" s="251"/>
      <c r="E1028" s="251"/>
      <c r="F1028" s="251"/>
      <c r="G1028" s="251"/>
      <c r="H1028" s="251"/>
      <c r="I1028" s="251"/>
      <c r="J1028" s="251"/>
      <c r="K1028" s="251"/>
      <c r="L1028" s="251"/>
      <c r="M1028" s="251"/>
      <c r="N1028" s="251"/>
      <c r="O1028" s="251"/>
      <c r="P1028" s="251"/>
      <c r="Q1028" s="251"/>
      <c r="R1028" s="251"/>
      <c r="S1028" s="251"/>
      <c r="T1028" s="251"/>
      <c r="U1028" s="251"/>
      <c r="V1028" s="251"/>
      <c r="W1028" s="251"/>
      <c r="X1028" s="251"/>
      <c r="Y1028" s="251"/>
      <c r="Z1028" s="251"/>
      <c r="AA1028" s="251"/>
      <c r="AB1028" s="251"/>
      <c r="AC1028" s="251"/>
      <c r="AD1028" s="251"/>
      <c r="AE1028" s="363"/>
      <c r="AF1028" s="372"/>
      <c r="AG1028" s="372"/>
      <c r="AH1028" s="372"/>
      <c r="AI1028" s="372"/>
      <c r="AJ1028" s="372"/>
      <c r="AK1028" s="372"/>
      <c r="AL1028" s="372"/>
      <c r="AM1028" s="372"/>
      <c r="AN1028" s="372"/>
      <c r="AO1028" s="372"/>
      <c r="AP1028" s="372"/>
      <c r="AQ1028" s="372"/>
      <c r="AR1028" s="372"/>
      <c r="AS1028" s="266"/>
    </row>
    <row r="1029" spans="1:46" ht="28.5" hidden="1" customHeight="1" outlineLevel="1">
      <c r="A1029" s="464">
        <v>12</v>
      </c>
      <c r="B1029" s="379" t="s">
        <v>105</v>
      </c>
      <c r="C1029" s="251" t="s">
        <v>25</v>
      </c>
      <c r="D1029" s="255"/>
      <c r="E1029" s="255"/>
      <c r="F1029" s="255"/>
      <c r="G1029" s="255"/>
      <c r="H1029" s="255"/>
      <c r="I1029" s="255"/>
      <c r="J1029" s="255"/>
      <c r="K1029" s="255"/>
      <c r="L1029" s="255"/>
      <c r="M1029" s="255"/>
      <c r="N1029" s="255"/>
      <c r="O1029" s="255"/>
      <c r="P1029" s="255"/>
      <c r="Q1029" s="255">
        <v>12</v>
      </c>
      <c r="R1029" s="255"/>
      <c r="S1029" s="255"/>
      <c r="T1029" s="255"/>
      <c r="U1029" s="255"/>
      <c r="V1029" s="255"/>
      <c r="W1029" s="255"/>
      <c r="X1029" s="255"/>
      <c r="Y1029" s="255"/>
      <c r="Z1029" s="255"/>
      <c r="AA1029" s="255"/>
      <c r="AB1029" s="255"/>
      <c r="AC1029" s="255"/>
      <c r="AD1029" s="255"/>
      <c r="AE1029" s="361"/>
      <c r="AF1029" s="366"/>
      <c r="AG1029" s="366"/>
      <c r="AH1029" s="366"/>
      <c r="AI1029" s="366"/>
      <c r="AJ1029" s="366"/>
      <c r="AK1029" s="366"/>
      <c r="AL1029" s="366"/>
      <c r="AM1029" s="366"/>
      <c r="AN1029" s="366"/>
      <c r="AO1029" s="366"/>
      <c r="AP1029" s="366"/>
      <c r="AQ1029" s="366"/>
      <c r="AR1029" s="366"/>
      <c r="AS1029" s="256">
        <f>SUM(AE1029:AR1029)</f>
        <v>0</v>
      </c>
    </row>
    <row r="1030" spans="1:46" ht="15" hidden="1" customHeight="1" outlineLevel="1">
      <c r="A1030" s="464"/>
      <c r="B1030" s="254" t="s">
        <v>345</v>
      </c>
      <c r="C1030" s="251" t="s">
        <v>163</v>
      </c>
      <c r="D1030" s="255"/>
      <c r="E1030" s="255"/>
      <c r="F1030" s="255"/>
      <c r="G1030" s="255"/>
      <c r="H1030" s="255"/>
      <c r="I1030" s="255"/>
      <c r="J1030" s="255"/>
      <c r="K1030" s="255"/>
      <c r="L1030" s="255"/>
      <c r="M1030" s="255"/>
      <c r="N1030" s="255"/>
      <c r="O1030" s="255"/>
      <c r="P1030" s="255"/>
      <c r="Q1030" s="255">
        <f>Q1029</f>
        <v>12</v>
      </c>
      <c r="R1030" s="255"/>
      <c r="S1030" s="255"/>
      <c r="T1030" s="255"/>
      <c r="U1030" s="255"/>
      <c r="V1030" s="255"/>
      <c r="W1030" s="255"/>
      <c r="X1030" s="255"/>
      <c r="Y1030" s="255"/>
      <c r="Z1030" s="255"/>
      <c r="AA1030" s="255"/>
      <c r="AB1030" s="255"/>
      <c r="AC1030" s="255"/>
      <c r="AD1030" s="255"/>
      <c r="AE1030" s="362">
        <f>AE1029</f>
        <v>0</v>
      </c>
      <c r="AF1030" s="362">
        <f t="shared" ref="AF1030" si="3048">AF1029</f>
        <v>0</v>
      </c>
      <c r="AG1030" s="362">
        <f t="shared" ref="AG1030" si="3049">AG1029</f>
        <v>0</v>
      </c>
      <c r="AH1030" s="362">
        <f t="shared" ref="AH1030" si="3050">AH1029</f>
        <v>0</v>
      </c>
      <c r="AI1030" s="362">
        <f t="shared" ref="AI1030" si="3051">AI1029</f>
        <v>0</v>
      </c>
      <c r="AJ1030" s="362">
        <f t="shared" ref="AJ1030" si="3052">AJ1029</f>
        <v>0</v>
      </c>
      <c r="AK1030" s="362">
        <f t="shared" ref="AK1030" si="3053">AK1029</f>
        <v>0</v>
      </c>
      <c r="AL1030" s="362">
        <f t="shared" ref="AL1030" si="3054">AL1029</f>
        <v>0</v>
      </c>
      <c r="AM1030" s="362">
        <f t="shared" ref="AM1030" si="3055">AM1029</f>
        <v>0</v>
      </c>
      <c r="AN1030" s="362">
        <f t="shared" ref="AN1030" si="3056">AN1029</f>
        <v>0</v>
      </c>
      <c r="AO1030" s="362">
        <f t="shared" ref="AO1030" si="3057">AO1029</f>
        <v>0</v>
      </c>
      <c r="AP1030" s="362">
        <f t="shared" ref="AP1030" si="3058">AP1029</f>
        <v>0</v>
      </c>
      <c r="AQ1030" s="362">
        <f t="shared" ref="AQ1030" si="3059">AQ1029</f>
        <v>0</v>
      </c>
      <c r="AR1030" s="362">
        <f t="shared" ref="AR1030" si="3060">AR1029</f>
        <v>0</v>
      </c>
      <c r="AS1030" s="257"/>
    </row>
    <row r="1031" spans="1:46" ht="15" hidden="1" customHeight="1" outlineLevel="1">
      <c r="A1031" s="464"/>
      <c r="B1031" s="274"/>
      <c r="C1031" s="265"/>
      <c r="D1031" s="251"/>
      <c r="E1031" s="251"/>
      <c r="F1031" s="251"/>
      <c r="G1031" s="251"/>
      <c r="H1031" s="251"/>
      <c r="I1031" s="251"/>
      <c r="J1031" s="251"/>
      <c r="K1031" s="251"/>
      <c r="L1031" s="251"/>
      <c r="M1031" s="251"/>
      <c r="N1031" s="251"/>
      <c r="O1031" s="251"/>
      <c r="P1031" s="251"/>
      <c r="Q1031" s="251"/>
      <c r="R1031" s="251"/>
      <c r="S1031" s="251"/>
      <c r="T1031" s="251"/>
      <c r="U1031" s="251"/>
      <c r="V1031" s="251"/>
      <c r="W1031" s="251"/>
      <c r="X1031" s="251"/>
      <c r="Y1031" s="251"/>
      <c r="Z1031" s="251"/>
      <c r="AA1031" s="251"/>
      <c r="AB1031" s="251"/>
      <c r="AC1031" s="251"/>
      <c r="AD1031" s="251"/>
      <c r="AE1031" s="373"/>
      <c r="AF1031" s="373"/>
      <c r="AG1031" s="363"/>
      <c r="AH1031" s="363"/>
      <c r="AI1031" s="363"/>
      <c r="AJ1031" s="363"/>
      <c r="AK1031" s="363"/>
      <c r="AL1031" s="363"/>
      <c r="AM1031" s="363"/>
      <c r="AN1031" s="363"/>
      <c r="AO1031" s="363"/>
      <c r="AP1031" s="363"/>
      <c r="AQ1031" s="363"/>
      <c r="AR1031" s="363"/>
      <c r="AS1031" s="266"/>
    </row>
    <row r="1032" spans="1:46" ht="15" hidden="1" customHeight="1" outlineLevel="1">
      <c r="A1032" s="464">
        <v>13</v>
      </c>
      <c r="B1032" s="379" t="s">
        <v>106</v>
      </c>
      <c r="C1032" s="251" t="s">
        <v>25</v>
      </c>
      <c r="D1032" s="255"/>
      <c r="E1032" s="255"/>
      <c r="F1032" s="255"/>
      <c r="G1032" s="255"/>
      <c r="H1032" s="255"/>
      <c r="I1032" s="255"/>
      <c r="J1032" s="255"/>
      <c r="K1032" s="255"/>
      <c r="L1032" s="255"/>
      <c r="M1032" s="255"/>
      <c r="N1032" s="255"/>
      <c r="O1032" s="255"/>
      <c r="P1032" s="255"/>
      <c r="Q1032" s="255">
        <v>12</v>
      </c>
      <c r="R1032" s="255"/>
      <c r="S1032" s="255"/>
      <c r="T1032" s="255"/>
      <c r="U1032" s="255"/>
      <c r="V1032" s="255"/>
      <c r="W1032" s="255"/>
      <c r="X1032" s="255"/>
      <c r="Y1032" s="255"/>
      <c r="Z1032" s="255"/>
      <c r="AA1032" s="255"/>
      <c r="AB1032" s="255"/>
      <c r="AC1032" s="255"/>
      <c r="AD1032" s="255"/>
      <c r="AE1032" s="361"/>
      <c r="AF1032" s="366"/>
      <c r="AG1032" s="366"/>
      <c r="AH1032" s="366"/>
      <c r="AI1032" s="366"/>
      <c r="AJ1032" s="366"/>
      <c r="AK1032" s="366"/>
      <c r="AL1032" s="366"/>
      <c r="AM1032" s="366"/>
      <c r="AN1032" s="366"/>
      <c r="AO1032" s="366"/>
      <c r="AP1032" s="366"/>
      <c r="AQ1032" s="366"/>
      <c r="AR1032" s="366"/>
      <c r="AS1032" s="256">
        <f>SUM(AE1032:AR1032)</f>
        <v>0</v>
      </c>
    </row>
    <row r="1033" spans="1:46" ht="15" hidden="1" customHeight="1" outlineLevel="1">
      <c r="A1033" s="464"/>
      <c r="B1033" s="254" t="s">
        <v>345</v>
      </c>
      <c r="C1033" s="251" t="s">
        <v>163</v>
      </c>
      <c r="D1033" s="255"/>
      <c r="E1033" s="255"/>
      <c r="F1033" s="255"/>
      <c r="G1033" s="255"/>
      <c r="H1033" s="255"/>
      <c r="I1033" s="255"/>
      <c r="J1033" s="255"/>
      <c r="K1033" s="255"/>
      <c r="L1033" s="255"/>
      <c r="M1033" s="255"/>
      <c r="N1033" s="255"/>
      <c r="O1033" s="255"/>
      <c r="P1033" s="255"/>
      <c r="Q1033" s="255">
        <f>Q1032</f>
        <v>12</v>
      </c>
      <c r="R1033" s="255"/>
      <c r="S1033" s="255"/>
      <c r="T1033" s="255"/>
      <c r="U1033" s="255"/>
      <c r="V1033" s="255"/>
      <c r="W1033" s="255"/>
      <c r="X1033" s="255"/>
      <c r="Y1033" s="255"/>
      <c r="Z1033" s="255"/>
      <c r="AA1033" s="255"/>
      <c r="AB1033" s="255"/>
      <c r="AC1033" s="255"/>
      <c r="AD1033" s="255"/>
      <c r="AE1033" s="362">
        <f>AE1032</f>
        <v>0</v>
      </c>
      <c r="AF1033" s="362">
        <f t="shared" ref="AF1033" si="3061">AF1032</f>
        <v>0</v>
      </c>
      <c r="AG1033" s="362">
        <f t="shared" ref="AG1033" si="3062">AG1032</f>
        <v>0</v>
      </c>
      <c r="AH1033" s="362">
        <f t="shared" ref="AH1033" si="3063">AH1032</f>
        <v>0</v>
      </c>
      <c r="AI1033" s="362">
        <f t="shared" ref="AI1033" si="3064">AI1032</f>
        <v>0</v>
      </c>
      <c r="AJ1033" s="362">
        <f t="shared" ref="AJ1033" si="3065">AJ1032</f>
        <v>0</v>
      </c>
      <c r="AK1033" s="362">
        <f t="shared" ref="AK1033" si="3066">AK1032</f>
        <v>0</v>
      </c>
      <c r="AL1033" s="362">
        <f t="shared" ref="AL1033" si="3067">AL1032</f>
        <v>0</v>
      </c>
      <c r="AM1033" s="362">
        <f t="shared" ref="AM1033" si="3068">AM1032</f>
        <v>0</v>
      </c>
      <c r="AN1033" s="362">
        <f t="shared" ref="AN1033" si="3069">AN1032</f>
        <v>0</v>
      </c>
      <c r="AO1033" s="362">
        <f t="shared" ref="AO1033" si="3070">AO1032</f>
        <v>0</v>
      </c>
      <c r="AP1033" s="362">
        <f t="shared" ref="AP1033" si="3071">AP1032</f>
        <v>0</v>
      </c>
      <c r="AQ1033" s="362">
        <f t="shared" ref="AQ1033" si="3072">AQ1032</f>
        <v>0</v>
      </c>
      <c r="AR1033" s="362">
        <f t="shared" ref="AR1033" si="3073">AR1032</f>
        <v>0</v>
      </c>
      <c r="AS1033" s="266"/>
    </row>
    <row r="1034" spans="1:46" ht="15" hidden="1" customHeight="1" outlineLevel="1">
      <c r="A1034" s="464"/>
      <c r="B1034" s="274"/>
      <c r="C1034" s="265"/>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251"/>
      <c r="AE1034" s="363"/>
      <c r="AF1034" s="363"/>
      <c r="AG1034" s="363"/>
      <c r="AH1034" s="363"/>
      <c r="AI1034" s="363"/>
      <c r="AJ1034" s="363"/>
      <c r="AK1034" s="363"/>
      <c r="AL1034" s="363"/>
      <c r="AM1034" s="363"/>
      <c r="AN1034" s="363"/>
      <c r="AO1034" s="363"/>
      <c r="AP1034" s="363"/>
      <c r="AQ1034" s="363"/>
      <c r="AR1034" s="363"/>
      <c r="AS1034" s="266"/>
    </row>
    <row r="1035" spans="1:46" ht="15" hidden="1" customHeight="1" outlineLevel="1">
      <c r="A1035" s="464"/>
      <c r="B1035" s="248" t="s">
        <v>107</v>
      </c>
      <c r="C1035" s="249"/>
      <c r="D1035" s="250"/>
      <c r="E1035" s="250"/>
      <c r="F1035" s="250"/>
      <c r="G1035" s="250"/>
      <c r="H1035" s="250"/>
      <c r="I1035" s="250"/>
      <c r="J1035" s="250"/>
      <c r="K1035" s="250"/>
      <c r="L1035" s="250"/>
      <c r="M1035" s="250"/>
      <c r="N1035" s="250"/>
      <c r="O1035" s="250"/>
      <c r="P1035" s="250"/>
      <c r="Q1035" s="250"/>
      <c r="R1035" s="250"/>
      <c r="S1035" s="249"/>
      <c r="T1035" s="249"/>
      <c r="U1035" s="249"/>
      <c r="V1035" s="249"/>
      <c r="W1035" s="249"/>
      <c r="X1035" s="249"/>
      <c r="Y1035" s="249"/>
      <c r="Z1035" s="249"/>
      <c r="AA1035" s="249"/>
      <c r="AB1035" s="249"/>
      <c r="AC1035" s="249"/>
      <c r="AD1035" s="249"/>
      <c r="AE1035" s="365"/>
      <c r="AF1035" s="365"/>
      <c r="AG1035" s="365"/>
      <c r="AH1035" s="365"/>
      <c r="AI1035" s="365"/>
      <c r="AJ1035" s="365"/>
      <c r="AK1035" s="365"/>
      <c r="AL1035" s="365"/>
      <c r="AM1035" s="365"/>
      <c r="AN1035" s="365"/>
      <c r="AO1035" s="365"/>
      <c r="AP1035" s="365"/>
      <c r="AQ1035" s="365"/>
      <c r="AR1035" s="365"/>
      <c r="AS1035" s="252"/>
    </row>
    <row r="1036" spans="1:46" ht="15" hidden="1" customHeight="1" outlineLevel="1">
      <c r="A1036" s="464">
        <v>14</v>
      </c>
      <c r="B1036" s="274" t="s">
        <v>108</v>
      </c>
      <c r="C1036" s="251" t="s">
        <v>25</v>
      </c>
      <c r="D1036" s="255"/>
      <c r="E1036" s="255"/>
      <c r="F1036" s="255"/>
      <c r="G1036" s="255"/>
      <c r="H1036" s="255"/>
      <c r="I1036" s="255"/>
      <c r="J1036" s="255"/>
      <c r="K1036" s="255"/>
      <c r="L1036" s="255"/>
      <c r="M1036" s="255"/>
      <c r="N1036" s="255"/>
      <c r="O1036" s="255"/>
      <c r="P1036" s="255"/>
      <c r="Q1036" s="255">
        <v>12</v>
      </c>
      <c r="R1036" s="255"/>
      <c r="S1036" s="255"/>
      <c r="T1036" s="255"/>
      <c r="U1036" s="255"/>
      <c r="V1036" s="255"/>
      <c r="W1036" s="255"/>
      <c r="X1036" s="255"/>
      <c r="Y1036" s="255"/>
      <c r="Z1036" s="255"/>
      <c r="AA1036" s="255"/>
      <c r="AB1036" s="255"/>
      <c r="AC1036" s="255"/>
      <c r="AD1036" s="255"/>
      <c r="AE1036" s="361"/>
      <c r="AF1036" s="361"/>
      <c r="AG1036" s="361"/>
      <c r="AH1036" s="361"/>
      <c r="AI1036" s="361"/>
      <c r="AJ1036" s="361"/>
      <c r="AK1036" s="361"/>
      <c r="AL1036" s="361"/>
      <c r="AM1036" s="361"/>
      <c r="AN1036" s="361"/>
      <c r="AO1036" s="361"/>
      <c r="AP1036" s="361"/>
      <c r="AQ1036" s="361"/>
      <c r="AR1036" s="361"/>
      <c r="AS1036" s="256">
        <f>SUM(AE1036:AR1036)</f>
        <v>0</v>
      </c>
    </row>
    <row r="1037" spans="1:46" ht="15" hidden="1" customHeight="1" outlineLevel="1">
      <c r="A1037" s="464"/>
      <c r="B1037" s="254" t="s">
        <v>345</v>
      </c>
      <c r="C1037" s="251" t="s">
        <v>163</v>
      </c>
      <c r="D1037" s="255"/>
      <c r="E1037" s="255"/>
      <c r="F1037" s="255"/>
      <c r="G1037" s="255"/>
      <c r="H1037" s="255"/>
      <c r="I1037" s="255"/>
      <c r="J1037" s="255"/>
      <c r="K1037" s="255"/>
      <c r="L1037" s="255"/>
      <c r="M1037" s="255"/>
      <c r="N1037" s="255"/>
      <c r="O1037" s="255"/>
      <c r="P1037" s="255"/>
      <c r="Q1037" s="255">
        <f>Q1036</f>
        <v>12</v>
      </c>
      <c r="R1037" s="255"/>
      <c r="S1037" s="255"/>
      <c r="T1037" s="255"/>
      <c r="U1037" s="255"/>
      <c r="V1037" s="255"/>
      <c r="W1037" s="255"/>
      <c r="X1037" s="255"/>
      <c r="Y1037" s="255"/>
      <c r="Z1037" s="255"/>
      <c r="AA1037" s="255"/>
      <c r="AB1037" s="255"/>
      <c r="AC1037" s="255"/>
      <c r="AD1037" s="255"/>
      <c r="AE1037" s="362">
        <f>AE1036</f>
        <v>0</v>
      </c>
      <c r="AF1037" s="362">
        <f t="shared" ref="AF1037" si="3074">AF1036</f>
        <v>0</v>
      </c>
      <c r="AG1037" s="362">
        <f t="shared" ref="AG1037" si="3075">AG1036</f>
        <v>0</v>
      </c>
      <c r="AH1037" s="362">
        <f t="shared" ref="AH1037" si="3076">AH1036</f>
        <v>0</v>
      </c>
      <c r="AI1037" s="362">
        <f t="shared" ref="AI1037" si="3077">AI1036</f>
        <v>0</v>
      </c>
      <c r="AJ1037" s="362">
        <f t="shared" ref="AJ1037" si="3078">AJ1036</f>
        <v>0</v>
      </c>
      <c r="AK1037" s="362">
        <f t="shared" ref="AK1037" si="3079">AK1036</f>
        <v>0</v>
      </c>
      <c r="AL1037" s="362">
        <f t="shared" ref="AL1037" si="3080">AL1036</f>
        <v>0</v>
      </c>
      <c r="AM1037" s="362">
        <f t="shared" ref="AM1037" si="3081">AM1036</f>
        <v>0</v>
      </c>
      <c r="AN1037" s="362">
        <f t="shared" ref="AN1037" si="3082">AN1036</f>
        <v>0</v>
      </c>
      <c r="AO1037" s="362">
        <f t="shared" ref="AO1037" si="3083">AO1036</f>
        <v>0</v>
      </c>
      <c r="AP1037" s="362">
        <f t="shared" ref="AP1037" si="3084">AP1036</f>
        <v>0</v>
      </c>
      <c r="AQ1037" s="362">
        <f t="shared" ref="AQ1037" si="3085">AQ1036</f>
        <v>0</v>
      </c>
      <c r="AR1037" s="362">
        <f t="shared" ref="AR1037" si="3086">AR1036</f>
        <v>0</v>
      </c>
      <c r="AS1037" s="257"/>
    </row>
    <row r="1038" spans="1:46" ht="15" hidden="1" customHeight="1" outlineLevel="1">
      <c r="A1038" s="464"/>
      <c r="B1038" s="274"/>
      <c r="C1038" s="265"/>
      <c r="D1038" s="251"/>
      <c r="E1038" s="251"/>
      <c r="F1038" s="251"/>
      <c r="G1038" s="251"/>
      <c r="H1038" s="251"/>
      <c r="I1038" s="251"/>
      <c r="J1038" s="251"/>
      <c r="K1038" s="251"/>
      <c r="L1038" s="251"/>
      <c r="M1038" s="251"/>
      <c r="N1038" s="251"/>
      <c r="O1038" s="251"/>
      <c r="P1038" s="251"/>
      <c r="Q1038" s="414"/>
      <c r="R1038" s="251"/>
      <c r="S1038" s="251"/>
      <c r="T1038" s="251"/>
      <c r="U1038" s="251"/>
      <c r="V1038" s="251"/>
      <c r="W1038" s="251"/>
      <c r="X1038" s="251"/>
      <c r="Y1038" s="251"/>
      <c r="Z1038" s="251"/>
      <c r="AA1038" s="251"/>
      <c r="AB1038" s="251"/>
      <c r="AC1038" s="251"/>
      <c r="AD1038" s="251"/>
      <c r="AE1038" s="363"/>
      <c r="AF1038" s="363"/>
      <c r="AG1038" s="363"/>
      <c r="AH1038" s="363"/>
      <c r="AI1038" s="363"/>
      <c r="AJ1038" s="363"/>
      <c r="AK1038" s="363"/>
      <c r="AL1038" s="363"/>
      <c r="AM1038" s="363"/>
      <c r="AN1038" s="363"/>
      <c r="AO1038" s="363"/>
      <c r="AP1038" s="363"/>
      <c r="AQ1038" s="363"/>
      <c r="AR1038" s="363"/>
      <c r="AS1038" s="261"/>
      <c r="AT1038" s="544"/>
    </row>
    <row r="1039" spans="1:46" s="243" customFormat="1" ht="15.75" hidden="1" outlineLevel="1">
      <c r="A1039" s="464"/>
      <c r="B1039" s="248" t="s">
        <v>487</v>
      </c>
      <c r="C1039" s="251"/>
      <c r="D1039" s="251"/>
      <c r="E1039" s="251"/>
      <c r="F1039" s="251"/>
      <c r="G1039" s="251"/>
      <c r="H1039" s="251"/>
      <c r="I1039" s="251"/>
      <c r="J1039" s="251"/>
      <c r="K1039" s="251"/>
      <c r="L1039" s="251"/>
      <c r="M1039" s="251"/>
      <c r="N1039" s="251"/>
      <c r="O1039" s="251"/>
      <c r="P1039" s="251"/>
      <c r="Q1039" s="251"/>
      <c r="R1039" s="251"/>
      <c r="S1039" s="251"/>
      <c r="T1039" s="251"/>
      <c r="U1039" s="251"/>
      <c r="V1039" s="251"/>
      <c r="W1039" s="251"/>
      <c r="X1039" s="251"/>
      <c r="Y1039" s="251"/>
      <c r="Z1039" s="251"/>
      <c r="AA1039" s="251"/>
      <c r="AB1039" s="251"/>
      <c r="AC1039" s="251"/>
      <c r="AD1039" s="251"/>
      <c r="AE1039" s="363"/>
      <c r="AF1039" s="363"/>
      <c r="AG1039" s="363"/>
      <c r="AH1039" s="363"/>
      <c r="AI1039" s="363"/>
      <c r="AJ1039" s="363"/>
      <c r="AK1039" s="367"/>
      <c r="AL1039" s="367"/>
      <c r="AM1039" s="367"/>
      <c r="AN1039" s="367"/>
      <c r="AO1039" s="367"/>
      <c r="AP1039" s="367"/>
      <c r="AQ1039" s="367"/>
      <c r="AR1039" s="367"/>
      <c r="AS1039" s="453"/>
      <c r="AT1039" s="545"/>
    </row>
    <row r="1040" spans="1:46" hidden="1" outlineLevel="1">
      <c r="A1040" s="464">
        <v>15</v>
      </c>
      <c r="B1040" s="254" t="s">
        <v>492</v>
      </c>
      <c r="C1040" s="251" t="s">
        <v>25</v>
      </c>
      <c r="D1040" s="255"/>
      <c r="E1040" s="255"/>
      <c r="F1040" s="255"/>
      <c r="G1040" s="255"/>
      <c r="H1040" s="255"/>
      <c r="I1040" s="255"/>
      <c r="J1040" s="255"/>
      <c r="K1040" s="255"/>
      <c r="L1040" s="255"/>
      <c r="M1040" s="255"/>
      <c r="N1040" s="255"/>
      <c r="O1040" s="255"/>
      <c r="P1040" s="255"/>
      <c r="Q1040" s="255">
        <v>0</v>
      </c>
      <c r="R1040" s="255"/>
      <c r="S1040" s="255"/>
      <c r="T1040" s="255"/>
      <c r="U1040" s="255"/>
      <c r="V1040" s="255"/>
      <c r="W1040" s="255"/>
      <c r="X1040" s="255"/>
      <c r="Y1040" s="255"/>
      <c r="Z1040" s="255"/>
      <c r="AA1040" s="255"/>
      <c r="AB1040" s="255"/>
      <c r="AC1040" s="255"/>
      <c r="AD1040" s="255"/>
      <c r="AE1040" s="361"/>
      <c r="AF1040" s="361"/>
      <c r="AG1040" s="361"/>
      <c r="AH1040" s="361"/>
      <c r="AI1040" s="361"/>
      <c r="AJ1040" s="361"/>
      <c r="AK1040" s="361"/>
      <c r="AL1040" s="361"/>
      <c r="AM1040" s="361"/>
      <c r="AN1040" s="361"/>
      <c r="AO1040" s="361"/>
      <c r="AP1040" s="361"/>
      <c r="AQ1040" s="361"/>
      <c r="AR1040" s="361"/>
      <c r="AS1040" s="546">
        <f>SUM(AE1040:AR1040)</f>
        <v>0</v>
      </c>
      <c r="AT1040" s="544"/>
    </row>
    <row r="1041" spans="1:45" hidden="1" outlineLevel="1">
      <c r="A1041" s="464"/>
      <c r="B1041" s="254" t="s">
        <v>345</v>
      </c>
      <c r="C1041" s="251" t="s">
        <v>163</v>
      </c>
      <c r="D1041" s="255"/>
      <c r="E1041" s="255"/>
      <c r="F1041" s="255"/>
      <c r="G1041" s="255"/>
      <c r="H1041" s="255"/>
      <c r="I1041" s="255"/>
      <c r="J1041" s="255"/>
      <c r="K1041" s="255"/>
      <c r="L1041" s="255"/>
      <c r="M1041" s="255"/>
      <c r="N1041" s="255"/>
      <c r="O1041" s="255"/>
      <c r="P1041" s="255"/>
      <c r="Q1041" s="255">
        <f>Q1040</f>
        <v>0</v>
      </c>
      <c r="R1041" s="255"/>
      <c r="S1041" s="255"/>
      <c r="T1041" s="255"/>
      <c r="U1041" s="255"/>
      <c r="V1041" s="255"/>
      <c r="W1041" s="255"/>
      <c r="X1041" s="255"/>
      <c r="Y1041" s="255"/>
      <c r="Z1041" s="255"/>
      <c r="AA1041" s="255"/>
      <c r="AB1041" s="255"/>
      <c r="AC1041" s="255"/>
      <c r="AD1041" s="255"/>
      <c r="AE1041" s="362">
        <f>AE1040</f>
        <v>0</v>
      </c>
      <c r="AF1041" s="362">
        <f>AF1040</f>
        <v>0</v>
      </c>
      <c r="AG1041" s="362">
        <f t="shared" ref="AG1041:AR1041" si="3087">AG1040</f>
        <v>0</v>
      </c>
      <c r="AH1041" s="362">
        <f t="shared" si="3087"/>
        <v>0</v>
      </c>
      <c r="AI1041" s="362">
        <f t="shared" si="3087"/>
        <v>0</v>
      </c>
      <c r="AJ1041" s="362">
        <f>AJ1040</f>
        <v>0</v>
      </c>
      <c r="AK1041" s="362">
        <f t="shared" si="3087"/>
        <v>0</v>
      </c>
      <c r="AL1041" s="362">
        <f t="shared" si="3087"/>
        <v>0</v>
      </c>
      <c r="AM1041" s="362">
        <f t="shared" si="3087"/>
        <v>0</v>
      </c>
      <c r="AN1041" s="362">
        <f t="shared" si="3087"/>
        <v>0</v>
      </c>
      <c r="AO1041" s="362">
        <f t="shared" si="3087"/>
        <v>0</v>
      </c>
      <c r="AP1041" s="362">
        <f t="shared" si="3087"/>
        <v>0</v>
      </c>
      <c r="AQ1041" s="362">
        <f t="shared" si="3087"/>
        <v>0</v>
      </c>
      <c r="AR1041" s="362">
        <f t="shared" si="3087"/>
        <v>0</v>
      </c>
      <c r="AS1041" s="257"/>
    </row>
    <row r="1042" spans="1:45" hidden="1" outlineLevel="1">
      <c r="A1042" s="464"/>
      <c r="B1042" s="274"/>
      <c r="C1042" s="265"/>
      <c r="D1042" s="251"/>
      <c r="E1042" s="251"/>
      <c r="F1042" s="251"/>
      <c r="G1042" s="251"/>
      <c r="H1042" s="251"/>
      <c r="I1042" s="251"/>
      <c r="J1042" s="251"/>
      <c r="K1042" s="251"/>
      <c r="L1042" s="251"/>
      <c r="M1042" s="251"/>
      <c r="N1042" s="251"/>
      <c r="O1042" s="251"/>
      <c r="P1042" s="251"/>
      <c r="Q1042" s="251"/>
      <c r="R1042" s="251"/>
      <c r="S1042" s="251"/>
      <c r="T1042" s="251"/>
      <c r="U1042" s="251"/>
      <c r="V1042" s="251"/>
      <c r="W1042" s="251"/>
      <c r="X1042" s="251"/>
      <c r="Y1042" s="251"/>
      <c r="Z1042" s="251"/>
      <c r="AA1042" s="251"/>
      <c r="AB1042" s="251"/>
      <c r="AC1042" s="251"/>
      <c r="AD1042" s="251"/>
      <c r="AE1042" s="363"/>
      <c r="AF1042" s="363"/>
      <c r="AG1042" s="363"/>
      <c r="AH1042" s="363"/>
      <c r="AI1042" s="363"/>
      <c r="AJ1042" s="363"/>
      <c r="AK1042" s="363"/>
      <c r="AL1042" s="363"/>
      <c r="AM1042" s="363"/>
      <c r="AN1042" s="363"/>
      <c r="AO1042" s="363"/>
      <c r="AP1042" s="363"/>
      <c r="AQ1042" s="363"/>
      <c r="AR1042" s="363"/>
      <c r="AS1042" s="266"/>
    </row>
    <row r="1043" spans="1:45" s="243" customFormat="1" hidden="1" outlineLevel="1">
      <c r="A1043" s="464">
        <v>16</v>
      </c>
      <c r="B1043" s="283" t="s">
        <v>488</v>
      </c>
      <c r="C1043" s="251" t="s">
        <v>25</v>
      </c>
      <c r="D1043" s="255"/>
      <c r="E1043" s="255"/>
      <c r="F1043" s="255"/>
      <c r="G1043" s="255"/>
      <c r="H1043" s="255"/>
      <c r="I1043" s="255"/>
      <c r="J1043" s="255"/>
      <c r="K1043" s="255"/>
      <c r="L1043" s="255"/>
      <c r="M1043" s="255"/>
      <c r="N1043" s="255"/>
      <c r="O1043" s="255"/>
      <c r="P1043" s="255"/>
      <c r="Q1043" s="255">
        <v>0</v>
      </c>
      <c r="R1043" s="255"/>
      <c r="S1043" s="255"/>
      <c r="T1043" s="255"/>
      <c r="U1043" s="255"/>
      <c r="V1043" s="255"/>
      <c r="W1043" s="255"/>
      <c r="X1043" s="255"/>
      <c r="Y1043" s="255"/>
      <c r="Z1043" s="255"/>
      <c r="AA1043" s="255"/>
      <c r="AB1043" s="255"/>
      <c r="AC1043" s="255"/>
      <c r="AD1043" s="255"/>
      <c r="AE1043" s="361"/>
      <c r="AF1043" s="361"/>
      <c r="AG1043" s="361"/>
      <c r="AH1043" s="361"/>
      <c r="AI1043" s="361"/>
      <c r="AJ1043" s="361"/>
      <c r="AK1043" s="361"/>
      <c r="AL1043" s="361"/>
      <c r="AM1043" s="361"/>
      <c r="AN1043" s="361"/>
      <c r="AO1043" s="361"/>
      <c r="AP1043" s="361"/>
      <c r="AQ1043" s="361"/>
      <c r="AR1043" s="361"/>
      <c r="AS1043" s="256">
        <f>SUM(AE1043:AR1043)</f>
        <v>0</v>
      </c>
    </row>
    <row r="1044" spans="1:45" s="243" customFormat="1" hidden="1" outlineLevel="1">
      <c r="A1044" s="464"/>
      <c r="B1044" s="254" t="s">
        <v>345</v>
      </c>
      <c r="C1044" s="251" t="s">
        <v>163</v>
      </c>
      <c r="D1044" s="255"/>
      <c r="E1044" s="255"/>
      <c r="F1044" s="255"/>
      <c r="G1044" s="255"/>
      <c r="H1044" s="255"/>
      <c r="I1044" s="255"/>
      <c r="J1044" s="255"/>
      <c r="K1044" s="255"/>
      <c r="L1044" s="255"/>
      <c r="M1044" s="255"/>
      <c r="N1044" s="255"/>
      <c r="O1044" s="255"/>
      <c r="P1044" s="255"/>
      <c r="Q1044" s="255">
        <f>Q1043</f>
        <v>0</v>
      </c>
      <c r="R1044" s="255"/>
      <c r="S1044" s="255"/>
      <c r="T1044" s="255"/>
      <c r="U1044" s="255"/>
      <c r="V1044" s="255"/>
      <c r="W1044" s="255"/>
      <c r="X1044" s="255"/>
      <c r="Y1044" s="255"/>
      <c r="Z1044" s="255"/>
      <c r="AA1044" s="255"/>
      <c r="AB1044" s="255"/>
      <c r="AC1044" s="255"/>
      <c r="AD1044" s="255"/>
      <c r="AE1044" s="362">
        <f>AE1043</f>
        <v>0</v>
      </c>
      <c r="AF1044" s="362">
        <f t="shared" ref="AF1044:AQ1044" si="3088">AF1043</f>
        <v>0</v>
      </c>
      <c r="AG1044" s="362">
        <f t="shared" si="3088"/>
        <v>0</v>
      </c>
      <c r="AH1044" s="362">
        <f t="shared" si="3088"/>
        <v>0</v>
      </c>
      <c r="AI1044" s="362">
        <f t="shared" si="3088"/>
        <v>0</v>
      </c>
      <c r="AJ1044" s="362">
        <f t="shared" si="3088"/>
        <v>0</v>
      </c>
      <c r="AK1044" s="362">
        <f t="shared" si="3088"/>
        <v>0</v>
      </c>
      <c r="AL1044" s="362">
        <f t="shared" si="3088"/>
        <v>0</v>
      </c>
      <c r="AM1044" s="362">
        <f t="shared" si="3088"/>
        <v>0</v>
      </c>
      <c r="AN1044" s="362">
        <f t="shared" si="3088"/>
        <v>0</v>
      </c>
      <c r="AO1044" s="362">
        <f t="shared" si="3088"/>
        <v>0</v>
      </c>
      <c r="AP1044" s="362">
        <f t="shared" si="3088"/>
        <v>0</v>
      </c>
      <c r="AQ1044" s="362">
        <f t="shared" si="3088"/>
        <v>0</v>
      </c>
      <c r="AR1044" s="362">
        <f>AR1043</f>
        <v>0</v>
      </c>
      <c r="AS1044" s="257"/>
    </row>
    <row r="1045" spans="1:45" s="243" customFormat="1" hidden="1" outlineLevel="1">
      <c r="A1045" s="464"/>
      <c r="B1045" s="283"/>
      <c r="C1045" s="251"/>
      <c r="D1045" s="251"/>
      <c r="E1045" s="251"/>
      <c r="F1045" s="251"/>
      <c r="G1045" s="251"/>
      <c r="H1045" s="251"/>
      <c r="I1045" s="251"/>
      <c r="J1045" s="251"/>
      <c r="K1045" s="251"/>
      <c r="L1045" s="251"/>
      <c r="M1045" s="251"/>
      <c r="N1045" s="251"/>
      <c r="O1045" s="251"/>
      <c r="P1045" s="251"/>
      <c r="Q1045" s="251"/>
      <c r="R1045" s="251"/>
      <c r="S1045" s="251"/>
      <c r="T1045" s="251"/>
      <c r="U1045" s="251"/>
      <c r="V1045" s="251"/>
      <c r="W1045" s="251"/>
      <c r="X1045" s="251"/>
      <c r="Y1045" s="251"/>
      <c r="Z1045" s="251"/>
      <c r="AA1045" s="251"/>
      <c r="AB1045" s="251"/>
      <c r="AC1045" s="251"/>
      <c r="AD1045" s="251"/>
      <c r="AE1045" s="363"/>
      <c r="AF1045" s="363"/>
      <c r="AG1045" s="363"/>
      <c r="AH1045" s="363"/>
      <c r="AI1045" s="363"/>
      <c r="AJ1045" s="363"/>
      <c r="AK1045" s="367"/>
      <c r="AL1045" s="367"/>
      <c r="AM1045" s="367"/>
      <c r="AN1045" s="367"/>
      <c r="AO1045" s="367"/>
      <c r="AP1045" s="367"/>
      <c r="AQ1045" s="367"/>
      <c r="AR1045" s="367"/>
      <c r="AS1045" s="272"/>
    </row>
    <row r="1046" spans="1:45" ht="15.75" hidden="1" outlineLevel="1">
      <c r="A1046" s="464"/>
      <c r="B1046" s="455" t="s">
        <v>493</v>
      </c>
      <c r="C1046" s="279"/>
      <c r="D1046" s="250"/>
      <c r="E1046" s="249"/>
      <c r="F1046" s="249"/>
      <c r="G1046" s="249"/>
      <c r="H1046" s="249"/>
      <c r="I1046" s="249"/>
      <c r="J1046" s="249"/>
      <c r="K1046" s="249"/>
      <c r="L1046" s="249"/>
      <c r="M1046" s="249"/>
      <c r="N1046" s="249"/>
      <c r="O1046" s="249"/>
      <c r="P1046" s="249"/>
      <c r="Q1046" s="250"/>
      <c r="R1046" s="249"/>
      <c r="S1046" s="249"/>
      <c r="T1046" s="249"/>
      <c r="U1046" s="249"/>
      <c r="V1046" s="249"/>
      <c r="W1046" s="249"/>
      <c r="X1046" s="249"/>
      <c r="Y1046" s="249"/>
      <c r="Z1046" s="249"/>
      <c r="AA1046" s="249"/>
      <c r="AB1046" s="249"/>
      <c r="AC1046" s="249"/>
      <c r="AD1046" s="249"/>
      <c r="AE1046" s="365"/>
      <c r="AF1046" s="365"/>
      <c r="AG1046" s="365"/>
      <c r="AH1046" s="365"/>
      <c r="AI1046" s="365"/>
      <c r="AJ1046" s="365"/>
      <c r="AK1046" s="365"/>
      <c r="AL1046" s="365"/>
      <c r="AM1046" s="365"/>
      <c r="AN1046" s="365"/>
      <c r="AO1046" s="365"/>
      <c r="AP1046" s="365"/>
      <c r="AQ1046" s="365"/>
      <c r="AR1046" s="365"/>
      <c r="AS1046" s="252"/>
    </row>
    <row r="1047" spans="1:45" hidden="1" outlineLevel="1">
      <c r="A1047" s="464">
        <v>17</v>
      </c>
      <c r="B1047" s="379" t="s">
        <v>112</v>
      </c>
      <c r="C1047" s="251" t="s">
        <v>25</v>
      </c>
      <c r="D1047" s="255"/>
      <c r="E1047" s="255"/>
      <c r="F1047" s="255"/>
      <c r="G1047" s="255"/>
      <c r="H1047" s="255"/>
      <c r="I1047" s="255"/>
      <c r="J1047" s="255"/>
      <c r="K1047" s="255"/>
      <c r="L1047" s="255"/>
      <c r="M1047" s="255"/>
      <c r="N1047" s="255"/>
      <c r="O1047" s="255"/>
      <c r="P1047" s="255"/>
      <c r="Q1047" s="255">
        <v>12</v>
      </c>
      <c r="R1047" s="255"/>
      <c r="S1047" s="255"/>
      <c r="T1047" s="255"/>
      <c r="U1047" s="255"/>
      <c r="V1047" s="255"/>
      <c r="W1047" s="255"/>
      <c r="X1047" s="255"/>
      <c r="Y1047" s="255"/>
      <c r="Z1047" s="255"/>
      <c r="AA1047" s="255"/>
      <c r="AB1047" s="255"/>
      <c r="AC1047" s="255"/>
      <c r="AD1047" s="255"/>
      <c r="AE1047" s="377"/>
      <c r="AF1047" s="361"/>
      <c r="AG1047" s="361"/>
      <c r="AH1047" s="361"/>
      <c r="AI1047" s="361"/>
      <c r="AJ1047" s="361"/>
      <c r="AK1047" s="361"/>
      <c r="AL1047" s="366"/>
      <c r="AM1047" s="366"/>
      <c r="AN1047" s="366"/>
      <c r="AO1047" s="366"/>
      <c r="AP1047" s="366"/>
      <c r="AQ1047" s="366"/>
      <c r="AR1047" s="366"/>
      <c r="AS1047" s="256">
        <f>SUM(AE1047:AR1047)</f>
        <v>0</v>
      </c>
    </row>
    <row r="1048" spans="1:45" hidden="1" outlineLevel="1">
      <c r="A1048" s="464"/>
      <c r="B1048" s="254" t="s">
        <v>345</v>
      </c>
      <c r="C1048" s="251" t="s">
        <v>163</v>
      </c>
      <c r="D1048" s="255"/>
      <c r="E1048" s="255"/>
      <c r="F1048" s="255"/>
      <c r="G1048" s="255"/>
      <c r="H1048" s="255"/>
      <c r="I1048" s="255"/>
      <c r="J1048" s="255"/>
      <c r="K1048" s="255"/>
      <c r="L1048" s="255"/>
      <c r="M1048" s="255"/>
      <c r="N1048" s="255"/>
      <c r="O1048" s="255"/>
      <c r="P1048" s="255"/>
      <c r="Q1048" s="255">
        <f>Q1047</f>
        <v>12</v>
      </c>
      <c r="R1048" s="255"/>
      <c r="S1048" s="255"/>
      <c r="T1048" s="255"/>
      <c r="U1048" s="255"/>
      <c r="V1048" s="255"/>
      <c r="W1048" s="255"/>
      <c r="X1048" s="255"/>
      <c r="Y1048" s="255"/>
      <c r="Z1048" s="255"/>
      <c r="AA1048" s="255"/>
      <c r="AB1048" s="255"/>
      <c r="AC1048" s="255"/>
      <c r="AD1048" s="255"/>
      <c r="AE1048" s="362">
        <f>AE1047</f>
        <v>0</v>
      </c>
      <c r="AF1048" s="362">
        <f t="shared" ref="AF1048:AR1048" si="3089">AF1047</f>
        <v>0</v>
      </c>
      <c r="AG1048" s="362">
        <f t="shared" si="3089"/>
        <v>0</v>
      </c>
      <c r="AH1048" s="362">
        <f t="shared" si="3089"/>
        <v>0</v>
      </c>
      <c r="AI1048" s="362">
        <f t="shared" si="3089"/>
        <v>0</v>
      </c>
      <c r="AJ1048" s="362">
        <f t="shared" si="3089"/>
        <v>0</v>
      </c>
      <c r="AK1048" s="362">
        <f t="shared" si="3089"/>
        <v>0</v>
      </c>
      <c r="AL1048" s="362">
        <f t="shared" si="3089"/>
        <v>0</v>
      </c>
      <c r="AM1048" s="362">
        <f t="shared" si="3089"/>
        <v>0</v>
      </c>
      <c r="AN1048" s="362">
        <f t="shared" si="3089"/>
        <v>0</v>
      </c>
      <c r="AO1048" s="362">
        <f t="shared" si="3089"/>
        <v>0</v>
      </c>
      <c r="AP1048" s="362">
        <f t="shared" si="3089"/>
        <v>0</v>
      </c>
      <c r="AQ1048" s="362">
        <f t="shared" si="3089"/>
        <v>0</v>
      </c>
      <c r="AR1048" s="362">
        <f t="shared" si="3089"/>
        <v>0</v>
      </c>
      <c r="AS1048" s="266"/>
    </row>
    <row r="1049" spans="1:45" hidden="1" outlineLevel="1">
      <c r="A1049" s="464"/>
      <c r="B1049" s="254"/>
      <c r="C1049" s="251"/>
      <c r="D1049" s="251"/>
      <c r="E1049" s="251"/>
      <c r="F1049" s="251"/>
      <c r="G1049" s="251"/>
      <c r="H1049" s="251"/>
      <c r="I1049" s="251"/>
      <c r="J1049" s="251"/>
      <c r="K1049" s="251"/>
      <c r="L1049" s="251"/>
      <c r="M1049" s="251"/>
      <c r="N1049" s="251"/>
      <c r="O1049" s="251"/>
      <c r="P1049" s="251"/>
      <c r="Q1049" s="251"/>
      <c r="R1049" s="251"/>
      <c r="S1049" s="251"/>
      <c r="T1049" s="251"/>
      <c r="U1049" s="251"/>
      <c r="V1049" s="251"/>
      <c r="W1049" s="251"/>
      <c r="X1049" s="251"/>
      <c r="Y1049" s="251"/>
      <c r="Z1049" s="251"/>
      <c r="AA1049" s="251"/>
      <c r="AB1049" s="251"/>
      <c r="AC1049" s="251"/>
      <c r="AD1049" s="251"/>
      <c r="AE1049" s="373"/>
      <c r="AF1049" s="376"/>
      <c r="AG1049" s="376"/>
      <c r="AH1049" s="376"/>
      <c r="AI1049" s="376"/>
      <c r="AJ1049" s="376"/>
      <c r="AK1049" s="376"/>
      <c r="AL1049" s="376"/>
      <c r="AM1049" s="376"/>
      <c r="AN1049" s="376"/>
      <c r="AO1049" s="376"/>
      <c r="AP1049" s="376"/>
      <c r="AQ1049" s="376"/>
      <c r="AR1049" s="376"/>
      <c r="AS1049" s="266"/>
    </row>
    <row r="1050" spans="1:45" hidden="1" outlineLevel="1">
      <c r="A1050" s="464">
        <v>18</v>
      </c>
      <c r="B1050" s="379" t="s">
        <v>109</v>
      </c>
      <c r="C1050" s="251" t="s">
        <v>25</v>
      </c>
      <c r="D1050" s="255"/>
      <c r="E1050" s="255"/>
      <c r="F1050" s="255"/>
      <c r="G1050" s="255"/>
      <c r="H1050" s="255"/>
      <c r="I1050" s="255"/>
      <c r="J1050" s="255"/>
      <c r="K1050" s="255"/>
      <c r="L1050" s="255"/>
      <c r="M1050" s="255"/>
      <c r="N1050" s="255"/>
      <c r="O1050" s="255"/>
      <c r="P1050" s="255"/>
      <c r="Q1050" s="255">
        <v>12</v>
      </c>
      <c r="R1050" s="255"/>
      <c r="S1050" s="255"/>
      <c r="T1050" s="255"/>
      <c r="U1050" s="255"/>
      <c r="V1050" s="255"/>
      <c r="W1050" s="255"/>
      <c r="X1050" s="255"/>
      <c r="Y1050" s="255"/>
      <c r="Z1050" s="255"/>
      <c r="AA1050" s="255"/>
      <c r="AB1050" s="255"/>
      <c r="AC1050" s="255"/>
      <c r="AD1050" s="255"/>
      <c r="AE1050" s="377"/>
      <c r="AF1050" s="361"/>
      <c r="AG1050" s="361"/>
      <c r="AH1050" s="361"/>
      <c r="AI1050" s="361"/>
      <c r="AJ1050" s="361"/>
      <c r="AK1050" s="361"/>
      <c r="AL1050" s="366"/>
      <c r="AM1050" s="366"/>
      <c r="AN1050" s="366"/>
      <c r="AO1050" s="366"/>
      <c r="AP1050" s="366"/>
      <c r="AQ1050" s="366"/>
      <c r="AR1050" s="366"/>
      <c r="AS1050" s="256">
        <f>SUM(AE1050:AR1050)</f>
        <v>0</v>
      </c>
    </row>
    <row r="1051" spans="1:45" hidden="1" outlineLevel="1">
      <c r="A1051" s="464"/>
      <c r="B1051" s="254" t="s">
        <v>345</v>
      </c>
      <c r="C1051" s="251" t="s">
        <v>163</v>
      </c>
      <c r="D1051" s="255"/>
      <c r="E1051" s="255"/>
      <c r="F1051" s="255"/>
      <c r="G1051" s="255"/>
      <c r="H1051" s="255"/>
      <c r="I1051" s="255"/>
      <c r="J1051" s="255"/>
      <c r="K1051" s="255"/>
      <c r="L1051" s="255"/>
      <c r="M1051" s="255"/>
      <c r="N1051" s="255"/>
      <c r="O1051" s="255"/>
      <c r="P1051" s="255"/>
      <c r="Q1051" s="255">
        <f>Q1050</f>
        <v>12</v>
      </c>
      <c r="R1051" s="255"/>
      <c r="S1051" s="255"/>
      <c r="T1051" s="255"/>
      <c r="U1051" s="255"/>
      <c r="V1051" s="255"/>
      <c r="W1051" s="255"/>
      <c r="X1051" s="255"/>
      <c r="Y1051" s="255"/>
      <c r="Z1051" s="255"/>
      <c r="AA1051" s="255"/>
      <c r="AB1051" s="255"/>
      <c r="AC1051" s="255"/>
      <c r="AD1051" s="255"/>
      <c r="AE1051" s="362">
        <f>AE1050</f>
        <v>0</v>
      </c>
      <c r="AF1051" s="362">
        <f t="shared" ref="AF1051:AR1051" si="3090">AF1050</f>
        <v>0</v>
      </c>
      <c r="AG1051" s="362">
        <f t="shared" si="3090"/>
        <v>0</v>
      </c>
      <c r="AH1051" s="362">
        <f t="shared" si="3090"/>
        <v>0</v>
      </c>
      <c r="AI1051" s="362">
        <f t="shared" si="3090"/>
        <v>0</v>
      </c>
      <c r="AJ1051" s="362">
        <f t="shared" si="3090"/>
        <v>0</v>
      </c>
      <c r="AK1051" s="362">
        <f t="shared" si="3090"/>
        <v>0</v>
      </c>
      <c r="AL1051" s="362">
        <f t="shared" si="3090"/>
        <v>0</v>
      </c>
      <c r="AM1051" s="362">
        <f t="shared" si="3090"/>
        <v>0</v>
      </c>
      <c r="AN1051" s="362">
        <f t="shared" si="3090"/>
        <v>0</v>
      </c>
      <c r="AO1051" s="362">
        <f t="shared" si="3090"/>
        <v>0</v>
      </c>
      <c r="AP1051" s="362">
        <f t="shared" si="3090"/>
        <v>0</v>
      </c>
      <c r="AQ1051" s="362">
        <f t="shared" si="3090"/>
        <v>0</v>
      </c>
      <c r="AR1051" s="362">
        <f t="shared" si="3090"/>
        <v>0</v>
      </c>
      <c r="AS1051" s="266"/>
    </row>
    <row r="1052" spans="1:45" hidden="1" outlineLevel="1">
      <c r="A1052" s="464"/>
      <c r="B1052" s="281"/>
      <c r="C1052" s="251"/>
      <c r="D1052" s="251"/>
      <c r="E1052" s="251"/>
      <c r="F1052" s="251"/>
      <c r="G1052" s="251"/>
      <c r="H1052" s="251"/>
      <c r="I1052" s="251"/>
      <c r="J1052" s="251"/>
      <c r="K1052" s="251"/>
      <c r="L1052" s="251"/>
      <c r="M1052" s="251"/>
      <c r="N1052" s="251"/>
      <c r="O1052" s="251"/>
      <c r="P1052" s="251"/>
      <c r="Q1052" s="251"/>
      <c r="R1052" s="251"/>
      <c r="S1052" s="251"/>
      <c r="T1052" s="251"/>
      <c r="U1052" s="251"/>
      <c r="V1052" s="251"/>
      <c r="W1052" s="251"/>
      <c r="X1052" s="251"/>
      <c r="Y1052" s="251"/>
      <c r="Z1052" s="251"/>
      <c r="AA1052" s="251"/>
      <c r="AB1052" s="251"/>
      <c r="AC1052" s="251"/>
      <c r="AD1052" s="251"/>
      <c r="AE1052" s="374"/>
      <c r="AF1052" s="375"/>
      <c r="AG1052" s="375"/>
      <c r="AH1052" s="375"/>
      <c r="AI1052" s="375"/>
      <c r="AJ1052" s="375"/>
      <c r="AK1052" s="375"/>
      <c r="AL1052" s="375"/>
      <c r="AM1052" s="375"/>
      <c r="AN1052" s="375"/>
      <c r="AO1052" s="375"/>
      <c r="AP1052" s="375"/>
      <c r="AQ1052" s="375"/>
      <c r="AR1052" s="375"/>
      <c r="AS1052" s="257"/>
    </row>
    <row r="1053" spans="1:45" hidden="1" outlineLevel="1">
      <c r="A1053" s="464">
        <v>19</v>
      </c>
      <c r="B1053" s="379" t="s">
        <v>111</v>
      </c>
      <c r="C1053" s="251" t="s">
        <v>25</v>
      </c>
      <c r="D1053" s="255"/>
      <c r="E1053" s="255"/>
      <c r="F1053" s="255"/>
      <c r="G1053" s="255"/>
      <c r="H1053" s="255"/>
      <c r="I1053" s="255"/>
      <c r="J1053" s="255"/>
      <c r="K1053" s="255"/>
      <c r="L1053" s="255"/>
      <c r="M1053" s="255"/>
      <c r="N1053" s="255"/>
      <c r="O1053" s="255"/>
      <c r="P1053" s="255"/>
      <c r="Q1053" s="255">
        <v>12</v>
      </c>
      <c r="R1053" s="255"/>
      <c r="S1053" s="255"/>
      <c r="T1053" s="255"/>
      <c r="U1053" s="255"/>
      <c r="V1053" s="255"/>
      <c r="W1053" s="255"/>
      <c r="X1053" s="255"/>
      <c r="Y1053" s="255"/>
      <c r="Z1053" s="255"/>
      <c r="AA1053" s="255"/>
      <c r="AB1053" s="255"/>
      <c r="AC1053" s="255"/>
      <c r="AD1053" s="255"/>
      <c r="AE1053" s="377"/>
      <c r="AF1053" s="361"/>
      <c r="AG1053" s="361"/>
      <c r="AH1053" s="361"/>
      <c r="AI1053" s="361"/>
      <c r="AJ1053" s="361"/>
      <c r="AK1053" s="361"/>
      <c r="AL1053" s="366"/>
      <c r="AM1053" s="366"/>
      <c r="AN1053" s="366"/>
      <c r="AO1053" s="366"/>
      <c r="AP1053" s="366"/>
      <c r="AQ1053" s="366"/>
      <c r="AR1053" s="366"/>
      <c r="AS1053" s="256">
        <f>SUM(AE1053:AR1053)</f>
        <v>0</v>
      </c>
    </row>
    <row r="1054" spans="1:45" hidden="1" outlineLevel="1">
      <c r="A1054" s="464"/>
      <c r="B1054" s="254" t="s">
        <v>345</v>
      </c>
      <c r="C1054" s="251" t="s">
        <v>163</v>
      </c>
      <c r="D1054" s="255"/>
      <c r="E1054" s="255"/>
      <c r="F1054" s="255"/>
      <c r="G1054" s="255"/>
      <c r="H1054" s="255"/>
      <c r="I1054" s="255"/>
      <c r="J1054" s="255"/>
      <c r="K1054" s="255"/>
      <c r="L1054" s="255"/>
      <c r="M1054" s="255"/>
      <c r="N1054" s="255"/>
      <c r="O1054" s="255"/>
      <c r="P1054" s="255"/>
      <c r="Q1054" s="255">
        <f>Q1053</f>
        <v>12</v>
      </c>
      <c r="R1054" s="255"/>
      <c r="S1054" s="255"/>
      <c r="T1054" s="255"/>
      <c r="U1054" s="255"/>
      <c r="V1054" s="255"/>
      <c r="W1054" s="255"/>
      <c r="X1054" s="255"/>
      <c r="Y1054" s="255"/>
      <c r="Z1054" s="255"/>
      <c r="AA1054" s="255"/>
      <c r="AB1054" s="255"/>
      <c r="AC1054" s="255"/>
      <c r="AD1054" s="255"/>
      <c r="AE1054" s="362">
        <f>AE1053</f>
        <v>0</v>
      </c>
      <c r="AF1054" s="362">
        <f t="shared" ref="AF1054:AR1054" si="3091">AF1053</f>
        <v>0</v>
      </c>
      <c r="AG1054" s="362">
        <f t="shared" si="3091"/>
        <v>0</v>
      </c>
      <c r="AH1054" s="362">
        <f t="shared" si="3091"/>
        <v>0</v>
      </c>
      <c r="AI1054" s="362">
        <f t="shared" si="3091"/>
        <v>0</v>
      </c>
      <c r="AJ1054" s="362">
        <f t="shared" si="3091"/>
        <v>0</v>
      </c>
      <c r="AK1054" s="362">
        <f t="shared" si="3091"/>
        <v>0</v>
      </c>
      <c r="AL1054" s="362">
        <f t="shared" si="3091"/>
        <v>0</v>
      </c>
      <c r="AM1054" s="362">
        <f t="shared" si="3091"/>
        <v>0</v>
      </c>
      <c r="AN1054" s="362">
        <f t="shared" si="3091"/>
        <v>0</v>
      </c>
      <c r="AO1054" s="362">
        <f t="shared" si="3091"/>
        <v>0</v>
      </c>
      <c r="AP1054" s="362">
        <f t="shared" si="3091"/>
        <v>0</v>
      </c>
      <c r="AQ1054" s="362">
        <f t="shared" si="3091"/>
        <v>0</v>
      </c>
      <c r="AR1054" s="362">
        <f t="shared" si="3091"/>
        <v>0</v>
      </c>
      <c r="AS1054" s="257"/>
    </row>
    <row r="1055" spans="1:45" hidden="1" outlineLevel="1">
      <c r="A1055" s="464"/>
      <c r="B1055" s="281"/>
      <c r="C1055" s="251"/>
      <c r="D1055" s="251"/>
      <c r="E1055" s="251"/>
      <c r="F1055" s="251"/>
      <c r="G1055" s="251"/>
      <c r="H1055" s="251"/>
      <c r="I1055" s="251"/>
      <c r="J1055" s="251"/>
      <c r="K1055" s="251"/>
      <c r="L1055" s="251"/>
      <c r="M1055" s="251"/>
      <c r="N1055" s="251"/>
      <c r="O1055" s="251"/>
      <c r="P1055" s="251"/>
      <c r="Q1055" s="251"/>
      <c r="R1055" s="251"/>
      <c r="S1055" s="251"/>
      <c r="T1055" s="251"/>
      <c r="U1055" s="251"/>
      <c r="V1055" s="251"/>
      <c r="W1055" s="251"/>
      <c r="X1055" s="251"/>
      <c r="Y1055" s="251"/>
      <c r="Z1055" s="251"/>
      <c r="AA1055" s="251"/>
      <c r="AB1055" s="251"/>
      <c r="AC1055" s="251"/>
      <c r="AD1055" s="251"/>
      <c r="AE1055" s="363"/>
      <c r="AF1055" s="363"/>
      <c r="AG1055" s="363"/>
      <c r="AH1055" s="363"/>
      <c r="AI1055" s="363"/>
      <c r="AJ1055" s="363"/>
      <c r="AK1055" s="363"/>
      <c r="AL1055" s="363"/>
      <c r="AM1055" s="363"/>
      <c r="AN1055" s="363"/>
      <c r="AO1055" s="363"/>
      <c r="AP1055" s="363"/>
      <c r="AQ1055" s="363"/>
      <c r="AR1055" s="363"/>
      <c r="AS1055" s="266"/>
    </row>
    <row r="1056" spans="1:45" hidden="1" outlineLevel="1">
      <c r="A1056" s="464">
        <v>20</v>
      </c>
      <c r="B1056" s="379" t="s">
        <v>110</v>
      </c>
      <c r="C1056" s="251" t="s">
        <v>25</v>
      </c>
      <c r="D1056" s="255"/>
      <c r="E1056" s="255"/>
      <c r="F1056" s="255"/>
      <c r="G1056" s="255"/>
      <c r="H1056" s="255"/>
      <c r="I1056" s="255"/>
      <c r="J1056" s="255"/>
      <c r="K1056" s="255"/>
      <c r="L1056" s="255"/>
      <c r="M1056" s="255"/>
      <c r="N1056" s="255"/>
      <c r="O1056" s="255"/>
      <c r="P1056" s="255"/>
      <c r="Q1056" s="255">
        <v>12</v>
      </c>
      <c r="R1056" s="255"/>
      <c r="S1056" s="255"/>
      <c r="T1056" s="255"/>
      <c r="U1056" s="255"/>
      <c r="V1056" s="255"/>
      <c r="W1056" s="255"/>
      <c r="X1056" s="255"/>
      <c r="Y1056" s="255"/>
      <c r="Z1056" s="255"/>
      <c r="AA1056" s="255"/>
      <c r="AB1056" s="255"/>
      <c r="AC1056" s="255"/>
      <c r="AD1056" s="255"/>
      <c r="AE1056" s="377"/>
      <c r="AF1056" s="361"/>
      <c r="AG1056" s="361"/>
      <c r="AH1056" s="361"/>
      <c r="AI1056" s="361"/>
      <c r="AJ1056" s="361"/>
      <c r="AK1056" s="361"/>
      <c r="AL1056" s="366"/>
      <c r="AM1056" s="366"/>
      <c r="AN1056" s="366"/>
      <c r="AO1056" s="366"/>
      <c r="AP1056" s="366"/>
      <c r="AQ1056" s="366"/>
      <c r="AR1056" s="366"/>
      <c r="AS1056" s="256">
        <f>SUM(AE1056:AR1056)</f>
        <v>0</v>
      </c>
    </row>
    <row r="1057" spans="1:45" hidden="1" outlineLevel="1">
      <c r="A1057" s="464"/>
      <c r="B1057" s="254" t="s">
        <v>345</v>
      </c>
      <c r="C1057" s="251" t="s">
        <v>163</v>
      </c>
      <c r="D1057" s="255"/>
      <c r="E1057" s="255"/>
      <c r="F1057" s="255"/>
      <c r="G1057" s="255"/>
      <c r="H1057" s="255"/>
      <c r="I1057" s="255"/>
      <c r="J1057" s="255"/>
      <c r="K1057" s="255"/>
      <c r="L1057" s="255"/>
      <c r="M1057" s="255"/>
      <c r="N1057" s="255"/>
      <c r="O1057" s="255"/>
      <c r="P1057" s="255"/>
      <c r="Q1057" s="255">
        <f>Q1056</f>
        <v>12</v>
      </c>
      <c r="R1057" s="255"/>
      <c r="S1057" s="255"/>
      <c r="T1057" s="255"/>
      <c r="U1057" s="255"/>
      <c r="V1057" s="255"/>
      <c r="W1057" s="255"/>
      <c r="X1057" s="255"/>
      <c r="Y1057" s="255"/>
      <c r="Z1057" s="255"/>
      <c r="AA1057" s="255"/>
      <c r="AB1057" s="255"/>
      <c r="AC1057" s="255"/>
      <c r="AD1057" s="255"/>
      <c r="AE1057" s="362">
        <f t="shared" ref="AE1057:AR1057" si="3092">AE1056</f>
        <v>0</v>
      </c>
      <c r="AF1057" s="362">
        <f t="shared" si="3092"/>
        <v>0</v>
      </c>
      <c r="AG1057" s="362">
        <f t="shared" si="3092"/>
        <v>0</v>
      </c>
      <c r="AH1057" s="362">
        <f t="shared" si="3092"/>
        <v>0</v>
      </c>
      <c r="AI1057" s="362">
        <f t="shared" si="3092"/>
        <v>0</v>
      </c>
      <c r="AJ1057" s="362">
        <f t="shared" si="3092"/>
        <v>0</v>
      </c>
      <c r="AK1057" s="362">
        <f t="shared" si="3092"/>
        <v>0</v>
      </c>
      <c r="AL1057" s="362">
        <f t="shared" si="3092"/>
        <v>0</v>
      </c>
      <c r="AM1057" s="362">
        <f t="shared" si="3092"/>
        <v>0</v>
      </c>
      <c r="AN1057" s="362">
        <f t="shared" si="3092"/>
        <v>0</v>
      </c>
      <c r="AO1057" s="362">
        <f t="shared" si="3092"/>
        <v>0</v>
      </c>
      <c r="AP1057" s="362">
        <f t="shared" si="3092"/>
        <v>0</v>
      </c>
      <c r="AQ1057" s="362">
        <f t="shared" si="3092"/>
        <v>0</v>
      </c>
      <c r="AR1057" s="362">
        <f t="shared" si="3092"/>
        <v>0</v>
      </c>
      <c r="AS1057" s="266"/>
    </row>
    <row r="1058" spans="1:45" ht="15.75" hidden="1" outlineLevel="1">
      <c r="A1058" s="464"/>
      <c r="B1058" s="282"/>
      <c r="C1058" s="260"/>
      <c r="D1058" s="251"/>
      <c r="E1058" s="251"/>
      <c r="F1058" s="251"/>
      <c r="G1058" s="251"/>
      <c r="H1058" s="251"/>
      <c r="I1058" s="251"/>
      <c r="J1058" s="251"/>
      <c r="K1058" s="251"/>
      <c r="L1058" s="251"/>
      <c r="M1058" s="251"/>
      <c r="N1058" s="251"/>
      <c r="O1058" s="251"/>
      <c r="P1058" s="251"/>
      <c r="Q1058" s="260"/>
      <c r="R1058" s="251"/>
      <c r="S1058" s="251"/>
      <c r="T1058" s="251"/>
      <c r="U1058" s="251"/>
      <c r="V1058" s="251"/>
      <c r="W1058" s="251"/>
      <c r="X1058" s="251"/>
      <c r="Y1058" s="251"/>
      <c r="Z1058" s="251"/>
      <c r="AA1058" s="251"/>
      <c r="AB1058" s="251"/>
      <c r="AC1058" s="251"/>
      <c r="AD1058" s="251"/>
      <c r="AE1058" s="363"/>
      <c r="AF1058" s="363"/>
      <c r="AG1058" s="363"/>
      <c r="AH1058" s="363"/>
      <c r="AI1058" s="363"/>
      <c r="AJ1058" s="363"/>
      <c r="AK1058" s="363"/>
      <c r="AL1058" s="363"/>
      <c r="AM1058" s="363"/>
      <c r="AN1058" s="363"/>
      <c r="AO1058" s="363"/>
      <c r="AP1058" s="363"/>
      <c r="AQ1058" s="363"/>
      <c r="AR1058" s="363"/>
      <c r="AS1058" s="266"/>
    </row>
    <row r="1059" spans="1:45" ht="15.75" outlineLevel="1">
      <c r="A1059" s="464"/>
      <c r="B1059" s="454" t="s">
        <v>500</v>
      </c>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251"/>
      <c r="AE1059" s="373"/>
      <c r="AF1059" s="376"/>
      <c r="AG1059" s="376"/>
      <c r="AH1059" s="376"/>
      <c r="AI1059" s="376"/>
      <c r="AJ1059" s="376"/>
      <c r="AK1059" s="376"/>
      <c r="AL1059" s="376"/>
      <c r="AM1059" s="376"/>
      <c r="AN1059" s="376"/>
      <c r="AO1059" s="376"/>
      <c r="AP1059" s="376"/>
      <c r="AQ1059" s="376"/>
      <c r="AR1059" s="376"/>
      <c r="AS1059" s="266"/>
    </row>
    <row r="1060" spans="1:45" ht="15.75" outlineLevel="1">
      <c r="A1060" s="464"/>
      <c r="B1060" s="443" t="s">
        <v>496</v>
      </c>
      <c r="C1060" s="251"/>
      <c r="D1060" s="251"/>
      <c r="E1060" s="251"/>
      <c r="F1060" s="251"/>
      <c r="G1060" s="251"/>
      <c r="H1060" s="251"/>
      <c r="I1060" s="251"/>
      <c r="J1060" s="251"/>
      <c r="K1060" s="251"/>
      <c r="L1060" s="251"/>
      <c r="M1060" s="251"/>
      <c r="N1060" s="251"/>
      <c r="O1060" s="251"/>
      <c r="P1060" s="251"/>
      <c r="Q1060" s="251"/>
      <c r="R1060" s="251"/>
      <c r="S1060" s="251"/>
      <c r="T1060" s="251"/>
      <c r="U1060" s="251"/>
      <c r="V1060" s="251"/>
      <c r="W1060" s="251"/>
      <c r="X1060" s="251"/>
      <c r="Y1060" s="251"/>
      <c r="Z1060" s="251"/>
      <c r="AA1060" s="251"/>
      <c r="AB1060" s="251"/>
      <c r="AC1060" s="251"/>
      <c r="AD1060" s="251"/>
      <c r="AE1060" s="373"/>
      <c r="AF1060" s="376"/>
      <c r="AG1060" s="376"/>
      <c r="AH1060" s="376"/>
      <c r="AI1060" s="376"/>
      <c r="AJ1060" s="376"/>
      <c r="AK1060" s="376"/>
      <c r="AL1060" s="376"/>
      <c r="AM1060" s="376"/>
      <c r="AN1060" s="376"/>
      <c r="AO1060" s="376"/>
      <c r="AP1060" s="376"/>
      <c r="AQ1060" s="376"/>
      <c r="AR1060" s="376"/>
      <c r="AS1060" s="266"/>
    </row>
    <row r="1061" spans="1:45" ht="15" customHeight="1" outlineLevel="1">
      <c r="A1061" s="464">
        <v>21</v>
      </c>
      <c r="B1061" s="379" t="s">
        <v>113</v>
      </c>
      <c r="C1061" s="251" t="s">
        <v>25</v>
      </c>
      <c r="D1061" s="255">
        <f>SUMIFS('7.  Persistence Report'!AZ$27:AZ$603,'7.  Persistence Report'!$D$27:$D$603,$B1061,'7.  Persistence Report'!$H$27:$H$603,$D$991,'7.  Persistence Report'!$J$27:$J$603,"&lt;&gt;Adjustment")</f>
        <v>0</v>
      </c>
      <c r="E1061" s="255">
        <f>SUMIFS('7.  Persistence Report'!BA$27:BA$603,'7.  Persistence Report'!$D$27:$D$603,$B1061,'7.  Persistence Report'!$H$27:$H$603,$D$991,'7.  Persistence Report'!$J$27:$J$603,"&lt;&gt;Adjustment")</f>
        <v>0</v>
      </c>
      <c r="F1061" s="255">
        <f>SUMIFS('7.  Persistence Report'!BB$27:BB$603,'7.  Persistence Report'!$D$27:$D$603,$B1061,'7.  Persistence Report'!$H$27:$H$603,$D$991,'7.  Persistence Report'!$J$27:$J$603,"&lt;&gt;Adjustment")</f>
        <v>0</v>
      </c>
      <c r="G1061" s="255">
        <f>SUMIFS('7.  Persistence Report'!BC$27:BC$603,'7.  Persistence Report'!$D$27:$D$603,$B1061,'7.  Persistence Report'!$H$27:$H$603,$D$991,'7.  Persistence Report'!$J$27:$J$603,"&lt;&gt;Adjustment")</f>
        <v>0</v>
      </c>
      <c r="H1061" s="255">
        <f>SUMIFS('7.  Persistence Report'!BD$27:BD$603,'7.  Persistence Report'!$D$27:$D$603,$B1061,'7.  Persistence Report'!$H$27:$H$603,$D$991,'7.  Persistence Report'!$J$27:$J$603,"&lt;&gt;Adjustment")</f>
        <v>0</v>
      </c>
      <c r="I1061" s="255">
        <f>SUMIFS('7.  Persistence Report'!BE$27:BE$603,'7.  Persistence Report'!$D$27:$D$603,$B1061,'7.  Persistence Report'!$H$27:$H$603,$D$991,'7.  Persistence Report'!$J$27:$J$603,"&lt;&gt;Adjustment")</f>
        <v>0</v>
      </c>
      <c r="J1061" s="255">
        <f>SUMIFS('7.  Persistence Report'!BF$27:BF$603,'7.  Persistence Report'!$D$27:$D$603,$B1061,'7.  Persistence Report'!$H$27:$H$603,$D$991,'7.  Persistence Report'!$J$27:$J$603,"&lt;&gt;Adjustment")</f>
        <v>0</v>
      </c>
      <c r="K1061" s="255">
        <f>SUMIFS('7.  Persistence Report'!BG$27:BG$603,'7.  Persistence Report'!$D$27:$D$603,$B1061,'7.  Persistence Report'!$H$27:$H$603,$D$991,'7.  Persistence Report'!$J$27:$J$603,"&lt;&gt;Adjustment")</f>
        <v>0</v>
      </c>
      <c r="L1061" s="255">
        <f>SUMIFS('7.  Persistence Report'!BH$27:BH$603,'7.  Persistence Report'!$D$27:$D$603,$B1061,'7.  Persistence Report'!$H$27:$H$603,$D$991,'7.  Persistence Report'!$J$27:$J$603,"&lt;&gt;Adjustment")</f>
        <v>0</v>
      </c>
      <c r="M1061" s="255">
        <f>SUMIFS('7.  Persistence Report'!BI$27:BI$603,'7.  Persistence Report'!$D$27:$D$603,$B1061,'7.  Persistence Report'!$H$27:$H$603,$D$991,'7.  Persistence Report'!$J$27:$J$603,"&lt;&gt;Adjustment")</f>
        <v>0</v>
      </c>
      <c r="N1061" s="255">
        <f>SUMIFS('7.  Persistence Report'!BJ$27:BJ$603,'7.  Persistence Report'!$D$27:$D$603,$B1061,'7.  Persistence Report'!$H$27:$H$603,$D$991,'7.  Persistence Report'!$J$27:$J$603,"&lt;&gt;Adjustment")</f>
        <v>0</v>
      </c>
      <c r="O1061" s="255">
        <f>SUMIFS('7.  Persistence Report'!BK$27:BK$603,'7.  Persistence Report'!$D$27:$D$603,$B1061,'7.  Persistence Report'!$H$27:$H$603,$D$991,'7.  Persistence Report'!$J$27:$J$603,"&lt;&gt;Adjustment")</f>
        <v>0</v>
      </c>
      <c r="P1061" s="255">
        <f>SUMIFS('7.  Persistence Report'!BL$27:BL$603,'7.  Persistence Report'!$D$27:$D$603,$B1061,'7.  Persistence Report'!$H$27:$H$603,$D$991,'7.  Persistence Report'!$J$27:$J$603,"&lt;&gt;Adjustment")</f>
        <v>0</v>
      </c>
      <c r="Q1061" s="251"/>
      <c r="R1061" s="255">
        <f>SUMIFS('7.  Persistence Report'!U$27:U$603,'7.  Persistence Report'!$D$27:$D$603,$B1061,'7.  Persistence Report'!$H$27:$H$603,$R$991,'7.  Persistence Report'!$J$27:$J$603,"&lt;&gt;Adjustment")</f>
        <v>0</v>
      </c>
      <c r="S1061" s="255">
        <f>SUMIFS('7.  Persistence Report'!V$27:V$603,'7.  Persistence Report'!$D$27:$D$603,$B1061,'7.  Persistence Report'!$H$27:$H$603,$R$991,'7.  Persistence Report'!$J$27:$J$603,"&lt;&gt;Adjustment")</f>
        <v>0</v>
      </c>
      <c r="T1061" s="255">
        <f>SUMIFS('7.  Persistence Report'!W$27:W$603,'7.  Persistence Report'!$D$27:$D$603,$B1061,'7.  Persistence Report'!$H$27:$H$603,$R$991,'7.  Persistence Report'!$J$27:$J$603,"&lt;&gt;Adjustment")</f>
        <v>0</v>
      </c>
      <c r="U1061" s="255">
        <f>SUMIFS('7.  Persistence Report'!X$27:X$603,'7.  Persistence Report'!$D$27:$D$603,$B1061,'7.  Persistence Report'!$H$27:$H$603,$R$991,'7.  Persistence Report'!$J$27:$J$603,"&lt;&gt;Adjustment")</f>
        <v>0</v>
      </c>
      <c r="V1061" s="255">
        <f>SUMIFS('7.  Persistence Report'!Y$27:Y$603,'7.  Persistence Report'!$D$27:$D$603,$B1061,'7.  Persistence Report'!$H$27:$H$603,$R$991,'7.  Persistence Report'!$J$27:$J$603,"&lt;&gt;Adjustment")</f>
        <v>0</v>
      </c>
      <c r="W1061" s="255">
        <f>SUMIFS('7.  Persistence Report'!Z$27:Z$603,'7.  Persistence Report'!$D$27:$D$603,$B1061,'7.  Persistence Report'!$H$27:$H$603,$R$991,'7.  Persistence Report'!$J$27:$J$603,"&lt;&gt;Adjustment")</f>
        <v>0</v>
      </c>
      <c r="X1061" s="255">
        <f>SUMIFS('7.  Persistence Report'!AA$27:AA$603,'7.  Persistence Report'!$D$27:$D$603,$B1061,'7.  Persistence Report'!$H$27:$H$603,$R$991,'7.  Persistence Report'!$J$27:$J$603,"&lt;&gt;Adjustment")</f>
        <v>0</v>
      </c>
      <c r="Y1061" s="255">
        <f>SUMIFS('7.  Persistence Report'!AB$27:AB$603,'7.  Persistence Report'!$D$27:$D$603,$B1061,'7.  Persistence Report'!$H$27:$H$603,$R$991,'7.  Persistence Report'!$J$27:$J$603,"&lt;&gt;Adjustment")</f>
        <v>0</v>
      </c>
      <c r="Z1061" s="255">
        <f>SUMIFS('7.  Persistence Report'!AC$27:AC$603,'7.  Persistence Report'!$D$27:$D$603,$B1061,'7.  Persistence Report'!$H$27:$H$603,$R$991,'7.  Persistence Report'!$J$27:$J$603,"&lt;&gt;Adjustment")</f>
        <v>0</v>
      </c>
      <c r="AA1061" s="255">
        <f>SUMIFS('7.  Persistence Report'!AD$27:AD$603,'7.  Persistence Report'!$D$27:$D$603,$B1061,'7.  Persistence Report'!$H$27:$H$603,$R$991,'7.  Persistence Report'!$J$27:$J$603,"&lt;&gt;Adjustment")</f>
        <v>0</v>
      </c>
      <c r="AB1061" s="255">
        <f>SUMIFS('7.  Persistence Report'!AE$27:AE$603,'7.  Persistence Report'!$D$27:$D$603,$B1061,'7.  Persistence Report'!$H$27:$H$603,$R$991,'7.  Persistence Report'!$J$27:$J$603,"&lt;&gt;Adjustment")</f>
        <v>0</v>
      </c>
      <c r="AC1061" s="255">
        <f>SUMIFS('7.  Persistence Report'!AF$27:AF$603,'7.  Persistence Report'!$D$27:$D$603,$B1061,'7.  Persistence Report'!$H$27:$H$603,$R$991,'7.  Persistence Report'!$J$27:$J$603,"&lt;&gt;Adjustment")</f>
        <v>0</v>
      </c>
      <c r="AD1061" s="255">
        <f>SUMIFS('7.  Persistence Report'!AG$27:AG$603,'7.  Persistence Report'!$D$27:$D$603,$B1061,'7.  Persistence Report'!$H$27:$H$603,$R$991,'7.  Persistence Report'!$J$27:$J$603,"&lt;&gt;Adjustment")</f>
        <v>0</v>
      </c>
      <c r="AE1061" s="361">
        <f>IFERROR(VLOOKUP($B1061,'3-a.  Rate Class Allocations'!$B:$AY,28,FALSE),0)</f>
        <v>0</v>
      </c>
      <c r="AF1061" s="361">
        <f>IFERROR(VLOOKUP($B1061,'3-a.  Rate Class Allocations'!$B:$AY,30,FALSE),0)</f>
        <v>0</v>
      </c>
      <c r="AG1061" s="361">
        <f>IFERROR(VLOOKUP($B1061,'3-a.  Rate Class Allocations'!$B:$AY,32,FALSE),0)</f>
        <v>0</v>
      </c>
      <c r="AH1061" s="361">
        <f>IFERROR(VLOOKUP($B1061,'3-a.  Rate Class Allocations'!$B:$AY,33,FALSE),0)</f>
        <v>0</v>
      </c>
      <c r="AI1061" s="361">
        <f>IFERROR(VLOOKUP($B1061,'3-a.  Rate Class Allocations'!$B:$AY,35,FALSE),0)</f>
        <v>0</v>
      </c>
      <c r="AJ1061" s="361">
        <f>IFERROR(VLOOKUP($B1061,'3-a.  Rate Class Allocations'!$B:$AY,37,FALSE),0)</f>
        <v>0</v>
      </c>
      <c r="AK1061" s="361"/>
      <c r="AL1061" s="361"/>
      <c r="AM1061" s="361"/>
      <c r="AN1061" s="361"/>
      <c r="AO1061" s="361"/>
      <c r="AP1061" s="361"/>
      <c r="AQ1061" s="361"/>
      <c r="AR1061" s="361"/>
      <c r="AS1061" s="256">
        <f>SUM(AE1061:AR1061)</f>
        <v>0</v>
      </c>
    </row>
    <row r="1062" spans="1:45" ht="15" customHeight="1" outlineLevel="1">
      <c r="A1062" s="464"/>
      <c r="B1062" s="254" t="s">
        <v>345</v>
      </c>
      <c r="C1062" s="251" t="s">
        <v>163</v>
      </c>
      <c r="D1062" s="255">
        <f>SUMIFS('7.  Persistence Report'!AZ$27:AZ$603,'7.  Persistence Report'!$D$27:$D$603,$B1061,'7.  Persistence Report'!$H$27:$H$603,$D$991,'7.  Persistence Report'!$J$27:$J$603,"Adjustment")</f>
        <v>0</v>
      </c>
      <c r="E1062" s="255">
        <f>SUMIFS('7.  Persistence Report'!BA$27:BA$603,'7.  Persistence Report'!$D$27:$D$603,$B1061,'7.  Persistence Report'!$H$27:$H$603,$D$991,'7.  Persistence Report'!$J$27:$J$603,"Adjustment")</f>
        <v>0</v>
      </c>
      <c r="F1062" s="255">
        <f>SUMIFS('7.  Persistence Report'!BB$27:BB$603,'7.  Persistence Report'!$D$27:$D$603,$B1061,'7.  Persistence Report'!$H$27:$H$603,$D$991,'7.  Persistence Report'!$J$27:$J$603,"Adjustment")</f>
        <v>0</v>
      </c>
      <c r="G1062" s="255">
        <f>SUMIFS('7.  Persistence Report'!BC$27:BC$603,'7.  Persistence Report'!$D$27:$D$603,$B1061,'7.  Persistence Report'!$H$27:$H$603,$D$991,'7.  Persistence Report'!$J$27:$J$603,"Adjustment")</f>
        <v>0</v>
      </c>
      <c r="H1062" s="255">
        <f>SUMIFS('7.  Persistence Report'!BD$27:BD$603,'7.  Persistence Report'!$D$27:$D$603,$B1061,'7.  Persistence Report'!$H$27:$H$603,$D$991,'7.  Persistence Report'!$J$27:$J$603,"Adjustment")</f>
        <v>0</v>
      </c>
      <c r="I1062" s="255">
        <f>SUMIFS('7.  Persistence Report'!BE$27:BE$603,'7.  Persistence Report'!$D$27:$D$603,$B1061,'7.  Persistence Report'!$H$27:$H$603,$D$991,'7.  Persistence Report'!$J$27:$J$603,"Adjustment")</f>
        <v>0</v>
      </c>
      <c r="J1062" s="255">
        <f>SUMIFS('7.  Persistence Report'!BF$27:BF$603,'7.  Persistence Report'!$D$27:$D$603,$B1061,'7.  Persistence Report'!$H$27:$H$603,$D$991,'7.  Persistence Report'!$J$27:$J$603,"Adjustment")</f>
        <v>0</v>
      </c>
      <c r="K1062" s="255">
        <f>SUMIFS('7.  Persistence Report'!BG$27:BG$603,'7.  Persistence Report'!$D$27:$D$603,$B1061,'7.  Persistence Report'!$H$27:$H$603,$D$991,'7.  Persistence Report'!$J$27:$J$603,"Adjustment")</f>
        <v>0</v>
      </c>
      <c r="L1062" s="255">
        <f>SUMIFS('7.  Persistence Report'!BH$27:BH$603,'7.  Persistence Report'!$D$27:$D$603,$B1061,'7.  Persistence Report'!$H$27:$H$603,$D$991,'7.  Persistence Report'!$J$27:$J$603,"Adjustment")</f>
        <v>0</v>
      </c>
      <c r="M1062" s="255">
        <f>SUMIFS('7.  Persistence Report'!BI$27:BI$603,'7.  Persistence Report'!$D$27:$D$603,$B1061,'7.  Persistence Report'!$H$27:$H$603,$D$991,'7.  Persistence Report'!$J$27:$J$603,"Adjustment")</f>
        <v>0</v>
      </c>
      <c r="N1062" s="255">
        <f>SUMIFS('7.  Persistence Report'!BJ$27:BJ$603,'7.  Persistence Report'!$D$27:$D$603,$B1061,'7.  Persistence Report'!$H$27:$H$603,$D$991,'7.  Persistence Report'!$J$27:$J$603,"Adjustment")</f>
        <v>0</v>
      </c>
      <c r="O1062" s="255">
        <f>SUMIFS('7.  Persistence Report'!BK$27:BK$603,'7.  Persistence Report'!$D$27:$D$603,$B1061,'7.  Persistence Report'!$H$27:$H$603,$D$991,'7.  Persistence Report'!$J$27:$J$603,"Adjustment")</f>
        <v>0</v>
      </c>
      <c r="P1062" s="255">
        <f>SUMIFS('7.  Persistence Report'!BL$27:BL$603,'7.  Persistence Report'!$D$27:$D$603,$B1061,'7.  Persistence Report'!$H$27:$H$603,$D$991,'7.  Persistence Report'!$J$27:$J$603,"Adjustment")</f>
        <v>0</v>
      </c>
      <c r="Q1062" s="251"/>
      <c r="R1062" s="255">
        <f>SUMIFS('7.  Persistence Report'!U$27:U$603,'7.  Persistence Report'!$D$27:$D$603,$B1061,'7.  Persistence Report'!$H$27:$H$603,$R$991,'7.  Persistence Report'!$J$27:$J$603,"Adjustment")</f>
        <v>0</v>
      </c>
      <c r="S1062" s="255">
        <f>SUMIFS('7.  Persistence Report'!V$27:V$603,'7.  Persistence Report'!$D$27:$D$603,$B1061,'7.  Persistence Report'!$H$27:$H$603,$R$991,'7.  Persistence Report'!$J$27:$J$603,"Adjustment")</f>
        <v>0</v>
      </c>
      <c r="T1062" s="255">
        <f>SUMIFS('7.  Persistence Report'!W$27:W$603,'7.  Persistence Report'!$D$27:$D$603,$B1061,'7.  Persistence Report'!$H$27:$H$603,$R$991,'7.  Persistence Report'!$J$27:$J$603,"Adjustment")</f>
        <v>0</v>
      </c>
      <c r="U1062" s="255">
        <f>SUMIFS('7.  Persistence Report'!X$27:X$603,'7.  Persistence Report'!$D$27:$D$603,$B1061,'7.  Persistence Report'!$H$27:$H$603,$R$991,'7.  Persistence Report'!$J$27:$J$603,"Adjustment")</f>
        <v>0</v>
      </c>
      <c r="V1062" s="255">
        <f>SUMIFS('7.  Persistence Report'!Y$27:Y$603,'7.  Persistence Report'!$D$27:$D$603,$B1061,'7.  Persistence Report'!$H$27:$H$603,$R$991,'7.  Persistence Report'!$J$27:$J$603,"Adjustment")</f>
        <v>0</v>
      </c>
      <c r="W1062" s="255">
        <f>SUMIFS('7.  Persistence Report'!Z$27:Z$603,'7.  Persistence Report'!$D$27:$D$603,$B1061,'7.  Persistence Report'!$H$27:$H$603,$R$991,'7.  Persistence Report'!$J$27:$J$603,"Adjustment")</f>
        <v>0</v>
      </c>
      <c r="X1062" s="255">
        <f>SUMIFS('7.  Persistence Report'!AA$27:AA$603,'7.  Persistence Report'!$D$27:$D$603,$B1061,'7.  Persistence Report'!$H$27:$H$603,$R$991,'7.  Persistence Report'!$J$27:$J$603,"Adjustment")</f>
        <v>0</v>
      </c>
      <c r="Y1062" s="255">
        <f>SUMIFS('7.  Persistence Report'!AB$27:AB$603,'7.  Persistence Report'!$D$27:$D$603,$B1061,'7.  Persistence Report'!$H$27:$H$603,$R$991,'7.  Persistence Report'!$J$27:$J$603,"Adjustment")</f>
        <v>0</v>
      </c>
      <c r="Z1062" s="255">
        <f>SUMIFS('7.  Persistence Report'!AC$27:AC$603,'7.  Persistence Report'!$D$27:$D$603,$B1061,'7.  Persistence Report'!$H$27:$H$603,$R$991,'7.  Persistence Report'!$J$27:$J$603,"Adjustment")</f>
        <v>0</v>
      </c>
      <c r="AA1062" s="255">
        <f>SUMIFS('7.  Persistence Report'!AD$27:AD$603,'7.  Persistence Report'!$D$27:$D$603,$B1061,'7.  Persistence Report'!$H$27:$H$603,$R$991,'7.  Persistence Report'!$J$27:$J$603,"Adjustment")</f>
        <v>0</v>
      </c>
      <c r="AB1062" s="255">
        <f>SUMIFS('7.  Persistence Report'!AE$27:AE$603,'7.  Persistence Report'!$D$27:$D$603,$B1061,'7.  Persistence Report'!$H$27:$H$603,$R$991,'7.  Persistence Report'!$J$27:$J$603,"Adjustment")</f>
        <v>0</v>
      </c>
      <c r="AC1062" s="255">
        <f>SUMIFS('7.  Persistence Report'!AF$27:AF$603,'7.  Persistence Report'!$D$27:$D$603,$B1061,'7.  Persistence Report'!$H$27:$H$603,$R$991,'7.  Persistence Report'!$J$27:$J$603,"Adjustment")</f>
        <v>0</v>
      </c>
      <c r="AD1062" s="255">
        <f>SUMIFS('7.  Persistence Report'!AG$27:AG$603,'7.  Persistence Report'!$D$27:$D$603,$B1061,'7.  Persistence Report'!$H$27:$H$603,$R$991,'7.  Persistence Report'!$J$27:$J$603,"Adjustment")</f>
        <v>0</v>
      </c>
      <c r="AE1062" s="362">
        <f>AE1061</f>
        <v>0</v>
      </c>
      <c r="AF1062" s="362">
        <f t="shared" ref="AF1062" si="3093">AF1061</f>
        <v>0</v>
      </c>
      <c r="AG1062" s="362">
        <f t="shared" ref="AG1062" si="3094">AG1061</f>
        <v>0</v>
      </c>
      <c r="AH1062" s="362">
        <f t="shared" ref="AH1062" si="3095">AH1061</f>
        <v>0</v>
      </c>
      <c r="AI1062" s="362">
        <f t="shared" ref="AI1062" si="3096">AI1061</f>
        <v>0</v>
      </c>
      <c r="AJ1062" s="362">
        <f t="shared" ref="AJ1062" si="3097">AJ1061</f>
        <v>0</v>
      </c>
      <c r="AK1062" s="362">
        <f t="shared" ref="AK1062" si="3098">AK1061</f>
        <v>0</v>
      </c>
      <c r="AL1062" s="362">
        <f t="shared" ref="AL1062" si="3099">AL1061</f>
        <v>0</v>
      </c>
      <c r="AM1062" s="362">
        <f t="shared" ref="AM1062" si="3100">AM1061</f>
        <v>0</v>
      </c>
      <c r="AN1062" s="362">
        <f t="shared" ref="AN1062" si="3101">AN1061</f>
        <v>0</v>
      </c>
      <c r="AO1062" s="362">
        <f t="shared" ref="AO1062" si="3102">AO1061</f>
        <v>0</v>
      </c>
      <c r="AP1062" s="362">
        <f t="shared" ref="AP1062" si="3103">AP1061</f>
        <v>0</v>
      </c>
      <c r="AQ1062" s="362">
        <f t="shared" ref="AQ1062" si="3104">AQ1061</f>
        <v>0</v>
      </c>
      <c r="AR1062" s="362">
        <f t="shared" ref="AR1062" si="3105">AR1061</f>
        <v>0</v>
      </c>
      <c r="AS1062" s="266"/>
    </row>
    <row r="1063" spans="1:45" ht="15" customHeight="1" outlineLevel="1">
      <c r="A1063" s="464"/>
      <c r="B1063" s="254"/>
      <c r="C1063" s="251"/>
      <c r="D1063" s="251"/>
      <c r="E1063" s="251"/>
      <c r="F1063" s="251"/>
      <c r="G1063" s="251"/>
      <c r="H1063" s="251"/>
      <c r="I1063" s="251"/>
      <c r="J1063" s="251"/>
      <c r="K1063" s="251"/>
      <c r="L1063" s="251"/>
      <c r="M1063" s="251"/>
      <c r="N1063" s="251"/>
      <c r="O1063" s="251"/>
      <c r="P1063" s="251"/>
      <c r="Q1063" s="251"/>
      <c r="R1063" s="251"/>
      <c r="S1063" s="251"/>
      <c r="T1063" s="251"/>
      <c r="U1063" s="251"/>
      <c r="V1063" s="251"/>
      <c r="W1063" s="251"/>
      <c r="X1063" s="251"/>
      <c r="Y1063" s="251"/>
      <c r="Z1063" s="251"/>
      <c r="AA1063" s="251"/>
      <c r="AB1063" s="251"/>
      <c r="AC1063" s="251"/>
      <c r="AD1063" s="251"/>
      <c r="AE1063" s="373"/>
      <c r="AF1063" s="376"/>
      <c r="AG1063" s="376"/>
      <c r="AH1063" s="376"/>
      <c r="AI1063" s="376"/>
      <c r="AJ1063" s="376"/>
      <c r="AK1063" s="376"/>
      <c r="AL1063" s="376"/>
      <c r="AM1063" s="376"/>
      <c r="AN1063" s="376"/>
      <c r="AO1063" s="376"/>
      <c r="AP1063" s="376"/>
      <c r="AQ1063" s="376"/>
      <c r="AR1063" s="376"/>
      <c r="AS1063" s="266"/>
    </row>
    <row r="1064" spans="1:45" ht="15" customHeight="1" outlineLevel="1">
      <c r="A1064" s="464">
        <v>22</v>
      </c>
      <c r="B1064" s="379" t="s">
        <v>114</v>
      </c>
      <c r="C1064" s="251" t="s">
        <v>25</v>
      </c>
      <c r="D1064" s="255">
        <f>SUMIFS('7.  Persistence Report'!AZ$27:AZ$603,'7.  Persistence Report'!$D$27:$D$603,$B1064,'7.  Persistence Report'!$H$27:$H$603,$D$991,'7.  Persistence Report'!$J$27:$J$603,"&lt;&gt;Adjustment")</f>
        <v>0</v>
      </c>
      <c r="E1064" s="255">
        <f>SUMIFS('7.  Persistence Report'!BA$27:BA$603,'7.  Persistence Report'!$D$27:$D$603,$B1064,'7.  Persistence Report'!$H$27:$H$603,$D$991,'7.  Persistence Report'!$J$27:$J$603,"&lt;&gt;Adjustment")</f>
        <v>0</v>
      </c>
      <c r="F1064" s="255">
        <f>SUMIFS('7.  Persistence Report'!BB$27:BB$603,'7.  Persistence Report'!$D$27:$D$603,$B1064,'7.  Persistence Report'!$H$27:$H$603,$D$991,'7.  Persistence Report'!$J$27:$J$603,"&lt;&gt;Adjustment")</f>
        <v>0</v>
      </c>
      <c r="G1064" s="255">
        <f>SUMIFS('7.  Persistence Report'!BC$27:BC$603,'7.  Persistence Report'!$D$27:$D$603,$B1064,'7.  Persistence Report'!$H$27:$H$603,$D$991,'7.  Persistence Report'!$J$27:$J$603,"&lt;&gt;Adjustment")</f>
        <v>0</v>
      </c>
      <c r="H1064" s="255">
        <f>SUMIFS('7.  Persistence Report'!BD$27:BD$603,'7.  Persistence Report'!$D$27:$D$603,$B1064,'7.  Persistence Report'!$H$27:$H$603,$D$991,'7.  Persistence Report'!$J$27:$J$603,"&lt;&gt;Adjustment")</f>
        <v>0</v>
      </c>
      <c r="I1064" s="255">
        <f>SUMIFS('7.  Persistence Report'!BE$27:BE$603,'7.  Persistence Report'!$D$27:$D$603,$B1064,'7.  Persistence Report'!$H$27:$H$603,$D$991,'7.  Persistence Report'!$J$27:$J$603,"&lt;&gt;Adjustment")</f>
        <v>0</v>
      </c>
      <c r="J1064" s="255">
        <f>SUMIFS('7.  Persistence Report'!BF$27:BF$603,'7.  Persistence Report'!$D$27:$D$603,$B1064,'7.  Persistence Report'!$H$27:$H$603,$D$991,'7.  Persistence Report'!$J$27:$J$603,"&lt;&gt;Adjustment")</f>
        <v>0</v>
      </c>
      <c r="K1064" s="255">
        <f>SUMIFS('7.  Persistence Report'!BG$27:BG$603,'7.  Persistence Report'!$D$27:$D$603,$B1064,'7.  Persistence Report'!$H$27:$H$603,$D$991,'7.  Persistence Report'!$J$27:$J$603,"&lt;&gt;Adjustment")</f>
        <v>0</v>
      </c>
      <c r="L1064" s="255">
        <f>SUMIFS('7.  Persistence Report'!BH$27:BH$603,'7.  Persistence Report'!$D$27:$D$603,$B1064,'7.  Persistence Report'!$H$27:$H$603,$D$991,'7.  Persistence Report'!$J$27:$J$603,"&lt;&gt;Adjustment")</f>
        <v>0</v>
      </c>
      <c r="M1064" s="255">
        <f>SUMIFS('7.  Persistence Report'!BI$27:BI$603,'7.  Persistence Report'!$D$27:$D$603,$B1064,'7.  Persistence Report'!$H$27:$H$603,$D$991,'7.  Persistence Report'!$J$27:$J$603,"&lt;&gt;Adjustment")</f>
        <v>0</v>
      </c>
      <c r="N1064" s="255">
        <f>SUMIFS('7.  Persistence Report'!BJ$27:BJ$603,'7.  Persistence Report'!$D$27:$D$603,$B1064,'7.  Persistence Report'!$H$27:$H$603,$D$991,'7.  Persistence Report'!$J$27:$J$603,"&lt;&gt;Adjustment")</f>
        <v>0</v>
      </c>
      <c r="O1064" s="255">
        <f>SUMIFS('7.  Persistence Report'!BK$27:BK$603,'7.  Persistence Report'!$D$27:$D$603,$B1064,'7.  Persistence Report'!$H$27:$H$603,$D$991,'7.  Persistence Report'!$J$27:$J$603,"&lt;&gt;Adjustment")</f>
        <v>0</v>
      </c>
      <c r="P1064" s="255">
        <f>SUMIFS('7.  Persistence Report'!BL$27:BL$603,'7.  Persistence Report'!$D$27:$D$603,$B1064,'7.  Persistence Report'!$H$27:$H$603,$D$991,'7.  Persistence Report'!$J$27:$J$603,"&lt;&gt;Adjustment")</f>
        <v>0</v>
      </c>
      <c r="Q1064" s="251"/>
      <c r="R1064" s="255">
        <f>SUMIFS('7.  Persistence Report'!U$27:U$603,'7.  Persistence Report'!$D$27:$D$603,$B1064,'7.  Persistence Report'!$H$27:$H$603,$R$991,'7.  Persistence Report'!$J$27:$J$603,"&lt;&gt;Adjustment")</f>
        <v>0</v>
      </c>
      <c r="S1064" s="255">
        <f>SUMIFS('7.  Persistence Report'!V$27:V$603,'7.  Persistence Report'!$D$27:$D$603,$B1064,'7.  Persistence Report'!$H$27:$H$603,$R$991,'7.  Persistence Report'!$J$27:$J$603,"&lt;&gt;Adjustment")</f>
        <v>0</v>
      </c>
      <c r="T1064" s="255">
        <f>SUMIFS('7.  Persistence Report'!W$27:W$603,'7.  Persistence Report'!$D$27:$D$603,$B1064,'7.  Persistence Report'!$H$27:$H$603,$R$991,'7.  Persistence Report'!$J$27:$J$603,"&lt;&gt;Adjustment")</f>
        <v>0</v>
      </c>
      <c r="U1064" s="255">
        <f>SUMIFS('7.  Persistence Report'!X$27:X$603,'7.  Persistence Report'!$D$27:$D$603,$B1064,'7.  Persistence Report'!$H$27:$H$603,$R$991,'7.  Persistence Report'!$J$27:$J$603,"&lt;&gt;Adjustment")</f>
        <v>0</v>
      </c>
      <c r="V1064" s="255">
        <f>SUMIFS('7.  Persistence Report'!Y$27:Y$603,'7.  Persistence Report'!$D$27:$D$603,$B1064,'7.  Persistence Report'!$H$27:$H$603,$R$991,'7.  Persistence Report'!$J$27:$J$603,"&lt;&gt;Adjustment")</f>
        <v>0</v>
      </c>
      <c r="W1064" s="255">
        <f>SUMIFS('7.  Persistence Report'!Z$27:Z$603,'7.  Persistence Report'!$D$27:$D$603,$B1064,'7.  Persistence Report'!$H$27:$H$603,$R$991,'7.  Persistence Report'!$J$27:$J$603,"&lt;&gt;Adjustment")</f>
        <v>0</v>
      </c>
      <c r="X1064" s="255">
        <f>SUMIFS('7.  Persistence Report'!AA$27:AA$603,'7.  Persistence Report'!$D$27:$D$603,$B1064,'7.  Persistence Report'!$H$27:$H$603,$R$991,'7.  Persistence Report'!$J$27:$J$603,"&lt;&gt;Adjustment")</f>
        <v>0</v>
      </c>
      <c r="Y1064" s="255">
        <f>SUMIFS('7.  Persistence Report'!AB$27:AB$603,'7.  Persistence Report'!$D$27:$D$603,$B1064,'7.  Persistence Report'!$H$27:$H$603,$R$991,'7.  Persistence Report'!$J$27:$J$603,"&lt;&gt;Adjustment")</f>
        <v>0</v>
      </c>
      <c r="Z1064" s="255">
        <f>SUMIFS('7.  Persistence Report'!AC$27:AC$603,'7.  Persistence Report'!$D$27:$D$603,$B1064,'7.  Persistence Report'!$H$27:$H$603,$R$991,'7.  Persistence Report'!$J$27:$J$603,"&lt;&gt;Adjustment")</f>
        <v>0</v>
      </c>
      <c r="AA1064" s="255">
        <f>SUMIFS('7.  Persistence Report'!AD$27:AD$603,'7.  Persistence Report'!$D$27:$D$603,$B1064,'7.  Persistence Report'!$H$27:$H$603,$R$991,'7.  Persistence Report'!$J$27:$J$603,"&lt;&gt;Adjustment")</f>
        <v>0</v>
      </c>
      <c r="AB1064" s="255">
        <f>SUMIFS('7.  Persistence Report'!AE$27:AE$603,'7.  Persistence Report'!$D$27:$D$603,$B1064,'7.  Persistence Report'!$H$27:$H$603,$R$991,'7.  Persistence Report'!$J$27:$J$603,"&lt;&gt;Adjustment")</f>
        <v>0</v>
      </c>
      <c r="AC1064" s="255">
        <f>SUMIFS('7.  Persistence Report'!AF$27:AF$603,'7.  Persistence Report'!$D$27:$D$603,$B1064,'7.  Persistence Report'!$H$27:$H$603,$R$991,'7.  Persistence Report'!$J$27:$J$603,"&lt;&gt;Adjustment")</f>
        <v>0</v>
      </c>
      <c r="AD1064" s="255">
        <f>SUMIFS('7.  Persistence Report'!AG$27:AG$603,'7.  Persistence Report'!$D$27:$D$603,$B1064,'7.  Persistence Report'!$H$27:$H$603,$R$991,'7.  Persistence Report'!$J$27:$J$603,"&lt;&gt;Adjustment")</f>
        <v>0</v>
      </c>
      <c r="AE1064" s="361">
        <f>IFERROR(VLOOKUP($B1064,'3-a.  Rate Class Allocations'!$B:$AY,28,FALSE),0)</f>
        <v>0</v>
      </c>
      <c r="AF1064" s="361">
        <f>IFERROR(VLOOKUP($B1064,'3-a.  Rate Class Allocations'!$B:$AY,30,FALSE),0)</f>
        <v>0</v>
      </c>
      <c r="AG1064" s="361">
        <f>IFERROR(VLOOKUP($B1064,'3-a.  Rate Class Allocations'!$B:$AY,32,FALSE),0)</f>
        <v>0</v>
      </c>
      <c r="AH1064" s="361">
        <f>IFERROR(VLOOKUP($B1064,'3-a.  Rate Class Allocations'!$B:$AY,33,FALSE),0)</f>
        <v>0</v>
      </c>
      <c r="AI1064" s="361">
        <f>IFERROR(VLOOKUP($B1064,'3-a.  Rate Class Allocations'!$B:$AY,35,FALSE),0)</f>
        <v>0</v>
      </c>
      <c r="AJ1064" s="361">
        <f>IFERROR(VLOOKUP($B1064,'3-a.  Rate Class Allocations'!$B:$AY,37,FALSE),0)</f>
        <v>0</v>
      </c>
      <c r="AK1064" s="361"/>
      <c r="AL1064" s="361"/>
      <c r="AM1064" s="361"/>
      <c r="AN1064" s="361"/>
      <c r="AO1064" s="361"/>
      <c r="AP1064" s="361"/>
      <c r="AQ1064" s="361"/>
      <c r="AR1064" s="361"/>
      <c r="AS1064" s="256">
        <f>SUM(AE1064:AR1064)</f>
        <v>0</v>
      </c>
    </row>
    <row r="1065" spans="1:45" ht="15" customHeight="1" outlineLevel="1">
      <c r="A1065" s="464"/>
      <c r="B1065" s="254" t="s">
        <v>345</v>
      </c>
      <c r="C1065" s="251" t="s">
        <v>163</v>
      </c>
      <c r="D1065" s="255">
        <f>SUMIFS('7.  Persistence Report'!AZ$27:AZ$603,'7.  Persistence Report'!$D$27:$D$603,$B1064,'7.  Persistence Report'!$H$27:$H$603,$D$991,'7.  Persistence Report'!$J$27:$J$603,"Adjustment")</f>
        <v>0</v>
      </c>
      <c r="E1065" s="255">
        <f>SUMIFS('7.  Persistence Report'!BA$27:BA$603,'7.  Persistence Report'!$D$27:$D$603,$B1064,'7.  Persistence Report'!$H$27:$H$603,$D$991,'7.  Persistence Report'!$J$27:$J$603,"Adjustment")</f>
        <v>0</v>
      </c>
      <c r="F1065" s="255">
        <f>SUMIFS('7.  Persistence Report'!BB$27:BB$603,'7.  Persistence Report'!$D$27:$D$603,$B1064,'7.  Persistence Report'!$H$27:$H$603,$D$991,'7.  Persistence Report'!$J$27:$J$603,"Adjustment")</f>
        <v>0</v>
      </c>
      <c r="G1065" s="255">
        <f>SUMIFS('7.  Persistence Report'!BC$27:BC$603,'7.  Persistence Report'!$D$27:$D$603,$B1064,'7.  Persistence Report'!$H$27:$H$603,$D$991,'7.  Persistence Report'!$J$27:$J$603,"Adjustment")</f>
        <v>0</v>
      </c>
      <c r="H1065" s="255">
        <f>SUMIFS('7.  Persistence Report'!BD$27:BD$603,'7.  Persistence Report'!$D$27:$D$603,$B1064,'7.  Persistence Report'!$H$27:$H$603,$D$991,'7.  Persistence Report'!$J$27:$J$603,"Adjustment")</f>
        <v>0</v>
      </c>
      <c r="I1065" s="255">
        <f>SUMIFS('7.  Persistence Report'!BE$27:BE$603,'7.  Persistence Report'!$D$27:$D$603,$B1064,'7.  Persistence Report'!$H$27:$H$603,$D$991,'7.  Persistence Report'!$J$27:$J$603,"Adjustment")</f>
        <v>0</v>
      </c>
      <c r="J1065" s="255">
        <f>SUMIFS('7.  Persistence Report'!BF$27:BF$603,'7.  Persistence Report'!$D$27:$D$603,$B1064,'7.  Persistence Report'!$H$27:$H$603,$D$991,'7.  Persistence Report'!$J$27:$J$603,"Adjustment")</f>
        <v>0</v>
      </c>
      <c r="K1065" s="255">
        <f>SUMIFS('7.  Persistence Report'!BG$27:BG$603,'7.  Persistence Report'!$D$27:$D$603,$B1064,'7.  Persistence Report'!$H$27:$H$603,$D$991,'7.  Persistence Report'!$J$27:$J$603,"Adjustment")</f>
        <v>0</v>
      </c>
      <c r="L1065" s="255">
        <f>SUMIFS('7.  Persistence Report'!BH$27:BH$603,'7.  Persistence Report'!$D$27:$D$603,$B1064,'7.  Persistence Report'!$H$27:$H$603,$D$991,'7.  Persistence Report'!$J$27:$J$603,"Adjustment")</f>
        <v>0</v>
      </c>
      <c r="M1065" s="255">
        <f>SUMIFS('7.  Persistence Report'!BI$27:BI$603,'7.  Persistence Report'!$D$27:$D$603,$B1064,'7.  Persistence Report'!$H$27:$H$603,$D$991,'7.  Persistence Report'!$J$27:$J$603,"Adjustment")</f>
        <v>0</v>
      </c>
      <c r="N1065" s="255">
        <f>SUMIFS('7.  Persistence Report'!BJ$27:BJ$603,'7.  Persistence Report'!$D$27:$D$603,$B1064,'7.  Persistence Report'!$H$27:$H$603,$D$991,'7.  Persistence Report'!$J$27:$J$603,"Adjustment")</f>
        <v>0</v>
      </c>
      <c r="O1065" s="255">
        <f>SUMIFS('7.  Persistence Report'!BK$27:BK$603,'7.  Persistence Report'!$D$27:$D$603,$B1064,'7.  Persistence Report'!$H$27:$H$603,$D$991,'7.  Persistence Report'!$J$27:$J$603,"Adjustment")</f>
        <v>0</v>
      </c>
      <c r="P1065" s="255">
        <f>SUMIFS('7.  Persistence Report'!BL$27:BL$603,'7.  Persistence Report'!$D$27:$D$603,$B1064,'7.  Persistence Report'!$H$27:$H$603,$D$991,'7.  Persistence Report'!$J$27:$J$603,"Adjustment")</f>
        <v>0</v>
      </c>
      <c r="Q1065" s="251"/>
      <c r="R1065" s="255">
        <f>SUMIFS('7.  Persistence Report'!U$27:U$603,'7.  Persistence Report'!$D$27:$D$603,$B1064,'7.  Persistence Report'!$H$27:$H$603,$R$991,'7.  Persistence Report'!$J$27:$J$603,"Adjustment")</f>
        <v>0</v>
      </c>
      <c r="S1065" s="255">
        <f>SUMIFS('7.  Persistence Report'!V$27:V$603,'7.  Persistence Report'!$D$27:$D$603,$B1064,'7.  Persistence Report'!$H$27:$H$603,$R$991,'7.  Persistence Report'!$J$27:$J$603,"Adjustment")</f>
        <v>0</v>
      </c>
      <c r="T1065" s="255">
        <f>SUMIFS('7.  Persistence Report'!W$27:W$603,'7.  Persistence Report'!$D$27:$D$603,$B1064,'7.  Persistence Report'!$H$27:$H$603,$R$991,'7.  Persistence Report'!$J$27:$J$603,"Adjustment")</f>
        <v>0</v>
      </c>
      <c r="U1065" s="255">
        <f>SUMIFS('7.  Persistence Report'!X$27:X$603,'7.  Persistence Report'!$D$27:$D$603,$B1064,'7.  Persistence Report'!$H$27:$H$603,$R$991,'7.  Persistence Report'!$J$27:$J$603,"Adjustment")</f>
        <v>0</v>
      </c>
      <c r="V1065" s="255">
        <f>SUMIFS('7.  Persistence Report'!Y$27:Y$603,'7.  Persistence Report'!$D$27:$D$603,$B1064,'7.  Persistence Report'!$H$27:$H$603,$R$991,'7.  Persistence Report'!$J$27:$J$603,"Adjustment")</f>
        <v>0</v>
      </c>
      <c r="W1065" s="255">
        <f>SUMIFS('7.  Persistence Report'!Z$27:Z$603,'7.  Persistence Report'!$D$27:$D$603,$B1064,'7.  Persistence Report'!$H$27:$H$603,$R$991,'7.  Persistence Report'!$J$27:$J$603,"Adjustment")</f>
        <v>0</v>
      </c>
      <c r="X1065" s="255">
        <f>SUMIFS('7.  Persistence Report'!AA$27:AA$603,'7.  Persistence Report'!$D$27:$D$603,$B1064,'7.  Persistence Report'!$H$27:$H$603,$R$991,'7.  Persistence Report'!$J$27:$J$603,"Adjustment")</f>
        <v>0</v>
      </c>
      <c r="Y1065" s="255">
        <f>SUMIFS('7.  Persistence Report'!AB$27:AB$603,'7.  Persistence Report'!$D$27:$D$603,$B1064,'7.  Persistence Report'!$H$27:$H$603,$R$991,'7.  Persistence Report'!$J$27:$J$603,"Adjustment")</f>
        <v>0</v>
      </c>
      <c r="Z1065" s="255">
        <f>SUMIFS('7.  Persistence Report'!AC$27:AC$603,'7.  Persistence Report'!$D$27:$D$603,$B1064,'7.  Persistence Report'!$H$27:$H$603,$R$991,'7.  Persistence Report'!$J$27:$J$603,"Adjustment")</f>
        <v>0</v>
      </c>
      <c r="AA1065" s="255">
        <f>SUMIFS('7.  Persistence Report'!AD$27:AD$603,'7.  Persistence Report'!$D$27:$D$603,$B1064,'7.  Persistence Report'!$H$27:$H$603,$R$991,'7.  Persistence Report'!$J$27:$J$603,"Adjustment")</f>
        <v>0</v>
      </c>
      <c r="AB1065" s="255">
        <f>SUMIFS('7.  Persistence Report'!AE$27:AE$603,'7.  Persistence Report'!$D$27:$D$603,$B1064,'7.  Persistence Report'!$H$27:$H$603,$R$991,'7.  Persistence Report'!$J$27:$J$603,"Adjustment")</f>
        <v>0</v>
      </c>
      <c r="AC1065" s="255">
        <f>SUMIFS('7.  Persistence Report'!AF$27:AF$603,'7.  Persistence Report'!$D$27:$D$603,$B1064,'7.  Persistence Report'!$H$27:$H$603,$R$991,'7.  Persistence Report'!$J$27:$J$603,"Adjustment")</f>
        <v>0</v>
      </c>
      <c r="AD1065" s="255">
        <f>SUMIFS('7.  Persistence Report'!AG$27:AG$603,'7.  Persistence Report'!$D$27:$D$603,$B1064,'7.  Persistence Report'!$H$27:$H$603,$R$991,'7.  Persistence Report'!$J$27:$J$603,"Adjustment")</f>
        <v>0</v>
      </c>
      <c r="AE1065" s="362">
        <f>AE1064</f>
        <v>0</v>
      </c>
      <c r="AF1065" s="362">
        <f t="shared" ref="AF1065" si="3106">AF1064</f>
        <v>0</v>
      </c>
      <c r="AG1065" s="362">
        <f t="shared" ref="AG1065" si="3107">AG1064</f>
        <v>0</v>
      </c>
      <c r="AH1065" s="362">
        <f t="shared" ref="AH1065" si="3108">AH1064</f>
        <v>0</v>
      </c>
      <c r="AI1065" s="362">
        <f t="shared" ref="AI1065" si="3109">AI1064</f>
        <v>0</v>
      </c>
      <c r="AJ1065" s="362">
        <f t="shared" ref="AJ1065" si="3110">AJ1064</f>
        <v>0</v>
      </c>
      <c r="AK1065" s="362">
        <f t="shared" ref="AK1065" si="3111">AK1064</f>
        <v>0</v>
      </c>
      <c r="AL1065" s="362">
        <f t="shared" ref="AL1065" si="3112">AL1064</f>
        <v>0</v>
      </c>
      <c r="AM1065" s="362">
        <f t="shared" ref="AM1065" si="3113">AM1064</f>
        <v>0</v>
      </c>
      <c r="AN1065" s="362">
        <f t="shared" ref="AN1065" si="3114">AN1064</f>
        <v>0</v>
      </c>
      <c r="AO1065" s="362">
        <f t="shared" ref="AO1065" si="3115">AO1064</f>
        <v>0</v>
      </c>
      <c r="AP1065" s="362">
        <f t="shared" ref="AP1065" si="3116">AP1064</f>
        <v>0</v>
      </c>
      <c r="AQ1065" s="362">
        <f t="shared" ref="AQ1065" si="3117">AQ1064</f>
        <v>0</v>
      </c>
      <c r="AR1065" s="362">
        <f t="shared" ref="AR1065" si="3118">AR1064</f>
        <v>0</v>
      </c>
      <c r="AS1065" s="266"/>
    </row>
    <row r="1066" spans="1:45" ht="15" customHeight="1" outlineLevel="1">
      <c r="A1066" s="464"/>
      <c r="B1066" s="254"/>
      <c r="C1066" s="251"/>
      <c r="D1066" s="251"/>
      <c r="E1066" s="251"/>
      <c r="F1066" s="251"/>
      <c r="G1066" s="251"/>
      <c r="H1066" s="251"/>
      <c r="I1066" s="251"/>
      <c r="J1066" s="251"/>
      <c r="K1066" s="251"/>
      <c r="L1066" s="251"/>
      <c r="M1066" s="251"/>
      <c r="N1066" s="251"/>
      <c r="O1066" s="251"/>
      <c r="P1066" s="251"/>
      <c r="Q1066" s="251"/>
      <c r="R1066" s="251"/>
      <c r="S1066" s="251"/>
      <c r="T1066" s="251"/>
      <c r="U1066" s="251"/>
      <c r="V1066" s="251"/>
      <c r="W1066" s="251"/>
      <c r="X1066" s="251"/>
      <c r="Y1066" s="251"/>
      <c r="Z1066" s="251"/>
      <c r="AA1066" s="251"/>
      <c r="AB1066" s="251"/>
      <c r="AC1066" s="251"/>
      <c r="AD1066" s="251"/>
      <c r="AE1066" s="373"/>
      <c r="AF1066" s="376"/>
      <c r="AG1066" s="376"/>
      <c r="AH1066" s="376"/>
      <c r="AI1066" s="376"/>
      <c r="AJ1066" s="376"/>
      <c r="AK1066" s="376"/>
      <c r="AL1066" s="376"/>
      <c r="AM1066" s="376"/>
      <c r="AN1066" s="376"/>
      <c r="AO1066" s="376"/>
      <c r="AP1066" s="376"/>
      <c r="AQ1066" s="376"/>
      <c r="AR1066" s="376"/>
      <c r="AS1066" s="266"/>
    </row>
    <row r="1067" spans="1:45" ht="15" customHeight="1" outlineLevel="1">
      <c r="A1067" s="464">
        <v>23</v>
      </c>
      <c r="B1067" s="379" t="s">
        <v>115</v>
      </c>
      <c r="C1067" s="251" t="s">
        <v>25</v>
      </c>
      <c r="D1067" s="255">
        <f>SUMIFS('7.  Persistence Report'!AZ$27:AZ$603,'7.  Persistence Report'!$D$27:$D$603,$B1067,'7.  Persistence Report'!$H$27:$H$603,$D$991,'7.  Persistence Report'!$J$27:$J$603,"&lt;&gt;Adjustment")</f>
        <v>0</v>
      </c>
      <c r="E1067" s="255">
        <f>SUMIFS('7.  Persistence Report'!BA$27:BA$603,'7.  Persistence Report'!$D$27:$D$603,$B1067,'7.  Persistence Report'!$H$27:$H$603,$D$991,'7.  Persistence Report'!$J$27:$J$603,"&lt;&gt;Adjustment")</f>
        <v>0</v>
      </c>
      <c r="F1067" s="255">
        <f>SUMIFS('7.  Persistence Report'!BB$27:BB$603,'7.  Persistence Report'!$D$27:$D$603,$B1067,'7.  Persistence Report'!$H$27:$H$603,$D$991,'7.  Persistence Report'!$J$27:$J$603,"&lt;&gt;Adjustment")</f>
        <v>0</v>
      </c>
      <c r="G1067" s="255">
        <f>SUMIFS('7.  Persistence Report'!BC$27:BC$603,'7.  Persistence Report'!$D$27:$D$603,$B1067,'7.  Persistence Report'!$H$27:$H$603,$D$991,'7.  Persistence Report'!$J$27:$J$603,"&lt;&gt;Adjustment")</f>
        <v>0</v>
      </c>
      <c r="H1067" s="255">
        <f>SUMIFS('7.  Persistence Report'!BD$27:BD$603,'7.  Persistence Report'!$D$27:$D$603,$B1067,'7.  Persistence Report'!$H$27:$H$603,$D$991,'7.  Persistence Report'!$J$27:$J$603,"&lt;&gt;Adjustment")</f>
        <v>0</v>
      </c>
      <c r="I1067" s="255">
        <f>SUMIFS('7.  Persistence Report'!BE$27:BE$603,'7.  Persistence Report'!$D$27:$D$603,$B1067,'7.  Persistence Report'!$H$27:$H$603,$D$991,'7.  Persistence Report'!$J$27:$J$603,"&lt;&gt;Adjustment")</f>
        <v>0</v>
      </c>
      <c r="J1067" s="255">
        <f>SUMIFS('7.  Persistence Report'!BF$27:BF$603,'7.  Persistence Report'!$D$27:$D$603,$B1067,'7.  Persistence Report'!$H$27:$H$603,$D$991,'7.  Persistence Report'!$J$27:$J$603,"&lt;&gt;Adjustment")</f>
        <v>0</v>
      </c>
      <c r="K1067" s="255">
        <f>SUMIFS('7.  Persistence Report'!BG$27:BG$603,'7.  Persistence Report'!$D$27:$D$603,$B1067,'7.  Persistence Report'!$H$27:$H$603,$D$991,'7.  Persistence Report'!$J$27:$J$603,"&lt;&gt;Adjustment")</f>
        <v>0</v>
      </c>
      <c r="L1067" s="255">
        <f>SUMIFS('7.  Persistence Report'!BH$27:BH$603,'7.  Persistence Report'!$D$27:$D$603,$B1067,'7.  Persistence Report'!$H$27:$H$603,$D$991,'7.  Persistence Report'!$J$27:$J$603,"&lt;&gt;Adjustment")</f>
        <v>0</v>
      </c>
      <c r="M1067" s="255">
        <f>SUMIFS('7.  Persistence Report'!BI$27:BI$603,'7.  Persistence Report'!$D$27:$D$603,$B1067,'7.  Persistence Report'!$H$27:$H$603,$D$991,'7.  Persistence Report'!$J$27:$J$603,"&lt;&gt;Adjustment")</f>
        <v>0</v>
      </c>
      <c r="N1067" s="255">
        <f>SUMIFS('7.  Persistence Report'!BJ$27:BJ$603,'7.  Persistence Report'!$D$27:$D$603,$B1067,'7.  Persistence Report'!$H$27:$H$603,$D$991,'7.  Persistence Report'!$J$27:$J$603,"&lt;&gt;Adjustment")</f>
        <v>0</v>
      </c>
      <c r="O1067" s="255">
        <f>SUMIFS('7.  Persistence Report'!BK$27:BK$603,'7.  Persistence Report'!$D$27:$D$603,$B1067,'7.  Persistence Report'!$H$27:$H$603,$D$991,'7.  Persistence Report'!$J$27:$J$603,"&lt;&gt;Adjustment")</f>
        <v>0</v>
      </c>
      <c r="P1067" s="255">
        <f>SUMIFS('7.  Persistence Report'!BL$27:BL$603,'7.  Persistence Report'!$D$27:$D$603,$B1067,'7.  Persistence Report'!$H$27:$H$603,$D$991,'7.  Persistence Report'!$J$27:$J$603,"&lt;&gt;Adjustment")</f>
        <v>0</v>
      </c>
      <c r="Q1067" s="251"/>
      <c r="R1067" s="255">
        <f>SUMIFS('7.  Persistence Report'!U$27:U$603,'7.  Persistence Report'!$D$27:$D$603,$B1067,'7.  Persistence Report'!$H$27:$H$603,$R$991,'7.  Persistence Report'!$J$27:$J$603,"&lt;&gt;Adjustment")</f>
        <v>0</v>
      </c>
      <c r="S1067" s="255">
        <f>SUMIFS('7.  Persistence Report'!V$27:V$603,'7.  Persistence Report'!$D$27:$D$603,$B1067,'7.  Persistence Report'!$H$27:$H$603,$R$991,'7.  Persistence Report'!$J$27:$J$603,"&lt;&gt;Adjustment")</f>
        <v>0</v>
      </c>
      <c r="T1067" s="255">
        <f>SUMIFS('7.  Persistence Report'!W$27:W$603,'7.  Persistence Report'!$D$27:$D$603,$B1067,'7.  Persistence Report'!$H$27:$H$603,$R$991,'7.  Persistence Report'!$J$27:$J$603,"&lt;&gt;Adjustment")</f>
        <v>0</v>
      </c>
      <c r="U1067" s="255">
        <f>SUMIFS('7.  Persistence Report'!X$27:X$603,'7.  Persistence Report'!$D$27:$D$603,$B1067,'7.  Persistence Report'!$H$27:$H$603,$R$991,'7.  Persistence Report'!$J$27:$J$603,"&lt;&gt;Adjustment")</f>
        <v>0</v>
      </c>
      <c r="V1067" s="255">
        <f>SUMIFS('7.  Persistence Report'!Y$27:Y$603,'7.  Persistence Report'!$D$27:$D$603,$B1067,'7.  Persistence Report'!$H$27:$H$603,$R$991,'7.  Persistence Report'!$J$27:$J$603,"&lt;&gt;Adjustment")</f>
        <v>0</v>
      </c>
      <c r="W1067" s="255">
        <f>SUMIFS('7.  Persistence Report'!Z$27:Z$603,'7.  Persistence Report'!$D$27:$D$603,$B1067,'7.  Persistence Report'!$H$27:$H$603,$R$991,'7.  Persistence Report'!$J$27:$J$603,"&lt;&gt;Adjustment")</f>
        <v>0</v>
      </c>
      <c r="X1067" s="255">
        <f>SUMIFS('7.  Persistence Report'!AA$27:AA$603,'7.  Persistence Report'!$D$27:$D$603,$B1067,'7.  Persistence Report'!$H$27:$H$603,$R$991,'7.  Persistence Report'!$J$27:$J$603,"&lt;&gt;Adjustment")</f>
        <v>0</v>
      </c>
      <c r="Y1067" s="255">
        <f>SUMIFS('7.  Persistence Report'!AB$27:AB$603,'7.  Persistence Report'!$D$27:$D$603,$B1067,'7.  Persistence Report'!$H$27:$H$603,$R$991,'7.  Persistence Report'!$J$27:$J$603,"&lt;&gt;Adjustment")</f>
        <v>0</v>
      </c>
      <c r="Z1067" s="255">
        <f>SUMIFS('7.  Persistence Report'!AC$27:AC$603,'7.  Persistence Report'!$D$27:$D$603,$B1067,'7.  Persistence Report'!$H$27:$H$603,$R$991,'7.  Persistence Report'!$J$27:$J$603,"&lt;&gt;Adjustment")</f>
        <v>0</v>
      </c>
      <c r="AA1067" s="255">
        <f>SUMIFS('7.  Persistence Report'!AD$27:AD$603,'7.  Persistence Report'!$D$27:$D$603,$B1067,'7.  Persistence Report'!$H$27:$H$603,$R$991,'7.  Persistence Report'!$J$27:$J$603,"&lt;&gt;Adjustment")</f>
        <v>0</v>
      </c>
      <c r="AB1067" s="255">
        <f>SUMIFS('7.  Persistence Report'!AE$27:AE$603,'7.  Persistence Report'!$D$27:$D$603,$B1067,'7.  Persistence Report'!$H$27:$H$603,$R$991,'7.  Persistence Report'!$J$27:$J$603,"&lt;&gt;Adjustment")</f>
        <v>0</v>
      </c>
      <c r="AC1067" s="255">
        <f>SUMIFS('7.  Persistence Report'!AF$27:AF$603,'7.  Persistence Report'!$D$27:$D$603,$B1067,'7.  Persistence Report'!$H$27:$H$603,$R$991,'7.  Persistence Report'!$J$27:$J$603,"&lt;&gt;Adjustment")</f>
        <v>0</v>
      </c>
      <c r="AD1067" s="255">
        <f>SUMIFS('7.  Persistence Report'!AG$27:AG$603,'7.  Persistence Report'!$D$27:$D$603,$B1067,'7.  Persistence Report'!$H$27:$H$603,$R$991,'7.  Persistence Report'!$J$27:$J$603,"&lt;&gt;Adjustment")</f>
        <v>0</v>
      </c>
      <c r="AE1067" s="361">
        <f>IFERROR(VLOOKUP($B1067,'3-a.  Rate Class Allocations'!$B:$AY,28,FALSE),0)</f>
        <v>1</v>
      </c>
      <c r="AF1067" s="361">
        <f>IFERROR(VLOOKUP($B1067,'3-a.  Rate Class Allocations'!$B:$AY,30,FALSE),0)</f>
        <v>0</v>
      </c>
      <c r="AG1067" s="361">
        <f>IFERROR(VLOOKUP($B1067,'3-a.  Rate Class Allocations'!$B:$AY,32,FALSE),0)</f>
        <v>0</v>
      </c>
      <c r="AH1067" s="361">
        <f>IFERROR(VLOOKUP($B1067,'3-a.  Rate Class Allocations'!$B:$AY,33,FALSE),0)</f>
        <v>0</v>
      </c>
      <c r="AI1067" s="361">
        <f>IFERROR(VLOOKUP($B1067,'3-a.  Rate Class Allocations'!$B:$AY,35,FALSE),0)</f>
        <v>0</v>
      </c>
      <c r="AJ1067" s="361">
        <f>IFERROR(VLOOKUP($B1067,'3-a.  Rate Class Allocations'!$B:$AY,37,FALSE),0)</f>
        <v>0</v>
      </c>
      <c r="AK1067" s="361"/>
      <c r="AL1067" s="361"/>
      <c r="AM1067" s="361"/>
      <c r="AN1067" s="361"/>
      <c r="AO1067" s="361"/>
      <c r="AP1067" s="361"/>
      <c r="AQ1067" s="361"/>
      <c r="AR1067" s="361"/>
      <c r="AS1067" s="256">
        <f>SUM(AE1067:AR1067)</f>
        <v>1</v>
      </c>
    </row>
    <row r="1068" spans="1:45" ht="15" customHeight="1" outlineLevel="1">
      <c r="A1068" s="464"/>
      <c r="B1068" s="254" t="s">
        <v>345</v>
      </c>
      <c r="C1068" s="251" t="s">
        <v>163</v>
      </c>
      <c r="D1068" s="255">
        <f>SUMIFS('7.  Persistence Report'!AZ$27:AZ$603,'7.  Persistence Report'!$D$27:$D$603,$B1067,'7.  Persistence Report'!$H$27:$H$603,$D$991,'7.  Persistence Report'!$J$27:$J$603,"Adjustment")</f>
        <v>0</v>
      </c>
      <c r="E1068" s="255">
        <f>SUMIFS('7.  Persistence Report'!BA$27:BA$603,'7.  Persistence Report'!$D$27:$D$603,$B1067,'7.  Persistence Report'!$H$27:$H$603,$D$991,'7.  Persistence Report'!$J$27:$J$603,"Adjustment")</f>
        <v>0</v>
      </c>
      <c r="F1068" s="255">
        <f>SUMIFS('7.  Persistence Report'!BB$27:BB$603,'7.  Persistence Report'!$D$27:$D$603,$B1067,'7.  Persistence Report'!$H$27:$H$603,$D$991,'7.  Persistence Report'!$J$27:$J$603,"Adjustment")</f>
        <v>0</v>
      </c>
      <c r="G1068" s="255">
        <f>SUMIFS('7.  Persistence Report'!BC$27:BC$603,'7.  Persistence Report'!$D$27:$D$603,$B1067,'7.  Persistence Report'!$H$27:$H$603,$D$991,'7.  Persistence Report'!$J$27:$J$603,"Adjustment")</f>
        <v>0</v>
      </c>
      <c r="H1068" s="255">
        <f>SUMIFS('7.  Persistence Report'!BD$27:BD$603,'7.  Persistence Report'!$D$27:$D$603,$B1067,'7.  Persistence Report'!$H$27:$H$603,$D$991,'7.  Persistence Report'!$J$27:$J$603,"Adjustment")</f>
        <v>0</v>
      </c>
      <c r="I1068" s="255">
        <f>SUMIFS('7.  Persistence Report'!BE$27:BE$603,'7.  Persistence Report'!$D$27:$D$603,$B1067,'7.  Persistence Report'!$H$27:$H$603,$D$991,'7.  Persistence Report'!$J$27:$J$603,"Adjustment")</f>
        <v>0</v>
      </c>
      <c r="J1068" s="255">
        <f>SUMIFS('7.  Persistence Report'!BF$27:BF$603,'7.  Persistence Report'!$D$27:$D$603,$B1067,'7.  Persistence Report'!$H$27:$H$603,$D$991,'7.  Persistence Report'!$J$27:$J$603,"Adjustment")</f>
        <v>0</v>
      </c>
      <c r="K1068" s="255">
        <f>SUMIFS('7.  Persistence Report'!BG$27:BG$603,'7.  Persistence Report'!$D$27:$D$603,$B1067,'7.  Persistence Report'!$H$27:$H$603,$D$991,'7.  Persistence Report'!$J$27:$J$603,"Adjustment")</f>
        <v>0</v>
      </c>
      <c r="L1068" s="255">
        <f>SUMIFS('7.  Persistence Report'!BH$27:BH$603,'7.  Persistence Report'!$D$27:$D$603,$B1067,'7.  Persistence Report'!$H$27:$H$603,$D$991,'7.  Persistence Report'!$J$27:$J$603,"Adjustment")</f>
        <v>0</v>
      </c>
      <c r="M1068" s="255">
        <f>SUMIFS('7.  Persistence Report'!BI$27:BI$603,'7.  Persistence Report'!$D$27:$D$603,$B1067,'7.  Persistence Report'!$H$27:$H$603,$D$991,'7.  Persistence Report'!$J$27:$J$603,"Adjustment")</f>
        <v>0</v>
      </c>
      <c r="N1068" s="255">
        <f>SUMIFS('7.  Persistence Report'!BJ$27:BJ$603,'7.  Persistence Report'!$D$27:$D$603,$B1067,'7.  Persistence Report'!$H$27:$H$603,$D$991,'7.  Persistence Report'!$J$27:$J$603,"Adjustment")</f>
        <v>0</v>
      </c>
      <c r="O1068" s="255">
        <f>SUMIFS('7.  Persistence Report'!BK$27:BK$603,'7.  Persistence Report'!$D$27:$D$603,$B1067,'7.  Persistence Report'!$H$27:$H$603,$D$991,'7.  Persistence Report'!$J$27:$J$603,"Adjustment")</f>
        <v>0</v>
      </c>
      <c r="P1068" s="255">
        <f>SUMIFS('7.  Persistence Report'!BL$27:BL$603,'7.  Persistence Report'!$D$27:$D$603,$B1067,'7.  Persistence Report'!$H$27:$H$603,$D$991,'7.  Persistence Report'!$J$27:$J$603,"Adjustment")</f>
        <v>0</v>
      </c>
      <c r="Q1068" s="251"/>
      <c r="R1068" s="255">
        <f>SUMIFS('7.  Persistence Report'!U$27:U$603,'7.  Persistence Report'!$D$27:$D$603,$B1067,'7.  Persistence Report'!$H$27:$H$603,$R$991,'7.  Persistence Report'!$J$27:$J$603,"Adjustment")</f>
        <v>0</v>
      </c>
      <c r="S1068" s="255">
        <f>SUMIFS('7.  Persistence Report'!V$27:V$603,'7.  Persistence Report'!$D$27:$D$603,$B1067,'7.  Persistence Report'!$H$27:$H$603,$R$991,'7.  Persistence Report'!$J$27:$J$603,"Adjustment")</f>
        <v>0</v>
      </c>
      <c r="T1068" s="255">
        <f>SUMIFS('7.  Persistence Report'!W$27:W$603,'7.  Persistence Report'!$D$27:$D$603,$B1067,'7.  Persistence Report'!$H$27:$H$603,$R$991,'7.  Persistence Report'!$J$27:$J$603,"Adjustment")</f>
        <v>0</v>
      </c>
      <c r="U1068" s="255">
        <f>SUMIFS('7.  Persistence Report'!X$27:X$603,'7.  Persistence Report'!$D$27:$D$603,$B1067,'7.  Persistence Report'!$H$27:$H$603,$R$991,'7.  Persistence Report'!$J$27:$J$603,"Adjustment")</f>
        <v>0</v>
      </c>
      <c r="V1068" s="255">
        <f>SUMIFS('7.  Persistence Report'!Y$27:Y$603,'7.  Persistence Report'!$D$27:$D$603,$B1067,'7.  Persistence Report'!$H$27:$H$603,$R$991,'7.  Persistence Report'!$J$27:$J$603,"Adjustment")</f>
        <v>0</v>
      </c>
      <c r="W1068" s="255">
        <f>SUMIFS('7.  Persistence Report'!Z$27:Z$603,'7.  Persistence Report'!$D$27:$D$603,$B1067,'7.  Persistence Report'!$H$27:$H$603,$R$991,'7.  Persistence Report'!$J$27:$J$603,"Adjustment")</f>
        <v>0</v>
      </c>
      <c r="X1068" s="255">
        <f>SUMIFS('7.  Persistence Report'!AA$27:AA$603,'7.  Persistence Report'!$D$27:$D$603,$B1067,'7.  Persistence Report'!$H$27:$H$603,$R$991,'7.  Persistence Report'!$J$27:$J$603,"Adjustment")</f>
        <v>0</v>
      </c>
      <c r="Y1068" s="255">
        <f>SUMIFS('7.  Persistence Report'!AB$27:AB$603,'7.  Persistence Report'!$D$27:$D$603,$B1067,'7.  Persistence Report'!$H$27:$H$603,$R$991,'7.  Persistence Report'!$J$27:$J$603,"Adjustment")</f>
        <v>0</v>
      </c>
      <c r="Z1068" s="255">
        <f>SUMIFS('7.  Persistence Report'!AC$27:AC$603,'7.  Persistence Report'!$D$27:$D$603,$B1067,'7.  Persistence Report'!$H$27:$H$603,$R$991,'7.  Persistence Report'!$J$27:$J$603,"Adjustment")</f>
        <v>0</v>
      </c>
      <c r="AA1068" s="255">
        <f>SUMIFS('7.  Persistence Report'!AD$27:AD$603,'7.  Persistence Report'!$D$27:$D$603,$B1067,'7.  Persistence Report'!$H$27:$H$603,$R$991,'7.  Persistence Report'!$J$27:$J$603,"Adjustment")</f>
        <v>0</v>
      </c>
      <c r="AB1068" s="255">
        <f>SUMIFS('7.  Persistence Report'!AE$27:AE$603,'7.  Persistence Report'!$D$27:$D$603,$B1067,'7.  Persistence Report'!$H$27:$H$603,$R$991,'7.  Persistence Report'!$J$27:$J$603,"Adjustment")</f>
        <v>0</v>
      </c>
      <c r="AC1068" s="255">
        <f>SUMIFS('7.  Persistence Report'!AF$27:AF$603,'7.  Persistence Report'!$D$27:$D$603,$B1067,'7.  Persistence Report'!$H$27:$H$603,$R$991,'7.  Persistence Report'!$J$27:$J$603,"Adjustment")</f>
        <v>0</v>
      </c>
      <c r="AD1068" s="255">
        <f>SUMIFS('7.  Persistence Report'!AG$27:AG$603,'7.  Persistence Report'!$D$27:$D$603,$B1067,'7.  Persistence Report'!$H$27:$H$603,$R$991,'7.  Persistence Report'!$J$27:$J$603,"Adjustment")</f>
        <v>0</v>
      </c>
      <c r="AE1068" s="362">
        <f>AE1067</f>
        <v>1</v>
      </c>
      <c r="AF1068" s="362">
        <f t="shared" ref="AF1068" si="3119">AF1067</f>
        <v>0</v>
      </c>
      <c r="AG1068" s="362">
        <f t="shared" ref="AG1068" si="3120">AG1067</f>
        <v>0</v>
      </c>
      <c r="AH1068" s="362">
        <f t="shared" ref="AH1068" si="3121">AH1067</f>
        <v>0</v>
      </c>
      <c r="AI1068" s="362">
        <f t="shared" ref="AI1068" si="3122">AI1067</f>
        <v>0</v>
      </c>
      <c r="AJ1068" s="362">
        <f t="shared" ref="AJ1068" si="3123">AJ1067</f>
        <v>0</v>
      </c>
      <c r="AK1068" s="362">
        <f t="shared" ref="AK1068" si="3124">AK1067</f>
        <v>0</v>
      </c>
      <c r="AL1068" s="362">
        <f t="shared" ref="AL1068" si="3125">AL1067</f>
        <v>0</v>
      </c>
      <c r="AM1068" s="362">
        <f t="shared" ref="AM1068" si="3126">AM1067</f>
        <v>0</v>
      </c>
      <c r="AN1068" s="362">
        <f t="shared" ref="AN1068" si="3127">AN1067</f>
        <v>0</v>
      </c>
      <c r="AO1068" s="362">
        <f t="shared" ref="AO1068" si="3128">AO1067</f>
        <v>0</v>
      </c>
      <c r="AP1068" s="362">
        <f t="shared" ref="AP1068" si="3129">AP1067</f>
        <v>0</v>
      </c>
      <c r="AQ1068" s="362">
        <f t="shared" ref="AQ1068" si="3130">AQ1067</f>
        <v>0</v>
      </c>
      <c r="AR1068" s="362">
        <f t="shared" ref="AR1068" si="3131">AR1067</f>
        <v>0</v>
      </c>
      <c r="AS1068" s="266"/>
    </row>
    <row r="1069" spans="1:45" ht="15" customHeight="1" outlineLevel="1">
      <c r="A1069" s="464"/>
      <c r="B1069" s="381"/>
      <c r="C1069" s="251"/>
      <c r="D1069" s="251"/>
      <c r="E1069" s="251"/>
      <c r="F1069" s="251"/>
      <c r="G1069" s="251"/>
      <c r="H1069" s="251"/>
      <c r="I1069" s="251"/>
      <c r="J1069" s="251"/>
      <c r="K1069" s="251"/>
      <c r="L1069" s="251"/>
      <c r="M1069" s="251"/>
      <c r="N1069" s="251"/>
      <c r="O1069" s="251"/>
      <c r="P1069" s="251"/>
      <c r="Q1069" s="251"/>
      <c r="R1069" s="251"/>
      <c r="S1069" s="251"/>
      <c r="T1069" s="251"/>
      <c r="U1069" s="251"/>
      <c r="V1069" s="251"/>
      <c r="W1069" s="251"/>
      <c r="X1069" s="251"/>
      <c r="Y1069" s="251"/>
      <c r="Z1069" s="251"/>
      <c r="AA1069" s="251"/>
      <c r="AB1069" s="251"/>
      <c r="AC1069" s="251"/>
      <c r="AD1069" s="251"/>
      <c r="AE1069" s="373"/>
      <c r="AF1069" s="376"/>
      <c r="AG1069" s="376"/>
      <c r="AH1069" s="376"/>
      <c r="AI1069" s="376"/>
      <c r="AJ1069" s="376"/>
      <c r="AK1069" s="376"/>
      <c r="AL1069" s="376"/>
      <c r="AM1069" s="376"/>
      <c r="AN1069" s="376"/>
      <c r="AO1069" s="376"/>
      <c r="AP1069" s="376"/>
      <c r="AQ1069" s="376"/>
      <c r="AR1069" s="376"/>
      <c r="AS1069" s="266"/>
    </row>
    <row r="1070" spans="1:45" ht="15" customHeight="1" outlineLevel="1">
      <c r="A1070" s="464">
        <v>24</v>
      </c>
      <c r="B1070" s="379" t="s">
        <v>116</v>
      </c>
      <c r="C1070" s="251" t="s">
        <v>25</v>
      </c>
      <c r="D1070" s="255">
        <f>SUMIFS('7.  Persistence Report'!AZ$27:AZ$603,'7.  Persistence Report'!$D$27:$D$603,$B1070,'7.  Persistence Report'!$H$27:$H$603,$D$991,'7.  Persistence Report'!$J$27:$J$603,"&lt;&gt;Adjustment")</f>
        <v>0</v>
      </c>
      <c r="E1070" s="255">
        <f>SUMIFS('7.  Persistence Report'!BA$27:BA$603,'7.  Persistence Report'!$D$27:$D$603,$B1070,'7.  Persistence Report'!$H$27:$H$603,$D$991,'7.  Persistence Report'!$J$27:$J$603,"&lt;&gt;Adjustment")</f>
        <v>0</v>
      </c>
      <c r="F1070" s="255">
        <f>SUMIFS('7.  Persistence Report'!BB$27:BB$603,'7.  Persistence Report'!$D$27:$D$603,$B1070,'7.  Persistence Report'!$H$27:$H$603,$D$991,'7.  Persistence Report'!$J$27:$J$603,"&lt;&gt;Adjustment")</f>
        <v>0</v>
      </c>
      <c r="G1070" s="255">
        <f>SUMIFS('7.  Persistence Report'!BC$27:BC$603,'7.  Persistence Report'!$D$27:$D$603,$B1070,'7.  Persistence Report'!$H$27:$H$603,$D$991,'7.  Persistence Report'!$J$27:$J$603,"&lt;&gt;Adjustment")</f>
        <v>0</v>
      </c>
      <c r="H1070" s="255">
        <f>SUMIFS('7.  Persistence Report'!BD$27:BD$603,'7.  Persistence Report'!$D$27:$D$603,$B1070,'7.  Persistence Report'!$H$27:$H$603,$D$991,'7.  Persistence Report'!$J$27:$J$603,"&lt;&gt;Adjustment")</f>
        <v>0</v>
      </c>
      <c r="I1070" s="255">
        <f>SUMIFS('7.  Persistence Report'!BE$27:BE$603,'7.  Persistence Report'!$D$27:$D$603,$B1070,'7.  Persistence Report'!$H$27:$H$603,$D$991,'7.  Persistence Report'!$J$27:$J$603,"&lt;&gt;Adjustment")</f>
        <v>0</v>
      </c>
      <c r="J1070" s="255">
        <f>SUMIFS('7.  Persistence Report'!BF$27:BF$603,'7.  Persistence Report'!$D$27:$D$603,$B1070,'7.  Persistence Report'!$H$27:$H$603,$D$991,'7.  Persistence Report'!$J$27:$J$603,"&lt;&gt;Adjustment")</f>
        <v>0</v>
      </c>
      <c r="K1070" s="255">
        <f>SUMIFS('7.  Persistence Report'!BG$27:BG$603,'7.  Persistence Report'!$D$27:$D$603,$B1070,'7.  Persistence Report'!$H$27:$H$603,$D$991,'7.  Persistence Report'!$J$27:$J$603,"&lt;&gt;Adjustment")</f>
        <v>0</v>
      </c>
      <c r="L1070" s="255">
        <f>SUMIFS('7.  Persistence Report'!BH$27:BH$603,'7.  Persistence Report'!$D$27:$D$603,$B1070,'7.  Persistence Report'!$H$27:$H$603,$D$991,'7.  Persistence Report'!$J$27:$J$603,"&lt;&gt;Adjustment")</f>
        <v>0</v>
      </c>
      <c r="M1070" s="255">
        <f>SUMIFS('7.  Persistence Report'!BI$27:BI$603,'7.  Persistence Report'!$D$27:$D$603,$B1070,'7.  Persistence Report'!$H$27:$H$603,$D$991,'7.  Persistence Report'!$J$27:$J$603,"&lt;&gt;Adjustment")</f>
        <v>0</v>
      </c>
      <c r="N1070" s="255">
        <f>SUMIFS('7.  Persistence Report'!BJ$27:BJ$603,'7.  Persistence Report'!$D$27:$D$603,$B1070,'7.  Persistence Report'!$H$27:$H$603,$D$991,'7.  Persistence Report'!$J$27:$J$603,"&lt;&gt;Adjustment")</f>
        <v>0</v>
      </c>
      <c r="O1070" s="255">
        <f>SUMIFS('7.  Persistence Report'!BK$27:BK$603,'7.  Persistence Report'!$D$27:$D$603,$B1070,'7.  Persistence Report'!$H$27:$H$603,$D$991,'7.  Persistence Report'!$J$27:$J$603,"&lt;&gt;Adjustment")</f>
        <v>0</v>
      </c>
      <c r="P1070" s="255">
        <f>SUMIFS('7.  Persistence Report'!BL$27:BL$603,'7.  Persistence Report'!$D$27:$D$603,$B1070,'7.  Persistence Report'!$H$27:$H$603,$D$991,'7.  Persistence Report'!$J$27:$J$603,"&lt;&gt;Adjustment")</f>
        <v>0</v>
      </c>
      <c r="Q1070" s="255">
        <v>12</v>
      </c>
      <c r="R1070" s="255">
        <f>SUMIFS('7.  Persistence Report'!U$27:U$603,'7.  Persistence Report'!$D$27:$D$603,$B1070,'7.  Persistence Report'!$H$27:$H$603,$R$991,'7.  Persistence Report'!$J$27:$J$603,"&lt;&gt;Adjustment")</f>
        <v>0</v>
      </c>
      <c r="S1070" s="255">
        <f>SUMIFS('7.  Persistence Report'!V$27:V$603,'7.  Persistence Report'!$D$27:$D$603,$B1070,'7.  Persistence Report'!$H$27:$H$603,$R$991,'7.  Persistence Report'!$J$27:$J$603,"&lt;&gt;Adjustment")</f>
        <v>0</v>
      </c>
      <c r="T1070" s="255">
        <f>SUMIFS('7.  Persistence Report'!W$27:W$603,'7.  Persistence Report'!$D$27:$D$603,$B1070,'7.  Persistence Report'!$H$27:$H$603,$R$991,'7.  Persistence Report'!$J$27:$J$603,"&lt;&gt;Adjustment")</f>
        <v>0</v>
      </c>
      <c r="U1070" s="255">
        <f>SUMIFS('7.  Persistence Report'!X$27:X$603,'7.  Persistence Report'!$D$27:$D$603,$B1070,'7.  Persistence Report'!$H$27:$H$603,$R$991,'7.  Persistence Report'!$J$27:$J$603,"&lt;&gt;Adjustment")</f>
        <v>0</v>
      </c>
      <c r="V1070" s="255">
        <f>SUMIFS('7.  Persistence Report'!Y$27:Y$603,'7.  Persistence Report'!$D$27:$D$603,$B1070,'7.  Persistence Report'!$H$27:$H$603,$R$991,'7.  Persistence Report'!$J$27:$J$603,"&lt;&gt;Adjustment")</f>
        <v>0</v>
      </c>
      <c r="W1070" s="255">
        <f>SUMIFS('7.  Persistence Report'!Z$27:Z$603,'7.  Persistence Report'!$D$27:$D$603,$B1070,'7.  Persistence Report'!$H$27:$H$603,$R$991,'7.  Persistence Report'!$J$27:$J$603,"&lt;&gt;Adjustment")</f>
        <v>0</v>
      </c>
      <c r="X1070" s="255">
        <f>SUMIFS('7.  Persistence Report'!AA$27:AA$603,'7.  Persistence Report'!$D$27:$D$603,$B1070,'7.  Persistence Report'!$H$27:$H$603,$R$991,'7.  Persistence Report'!$J$27:$J$603,"&lt;&gt;Adjustment")</f>
        <v>0</v>
      </c>
      <c r="Y1070" s="255">
        <f>SUMIFS('7.  Persistence Report'!AB$27:AB$603,'7.  Persistence Report'!$D$27:$D$603,$B1070,'7.  Persistence Report'!$H$27:$H$603,$R$991,'7.  Persistence Report'!$J$27:$J$603,"&lt;&gt;Adjustment")</f>
        <v>0</v>
      </c>
      <c r="Z1070" s="255">
        <f>SUMIFS('7.  Persistence Report'!AC$27:AC$603,'7.  Persistence Report'!$D$27:$D$603,$B1070,'7.  Persistence Report'!$H$27:$H$603,$R$991,'7.  Persistence Report'!$J$27:$J$603,"&lt;&gt;Adjustment")</f>
        <v>0</v>
      </c>
      <c r="AA1070" s="255">
        <f>SUMIFS('7.  Persistence Report'!AD$27:AD$603,'7.  Persistence Report'!$D$27:$D$603,$B1070,'7.  Persistence Report'!$H$27:$H$603,$R$991,'7.  Persistence Report'!$J$27:$J$603,"&lt;&gt;Adjustment")</f>
        <v>0</v>
      </c>
      <c r="AB1070" s="255">
        <f>SUMIFS('7.  Persistence Report'!AE$27:AE$603,'7.  Persistence Report'!$D$27:$D$603,$B1070,'7.  Persistence Report'!$H$27:$H$603,$R$991,'7.  Persistence Report'!$J$27:$J$603,"&lt;&gt;Adjustment")</f>
        <v>0</v>
      </c>
      <c r="AC1070" s="255">
        <f>SUMIFS('7.  Persistence Report'!AF$27:AF$603,'7.  Persistence Report'!$D$27:$D$603,$B1070,'7.  Persistence Report'!$H$27:$H$603,$R$991,'7.  Persistence Report'!$J$27:$J$603,"&lt;&gt;Adjustment")</f>
        <v>0</v>
      </c>
      <c r="AD1070" s="255">
        <f>SUMIFS('7.  Persistence Report'!AG$27:AG$603,'7.  Persistence Report'!$D$27:$D$603,$B1070,'7.  Persistence Report'!$H$27:$H$603,$R$991,'7.  Persistence Report'!$J$27:$J$603,"&lt;&gt;Adjustment")</f>
        <v>0</v>
      </c>
      <c r="AE1070" s="361">
        <f>IFERROR(VLOOKUP($B1070,'3-a.  Rate Class Allocations'!$B:$AY,28,FALSE),0)</f>
        <v>0.69666666666666666</v>
      </c>
      <c r="AF1070" s="361">
        <f>IFERROR(VLOOKUP($B1070,'3-a.  Rate Class Allocations'!$B:$AY,30,FALSE),0)</f>
        <v>0</v>
      </c>
      <c r="AG1070" s="361">
        <f>IFERROR(VLOOKUP($B1070,'3-a.  Rate Class Allocations'!$B:$AY,32,FALSE),0)</f>
        <v>0.19666666666666666</v>
      </c>
      <c r="AH1070" s="361">
        <f>IFERROR(VLOOKUP($B1070,'3-a.  Rate Class Allocations'!$B:$AY,33,FALSE),0)</f>
        <v>0.10666666666666667</v>
      </c>
      <c r="AI1070" s="361">
        <f>IFERROR(VLOOKUP($B1070,'3-a.  Rate Class Allocations'!$B:$AY,35,FALSE),0)</f>
        <v>0</v>
      </c>
      <c r="AJ1070" s="361">
        <f>IFERROR(VLOOKUP($B1070,'3-a.  Rate Class Allocations'!$B:$AY,37,FALSE),0)</f>
        <v>0</v>
      </c>
      <c r="AK1070" s="361"/>
      <c r="AL1070" s="361"/>
      <c r="AM1070" s="361"/>
      <c r="AN1070" s="361"/>
      <c r="AO1070" s="361"/>
      <c r="AP1070" s="361"/>
      <c r="AQ1070" s="361"/>
      <c r="AR1070" s="361"/>
      <c r="AS1070" s="256">
        <f>SUM(AE1070:AR1070)</f>
        <v>1</v>
      </c>
    </row>
    <row r="1071" spans="1:45" ht="15" customHeight="1" outlineLevel="1">
      <c r="A1071" s="464"/>
      <c r="B1071" s="254" t="s">
        <v>345</v>
      </c>
      <c r="C1071" s="251" t="s">
        <v>163</v>
      </c>
      <c r="D1071" s="255">
        <f>SUMIFS('7.  Persistence Report'!AZ$27:AZ$603,'7.  Persistence Report'!$D$27:$D$603,$B1070,'7.  Persistence Report'!$H$27:$H$603,$D$991,'7.  Persistence Report'!$J$27:$J$603,"Adjustment")</f>
        <v>0</v>
      </c>
      <c r="E1071" s="255">
        <f>SUMIFS('7.  Persistence Report'!BA$27:BA$603,'7.  Persistence Report'!$D$27:$D$603,$B1070,'7.  Persistence Report'!$H$27:$H$603,$D$991,'7.  Persistence Report'!$J$27:$J$603,"Adjustment")</f>
        <v>0</v>
      </c>
      <c r="F1071" s="255">
        <f>SUMIFS('7.  Persistence Report'!BB$27:BB$603,'7.  Persistence Report'!$D$27:$D$603,$B1070,'7.  Persistence Report'!$H$27:$H$603,$D$991,'7.  Persistence Report'!$J$27:$J$603,"Adjustment")</f>
        <v>0</v>
      </c>
      <c r="G1071" s="255">
        <f>SUMIFS('7.  Persistence Report'!BC$27:BC$603,'7.  Persistence Report'!$D$27:$D$603,$B1070,'7.  Persistence Report'!$H$27:$H$603,$D$991,'7.  Persistence Report'!$J$27:$J$603,"Adjustment")</f>
        <v>0</v>
      </c>
      <c r="H1071" s="255">
        <f>SUMIFS('7.  Persistence Report'!BD$27:BD$603,'7.  Persistence Report'!$D$27:$D$603,$B1070,'7.  Persistence Report'!$H$27:$H$603,$D$991,'7.  Persistence Report'!$J$27:$J$603,"Adjustment")</f>
        <v>0</v>
      </c>
      <c r="I1071" s="255">
        <f>SUMIFS('7.  Persistence Report'!BE$27:BE$603,'7.  Persistence Report'!$D$27:$D$603,$B1070,'7.  Persistence Report'!$H$27:$H$603,$D$991,'7.  Persistence Report'!$J$27:$J$603,"Adjustment")</f>
        <v>0</v>
      </c>
      <c r="J1071" s="255">
        <f>SUMIFS('7.  Persistence Report'!BF$27:BF$603,'7.  Persistence Report'!$D$27:$D$603,$B1070,'7.  Persistence Report'!$H$27:$H$603,$D$991,'7.  Persistence Report'!$J$27:$J$603,"Adjustment")</f>
        <v>0</v>
      </c>
      <c r="K1071" s="255">
        <f>SUMIFS('7.  Persistence Report'!BG$27:BG$603,'7.  Persistence Report'!$D$27:$D$603,$B1070,'7.  Persistence Report'!$H$27:$H$603,$D$991,'7.  Persistence Report'!$J$27:$J$603,"Adjustment")</f>
        <v>0</v>
      </c>
      <c r="L1071" s="255">
        <f>SUMIFS('7.  Persistence Report'!BH$27:BH$603,'7.  Persistence Report'!$D$27:$D$603,$B1070,'7.  Persistence Report'!$H$27:$H$603,$D$991,'7.  Persistence Report'!$J$27:$J$603,"Adjustment")</f>
        <v>0</v>
      </c>
      <c r="M1071" s="255">
        <f>SUMIFS('7.  Persistence Report'!BI$27:BI$603,'7.  Persistence Report'!$D$27:$D$603,$B1070,'7.  Persistence Report'!$H$27:$H$603,$D$991,'7.  Persistence Report'!$J$27:$J$603,"Adjustment")</f>
        <v>0</v>
      </c>
      <c r="N1071" s="255">
        <f>SUMIFS('7.  Persistence Report'!BJ$27:BJ$603,'7.  Persistence Report'!$D$27:$D$603,$B1070,'7.  Persistence Report'!$H$27:$H$603,$D$991,'7.  Persistence Report'!$J$27:$J$603,"Adjustment")</f>
        <v>0</v>
      </c>
      <c r="O1071" s="255">
        <f>SUMIFS('7.  Persistence Report'!BK$27:BK$603,'7.  Persistence Report'!$D$27:$D$603,$B1070,'7.  Persistence Report'!$H$27:$H$603,$D$991,'7.  Persistence Report'!$J$27:$J$603,"Adjustment")</f>
        <v>0</v>
      </c>
      <c r="P1071" s="255">
        <f>SUMIFS('7.  Persistence Report'!BL$27:BL$603,'7.  Persistence Report'!$D$27:$D$603,$B1070,'7.  Persistence Report'!$H$27:$H$603,$D$991,'7.  Persistence Report'!$J$27:$J$603,"Adjustment")</f>
        <v>0</v>
      </c>
      <c r="Q1071" s="255">
        <f>Q1070</f>
        <v>12</v>
      </c>
      <c r="R1071" s="255">
        <f>SUMIFS('7.  Persistence Report'!U$27:U$603,'7.  Persistence Report'!$D$27:$D$603,$B1070,'7.  Persistence Report'!$H$27:$H$603,$R$991,'7.  Persistence Report'!$J$27:$J$603,"Adjustment")</f>
        <v>0</v>
      </c>
      <c r="S1071" s="255">
        <f>SUMIFS('7.  Persistence Report'!V$27:V$603,'7.  Persistence Report'!$D$27:$D$603,$B1070,'7.  Persistence Report'!$H$27:$H$603,$R$991,'7.  Persistence Report'!$J$27:$J$603,"Adjustment")</f>
        <v>0</v>
      </c>
      <c r="T1071" s="255">
        <f>SUMIFS('7.  Persistence Report'!W$27:W$603,'7.  Persistence Report'!$D$27:$D$603,$B1070,'7.  Persistence Report'!$H$27:$H$603,$R$991,'7.  Persistence Report'!$J$27:$J$603,"Adjustment")</f>
        <v>0</v>
      </c>
      <c r="U1071" s="255">
        <f>SUMIFS('7.  Persistence Report'!X$27:X$603,'7.  Persistence Report'!$D$27:$D$603,$B1070,'7.  Persistence Report'!$H$27:$H$603,$R$991,'7.  Persistence Report'!$J$27:$J$603,"Adjustment")</f>
        <v>0</v>
      </c>
      <c r="V1071" s="255">
        <f>SUMIFS('7.  Persistence Report'!Y$27:Y$603,'7.  Persistence Report'!$D$27:$D$603,$B1070,'7.  Persistence Report'!$H$27:$H$603,$R$991,'7.  Persistence Report'!$J$27:$J$603,"Adjustment")</f>
        <v>0</v>
      </c>
      <c r="W1071" s="255">
        <f>SUMIFS('7.  Persistence Report'!Z$27:Z$603,'7.  Persistence Report'!$D$27:$D$603,$B1070,'7.  Persistence Report'!$H$27:$H$603,$R$991,'7.  Persistence Report'!$J$27:$J$603,"Adjustment")</f>
        <v>0</v>
      </c>
      <c r="X1071" s="255">
        <f>SUMIFS('7.  Persistence Report'!AA$27:AA$603,'7.  Persistence Report'!$D$27:$D$603,$B1070,'7.  Persistence Report'!$H$27:$H$603,$R$991,'7.  Persistence Report'!$J$27:$J$603,"Adjustment")</f>
        <v>0</v>
      </c>
      <c r="Y1071" s="255">
        <f>SUMIFS('7.  Persistence Report'!AB$27:AB$603,'7.  Persistence Report'!$D$27:$D$603,$B1070,'7.  Persistence Report'!$H$27:$H$603,$R$991,'7.  Persistence Report'!$J$27:$J$603,"Adjustment")</f>
        <v>0</v>
      </c>
      <c r="Z1071" s="255">
        <f>SUMIFS('7.  Persistence Report'!AC$27:AC$603,'7.  Persistence Report'!$D$27:$D$603,$B1070,'7.  Persistence Report'!$H$27:$H$603,$R$991,'7.  Persistence Report'!$J$27:$J$603,"Adjustment")</f>
        <v>0</v>
      </c>
      <c r="AA1071" s="255">
        <f>SUMIFS('7.  Persistence Report'!AD$27:AD$603,'7.  Persistence Report'!$D$27:$D$603,$B1070,'7.  Persistence Report'!$H$27:$H$603,$R$991,'7.  Persistence Report'!$J$27:$J$603,"Adjustment")</f>
        <v>0</v>
      </c>
      <c r="AB1071" s="255">
        <f>SUMIFS('7.  Persistence Report'!AE$27:AE$603,'7.  Persistence Report'!$D$27:$D$603,$B1070,'7.  Persistence Report'!$H$27:$H$603,$R$991,'7.  Persistence Report'!$J$27:$J$603,"Adjustment")</f>
        <v>0</v>
      </c>
      <c r="AC1071" s="255">
        <f>SUMIFS('7.  Persistence Report'!AF$27:AF$603,'7.  Persistence Report'!$D$27:$D$603,$B1070,'7.  Persistence Report'!$H$27:$H$603,$R$991,'7.  Persistence Report'!$J$27:$J$603,"Adjustment")</f>
        <v>0</v>
      </c>
      <c r="AD1071" s="255">
        <f>SUMIFS('7.  Persistence Report'!AG$27:AG$603,'7.  Persistence Report'!$D$27:$D$603,$B1070,'7.  Persistence Report'!$H$27:$H$603,$R$991,'7.  Persistence Report'!$J$27:$J$603,"Adjustment")</f>
        <v>0</v>
      </c>
      <c r="AE1071" s="362">
        <f>AE1070</f>
        <v>0.69666666666666666</v>
      </c>
      <c r="AF1071" s="362">
        <f t="shared" ref="AF1071" si="3132">AF1070</f>
        <v>0</v>
      </c>
      <c r="AG1071" s="362">
        <f t="shared" ref="AG1071" si="3133">AG1070</f>
        <v>0.19666666666666666</v>
      </c>
      <c r="AH1071" s="362">
        <f t="shared" ref="AH1071" si="3134">AH1070</f>
        <v>0.10666666666666667</v>
      </c>
      <c r="AI1071" s="362">
        <f t="shared" ref="AI1071" si="3135">AI1070</f>
        <v>0</v>
      </c>
      <c r="AJ1071" s="362">
        <f t="shared" ref="AJ1071" si="3136">AJ1070</f>
        <v>0</v>
      </c>
      <c r="AK1071" s="362">
        <f t="shared" ref="AK1071" si="3137">AK1070</f>
        <v>0</v>
      </c>
      <c r="AL1071" s="362">
        <f t="shared" ref="AL1071" si="3138">AL1070</f>
        <v>0</v>
      </c>
      <c r="AM1071" s="362">
        <f t="shared" ref="AM1071" si="3139">AM1070</f>
        <v>0</v>
      </c>
      <c r="AN1071" s="362">
        <f t="shared" ref="AN1071" si="3140">AN1070</f>
        <v>0</v>
      </c>
      <c r="AO1071" s="362">
        <f t="shared" ref="AO1071" si="3141">AO1070</f>
        <v>0</v>
      </c>
      <c r="AP1071" s="362">
        <f t="shared" ref="AP1071" si="3142">AP1070</f>
        <v>0</v>
      </c>
      <c r="AQ1071" s="362">
        <f t="shared" ref="AQ1071" si="3143">AQ1070</f>
        <v>0</v>
      </c>
      <c r="AR1071" s="362">
        <f t="shared" ref="AR1071" si="3144">AR1070</f>
        <v>0</v>
      </c>
      <c r="AS1071" s="266"/>
    </row>
    <row r="1072" spans="1:45" ht="15" customHeight="1" outlineLevel="1">
      <c r="A1072" s="464"/>
      <c r="B1072" s="254"/>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251"/>
      <c r="AE1072" s="363"/>
      <c r="AF1072" s="376"/>
      <c r="AG1072" s="376"/>
      <c r="AH1072" s="376"/>
      <c r="AI1072" s="376"/>
      <c r="AJ1072" s="376"/>
      <c r="AK1072" s="376"/>
      <c r="AL1072" s="376"/>
      <c r="AM1072" s="376"/>
      <c r="AN1072" s="376"/>
      <c r="AO1072" s="376"/>
      <c r="AP1072" s="376"/>
      <c r="AQ1072" s="376"/>
      <c r="AR1072" s="376"/>
      <c r="AS1072" s="266"/>
    </row>
    <row r="1073" spans="1:45" ht="15" customHeight="1" outlineLevel="1">
      <c r="A1073" s="464"/>
      <c r="B1073" s="248" t="s">
        <v>497</v>
      </c>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251"/>
      <c r="AE1073" s="363"/>
      <c r="AF1073" s="376"/>
      <c r="AG1073" s="376"/>
      <c r="AH1073" s="376"/>
      <c r="AI1073" s="376"/>
      <c r="AJ1073" s="376"/>
      <c r="AK1073" s="376"/>
      <c r="AL1073" s="376"/>
      <c r="AM1073" s="376"/>
      <c r="AN1073" s="376"/>
      <c r="AO1073" s="376"/>
      <c r="AP1073" s="376"/>
      <c r="AQ1073" s="376"/>
      <c r="AR1073" s="376"/>
      <c r="AS1073" s="266"/>
    </row>
    <row r="1074" spans="1:45" ht="15" customHeight="1" outlineLevel="1">
      <c r="A1074" s="464">
        <v>25</v>
      </c>
      <c r="B1074" s="379" t="s">
        <v>117</v>
      </c>
      <c r="C1074" s="251" t="s">
        <v>25</v>
      </c>
      <c r="D1074" s="255">
        <f>SUMIFS('7.  Persistence Report'!AZ$27:AZ$603,'7.  Persistence Report'!$D$27:$D$603,$B1074,'7.  Persistence Report'!$H$27:$H$603,$D$991,'7.  Persistence Report'!$J$27:$J$603,"&lt;&gt;Adjustment")</f>
        <v>0</v>
      </c>
      <c r="E1074" s="255">
        <f>SUMIFS('7.  Persistence Report'!BA$27:BA$603,'7.  Persistence Report'!$D$27:$D$603,$B1074,'7.  Persistence Report'!$H$27:$H$603,$D$991,'7.  Persistence Report'!$J$27:$J$603,"&lt;&gt;Adjustment")</f>
        <v>0</v>
      </c>
      <c r="F1074" s="255">
        <f>SUMIFS('7.  Persistence Report'!BB$27:BB$603,'7.  Persistence Report'!$D$27:$D$603,$B1074,'7.  Persistence Report'!$H$27:$H$603,$D$991,'7.  Persistence Report'!$J$27:$J$603,"&lt;&gt;Adjustment")</f>
        <v>0</v>
      </c>
      <c r="G1074" s="255">
        <f>SUMIFS('7.  Persistence Report'!BC$27:BC$603,'7.  Persistence Report'!$D$27:$D$603,$B1074,'7.  Persistence Report'!$H$27:$H$603,$D$991,'7.  Persistence Report'!$J$27:$J$603,"&lt;&gt;Adjustment")</f>
        <v>0</v>
      </c>
      <c r="H1074" s="255">
        <f>SUMIFS('7.  Persistence Report'!BD$27:BD$603,'7.  Persistence Report'!$D$27:$D$603,$B1074,'7.  Persistence Report'!$H$27:$H$603,$D$991,'7.  Persistence Report'!$J$27:$J$603,"&lt;&gt;Adjustment")</f>
        <v>0</v>
      </c>
      <c r="I1074" s="255">
        <f>SUMIFS('7.  Persistence Report'!BE$27:BE$603,'7.  Persistence Report'!$D$27:$D$603,$B1074,'7.  Persistence Report'!$H$27:$H$603,$D$991,'7.  Persistence Report'!$J$27:$J$603,"&lt;&gt;Adjustment")</f>
        <v>0</v>
      </c>
      <c r="J1074" s="255">
        <f>SUMIFS('7.  Persistence Report'!BF$27:BF$603,'7.  Persistence Report'!$D$27:$D$603,$B1074,'7.  Persistence Report'!$H$27:$H$603,$D$991,'7.  Persistence Report'!$J$27:$J$603,"&lt;&gt;Adjustment")</f>
        <v>0</v>
      </c>
      <c r="K1074" s="255">
        <f>SUMIFS('7.  Persistence Report'!BG$27:BG$603,'7.  Persistence Report'!$D$27:$D$603,$B1074,'7.  Persistence Report'!$H$27:$H$603,$D$991,'7.  Persistence Report'!$J$27:$J$603,"&lt;&gt;Adjustment")</f>
        <v>0</v>
      </c>
      <c r="L1074" s="255">
        <f>SUMIFS('7.  Persistence Report'!BH$27:BH$603,'7.  Persistence Report'!$D$27:$D$603,$B1074,'7.  Persistence Report'!$H$27:$H$603,$D$991,'7.  Persistence Report'!$J$27:$J$603,"&lt;&gt;Adjustment")</f>
        <v>0</v>
      </c>
      <c r="M1074" s="255">
        <f>SUMIFS('7.  Persistence Report'!BI$27:BI$603,'7.  Persistence Report'!$D$27:$D$603,$B1074,'7.  Persistence Report'!$H$27:$H$603,$D$991,'7.  Persistence Report'!$J$27:$J$603,"&lt;&gt;Adjustment")</f>
        <v>0</v>
      </c>
      <c r="N1074" s="255">
        <f>SUMIFS('7.  Persistence Report'!BJ$27:BJ$603,'7.  Persistence Report'!$D$27:$D$603,$B1074,'7.  Persistence Report'!$H$27:$H$603,$D$991,'7.  Persistence Report'!$J$27:$J$603,"&lt;&gt;Adjustment")</f>
        <v>0</v>
      </c>
      <c r="O1074" s="255">
        <f>SUMIFS('7.  Persistence Report'!BK$27:BK$603,'7.  Persistence Report'!$D$27:$D$603,$B1074,'7.  Persistence Report'!$H$27:$H$603,$D$991,'7.  Persistence Report'!$J$27:$J$603,"&lt;&gt;Adjustment")</f>
        <v>0</v>
      </c>
      <c r="P1074" s="255">
        <f>SUMIFS('7.  Persistence Report'!BL$27:BL$603,'7.  Persistence Report'!$D$27:$D$603,$B1074,'7.  Persistence Report'!$H$27:$H$603,$D$991,'7.  Persistence Report'!$J$27:$J$603,"&lt;&gt;Adjustment")</f>
        <v>0</v>
      </c>
      <c r="Q1074" s="255">
        <v>12</v>
      </c>
      <c r="R1074" s="255">
        <f>SUMIFS('7.  Persistence Report'!U$27:U$603,'7.  Persistence Report'!$D$27:$D$603,$B1074,'7.  Persistence Report'!$H$27:$H$603,$R$991,'7.  Persistence Report'!$J$27:$J$603,"&lt;&gt;Adjustment")</f>
        <v>0</v>
      </c>
      <c r="S1074" s="255">
        <f>SUMIFS('7.  Persistence Report'!V$27:V$603,'7.  Persistence Report'!$D$27:$D$603,$B1074,'7.  Persistence Report'!$H$27:$H$603,$R$991,'7.  Persistence Report'!$J$27:$J$603,"&lt;&gt;Adjustment")</f>
        <v>0</v>
      </c>
      <c r="T1074" s="255">
        <f>SUMIFS('7.  Persistence Report'!W$27:W$603,'7.  Persistence Report'!$D$27:$D$603,$B1074,'7.  Persistence Report'!$H$27:$H$603,$R$991,'7.  Persistence Report'!$J$27:$J$603,"&lt;&gt;Adjustment")</f>
        <v>0</v>
      </c>
      <c r="U1074" s="255">
        <f>SUMIFS('7.  Persistence Report'!X$27:X$603,'7.  Persistence Report'!$D$27:$D$603,$B1074,'7.  Persistence Report'!$H$27:$H$603,$R$991,'7.  Persistence Report'!$J$27:$J$603,"&lt;&gt;Adjustment")</f>
        <v>0</v>
      </c>
      <c r="V1074" s="255">
        <f>SUMIFS('7.  Persistence Report'!Y$27:Y$603,'7.  Persistence Report'!$D$27:$D$603,$B1074,'7.  Persistence Report'!$H$27:$H$603,$R$991,'7.  Persistence Report'!$J$27:$J$603,"&lt;&gt;Adjustment")</f>
        <v>0</v>
      </c>
      <c r="W1074" s="255">
        <f>SUMIFS('7.  Persistence Report'!Z$27:Z$603,'7.  Persistence Report'!$D$27:$D$603,$B1074,'7.  Persistence Report'!$H$27:$H$603,$R$991,'7.  Persistence Report'!$J$27:$J$603,"&lt;&gt;Adjustment")</f>
        <v>0</v>
      </c>
      <c r="X1074" s="255">
        <f>SUMIFS('7.  Persistence Report'!AA$27:AA$603,'7.  Persistence Report'!$D$27:$D$603,$B1074,'7.  Persistence Report'!$H$27:$H$603,$R$991,'7.  Persistence Report'!$J$27:$J$603,"&lt;&gt;Adjustment")</f>
        <v>0</v>
      </c>
      <c r="Y1074" s="255">
        <f>SUMIFS('7.  Persistence Report'!AB$27:AB$603,'7.  Persistence Report'!$D$27:$D$603,$B1074,'7.  Persistence Report'!$H$27:$H$603,$R$991,'7.  Persistence Report'!$J$27:$J$603,"&lt;&gt;Adjustment")</f>
        <v>0</v>
      </c>
      <c r="Z1074" s="255">
        <f>SUMIFS('7.  Persistence Report'!AC$27:AC$603,'7.  Persistence Report'!$D$27:$D$603,$B1074,'7.  Persistence Report'!$H$27:$H$603,$R$991,'7.  Persistence Report'!$J$27:$J$603,"&lt;&gt;Adjustment")</f>
        <v>0</v>
      </c>
      <c r="AA1074" s="255">
        <f>SUMIFS('7.  Persistence Report'!AD$27:AD$603,'7.  Persistence Report'!$D$27:$D$603,$B1074,'7.  Persistence Report'!$H$27:$H$603,$R$991,'7.  Persistence Report'!$J$27:$J$603,"&lt;&gt;Adjustment")</f>
        <v>0</v>
      </c>
      <c r="AB1074" s="255">
        <f>SUMIFS('7.  Persistence Report'!AE$27:AE$603,'7.  Persistence Report'!$D$27:$D$603,$B1074,'7.  Persistence Report'!$H$27:$H$603,$R$991,'7.  Persistence Report'!$J$27:$J$603,"&lt;&gt;Adjustment")</f>
        <v>0</v>
      </c>
      <c r="AC1074" s="255">
        <f>SUMIFS('7.  Persistence Report'!AF$27:AF$603,'7.  Persistence Report'!$D$27:$D$603,$B1074,'7.  Persistence Report'!$H$27:$H$603,$R$991,'7.  Persistence Report'!$J$27:$J$603,"&lt;&gt;Adjustment")</f>
        <v>0</v>
      </c>
      <c r="AD1074" s="255">
        <f>SUMIFS('7.  Persistence Report'!AG$27:AG$603,'7.  Persistence Report'!$D$27:$D$603,$B1074,'7.  Persistence Report'!$H$27:$H$603,$R$991,'7.  Persistence Report'!$J$27:$J$603,"&lt;&gt;Adjustment")</f>
        <v>0</v>
      </c>
      <c r="AE1074" s="361">
        <f>IFERROR(VLOOKUP($B1074,'3-a.  Rate Class Allocations'!$B:$AY,28,FALSE),0)</f>
        <v>0</v>
      </c>
      <c r="AF1074" s="361">
        <f>IFERROR(VLOOKUP($B1074,'3-a.  Rate Class Allocations'!$B:$AY,30,FALSE),0)</f>
        <v>0</v>
      </c>
      <c r="AG1074" s="361">
        <f>IFERROR(VLOOKUP($B1074,'3-a.  Rate Class Allocations'!$B:$AY,32,FALSE),0)</f>
        <v>9.2457420924574207E-2</v>
      </c>
      <c r="AH1074" s="361">
        <f>IFERROR(VLOOKUP($B1074,'3-a.  Rate Class Allocations'!$B:$AY,33,FALSE),0)</f>
        <v>0.68978102189781021</v>
      </c>
      <c r="AI1074" s="361">
        <f>IFERROR(VLOOKUP($B1074,'3-a.  Rate Class Allocations'!$B:$AY,35,FALSE),0)</f>
        <v>0.17274939172749393</v>
      </c>
      <c r="AJ1074" s="361">
        <f>IFERROR(VLOOKUP($B1074,'3-a.  Rate Class Allocations'!$B:$AY,37,FALSE),0)</f>
        <v>4.5012165450121655E-2</v>
      </c>
      <c r="AK1074" s="366"/>
      <c r="AL1074" s="366"/>
      <c r="AM1074" s="366"/>
      <c r="AN1074" s="366"/>
      <c r="AO1074" s="366"/>
      <c r="AP1074" s="366"/>
      <c r="AQ1074" s="366"/>
      <c r="AR1074" s="366"/>
      <c r="AS1074" s="256">
        <f>SUM(AE1074:AR1074)</f>
        <v>1</v>
      </c>
    </row>
    <row r="1075" spans="1:45" ht="15" customHeight="1" outlineLevel="1">
      <c r="A1075" s="464"/>
      <c r="B1075" s="254" t="s">
        <v>345</v>
      </c>
      <c r="C1075" s="251" t="s">
        <v>163</v>
      </c>
      <c r="D1075" s="255">
        <f>SUMIFS('7.  Persistence Report'!AZ$27:AZ$603,'7.  Persistence Report'!$D$27:$D$603,$B1074,'7.  Persistence Report'!$H$27:$H$603,$D$991,'7.  Persistence Report'!$J$27:$J$603,"Adjustment")</f>
        <v>0</v>
      </c>
      <c r="E1075" s="255">
        <f>SUMIFS('7.  Persistence Report'!BA$27:BA$603,'7.  Persistence Report'!$D$27:$D$603,$B1074,'7.  Persistence Report'!$H$27:$H$603,$D$991,'7.  Persistence Report'!$J$27:$J$603,"Adjustment")</f>
        <v>0</v>
      </c>
      <c r="F1075" s="255">
        <f>SUMIFS('7.  Persistence Report'!BB$27:BB$603,'7.  Persistence Report'!$D$27:$D$603,$B1074,'7.  Persistence Report'!$H$27:$H$603,$D$991,'7.  Persistence Report'!$J$27:$J$603,"Adjustment")</f>
        <v>0</v>
      </c>
      <c r="G1075" s="255">
        <f>SUMIFS('7.  Persistence Report'!BC$27:BC$603,'7.  Persistence Report'!$D$27:$D$603,$B1074,'7.  Persistence Report'!$H$27:$H$603,$D$991,'7.  Persistence Report'!$J$27:$J$603,"Adjustment")</f>
        <v>0</v>
      </c>
      <c r="H1075" s="255">
        <f>SUMIFS('7.  Persistence Report'!BD$27:BD$603,'7.  Persistence Report'!$D$27:$D$603,$B1074,'7.  Persistence Report'!$H$27:$H$603,$D$991,'7.  Persistence Report'!$J$27:$J$603,"Adjustment")</f>
        <v>0</v>
      </c>
      <c r="I1075" s="255">
        <f>SUMIFS('7.  Persistence Report'!BE$27:BE$603,'7.  Persistence Report'!$D$27:$D$603,$B1074,'7.  Persistence Report'!$H$27:$H$603,$D$991,'7.  Persistence Report'!$J$27:$J$603,"Adjustment")</f>
        <v>0</v>
      </c>
      <c r="J1075" s="255">
        <f>SUMIFS('7.  Persistence Report'!BF$27:BF$603,'7.  Persistence Report'!$D$27:$D$603,$B1074,'7.  Persistence Report'!$H$27:$H$603,$D$991,'7.  Persistence Report'!$J$27:$J$603,"Adjustment")</f>
        <v>0</v>
      </c>
      <c r="K1075" s="255">
        <f>SUMIFS('7.  Persistence Report'!BG$27:BG$603,'7.  Persistence Report'!$D$27:$D$603,$B1074,'7.  Persistence Report'!$H$27:$H$603,$D$991,'7.  Persistence Report'!$J$27:$J$603,"Adjustment")</f>
        <v>0</v>
      </c>
      <c r="L1075" s="255">
        <f>SUMIFS('7.  Persistence Report'!BH$27:BH$603,'7.  Persistence Report'!$D$27:$D$603,$B1074,'7.  Persistence Report'!$H$27:$H$603,$D$991,'7.  Persistence Report'!$J$27:$J$603,"Adjustment")</f>
        <v>0</v>
      </c>
      <c r="M1075" s="255">
        <f>SUMIFS('7.  Persistence Report'!BI$27:BI$603,'7.  Persistence Report'!$D$27:$D$603,$B1074,'7.  Persistence Report'!$H$27:$H$603,$D$991,'7.  Persistence Report'!$J$27:$J$603,"Adjustment")</f>
        <v>0</v>
      </c>
      <c r="N1075" s="255">
        <f>SUMIFS('7.  Persistence Report'!BJ$27:BJ$603,'7.  Persistence Report'!$D$27:$D$603,$B1074,'7.  Persistence Report'!$H$27:$H$603,$D$991,'7.  Persistence Report'!$J$27:$J$603,"Adjustment")</f>
        <v>0</v>
      </c>
      <c r="O1075" s="255">
        <f>SUMIFS('7.  Persistence Report'!BK$27:BK$603,'7.  Persistence Report'!$D$27:$D$603,$B1074,'7.  Persistence Report'!$H$27:$H$603,$D$991,'7.  Persistence Report'!$J$27:$J$603,"Adjustment")</f>
        <v>0</v>
      </c>
      <c r="P1075" s="255">
        <f>SUMIFS('7.  Persistence Report'!BL$27:BL$603,'7.  Persistence Report'!$D$27:$D$603,$B1074,'7.  Persistence Report'!$H$27:$H$603,$D$991,'7.  Persistence Report'!$J$27:$J$603,"Adjustment")</f>
        <v>0</v>
      </c>
      <c r="Q1075" s="255">
        <f>Q1074</f>
        <v>12</v>
      </c>
      <c r="R1075" s="255">
        <f>SUMIFS('7.  Persistence Report'!U$27:U$603,'7.  Persistence Report'!$D$27:$D$603,$B1074,'7.  Persistence Report'!$H$27:$H$603,$R$991,'7.  Persistence Report'!$J$27:$J$603,"Adjustment")</f>
        <v>0</v>
      </c>
      <c r="S1075" s="255">
        <f>SUMIFS('7.  Persistence Report'!V$27:V$603,'7.  Persistence Report'!$D$27:$D$603,$B1074,'7.  Persistence Report'!$H$27:$H$603,$R$991,'7.  Persistence Report'!$J$27:$J$603,"Adjustment")</f>
        <v>0</v>
      </c>
      <c r="T1075" s="255">
        <f>SUMIFS('7.  Persistence Report'!W$27:W$603,'7.  Persistence Report'!$D$27:$D$603,$B1074,'7.  Persistence Report'!$H$27:$H$603,$R$991,'7.  Persistence Report'!$J$27:$J$603,"Adjustment")</f>
        <v>0</v>
      </c>
      <c r="U1075" s="255">
        <f>SUMIFS('7.  Persistence Report'!X$27:X$603,'7.  Persistence Report'!$D$27:$D$603,$B1074,'7.  Persistence Report'!$H$27:$H$603,$R$991,'7.  Persistence Report'!$J$27:$J$603,"Adjustment")</f>
        <v>0</v>
      </c>
      <c r="V1075" s="255">
        <f>SUMIFS('7.  Persistence Report'!Y$27:Y$603,'7.  Persistence Report'!$D$27:$D$603,$B1074,'7.  Persistence Report'!$H$27:$H$603,$R$991,'7.  Persistence Report'!$J$27:$J$603,"Adjustment")</f>
        <v>0</v>
      </c>
      <c r="W1075" s="255">
        <f>SUMIFS('7.  Persistence Report'!Z$27:Z$603,'7.  Persistence Report'!$D$27:$D$603,$B1074,'7.  Persistence Report'!$H$27:$H$603,$R$991,'7.  Persistence Report'!$J$27:$J$603,"Adjustment")</f>
        <v>0</v>
      </c>
      <c r="X1075" s="255">
        <f>SUMIFS('7.  Persistence Report'!AA$27:AA$603,'7.  Persistence Report'!$D$27:$D$603,$B1074,'7.  Persistence Report'!$H$27:$H$603,$R$991,'7.  Persistence Report'!$J$27:$J$603,"Adjustment")</f>
        <v>0</v>
      </c>
      <c r="Y1075" s="255">
        <f>SUMIFS('7.  Persistence Report'!AB$27:AB$603,'7.  Persistence Report'!$D$27:$D$603,$B1074,'7.  Persistence Report'!$H$27:$H$603,$R$991,'7.  Persistence Report'!$J$27:$J$603,"Adjustment")</f>
        <v>0</v>
      </c>
      <c r="Z1075" s="255">
        <f>SUMIFS('7.  Persistence Report'!AC$27:AC$603,'7.  Persistence Report'!$D$27:$D$603,$B1074,'7.  Persistence Report'!$H$27:$H$603,$R$991,'7.  Persistence Report'!$J$27:$J$603,"Adjustment")</f>
        <v>0</v>
      </c>
      <c r="AA1075" s="255">
        <f>SUMIFS('7.  Persistence Report'!AD$27:AD$603,'7.  Persistence Report'!$D$27:$D$603,$B1074,'7.  Persistence Report'!$H$27:$H$603,$R$991,'7.  Persistence Report'!$J$27:$J$603,"Adjustment")</f>
        <v>0</v>
      </c>
      <c r="AB1075" s="255">
        <f>SUMIFS('7.  Persistence Report'!AE$27:AE$603,'7.  Persistence Report'!$D$27:$D$603,$B1074,'7.  Persistence Report'!$H$27:$H$603,$R$991,'7.  Persistence Report'!$J$27:$J$603,"Adjustment")</f>
        <v>0</v>
      </c>
      <c r="AC1075" s="255">
        <f>SUMIFS('7.  Persistence Report'!AF$27:AF$603,'7.  Persistence Report'!$D$27:$D$603,$B1074,'7.  Persistence Report'!$H$27:$H$603,$R$991,'7.  Persistence Report'!$J$27:$J$603,"Adjustment")</f>
        <v>0</v>
      </c>
      <c r="AD1075" s="255">
        <f>SUMIFS('7.  Persistence Report'!AG$27:AG$603,'7.  Persistence Report'!$D$27:$D$603,$B1074,'7.  Persistence Report'!$H$27:$H$603,$R$991,'7.  Persistence Report'!$J$27:$J$603,"Adjustment")</f>
        <v>0</v>
      </c>
      <c r="AE1075" s="362">
        <f>AE1074</f>
        <v>0</v>
      </c>
      <c r="AF1075" s="362">
        <f t="shared" ref="AF1075" si="3145">AF1074</f>
        <v>0</v>
      </c>
      <c r="AG1075" s="362">
        <f t="shared" ref="AG1075" si="3146">AG1074</f>
        <v>9.2457420924574207E-2</v>
      </c>
      <c r="AH1075" s="362">
        <f t="shared" ref="AH1075" si="3147">AH1074</f>
        <v>0.68978102189781021</v>
      </c>
      <c r="AI1075" s="362">
        <f t="shared" ref="AI1075" si="3148">AI1074</f>
        <v>0.17274939172749393</v>
      </c>
      <c r="AJ1075" s="362">
        <f t="shared" ref="AJ1075" si="3149">AJ1074</f>
        <v>4.5012165450121655E-2</v>
      </c>
      <c r="AK1075" s="362">
        <f t="shared" ref="AK1075" si="3150">AK1074</f>
        <v>0</v>
      </c>
      <c r="AL1075" s="362">
        <f t="shared" ref="AL1075" si="3151">AL1074</f>
        <v>0</v>
      </c>
      <c r="AM1075" s="362">
        <f t="shared" ref="AM1075" si="3152">AM1074</f>
        <v>0</v>
      </c>
      <c r="AN1075" s="362">
        <f t="shared" ref="AN1075" si="3153">AN1074</f>
        <v>0</v>
      </c>
      <c r="AO1075" s="362">
        <f t="shared" ref="AO1075" si="3154">AO1074</f>
        <v>0</v>
      </c>
      <c r="AP1075" s="362">
        <f t="shared" ref="AP1075" si="3155">AP1074</f>
        <v>0</v>
      </c>
      <c r="AQ1075" s="362">
        <f t="shared" ref="AQ1075" si="3156">AQ1074</f>
        <v>0</v>
      </c>
      <c r="AR1075" s="362">
        <f t="shared" ref="AR1075" si="3157">AR1074</f>
        <v>0</v>
      </c>
      <c r="AS1075" s="266"/>
    </row>
    <row r="1076" spans="1:45" ht="15" customHeight="1" outlineLevel="1">
      <c r="A1076" s="464"/>
      <c r="B1076" s="254"/>
      <c r="C1076" s="251"/>
      <c r="D1076" s="251"/>
      <c r="E1076" s="251"/>
      <c r="F1076" s="251"/>
      <c r="G1076" s="251"/>
      <c r="H1076" s="251"/>
      <c r="I1076" s="251"/>
      <c r="J1076" s="251"/>
      <c r="K1076" s="251"/>
      <c r="L1076" s="251"/>
      <c r="M1076" s="251"/>
      <c r="N1076" s="251"/>
      <c r="O1076" s="251"/>
      <c r="P1076" s="251"/>
      <c r="Q1076" s="251"/>
      <c r="R1076" s="251"/>
      <c r="S1076" s="251"/>
      <c r="T1076" s="251"/>
      <c r="U1076" s="251"/>
      <c r="V1076" s="251"/>
      <c r="W1076" s="251"/>
      <c r="X1076" s="251"/>
      <c r="Y1076" s="251"/>
      <c r="Z1076" s="251"/>
      <c r="AA1076" s="251"/>
      <c r="AB1076" s="251"/>
      <c r="AC1076" s="251"/>
      <c r="AD1076" s="251"/>
      <c r="AE1076" s="363"/>
      <c r="AF1076" s="376"/>
      <c r="AG1076" s="376"/>
      <c r="AH1076" s="376"/>
      <c r="AI1076" s="376"/>
      <c r="AJ1076" s="376"/>
      <c r="AK1076" s="376"/>
      <c r="AL1076" s="376"/>
      <c r="AM1076" s="376"/>
      <c r="AN1076" s="376"/>
      <c r="AO1076" s="376"/>
      <c r="AP1076" s="376"/>
      <c r="AQ1076" s="376"/>
      <c r="AR1076" s="376"/>
      <c r="AS1076" s="266"/>
    </row>
    <row r="1077" spans="1:45" ht="15" customHeight="1" outlineLevel="1">
      <c r="A1077" s="464">
        <v>26</v>
      </c>
      <c r="B1077" s="379" t="s">
        <v>118</v>
      </c>
      <c r="C1077" s="251" t="s">
        <v>25</v>
      </c>
      <c r="D1077" s="255">
        <f>SUMIFS('7.  Persistence Report'!AZ$27:AZ$603,'7.  Persistence Report'!$D$27:$D$603,$B1077,'7.  Persistence Report'!$H$27:$H$603,$D$991,'7.  Persistence Report'!$J$27:$J$603,"&lt;&gt;Adjustment")</f>
        <v>0</v>
      </c>
      <c r="E1077" s="255">
        <f>SUMIFS('7.  Persistence Report'!BA$27:BA$603,'7.  Persistence Report'!$D$27:$D$603,$B1077,'7.  Persistence Report'!$H$27:$H$603,$D$991,'7.  Persistence Report'!$J$27:$J$603,"&lt;&gt;Adjustment")</f>
        <v>0</v>
      </c>
      <c r="F1077" s="255">
        <f>SUMIFS('7.  Persistence Report'!BB$27:BB$603,'7.  Persistence Report'!$D$27:$D$603,$B1077,'7.  Persistence Report'!$H$27:$H$603,$D$991,'7.  Persistence Report'!$J$27:$J$603,"&lt;&gt;Adjustment")</f>
        <v>0</v>
      </c>
      <c r="G1077" s="255">
        <f>SUMIFS('7.  Persistence Report'!BC$27:BC$603,'7.  Persistence Report'!$D$27:$D$603,$B1077,'7.  Persistence Report'!$H$27:$H$603,$D$991,'7.  Persistence Report'!$J$27:$J$603,"&lt;&gt;Adjustment")</f>
        <v>0</v>
      </c>
      <c r="H1077" s="255">
        <f>SUMIFS('7.  Persistence Report'!BD$27:BD$603,'7.  Persistence Report'!$D$27:$D$603,$B1077,'7.  Persistence Report'!$H$27:$H$603,$D$991,'7.  Persistence Report'!$J$27:$J$603,"&lt;&gt;Adjustment")</f>
        <v>0</v>
      </c>
      <c r="I1077" s="255">
        <f>SUMIFS('7.  Persistence Report'!BE$27:BE$603,'7.  Persistence Report'!$D$27:$D$603,$B1077,'7.  Persistence Report'!$H$27:$H$603,$D$991,'7.  Persistence Report'!$J$27:$J$603,"&lt;&gt;Adjustment")</f>
        <v>0</v>
      </c>
      <c r="J1077" s="255">
        <f>SUMIFS('7.  Persistence Report'!BF$27:BF$603,'7.  Persistence Report'!$D$27:$D$603,$B1077,'7.  Persistence Report'!$H$27:$H$603,$D$991,'7.  Persistence Report'!$J$27:$J$603,"&lt;&gt;Adjustment")</f>
        <v>0</v>
      </c>
      <c r="K1077" s="255">
        <f>SUMIFS('7.  Persistence Report'!BG$27:BG$603,'7.  Persistence Report'!$D$27:$D$603,$B1077,'7.  Persistence Report'!$H$27:$H$603,$D$991,'7.  Persistence Report'!$J$27:$J$603,"&lt;&gt;Adjustment")</f>
        <v>0</v>
      </c>
      <c r="L1077" s="255">
        <f>SUMIFS('7.  Persistence Report'!BH$27:BH$603,'7.  Persistence Report'!$D$27:$D$603,$B1077,'7.  Persistence Report'!$H$27:$H$603,$D$991,'7.  Persistence Report'!$J$27:$J$603,"&lt;&gt;Adjustment")</f>
        <v>0</v>
      </c>
      <c r="M1077" s="255">
        <f>SUMIFS('7.  Persistence Report'!BI$27:BI$603,'7.  Persistence Report'!$D$27:$D$603,$B1077,'7.  Persistence Report'!$H$27:$H$603,$D$991,'7.  Persistence Report'!$J$27:$J$603,"&lt;&gt;Adjustment")</f>
        <v>0</v>
      </c>
      <c r="N1077" s="255">
        <f>SUMIFS('7.  Persistence Report'!BJ$27:BJ$603,'7.  Persistence Report'!$D$27:$D$603,$B1077,'7.  Persistence Report'!$H$27:$H$603,$D$991,'7.  Persistence Report'!$J$27:$J$603,"&lt;&gt;Adjustment")</f>
        <v>0</v>
      </c>
      <c r="O1077" s="255">
        <f>SUMIFS('7.  Persistence Report'!BK$27:BK$603,'7.  Persistence Report'!$D$27:$D$603,$B1077,'7.  Persistence Report'!$H$27:$H$603,$D$991,'7.  Persistence Report'!$J$27:$J$603,"&lt;&gt;Adjustment")</f>
        <v>0</v>
      </c>
      <c r="P1077" s="255">
        <f>SUMIFS('7.  Persistence Report'!BL$27:BL$603,'7.  Persistence Report'!$D$27:$D$603,$B1077,'7.  Persistence Report'!$H$27:$H$603,$D$991,'7.  Persistence Report'!$J$27:$J$603,"&lt;&gt;Adjustment")</f>
        <v>0</v>
      </c>
      <c r="Q1077" s="255">
        <v>12</v>
      </c>
      <c r="R1077" s="255">
        <f>SUMIFS('7.  Persistence Report'!U$27:U$603,'7.  Persistence Report'!$D$27:$D$603,$B1077,'7.  Persistence Report'!$H$27:$H$603,$R$991,'7.  Persistence Report'!$J$27:$J$603,"&lt;&gt;Adjustment")</f>
        <v>0</v>
      </c>
      <c r="S1077" s="255">
        <f>SUMIFS('7.  Persistence Report'!V$27:V$603,'7.  Persistence Report'!$D$27:$D$603,$B1077,'7.  Persistence Report'!$H$27:$H$603,$R$991,'7.  Persistence Report'!$J$27:$J$603,"&lt;&gt;Adjustment")</f>
        <v>0</v>
      </c>
      <c r="T1077" s="255">
        <f>SUMIFS('7.  Persistence Report'!W$27:W$603,'7.  Persistence Report'!$D$27:$D$603,$B1077,'7.  Persistence Report'!$H$27:$H$603,$R$991,'7.  Persistence Report'!$J$27:$J$603,"&lt;&gt;Adjustment")</f>
        <v>0</v>
      </c>
      <c r="U1077" s="255">
        <f>SUMIFS('7.  Persistence Report'!X$27:X$603,'7.  Persistence Report'!$D$27:$D$603,$B1077,'7.  Persistence Report'!$H$27:$H$603,$R$991,'7.  Persistence Report'!$J$27:$J$603,"&lt;&gt;Adjustment")</f>
        <v>0</v>
      </c>
      <c r="V1077" s="255">
        <f>SUMIFS('7.  Persistence Report'!Y$27:Y$603,'7.  Persistence Report'!$D$27:$D$603,$B1077,'7.  Persistence Report'!$H$27:$H$603,$R$991,'7.  Persistence Report'!$J$27:$J$603,"&lt;&gt;Adjustment")</f>
        <v>0</v>
      </c>
      <c r="W1077" s="255">
        <f>SUMIFS('7.  Persistence Report'!Z$27:Z$603,'7.  Persistence Report'!$D$27:$D$603,$B1077,'7.  Persistence Report'!$H$27:$H$603,$R$991,'7.  Persistence Report'!$J$27:$J$603,"&lt;&gt;Adjustment")</f>
        <v>0</v>
      </c>
      <c r="X1077" s="255">
        <f>SUMIFS('7.  Persistence Report'!AA$27:AA$603,'7.  Persistence Report'!$D$27:$D$603,$B1077,'7.  Persistence Report'!$H$27:$H$603,$R$991,'7.  Persistence Report'!$J$27:$J$603,"&lt;&gt;Adjustment")</f>
        <v>0</v>
      </c>
      <c r="Y1077" s="255">
        <f>SUMIFS('7.  Persistence Report'!AB$27:AB$603,'7.  Persistence Report'!$D$27:$D$603,$B1077,'7.  Persistence Report'!$H$27:$H$603,$R$991,'7.  Persistence Report'!$J$27:$J$603,"&lt;&gt;Adjustment")</f>
        <v>0</v>
      </c>
      <c r="Z1077" s="255">
        <f>SUMIFS('7.  Persistence Report'!AC$27:AC$603,'7.  Persistence Report'!$D$27:$D$603,$B1077,'7.  Persistence Report'!$H$27:$H$603,$R$991,'7.  Persistence Report'!$J$27:$J$603,"&lt;&gt;Adjustment")</f>
        <v>0</v>
      </c>
      <c r="AA1077" s="255">
        <f>SUMIFS('7.  Persistence Report'!AD$27:AD$603,'7.  Persistence Report'!$D$27:$D$603,$B1077,'7.  Persistence Report'!$H$27:$H$603,$R$991,'7.  Persistence Report'!$J$27:$J$603,"&lt;&gt;Adjustment")</f>
        <v>0</v>
      </c>
      <c r="AB1077" s="255">
        <f>SUMIFS('7.  Persistence Report'!AE$27:AE$603,'7.  Persistence Report'!$D$27:$D$603,$B1077,'7.  Persistence Report'!$H$27:$H$603,$R$991,'7.  Persistence Report'!$J$27:$J$603,"&lt;&gt;Adjustment")</f>
        <v>0</v>
      </c>
      <c r="AC1077" s="255">
        <f>SUMIFS('7.  Persistence Report'!AF$27:AF$603,'7.  Persistence Report'!$D$27:$D$603,$B1077,'7.  Persistence Report'!$H$27:$H$603,$R$991,'7.  Persistence Report'!$J$27:$J$603,"&lt;&gt;Adjustment")</f>
        <v>0</v>
      </c>
      <c r="AD1077" s="255">
        <f>SUMIFS('7.  Persistence Report'!AG$27:AG$603,'7.  Persistence Report'!$D$27:$D$603,$B1077,'7.  Persistence Report'!$H$27:$H$603,$R$991,'7.  Persistence Report'!$J$27:$J$603,"&lt;&gt;Adjustment")</f>
        <v>0</v>
      </c>
      <c r="AE1077" s="361">
        <f>IFERROR(VLOOKUP($B1077,'3-a.  Rate Class Allocations'!$B:$AY,28,FALSE),0)</f>
        <v>0</v>
      </c>
      <c r="AF1077" s="361">
        <f>IFERROR(VLOOKUP($B1077,'3-a.  Rate Class Allocations'!$B:$AY,30,FALSE),0)</f>
        <v>0</v>
      </c>
      <c r="AG1077" s="361">
        <f>IFERROR(VLOOKUP($B1077,'3-a.  Rate Class Allocations'!$B:$AY,32,FALSE),0)</f>
        <v>7.4338353884478583E-2</v>
      </c>
      <c r="AH1077" s="361">
        <f>IFERROR(VLOOKUP($B1077,'3-a.  Rate Class Allocations'!$B:$AY,33,FALSE),0)</f>
        <v>0.61816437481961117</v>
      </c>
      <c r="AI1077" s="361">
        <f>IFERROR(VLOOKUP($B1077,'3-a.  Rate Class Allocations'!$B:$AY,35,FALSE),0)</f>
        <v>0.18309772550877837</v>
      </c>
      <c r="AJ1077" s="361">
        <f>IFERROR(VLOOKUP($B1077,'3-a.  Rate Class Allocations'!$B:$AY,37,FALSE),0)</f>
        <v>0.11799819031349645</v>
      </c>
      <c r="AK1077" s="366"/>
      <c r="AL1077" s="366"/>
      <c r="AM1077" s="366"/>
      <c r="AN1077" s="366"/>
      <c r="AO1077" s="366"/>
      <c r="AP1077" s="366"/>
      <c r="AQ1077" s="366"/>
      <c r="AR1077" s="366"/>
      <c r="AS1077" s="256">
        <f>SUM(AE1077:AR1077)</f>
        <v>0.99359864452636459</v>
      </c>
    </row>
    <row r="1078" spans="1:45" ht="15" customHeight="1" outlineLevel="1">
      <c r="A1078" s="464"/>
      <c r="B1078" s="254" t="s">
        <v>345</v>
      </c>
      <c r="C1078" s="251" t="s">
        <v>163</v>
      </c>
      <c r="D1078" s="255">
        <f>SUMIFS('7.  Persistence Report'!AZ$27:AZ$603,'7.  Persistence Report'!$D$27:$D$603,$B1077,'7.  Persistence Report'!$H$27:$H$603,$D$991,'7.  Persistence Report'!$J$27:$J$603,"Adjustment")</f>
        <v>14420306.250989065</v>
      </c>
      <c r="E1078" s="255">
        <f>SUMIFS('7.  Persistence Report'!BA$27:BA$603,'7.  Persistence Report'!$D$27:$D$603,$B1077,'7.  Persistence Report'!$H$27:$H$603,$D$991,'7.  Persistence Report'!$J$27:$J$603,"Adjustment")</f>
        <v>14471098.595152346</v>
      </c>
      <c r="F1078" s="255">
        <f>SUMIFS('7.  Persistence Report'!BB$27:BB$603,'7.  Persistence Report'!$D$27:$D$603,$B1077,'7.  Persistence Report'!$H$27:$H$603,$D$991,'7.  Persistence Report'!$J$27:$J$603,"Adjustment")</f>
        <v>14471098.595152346</v>
      </c>
      <c r="G1078" s="255">
        <f>SUMIFS('7.  Persistence Report'!BC$27:BC$603,'7.  Persistence Report'!$D$27:$D$603,$B1077,'7.  Persistence Report'!$H$27:$H$603,$D$991,'7.  Persistence Report'!$J$27:$J$603,"Adjustment")</f>
        <v>14471098.595152346</v>
      </c>
      <c r="H1078" s="255">
        <f>SUMIFS('7.  Persistence Report'!BD$27:BD$603,'7.  Persistence Report'!$D$27:$D$603,$B1077,'7.  Persistence Report'!$H$27:$H$603,$D$991,'7.  Persistence Report'!$J$27:$J$603,"Adjustment")</f>
        <v>14471098.595152346</v>
      </c>
      <c r="I1078" s="255">
        <f>SUMIFS('7.  Persistence Report'!BE$27:BE$603,'7.  Persistence Report'!$D$27:$D$603,$B1077,'7.  Persistence Report'!$H$27:$H$603,$D$991,'7.  Persistence Report'!$J$27:$J$603,"Adjustment")</f>
        <v>13688796.609642157</v>
      </c>
      <c r="J1078" s="255">
        <f>SUMIFS('7.  Persistence Report'!BF$27:BF$603,'7.  Persistence Report'!$D$27:$D$603,$B1077,'7.  Persistence Report'!$H$27:$H$603,$D$991,'7.  Persistence Report'!$J$27:$J$603,"Adjustment")</f>
        <v>13688796.609642157</v>
      </c>
      <c r="K1078" s="255">
        <f>SUMIFS('7.  Persistence Report'!BG$27:BG$603,'7.  Persistence Report'!$D$27:$D$603,$B1077,'7.  Persistence Report'!$H$27:$H$603,$D$991,'7.  Persistence Report'!$J$27:$J$603,"Adjustment")</f>
        <v>13688796.609642157</v>
      </c>
      <c r="L1078" s="255">
        <f>SUMIFS('7.  Persistence Report'!BH$27:BH$603,'7.  Persistence Report'!$D$27:$D$603,$B1077,'7.  Persistence Report'!$H$27:$H$603,$D$991,'7.  Persistence Report'!$J$27:$J$603,"Adjustment")</f>
        <v>13625018.179173538</v>
      </c>
      <c r="M1078" s="255">
        <f>SUMIFS('7.  Persistence Report'!BI$27:BI$603,'7.  Persistence Report'!$D$27:$D$603,$B1077,'7.  Persistence Report'!$H$27:$H$603,$D$991,'7.  Persistence Report'!$J$27:$J$603,"Adjustment")</f>
        <v>13625018.179173538</v>
      </c>
      <c r="N1078" s="255">
        <f>SUMIFS('7.  Persistence Report'!BJ$27:BJ$603,'7.  Persistence Report'!$D$27:$D$603,$B1077,'7.  Persistence Report'!$H$27:$H$603,$D$991,'7.  Persistence Report'!$J$27:$J$603,"Adjustment")</f>
        <v>13152648.206461133</v>
      </c>
      <c r="O1078" s="255">
        <f>SUMIFS('7.  Persistence Report'!BK$27:BK$603,'7.  Persistence Report'!$D$27:$D$603,$B1077,'7.  Persistence Report'!$H$27:$H$603,$D$991,'7.  Persistence Report'!$J$27:$J$603,"Adjustment")</f>
        <v>12770596.219754891</v>
      </c>
      <c r="P1078" s="255">
        <f>SUMIFS('7.  Persistence Report'!BL$27:BL$603,'7.  Persistence Report'!$D$27:$D$603,$B1077,'7.  Persistence Report'!$H$27:$H$603,$D$991,'7.  Persistence Report'!$J$27:$J$603,"Adjustment")</f>
        <v>4879113.7011054624</v>
      </c>
      <c r="Q1078" s="255">
        <f>Q1077</f>
        <v>12</v>
      </c>
      <c r="R1078" s="255">
        <f>SUMIFS('7.  Persistence Report'!U$27:U$603,'7.  Persistence Report'!$D$27:$D$603,$B1077,'7.  Persistence Report'!$H$27:$H$603,$R$991,'7.  Persistence Report'!$J$27:$J$603,"Adjustment")</f>
        <v>2760.7706294315217</v>
      </c>
      <c r="S1078" s="255">
        <f>SUMIFS('7.  Persistence Report'!V$27:V$603,'7.  Persistence Report'!$D$27:$D$603,$B1077,'7.  Persistence Report'!$H$27:$H$603,$R$991,'7.  Persistence Report'!$J$27:$J$603,"Adjustment")</f>
        <v>2774.8982403283994</v>
      </c>
      <c r="T1078" s="255">
        <f>SUMIFS('7.  Persistence Report'!W$27:W$603,'7.  Persistence Report'!$D$27:$D$603,$B1077,'7.  Persistence Report'!$H$27:$H$603,$R$991,'7.  Persistence Report'!$J$27:$J$603,"Adjustment")</f>
        <v>2774.8982403283994</v>
      </c>
      <c r="U1078" s="255">
        <f>SUMIFS('7.  Persistence Report'!X$27:X$603,'7.  Persistence Report'!$D$27:$D$603,$B1077,'7.  Persistence Report'!$H$27:$H$603,$R$991,'7.  Persistence Report'!$J$27:$J$603,"Adjustment")</f>
        <v>2774.8982403283994</v>
      </c>
      <c r="V1078" s="255">
        <f>SUMIFS('7.  Persistence Report'!Y$27:Y$603,'7.  Persistence Report'!$D$27:$D$603,$B1077,'7.  Persistence Report'!$H$27:$H$603,$R$991,'7.  Persistence Report'!$J$27:$J$603,"Adjustment")</f>
        <v>2774.8982403283994</v>
      </c>
      <c r="W1078" s="255">
        <f>SUMIFS('7.  Persistence Report'!Z$27:Z$603,'7.  Persistence Report'!$D$27:$D$603,$B1077,'7.  Persistence Report'!$H$27:$H$603,$R$991,'7.  Persistence Report'!$J$27:$J$603,"Adjustment")</f>
        <v>2608.898812290086</v>
      </c>
      <c r="X1078" s="255">
        <f>SUMIFS('7.  Persistence Report'!AA$27:AA$603,'7.  Persistence Report'!$D$27:$D$603,$B1077,'7.  Persistence Report'!$H$27:$H$603,$R$991,'7.  Persistence Report'!$J$27:$J$603,"Adjustment")</f>
        <v>2608.898812290086</v>
      </c>
      <c r="Y1078" s="255">
        <f>SUMIFS('7.  Persistence Report'!AB$27:AB$603,'7.  Persistence Report'!$D$27:$D$603,$B1077,'7.  Persistence Report'!$H$27:$H$603,$R$991,'7.  Persistence Report'!$J$27:$J$603,"Adjustment")</f>
        <v>2608.898812290086</v>
      </c>
      <c r="Z1078" s="255">
        <f>SUMIFS('7.  Persistence Report'!AC$27:AC$603,'7.  Persistence Report'!$D$27:$D$603,$B1077,'7.  Persistence Report'!$H$27:$H$603,$R$991,'7.  Persistence Report'!$J$27:$J$603,"Adjustment")</f>
        <v>2607.4598889579966</v>
      </c>
      <c r="AA1078" s="255">
        <f>SUMIFS('7.  Persistence Report'!AD$27:AD$603,'7.  Persistence Report'!$D$27:$D$603,$B1077,'7.  Persistence Report'!$H$27:$H$603,$R$991,'7.  Persistence Report'!$J$27:$J$603,"Adjustment")</f>
        <v>2607.4598889579966</v>
      </c>
      <c r="AB1078" s="255">
        <f>SUMIFS('7.  Persistence Report'!AE$27:AE$603,'7.  Persistence Report'!$D$27:$D$603,$B1077,'7.  Persistence Report'!$H$27:$H$603,$R$991,'7.  Persistence Report'!$J$27:$J$603,"Adjustment")</f>
        <v>2494.9622466310075</v>
      </c>
      <c r="AC1078" s="255">
        <f>SUMIFS('7.  Persistence Report'!AF$27:AF$603,'7.  Persistence Report'!$D$27:$D$603,$B1077,'7.  Persistence Report'!$H$27:$H$603,$R$991,'7.  Persistence Report'!$J$27:$J$603,"Adjustment")</f>
        <v>2399.9933067131074</v>
      </c>
      <c r="AD1078" s="255">
        <f>SUMIFS('7.  Persistence Report'!AG$27:AG$603,'7.  Persistence Report'!$D$27:$D$603,$B1077,'7.  Persistence Report'!$H$27:$H$603,$R$991,'7.  Persistence Report'!$J$27:$J$603,"Adjustment")</f>
        <v>716.97625301654443</v>
      </c>
      <c r="AE1078" s="362">
        <f>AE1077</f>
        <v>0</v>
      </c>
      <c r="AF1078" s="362">
        <f t="shared" ref="AF1078" si="3158">AF1077</f>
        <v>0</v>
      </c>
      <c r="AG1078" s="362">
        <f t="shared" ref="AG1078" si="3159">AG1077</f>
        <v>7.4338353884478583E-2</v>
      </c>
      <c r="AH1078" s="362">
        <f t="shared" ref="AH1078" si="3160">AH1077</f>
        <v>0.61816437481961117</v>
      </c>
      <c r="AI1078" s="362">
        <f t="shared" ref="AI1078" si="3161">AI1077</f>
        <v>0.18309772550877837</v>
      </c>
      <c r="AJ1078" s="362">
        <f t="shared" ref="AJ1078" si="3162">AJ1077</f>
        <v>0.11799819031349645</v>
      </c>
      <c r="AK1078" s="362">
        <f t="shared" ref="AK1078" si="3163">AK1077</f>
        <v>0</v>
      </c>
      <c r="AL1078" s="362">
        <f t="shared" ref="AL1078" si="3164">AL1077</f>
        <v>0</v>
      </c>
      <c r="AM1078" s="362">
        <f t="shared" ref="AM1078" si="3165">AM1077</f>
        <v>0</v>
      </c>
      <c r="AN1078" s="362">
        <f t="shared" ref="AN1078" si="3166">AN1077</f>
        <v>0</v>
      </c>
      <c r="AO1078" s="362">
        <f t="shared" ref="AO1078" si="3167">AO1077</f>
        <v>0</v>
      </c>
      <c r="AP1078" s="362">
        <f t="shared" ref="AP1078" si="3168">AP1077</f>
        <v>0</v>
      </c>
      <c r="AQ1078" s="362">
        <f t="shared" ref="AQ1078" si="3169">AQ1077</f>
        <v>0</v>
      </c>
      <c r="AR1078" s="362">
        <f t="shared" ref="AR1078" si="3170">AR1077</f>
        <v>0</v>
      </c>
      <c r="AS1078" s="266"/>
    </row>
    <row r="1079" spans="1:45" ht="15" customHeight="1" outlineLevel="1">
      <c r="A1079" s="464"/>
      <c r="B1079" s="254"/>
      <c r="C1079" s="251"/>
      <c r="D1079" s="251"/>
      <c r="E1079" s="251"/>
      <c r="F1079" s="251"/>
      <c r="G1079" s="251"/>
      <c r="H1079" s="251"/>
      <c r="I1079" s="251"/>
      <c r="J1079" s="251"/>
      <c r="K1079" s="251"/>
      <c r="L1079" s="251"/>
      <c r="M1079" s="251"/>
      <c r="N1079" s="251"/>
      <c r="O1079" s="251"/>
      <c r="P1079" s="251"/>
      <c r="Q1079" s="251"/>
      <c r="R1079" s="251"/>
      <c r="S1079" s="251"/>
      <c r="T1079" s="251"/>
      <c r="U1079" s="251"/>
      <c r="V1079" s="251"/>
      <c r="W1079" s="251"/>
      <c r="X1079" s="251"/>
      <c r="Y1079" s="251"/>
      <c r="Z1079" s="251"/>
      <c r="AA1079" s="251"/>
      <c r="AB1079" s="251"/>
      <c r="AC1079" s="251"/>
      <c r="AD1079" s="251"/>
      <c r="AE1079" s="363"/>
      <c r="AF1079" s="376"/>
      <c r="AG1079" s="376"/>
      <c r="AH1079" s="376"/>
      <c r="AI1079" s="376"/>
      <c r="AJ1079" s="376"/>
      <c r="AK1079" s="376"/>
      <c r="AL1079" s="376"/>
      <c r="AM1079" s="376"/>
      <c r="AN1079" s="376"/>
      <c r="AO1079" s="376"/>
      <c r="AP1079" s="376"/>
      <c r="AQ1079" s="376"/>
      <c r="AR1079" s="376"/>
      <c r="AS1079" s="266"/>
    </row>
    <row r="1080" spans="1:45" ht="15" customHeight="1" outlineLevel="1">
      <c r="A1080" s="464">
        <v>27</v>
      </c>
      <c r="B1080" s="379" t="s">
        <v>119</v>
      </c>
      <c r="C1080" s="251" t="s">
        <v>25</v>
      </c>
      <c r="D1080" s="255">
        <f>SUMIFS('7.  Persistence Report'!AZ$27:AZ$603,'7.  Persistence Report'!$D$27:$D$603,$B1080,'7.  Persistence Report'!$H$27:$H$603,$D$991,'7.  Persistence Report'!$J$27:$J$603,"&lt;&gt;Adjustment")</f>
        <v>0</v>
      </c>
      <c r="E1080" s="255">
        <f>SUMIFS('7.  Persistence Report'!BA$27:BA$603,'7.  Persistence Report'!$D$27:$D$603,$B1080,'7.  Persistence Report'!$H$27:$H$603,$D$991,'7.  Persistence Report'!$J$27:$J$603,"&lt;&gt;Adjustment")</f>
        <v>0</v>
      </c>
      <c r="F1080" s="255">
        <f>SUMIFS('7.  Persistence Report'!BB$27:BB$603,'7.  Persistence Report'!$D$27:$D$603,$B1080,'7.  Persistence Report'!$H$27:$H$603,$D$991,'7.  Persistence Report'!$J$27:$J$603,"&lt;&gt;Adjustment")</f>
        <v>0</v>
      </c>
      <c r="G1080" s="255">
        <f>SUMIFS('7.  Persistence Report'!BC$27:BC$603,'7.  Persistence Report'!$D$27:$D$603,$B1080,'7.  Persistence Report'!$H$27:$H$603,$D$991,'7.  Persistence Report'!$J$27:$J$603,"&lt;&gt;Adjustment")</f>
        <v>0</v>
      </c>
      <c r="H1080" s="255">
        <f>SUMIFS('7.  Persistence Report'!BD$27:BD$603,'7.  Persistence Report'!$D$27:$D$603,$B1080,'7.  Persistence Report'!$H$27:$H$603,$D$991,'7.  Persistence Report'!$J$27:$J$603,"&lt;&gt;Adjustment")</f>
        <v>0</v>
      </c>
      <c r="I1080" s="255">
        <f>SUMIFS('7.  Persistence Report'!BE$27:BE$603,'7.  Persistence Report'!$D$27:$D$603,$B1080,'7.  Persistence Report'!$H$27:$H$603,$D$991,'7.  Persistence Report'!$J$27:$J$603,"&lt;&gt;Adjustment")</f>
        <v>0</v>
      </c>
      <c r="J1080" s="255">
        <f>SUMIFS('7.  Persistence Report'!BF$27:BF$603,'7.  Persistence Report'!$D$27:$D$603,$B1080,'7.  Persistence Report'!$H$27:$H$603,$D$991,'7.  Persistence Report'!$J$27:$J$603,"&lt;&gt;Adjustment")</f>
        <v>0</v>
      </c>
      <c r="K1080" s="255">
        <f>SUMIFS('7.  Persistence Report'!BG$27:BG$603,'7.  Persistence Report'!$D$27:$D$603,$B1080,'7.  Persistence Report'!$H$27:$H$603,$D$991,'7.  Persistence Report'!$J$27:$J$603,"&lt;&gt;Adjustment")</f>
        <v>0</v>
      </c>
      <c r="L1080" s="255">
        <f>SUMIFS('7.  Persistence Report'!BH$27:BH$603,'7.  Persistence Report'!$D$27:$D$603,$B1080,'7.  Persistence Report'!$H$27:$H$603,$D$991,'7.  Persistence Report'!$J$27:$J$603,"&lt;&gt;Adjustment")</f>
        <v>0</v>
      </c>
      <c r="M1080" s="255">
        <f>SUMIFS('7.  Persistence Report'!BI$27:BI$603,'7.  Persistence Report'!$D$27:$D$603,$B1080,'7.  Persistence Report'!$H$27:$H$603,$D$991,'7.  Persistence Report'!$J$27:$J$603,"&lt;&gt;Adjustment")</f>
        <v>0</v>
      </c>
      <c r="N1080" s="255">
        <f>SUMIFS('7.  Persistence Report'!BJ$27:BJ$603,'7.  Persistence Report'!$D$27:$D$603,$B1080,'7.  Persistence Report'!$H$27:$H$603,$D$991,'7.  Persistence Report'!$J$27:$J$603,"&lt;&gt;Adjustment")</f>
        <v>0</v>
      </c>
      <c r="O1080" s="255">
        <f>SUMIFS('7.  Persistence Report'!BK$27:BK$603,'7.  Persistence Report'!$D$27:$D$603,$B1080,'7.  Persistence Report'!$H$27:$H$603,$D$991,'7.  Persistence Report'!$J$27:$J$603,"&lt;&gt;Adjustment")</f>
        <v>0</v>
      </c>
      <c r="P1080" s="255">
        <f>SUMIFS('7.  Persistence Report'!BL$27:BL$603,'7.  Persistence Report'!$D$27:$D$603,$B1080,'7.  Persistence Report'!$H$27:$H$603,$D$991,'7.  Persistence Report'!$J$27:$J$603,"&lt;&gt;Adjustment")</f>
        <v>0</v>
      </c>
      <c r="Q1080" s="255">
        <v>12</v>
      </c>
      <c r="R1080" s="255">
        <f>SUMIFS('7.  Persistence Report'!U$27:U$603,'7.  Persistence Report'!$D$27:$D$603,$B1080,'7.  Persistence Report'!$H$27:$H$603,$R$991,'7.  Persistence Report'!$J$27:$J$603,"&lt;&gt;Adjustment")</f>
        <v>0</v>
      </c>
      <c r="S1080" s="255">
        <f>SUMIFS('7.  Persistence Report'!V$27:V$603,'7.  Persistence Report'!$D$27:$D$603,$B1080,'7.  Persistence Report'!$H$27:$H$603,$R$991,'7.  Persistence Report'!$J$27:$J$603,"&lt;&gt;Adjustment")</f>
        <v>0</v>
      </c>
      <c r="T1080" s="255">
        <f>SUMIFS('7.  Persistence Report'!W$27:W$603,'7.  Persistence Report'!$D$27:$D$603,$B1080,'7.  Persistence Report'!$H$27:$H$603,$R$991,'7.  Persistence Report'!$J$27:$J$603,"&lt;&gt;Adjustment")</f>
        <v>0</v>
      </c>
      <c r="U1080" s="255">
        <f>SUMIFS('7.  Persistence Report'!X$27:X$603,'7.  Persistence Report'!$D$27:$D$603,$B1080,'7.  Persistence Report'!$H$27:$H$603,$R$991,'7.  Persistence Report'!$J$27:$J$603,"&lt;&gt;Adjustment")</f>
        <v>0</v>
      </c>
      <c r="V1080" s="255">
        <f>SUMIFS('7.  Persistence Report'!Y$27:Y$603,'7.  Persistence Report'!$D$27:$D$603,$B1080,'7.  Persistence Report'!$H$27:$H$603,$R$991,'7.  Persistence Report'!$J$27:$J$603,"&lt;&gt;Adjustment")</f>
        <v>0</v>
      </c>
      <c r="W1080" s="255">
        <f>SUMIFS('7.  Persistence Report'!Z$27:Z$603,'7.  Persistence Report'!$D$27:$D$603,$B1080,'7.  Persistence Report'!$H$27:$H$603,$R$991,'7.  Persistence Report'!$J$27:$J$603,"&lt;&gt;Adjustment")</f>
        <v>0</v>
      </c>
      <c r="X1080" s="255">
        <f>SUMIFS('7.  Persistence Report'!AA$27:AA$603,'7.  Persistence Report'!$D$27:$D$603,$B1080,'7.  Persistence Report'!$H$27:$H$603,$R$991,'7.  Persistence Report'!$J$27:$J$603,"&lt;&gt;Adjustment")</f>
        <v>0</v>
      </c>
      <c r="Y1080" s="255">
        <f>SUMIFS('7.  Persistence Report'!AB$27:AB$603,'7.  Persistence Report'!$D$27:$D$603,$B1080,'7.  Persistence Report'!$H$27:$H$603,$R$991,'7.  Persistence Report'!$J$27:$J$603,"&lt;&gt;Adjustment")</f>
        <v>0</v>
      </c>
      <c r="Z1080" s="255">
        <f>SUMIFS('7.  Persistence Report'!AC$27:AC$603,'7.  Persistence Report'!$D$27:$D$603,$B1080,'7.  Persistence Report'!$H$27:$H$603,$R$991,'7.  Persistence Report'!$J$27:$J$603,"&lt;&gt;Adjustment")</f>
        <v>0</v>
      </c>
      <c r="AA1080" s="255">
        <f>SUMIFS('7.  Persistence Report'!AD$27:AD$603,'7.  Persistence Report'!$D$27:$D$603,$B1080,'7.  Persistence Report'!$H$27:$H$603,$R$991,'7.  Persistence Report'!$J$27:$J$603,"&lt;&gt;Adjustment")</f>
        <v>0</v>
      </c>
      <c r="AB1080" s="255">
        <f>SUMIFS('7.  Persistence Report'!AE$27:AE$603,'7.  Persistence Report'!$D$27:$D$603,$B1080,'7.  Persistence Report'!$H$27:$H$603,$R$991,'7.  Persistence Report'!$J$27:$J$603,"&lt;&gt;Adjustment")</f>
        <v>0</v>
      </c>
      <c r="AC1080" s="255">
        <f>SUMIFS('7.  Persistence Report'!AF$27:AF$603,'7.  Persistence Report'!$D$27:$D$603,$B1080,'7.  Persistence Report'!$H$27:$H$603,$R$991,'7.  Persistence Report'!$J$27:$J$603,"&lt;&gt;Adjustment")</f>
        <v>0</v>
      </c>
      <c r="AD1080" s="255">
        <f>SUMIFS('7.  Persistence Report'!AG$27:AG$603,'7.  Persistence Report'!$D$27:$D$603,$B1080,'7.  Persistence Report'!$H$27:$H$603,$R$991,'7.  Persistence Report'!$J$27:$J$603,"&lt;&gt;Adjustment")</f>
        <v>0</v>
      </c>
      <c r="AE1080" s="361">
        <f>IFERROR(VLOOKUP($B1080,'3-a.  Rate Class Allocations'!$B:$AY,28,FALSE),0)</f>
        <v>0</v>
      </c>
      <c r="AF1080" s="361">
        <f>IFERROR(VLOOKUP($B1080,'3-a.  Rate Class Allocations'!$B:$AY,30,FALSE),0)</f>
        <v>0</v>
      </c>
      <c r="AG1080" s="361">
        <f>IFERROR(VLOOKUP($B1080,'3-a.  Rate Class Allocations'!$B:$AY,32,FALSE),0)</f>
        <v>0.92021658990420974</v>
      </c>
      <c r="AH1080" s="361">
        <f>IFERROR(VLOOKUP($B1080,'3-a.  Rate Class Allocations'!$B:$AY,33,FALSE),0)</f>
        <v>6.6147970517793669E-2</v>
      </c>
      <c r="AI1080" s="361">
        <f>IFERROR(VLOOKUP($B1080,'3-a.  Rate Class Allocations'!$B:$AY,35,FALSE),0)</f>
        <v>3.8304899218835689E-3</v>
      </c>
      <c r="AJ1080" s="361">
        <f>IFERROR(VLOOKUP($B1080,'3-a.  Rate Class Allocations'!$B:$AY,37,FALSE),0)</f>
        <v>4.3946772346358911E-3</v>
      </c>
      <c r="AK1080" s="366"/>
      <c r="AL1080" s="366"/>
      <c r="AM1080" s="366"/>
      <c r="AN1080" s="366"/>
      <c r="AO1080" s="366"/>
      <c r="AP1080" s="366"/>
      <c r="AQ1080" s="366"/>
      <c r="AR1080" s="366"/>
      <c r="AS1080" s="256">
        <f>SUM(AE1080:AR1080)</f>
        <v>0.99458972757852293</v>
      </c>
    </row>
    <row r="1081" spans="1:45" ht="15" customHeight="1" outlineLevel="1">
      <c r="A1081" s="464"/>
      <c r="B1081" s="254" t="s">
        <v>345</v>
      </c>
      <c r="C1081" s="251" t="s">
        <v>163</v>
      </c>
      <c r="D1081" s="255">
        <f>SUMIFS('7.  Persistence Report'!AZ$27:AZ$603,'7.  Persistence Report'!$D$27:$D$603,$B1080,'7.  Persistence Report'!$H$27:$H$603,$D$991,'7.  Persistence Report'!$J$27:$J$603,"Adjustment")</f>
        <v>0</v>
      </c>
      <c r="E1081" s="255">
        <f>SUMIFS('7.  Persistence Report'!BA$27:BA$603,'7.  Persistence Report'!$D$27:$D$603,$B1080,'7.  Persistence Report'!$H$27:$H$603,$D$991,'7.  Persistence Report'!$J$27:$J$603,"Adjustment")</f>
        <v>0</v>
      </c>
      <c r="F1081" s="255">
        <f>SUMIFS('7.  Persistence Report'!BB$27:BB$603,'7.  Persistence Report'!$D$27:$D$603,$B1080,'7.  Persistence Report'!$H$27:$H$603,$D$991,'7.  Persistence Report'!$J$27:$J$603,"Adjustment")</f>
        <v>0</v>
      </c>
      <c r="G1081" s="255">
        <f>SUMIFS('7.  Persistence Report'!BC$27:BC$603,'7.  Persistence Report'!$D$27:$D$603,$B1080,'7.  Persistence Report'!$H$27:$H$603,$D$991,'7.  Persistence Report'!$J$27:$J$603,"Adjustment")</f>
        <v>0</v>
      </c>
      <c r="H1081" s="255">
        <f>SUMIFS('7.  Persistence Report'!BD$27:BD$603,'7.  Persistence Report'!$D$27:$D$603,$B1080,'7.  Persistence Report'!$H$27:$H$603,$D$991,'7.  Persistence Report'!$J$27:$J$603,"Adjustment")</f>
        <v>0</v>
      </c>
      <c r="I1081" s="255">
        <f>SUMIFS('7.  Persistence Report'!BE$27:BE$603,'7.  Persistence Report'!$D$27:$D$603,$B1080,'7.  Persistence Report'!$H$27:$H$603,$D$991,'7.  Persistence Report'!$J$27:$J$603,"Adjustment")</f>
        <v>0</v>
      </c>
      <c r="J1081" s="255">
        <f>SUMIFS('7.  Persistence Report'!BF$27:BF$603,'7.  Persistence Report'!$D$27:$D$603,$B1080,'7.  Persistence Report'!$H$27:$H$603,$D$991,'7.  Persistence Report'!$J$27:$J$603,"Adjustment")</f>
        <v>0</v>
      </c>
      <c r="K1081" s="255">
        <f>SUMIFS('7.  Persistence Report'!BG$27:BG$603,'7.  Persistence Report'!$D$27:$D$603,$B1080,'7.  Persistence Report'!$H$27:$H$603,$D$991,'7.  Persistence Report'!$J$27:$J$603,"Adjustment")</f>
        <v>0</v>
      </c>
      <c r="L1081" s="255">
        <f>SUMIFS('7.  Persistence Report'!BH$27:BH$603,'7.  Persistence Report'!$D$27:$D$603,$B1080,'7.  Persistence Report'!$H$27:$H$603,$D$991,'7.  Persistence Report'!$J$27:$J$603,"Adjustment")</f>
        <v>0</v>
      </c>
      <c r="M1081" s="255">
        <f>SUMIFS('7.  Persistence Report'!BI$27:BI$603,'7.  Persistence Report'!$D$27:$D$603,$B1080,'7.  Persistence Report'!$H$27:$H$603,$D$991,'7.  Persistence Report'!$J$27:$J$603,"Adjustment")</f>
        <v>0</v>
      </c>
      <c r="N1081" s="255">
        <f>SUMIFS('7.  Persistence Report'!BJ$27:BJ$603,'7.  Persistence Report'!$D$27:$D$603,$B1080,'7.  Persistence Report'!$H$27:$H$603,$D$991,'7.  Persistence Report'!$J$27:$J$603,"Adjustment")</f>
        <v>0</v>
      </c>
      <c r="O1081" s="255">
        <f>SUMIFS('7.  Persistence Report'!BK$27:BK$603,'7.  Persistence Report'!$D$27:$D$603,$B1080,'7.  Persistence Report'!$H$27:$H$603,$D$991,'7.  Persistence Report'!$J$27:$J$603,"Adjustment")</f>
        <v>0</v>
      </c>
      <c r="P1081" s="255">
        <f>SUMIFS('7.  Persistence Report'!BL$27:BL$603,'7.  Persistence Report'!$D$27:$D$603,$B1080,'7.  Persistence Report'!$H$27:$H$603,$D$991,'7.  Persistence Report'!$J$27:$J$603,"Adjustment")</f>
        <v>0</v>
      </c>
      <c r="Q1081" s="255">
        <f>Q1080</f>
        <v>12</v>
      </c>
      <c r="R1081" s="255">
        <f>SUMIFS('7.  Persistence Report'!U$27:U$603,'7.  Persistence Report'!$D$27:$D$603,$B1080,'7.  Persistence Report'!$H$27:$H$603,$R$991,'7.  Persistence Report'!$J$27:$J$603,"Adjustment")</f>
        <v>0</v>
      </c>
      <c r="S1081" s="255">
        <f>SUMIFS('7.  Persistence Report'!V$27:V$603,'7.  Persistence Report'!$D$27:$D$603,$B1080,'7.  Persistence Report'!$H$27:$H$603,$R$991,'7.  Persistence Report'!$J$27:$J$603,"Adjustment")</f>
        <v>0</v>
      </c>
      <c r="T1081" s="255">
        <f>SUMIFS('7.  Persistence Report'!W$27:W$603,'7.  Persistence Report'!$D$27:$D$603,$B1080,'7.  Persistence Report'!$H$27:$H$603,$R$991,'7.  Persistence Report'!$J$27:$J$603,"Adjustment")</f>
        <v>0</v>
      </c>
      <c r="U1081" s="255">
        <f>SUMIFS('7.  Persistence Report'!X$27:X$603,'7.  Persistence Report'!$D$27:$D$603,$B1080,'7.  Persistence Report'!$H$27:$H$603,$R$991,'7.  Persistence Report'!$J$27:$J$603,"Adjustment")</f>
        <v>0</v>
      </c>
      <c r="V1081" s="255">
        <f>SUMIFS('7.  Persistence Report'!Y$27:Y$603,'7.  Persistence Report'!$D$27:$D$603,$B1080,'7.  Persistence Report'!$H$27:$H$603,$R$991,'7.  Persistence Report'!$J$27:$J$603,"Adjustment")</f>
        <v>0</v>
      </c>
      <c r="W1081" s="255">
        <f>SUMIFS('7.  Persistence Report'!Z$27:Z$603,'7.  Persistence Report'!$D$27:$D$603,$B1080,'7.  Persistence Report'!$H$27:$H$603,$R$991,'7.  Persistence Report'!$J$27:$J$603,"Adjustment")</f>
        <v>0</v>
      </c>
      <c r="X1081" s="255">
        <f>SUMIFS('7.  Persistence Report'!AA$27:AA$603,'7.  Persistence Report'!$D$27:$D$603,$B1080,'7.  Persistence Report'!$H$27:$H$603,$R$991,'7.  Persistence Report'!$J$27:$J$603,"Adjustment")</f>
        <v>0</v>
      </c>
      <c r="Y1081" s="255">
        <f>SUMIFS('7.  Persistence Report'!AB$27:AB$603,'7.  Persistence Report'!$D$27:$D$603,$B1080,'7.  Persistence Report'!$H$27:$H$603,$R$991,'7.  Persistence Report'!$J$27:$J$603,"Adjustment")</f>
        <v>0</v>
      </c>
      <c r="Z1081" s="255">
        <f>SUMIFS('7.  Persistence Report'!AC$27:AC$603,'7.  Persistence Report'!$D$27:$D$603,$B1080,'7.  Persistence Report'!$H$27:$H$603,$R$991,'7.  Persistence Report'!$J$27:$J$603,"Adjustment")</f>
        <v>0</v>
      </c>
      <c r="AA1081" s="255">
        <f>SUMIFS('7.  Persistence Report'!AD$27:AD$603,'7.  Persistence Report'!$D$27:$D$603,$B1080,'7.  Persistence Report'!$H$27:$H$603,$R$991,'7.  Persistence Report'!$J$27:$J$603,"Adjustment")</f>
        <v>0</v>
      </c>
      <c r="AB1081" s="255">
        <f>SUMIFS('7.  Persistence Report'!AE$27:AE$603,'7.  Persistence Report'!$D$27:$D$603,$B1080,'7.  Persistence Report'!$H$27:$H$603,$R$991,'7.  Persistence Report'!$J$27:$J$603,"Adjustment")</f>
        <v>0</v>
      </c>
      <c r="AC1081" s="255">
        <f>SUMIFS('7.  Persistence Report'!AF$27:AF$603,'7.  Persistence Report'!$D$27:$D$603,$B1080,'7.  Persistence Report'!$H$27:$H$603,$R$991,'7.  Persistence Report'!$J$27:$J$603,"Adjustment")</f>
        <v>0</v>
      </c>
      <c r="AD1081" s="255">
        <f>SUMIFS('7.  Persistence Report'!AG$27:AG$603,'7.  Persistence Report'!$D$27:$D$603,$B1080,'7.  Persistence Report'!$H$27:$H$603,$R$991,'7.  Persistence Report'!$J$27:$J$603,"Adjustment")</f>
        <v>0</v>
      </c>
      <c r="AE1081" s="362">
        <f>AE1080</f>
        <v>0</v>
      </c>
      <c r="AF1081" s="362">
        <f t="shared" ref="AF1081" si="3171">AF1080</f>
        <v>0</v>
      </c>
      <c r="AG1081" s="362">
        <f t="shared" ref="AG1081" si="3172">AG1080</f>
        <v>0.92021658990420974</v>
      </c>
      <c r="AH1081" s="362">
        <f t="shared" ref="AH1081" si="3173">AH1080</f>
        <v>6.6147970517793669E-2</v>
      </c>
      <c r="AI1081" s="362">
        <f t="shared" ref="AI1081" si="3174">AI1080</f>
        <v>3.8304899218835689E-3</v>
      </c>
      <c r="AJ1081" s="362">
        <f t="shared" ref="AJ1081" si="3175">AJ1080</f>
        <v>4.3946772346358911E-3</v>
      </c>
      <c r="AK1081" s="362">
        <f t="shared" ref="AK1081" si="3176">AK1080</f>
        <v>0</v>
      </c>
      <c r="AL1081" s="362">
        <f t="shared" ref="AL1081" si="3177">AL1080</f>
        <v>0</v>
      </c>
      <c r="AM1081" s="362">
        <f t="shared" ref="AM1081" si="3178">AM1080</f>
        <v>0</v>
      </c>
      <c r="AN1081" s="362">
        <f t="shared" ref="AN1081" si="3179">AN1080</f>
        <v>0</v>
      </c>
      <c r="AO1081" s="362">
        <f t="shared" ref="AO1081" si="3180">AO1080</f>
        <v>0</v>
      </c>
      <c r="AP1081" s="362">
        <f t="shared" ref="AP1081" si="3181">AP1080</f>
        <v>0</v>
      </c>
      <c r="AQ1081" s="362">
        <f t="shared" ref="AQ1081" si="3182">AQ1080</f>
        <v>0</v>
      </c>
      <c r="AR1081" s="362">
        <f t="shared" ref="AR1081" si="3183">AR1080</f>
        <v>0</v>
      </c>
      <c r="AS1081" s="266"/>
    </row>
    <row r="1082" spans="1:45" ht="15" customHeight="1" outlineLevel="1">
      <c r="A1082" s="464"/>
      <c r="B1082" s="254"/>
      <c r="C1082" s="251"/>
      <c r="D1082" s="251"/>
      <c r="E1082" s="251"/>
      <c r="F1082" s="251"/>
      <c r="G1082" s="251"/>
      <c r="H1082" s="251"/>
      <c r="I1082" s="251"/>
      <c r="J1082" s="251"/>
      <c r="K1082" s="251"/>
      <c r="L1082" s="251"/>
      <c r="M1082" s="251"/>
      <c r="N1082" s="251"/>
      <c r="O1082" s="251"/>
      <c r="P1082" s="251"/>
      <c r="Q1082" s="251"/>
      <c r="R1082" s="251"/>
      <c r="S1082" s="251"/>
      <c r="T1082" s="251"/>
      <c r="U1082" s="251"/>
      <c r="V1082" s="251"/>
      <c r="W1082" s="251"/>
      <c r="X1082" s="251"/>
      <c r="Y1082" s="251"/>
      <c r="Z1082" s="251"/>
      <c r="AA1082" s="251"/>
      <c r="AB1082" s="251"/>
      <c r="AC1082" s="251"/>
      <c r="AD1082" s="251"/>
      <c r="AE1082" s="363"/>
      <c r="AF1082" s="376"/>
      <c r="AG1082" s="376"/>
      <c r="AH1082" s="376"/>
      <c r="AI1082" s="376"/>
      <c r="AJ1082" s="376"/>
      <c r="AK1082" s="376"/>
      <c r="AL1082" s="376"/>
      <c r="AM1082" s="376"/>
      <c r="AN1082" s="376"/>
      <c r="AO1082" s="376"/>
      <c r="AP1082" s="376"/>
      <c r="AQ1082" s="376"/>
      <c r="AR1082" s="376"/>
      <c r="AS1082" s="266"/>
    </row>
    <row r="1083" spans="1:45" ht="15" customHeight="1" outlineLevel="1">
      <c r="A1083" s="464">
        <v>28</v>
      </c>
      <c r="B1083" s="379" t="s">
        <v>120</v>
      </c>
      <c r="C1083" s="251" t="s">
        <v>25</v>
      </c>
      <c r="D1083" s="255">
        <f>SUMIFS('7.  Persistence Report'!AZ$27:AZ$603,'7.  Persistence Report'!$D$27:$D$603,$B1083,'7.  Persistence Report'!$H$27:$H$603,$D$991,'7.  Persistence Report'!$J$27:$J$603,"&lt;&gt;Adjustment")</f>
        <v>0</v>
      </c>
      <c r="E1083" s="255">
        <f>SUMIFS('7.  Persistence Report'!BA$27:BA$603,'7.  Persistence Report'!$D$27:$D$603,$B1083,'7.  Persistence Report'!$H$27:$H$603,$D$991,'7.  Persistence Report'!$J$27:$J$603,"&lt;&gt;Adjustment")</f>
        <v>0</v>
      </c>
      <c r="F1083" s="255">
        <f>SUMIFS('7.  Persistence Report'!BB$27:BB$603,'7.  Persistence Report'!$D$27:$D$603,$B1083,'7.  Persistence Report'!$H$27:$H$603,$D$991,'7.  Persistence Report'!$J$27:$J$603,"&lt;&gt;Adjustment")</f>
        <v>0</v>
      </c>
      <c r="G1083" s="255">
        <f>SUMIFS('7.  Persistence Report'!BC$27:BC$603,'7.  Persistence Report'!$D$27:$D$603,$B1083,'7.  Persistence Report'!$H$27:$H$603,$D$991,'7.  Persistence Report'!$J$27:$J$603,"&lt;&gt;Adjustment")</f>
        <v>0</v>
      </c>
      <c r="H1083" s="255">
        <f>SUMIFS('7.  Persistence Report'!BD$27:BD$603,'7.  Persistence Report'!$D$27:$D$603,$B1083,'7.  Persistence Report'!$H$27:$H$603,$D$991,'7.  Persistence Report'!$J$27:$J$603,"&lt;&gt;Adjustment")</f>
        <v>0</v>
      </c>
      <c r="I1083" s="255">
        <f>SUMIFS('7.  Persistence Report'!BE$27:BE$603,'7.  Persistence Report'!$D$27:$D$603,$B1083,'7.  Persistence Report'!$H$27:$H$603,$D$991,'7.  Persistence Report'!$J$27:$J$603,"&lt;&gt;Adjustment")</f>
        <v>0</v>
      </c>
      <c r="J1083" s="255">
        <f>SUMIFS('7.  Persistence Report'!BF$27:BF$603,'7.  Persistence Report'!$D$27:$D$603,$B1083,'7.  Persistence Report'!$H$27:$H$603,$D$991,'7.  Persistence Report'!$J$27:$J$603,"&lt;&gt;Adjustment")</f>
        <v>0</v>
      </c>
      <c r="K1083" s="255">
        <f>SUMIFS('7.  Persistence Report'!BG$27:BG$603,'7.  Persistence Report'!$D$27:$D$603,$B1083,'7.  Persistence Report'!$H$27:$H$603,$D$991,'7.  Persistence Report'!$J$27:$J$603,"&lt;&gt;Adjustment")</f>
        <v>0</v>
      </c>
      <c r="L1083" s="255">
        <f>SUMIFS('7.  Persistence Report'!BH$27:BH$603,'7.  Persistence Report'!$D$27:$D$603,$B1083,'7.  Persistence Report'!$H$27:$H$603,$D$991,'7.  Persistence Report'!$J$27:$J$603,"&lt;&gt;Adjustment")</f>
        <v>0</v>
      </c>
      <c r="M1083" s="255">
        <f>SUMIFS('7.  Persistence Report'!BI$27:BI$603,'7.  Persistence Report'!$D$27:$D$603,$B1083,'7.  Persistence Report'!$H$27:$H$603,$D$991,'7.  Persistence Report'!$J$27:$J$603,"&lt;&gt;Adjustment")</f>
        <v>0</v>
      </c>
      <c r="N1083" s="255">
        <f>SUMIFS('7.  Persistence Report'!BJ$27:BJ$603,'7.  Persistence Report'!$D$27:$D$603,$B1083,'7.  Persistence Report'!$H$27:$H$603,$D$991,'7.  Persistence Report'!$J$27:$J$603,"&lt;&gt;Adjustment")</f>
        <v>0</v>
      </c>
      <c r="O1083" s="255">
        <f>SUMIFS('7.  Persistence Report'!BK$27:BK$603,'7.  Persistence Report'!$D$27:$D$603,$B1083,'7.  Persistence Report'!$H$27:$H$603,$D$991,'7.  Persistence Report'!$J$27:$J$603,"&lt;&gt;Adjustment")</f>
        <v>0</v>
      </c>
      <c r="P1083" s="255">
        <f>SUMIFS('7.  Persistence Report'!BL$27:BL$603,'7.  Persistence Report'!$D$27:$D$603,$B1083,'7.  Persistence Report'!$H$27:$H$603,$D$991,'7.  Persistence Report'!$J$27:$J$603,"&lt;&gt;Adjustment")</f>
        <v>0</v>
      </c>
      <c r="Q1083" s="255">
        <v>12</v>
      </c>
      <c r="R1083" s="255">
        <f>SUMIFS('7.  Persistence Report'!U$27:U$603,'7.  Persistence Report'!$D$27:$D$603,$B1083,'7.  Persistence Report'!$H$27:$H$603,$R$991,'7.  Persistence Report'!$J$27:$J$603,"&lt;&gt;Adjustment")</f>
        <v>0</v>
      </c>
      <c r="S1083" s="255">
        <f>SUMIFS('7.  Persistence Report'!V$27:V$603,'7.  Persistence Report'!$D$27:$D$603,$B1083,'7.  Persistence Report'!$H$27:$H$603,$R$991,'7.  Persistence Report'!$J$27:$J$603,"&lt;&gt;Adjustment")</f>
        <v>0</v>
      </c>
      <c r="T1083" s="255">
        <f>SUMIFS('7.  Persistence Report'!W$27:W$603,'7.  Persistence Report'!$D$27:$D$603,$B1083,'7.  Persistence Report'!$H$27:$H$603,$R$991,'7.  Persistence Report'!$J$27:$J$603,"&lt;&gt;Adjustment")</f>
        <v>0</v>
      </c>
      <c r="U1083" s="255">
        <f>SUMIFS('7.  Persistence Report'!X$27:X$603,'7.  Persistence Report'!$D$27:$D$603,$B1083,'7.  Persistence Report'!$H$27:$H$603,$R$991,'7.  Persistence Report'!$J$27:$J$603,"&lt;&gt;Adjustment")</f>
        <v>0</v>
      </c>
      <c r="V1083" s="255">
        <f>SUMIFS('7.  Persistence Report'!Y$27:Y$603,'7.  Persistence Report'!$D$27:$D$603,$B1083,'7.  Persistence Report'!$H$27:$H$603,$R$991,'7.  Persistence Report'!$J$27:$J$603,"&lt;&gt;Adjustment")</f>
        <v>0</v>
      </c>
      <c r="W1083" s="255">
        <f>SUMIFS('7.  Persistence Report'!Z$27:Z$603,'7.  Persistence Report'!$D$27:$D$603,$B1083,'7.  Persistence Report'!$H$27:$H$603,$R$991,'7.  Persistence Report'!$J$27:$J$603,"&lt;&gt;Adjustment")</f>
        <v>0</v>
      </c>
      <c r="X1083" s="255">
        <f>SUMIFS('7.  Persistence Report'!AA$27:AA$603,'7.  Persistence Report'!$D$27:$D$603,$B1083,'7.  Persistence Report'!$H$27:$H$603,$R$991,'7.  Persistence Report'!$J$27:$J$603,"&lt;&gt;Adjustment")</f>
        <v>0</v>
      </c>
      <c r="Y1083" s="255">
        <f>SUMIFS('7.  Persistence Report'!AB$27:AB$603,'7.  Persistence Report'!$D$27:$D$603,$B1083,'7.  Persistence Report'!$H$27:$H$603,$R$991,'7.  Persistence Report'!$J$27:$J$603,"&lt;&gt;Adjustment")</f>
        <v>0</v>
      </c>
      <c r="Z1083" s="255">
        <f>SUMIFS('7.  Persistence Report'!AC$27:AC$603,'7.  Persistence Report'!$D$27:$D$603,$B1083,'7.  Persistence Report'!$H$27:$H$603,$R$991,'7.  Persistence Report'!$J$27:$J$603,"&lt;&gt;Adjustment")</f>
        <v>0</v>
      </c>
      <c r="AA1083" s="255">
        <f>SUMIFS('7.  Persistence Report'!AD$27:AD$603,'7.  Persistence Report'!$D$27:$D$603,$B1083,'7.  Persistence Report'!$H$27:$H$603,$R$991,'7.  Persistence Report'!$J$27:$J$603,"&lt;&gt;Adjustment")</f>
        <v>0</v>
      </c>
      <c r="AB1083" s="255">
        <f>SUMIFS('7.  Persistence Report'!AE$27:AE$603,'7.  Persistence Report'!$D$27:$D$603,$B1083,'7.  Persistence Report'!$H$27:$H$603,$R$991,'7.  Persistence Report'!$J$27:$J$603,"&lt;&gt;Adjustment")</f>
        <v>0</v>
      </c>
      <c r="AC1083" s="255">
        <f>SUMIFS('7.  Persistence Report'!AF$27:AF$603,'7.  Persistence Report'!$D$27:$D$603,$B1083,'7.  Persistence Report'!$H$27:$H$603,$R$991,'7.  Persistence Report'!$J$27:$J$603,"&lt;&gt;Adjustment")</f>
        <v>0</v>
      </c>
      <c r="AD1083" s="255">
        <f>SUMIFS('7.  Persistence Report'!AG$27:AG$603,'7.  Persistence Report'!$D$27:$D$603,$B1083,'7.  Persistence Report'!$H$27:$H$603,$R$991,'7.  Persistence Report'!$J$27:$J$603,"&lt;&gt;Adjustment")</f>
        <v>0</v>
      </c>
      <c r="AE1083" s="361">
        <f>IFERROR(VLOOKUP($B1083,'3-a.  Rate Class Allocations'!$B:$AY,28,FALSE),0)</f>
        <v>0</v>
      </c>
      <c r="AF1083" s="361">
        <f>IFERROR(VLOOKUP($B1083,'3-a.  Rate Class Allocations'!$B:$AY,30,FALSE),0)</f>
        <v>0</v>
      </c>
      <c r="AG1083" s="361">
        <f>IFERROR(VLOOKUP($B1083,'3-a.  Rate Class Allocations'!$B:$AY,32,FALSE),0)</f>
        <v>8.9297173379666115E-3</v>
      </c>
      <c r="AH1083" s="361">
        <f>IFERROR(VLOOKUP($B1083,'3-a.  Rate Class Allocations'!$B:$AY,33,FALSE),0)</f>
        <v>0.47861243619982291</v>
      </c>
      <c r="AI1083" s="361">
        <f>IFERROR(VLOOKUP($B1083,'3-a.  Rate Class Allocations'!$B:$AY,35,FALSE),0)</f>
        <v>0.15893379443892505</v>
      </c>
      <c r="AJ1083" s="361">
        <f>IFERROR(VLOOKUP($B1083,'3-a.  Rate Class Allocations'!$B:$AY,37,FALSE),0)</f>
        <v>0.35292374820196643</v>
      </c>
      <c r="AK1083" s="366"/>
      <c r="AL1083" s="366"/>
      <c r="AM1083" s="366"/>
      <c r="AN1083" s="366"/>
      <c r="AO1083" s="366"/>
      <c r="AP1083" s="366"/>
      <c r="AQ1083" s="366"/>
      <c r="AR1083" s="366"/>
      <c r="AS1083" s="256">
        <f>SUM(AE1083:AR1083)</f>
        <v>0.99939969617868107</v>
      </c>
    </row>
    <row r="1084" spans="1:45" ht="15" customHeight="1" outlineLevel="1">
      <c r="A1084" s="464"/>
      <c r="B1084" s="254" t="s">
        <v>345</v>
      </c>
      <c r="C1084" s="251" t="s">
        <v>163</v>
      </c>
      <c r="D1084" s="255">
        <f>SUMIFS('7.  Persistence Report'!AZ$27:AZ$603,'7.  Persistence Report'!$D$27:$D$603,$B1083,'7.  Persistence Report'!$H$27:$H$603,$D$991,'7.  Persistence Report'!$J$27:$J$603,"Adjustment")</f>
        <v>6867204.0873109819</v>
      </c>
      <c r="E1084" s="255">
        <f>SUMIFS('7.  Persistence Report'!BA$27:BA$603,'7.  Persistence Report'!$D$27:$D$603,$B1083,'7.  Persistence Report'!$H$27:$H$603,$D$991,'7.  Persistence Report'!$J$27:$J$603,"Adjustment")</f>
        <v>6867204.0873109819</v>
      </c>
      <c r="F1084" s="255">
        <f>SUMIFS('7.  Persistence Report'!BB$27:BB$603,'7.  Persistence Report'!$D$27:$D$603,$B1083,'7.  Persistence Report'!$H$27:$H$603,$D$991,'7.  Persistence Report'!$J$27:$J$603,"Adjustment")</f>
        <v>6867204.0873109819</v>
      </c>
      <c r="G1084" s="255">
        <f>SUMIFS('7.  Persistence Report'!BC$27:BC$603,'7.  Persistence Report'!$D$27:$D$603,$B1083,'7.  Persistence Report'!$H$27:$H$603,$D$991,'7.  Persistence Report'!$J$27:$J$603,"Adjustment")</f>
        <v>6867204.0873109819</v>
      </c>
      <c r="H1084" s="255">
        <f>SUMIFS('7.  Persistence Report'!BD$27:BD$603,'7.  Persistence Report'!$D$27:$D$603,$B1083,'7.  Persistence Report'!$H$27:$H$603,$D$991,'7.  Persistence Report'!$J$27:$J$603,"Adjustment")</f>
        <v>6867204.0873109819</v>
      </c>
      <c r="I1084" s="255">
        <f>SUMIFS('7.  Persistence Report'!BE$27:BE$603,'7.  Persistence Report'!$D$27:$D$603,$B1083,'7.  Persistence Report'!$H$27:$H$603,$D$991,'7.  Persistence Report'!$J$27:$J$603,"Adjustment")</f>
        <v>6867204.0873109819</v>
      </c>
      <c r="J1084" s="255">
        <f>SUMIFS('7.  Persistence Report'!BF$27:BF$603,'7.  Persistence Report'!$D$27:$D$603,$B1083,'7.  Persistence Report'!$H$27:$H$603,$D$991,'7.  Persistence Report'!$J$27:$J$603,"Adjustment")</f>
        <v>6867204.0873109819</v>
      </c>
      <c r="K1084" s="255">
        <f>SUMIFS('7.  Persistence Report'!BG$27:BG$603,'7.  Persistence Report'!$D$27:$D$603,$B1083,'7.  Persistence Report'!$H$27:$H$603,$D$991,'7.  Persistence Report'!$J$27:$J$603,"Adjustment")</f>
        <v>6867204.0873109819</v>
      </c>
      <c r="L1084" s="255">
        <f>SUMIFS('7.  Persistence Report'!BH$27:BH$603,'7.  Persistence Report'!$D$27:$D$603,$B1083,'7.  Persistence Report'!$H$27:$H$603,$D$991,'7.  Persistence Report'!$J$27:$J$603,"Adjustment")</f>
        <v>6867204.0873109819</v>
      </c>
      <c r="M1084" s="255">
        <f>SUMIFS('7.  Persistence Report'!BI$27:BI$603,'7.  Persistence Report'!$D$27:$D$603,$B1083,'7.  Persistence Report'!$H$27:$H$603,$D$991,'7.  Persistence Report'!$J$27:$J$603,"Adjustment")</f>
        <v>6867204.0873109819</v>
      </c>
      <c r="N1084" s="255">
        <f>SUMIFS('7.  Persistence Report'!BJ$27:BJ$603,'7.  Persistence Report'!$D$27:$D$603,$B1083,'7.  Persistence Report'!$H$27:$H$603,$D$991,'7.  Persistence Report'!$J$27:$J$603,"Adjustment")</f>
        <v>6867204.0873109819</v>
      </c>
      <c r="O1084" s="255">
        <f>SUMIFS('7.  Persistence Report'!BK$27:BK$603,'7.  Persistence Report'!$D$27:$D$603,$B1083,'7.  Persistence Report'!$H$27:$H$603,$D$991,'7.  Persistence Report'!$J$27:$J$603,"Adjustment")</f>
        <v>6867204.0873109819</v>
      </c>
      <c r="P1084" s="255">
        <f>SUMIFS('7.  Persistence Report'!BL$27:BL$603,'7.  Persistence Report'!$D$27:$D$603,$B1083,'7.  Persistence Report'!$H$27:$H$603,$D$991,'7.  Persistence Report'!$J$27:$J$603,"Adjustment")</f>
        <v>6867204.0873109819</v>
      </c>
      <c r="Q1084" s="255">
        <f>Q1083</f>
        <v>12</v>
      </c>
      <c r="R1084" s="255">
        <f>SUMIFS('7.  Persistence Report'!U$27:U$603,'7.  Persistence Report'!$D$27:$D$603,$B1083,'7.  Persistence Report'!$H$27:$H$603,$R$991,'7.  Persistence Report'!$J$27:$J$603,"Adjustment")</f>
        <v>1794.703132780083</v>
      </c>
      <c r="S1084" s="255">
        <f>SUMIFS('7.  Persistence Report'!V$27:V$603,'7.  Persistence Report'!$D$27:$D$603,$B1083,'7.  Persistence Report'!$H$27:$H$603,$R$991,'7.  Persistence Report'!$J$27:$J$603,"Adjustment")</f>
        <v>1794.703132780083</v>
      </c>
      <c r="T1084" s="255">
        <f>SUMIFS('7.  Persistence Report'!W$27:W$603,'7.  Persistence Report'!$D$27:$D$603,$B1083,'7.  Persistence Report'!$H$27:$H$603,$R$991,'7.  Persistence Report'!$J$27:$J$603,"Adjustment")</f>
        <v>1794.703132780083</v>
      </c>
      <c r="U1084" s="255">
        <f>SUMIFS('7.  Persistence Report'!X$27:X$603,'7.  Persistence Report'!$D$27:$D$603,$B1083,'7.  Persistence Report'!$H$27:$H$603,$R$991,'7.  Persistence Report'!$J$27:$J$603,"Adjustment")</f>
        <v>1794.703132780083</v>
      </c>
      <c r="V1084" s="255">
        <f>SUMIFS('7.  Persistence Report'!Y$27:Y$603,'7.  Persistence Report'!$D$27:$D$603,$B1083,'7.  Persistence Report'!$H$27:$H$603,$R$991,'7.  Persistence Report'!$J$27:$J$603,"Adjustment")</f>
        <v>1794.703132780083</v>
      </c>
      <c r="W1084" s="255">
        <f>SUMIFS('7.  Persistence Report'!Z$27:Z$603,'7.  Persistence Report'!$D$27:$D$603,$B1083,'7.  Persistence Report'!$H$27:$H$603,$R$991,'7.  Persistence Report'!$J$27:$J$603,"Adjustment")</f>
        <v>1794.703132780083</v>
      </c>
      <c r="X1084" s="255">
        <f>SUMIFS('7.  Persistence Report'!AA$27:AA$603,'7.  Persistence Report'!$D$27:$D$603,$B1083,'7.  Persistence Report'!$H$27:$H$603,$R$991,'7.  Persistence Report'!$J$27:$J$603,"Adjustment")</f>
        <v>1794.703132780083</v>
      </c>
      <c r="Y1084" s="255">
        <f>SUMIFS('7.  Persistence Report'!AB$27:AB$603,'7.  Persistence Report'!$D$27:$D$603,$B1083,'7.  Persistence Report'!$H$27:$H$603,$R$991,'7.  Persistence Report'!$J$27:$J$603,"Adjustment")</f>
        <v>1794.703132780083</v>
      </c>
      <c r="Z1084" s="255">
        <f>SUMIFS('7.  Persistence Report'!AC$27:AC$603,'7.  Persistence Report'!$D$27:$D$603,$B1083,'7.  Persistence Report'!$H$27:$H$603,$R$991,'7.  Persistence Report'!$J$27:$J$603,"Adjustment")</f>
        <v>1794.703132780083</v>
      </c>
      <c r="AA1084" s="255">
        <f>SUMIFS('7.  Persistence Report'!AD$27:AD$603,'7.  Persistence Report'!$D$27:$D$603,$B1083,'7.  Persistence Report'!$H$27:$H$603,$R$991,'7.  Persistence Report'!$J$27:$J$603,"Adjustment")</f>
        <v>1794.703132780083</v>
      </c>
      <c r="AB1084" s="255">
        <f>SUMIFS('7.  Persistence Report'!AE$27:AE$603,'7.  Persistence Report'!$D$27:$D$603,$B1083,'7.  Persistence Report'!$H$27:$H$603,$R$991,'7.  Persistence Report'!$J$27:$J$603,"Adjustment")</f>
        <v>1794.703132780083</v>
      </c>
      <c r="AC1084" s="255">
        <f>SUMIFS('7.  Persistence Report'!AF$27:AF$603,'7.  Persistence Report'!$D$27:$D$603,$B1083,'7.  Persistence Report'!$H$27:$H$603,$R$991,'7.  Persistence Report'!$J$27:$J$603,"Adjustment")</f>
        <v>1794.703132780083</v>
      </c>
      <c r="AD1084" s="255">
        <f>SUMIFS('7.  Persistence Report'!AG$27:AG$603,'7.  Persistence Report'!$D$27:$D$603,$B1083,'7.  Persistence Report'!$H$27:$H$603,$R$991,'7.  Persistence Report'!$J$27:$J$603,"Adjustment")</f>
        <v>1794.703132780083</v>
      </c>
      <c r="AE1084" s="362">
        <f>AE1083</f>
        <v>0</v>
      </c>
      <c r="AF1084" s="362">
        <f>AF1083</f>
        <v>0</v>
      </c>
      <c r="AG1084" s="362">
        <f t="shared" ref="AG1084" si="3184">AG1083</f>
        <v>8.9297173379666115E-3</v>
      </c>
      <c r="AH1084" s="362">
        <f t="shared" ref="AH1084" si="3185">AH1083</f>
        <v>0.47861243619982291</v>
      </c>
      <c r="AI1084" s="362">
        <f t="shared" ref="AI1084" si="3186">AI1083</f>
        <v>0.15893379443892505</v>
      </c>
      <c r="AJ1084" s="362">
        <f t="shared" ref="AJ1084" si="3187">AJ1083</f>
        <v>0.35292374820196643</v>
      </c>
      <c r="AK1084" s="362">
        <f>AK1083</f>
        <v>0</v>
      </c>
      <c r="AL1084" s="362">
        <f t="shared" ref="AL1084" si="3188">AL1083</f>
        <v>0</v>
      </c>
      <c r="AM1084" s="362">
        <f t="shared" ref="AM1084" si="3189">AM1083</f>
        <v>0</v>
      </c>
      <c r="AN1084" s="362">
        <f t="shared" ref="AN1084" si="3190">AN1083</f>
        <v>0</v>
      </c>
      <c r="AO1084" s="362">
        <f t="shared" ref="AO1084" si="3191">AO1083</f>
        <v>0</v>
      </c>
      <c r="AP1084" s="362">
        <f t="shared" ref="AP1084" si="3192">AP1083</f>
        <v>0</v>
      </c>
      <c r="AQ1084" s="362">
        <f t="shared" ref="AQ1084" si="3193">AQ1083</f>
        <v>0</v>
      </c>
      <c r="AR1084" s="362">
        <f t="shared" ref="AR1084" si="3194">AR1083</f>
        <v>0</v>
      </c>
      <c r="AS1084" s="266"/>
    </row>
    <row r="1085" spans="1:45" ht="15" customHeight="1" outlineLevel="1">
      <c r="A1085" s="464"/>
      <c r="B1085" s="254"/>
      <c r="C1085" s="251"/>
      <c r="D1085" s="251"/>
      <c r="E1085" s="251"/>
      <c r="F1085" s="251"/>
      <c r="G1085" s="251"/>
      <c r="H1085" s="251"/>
      <c r="I1085" s="251"/>
      <c r="J1085" s="251"/>
      <c r="K1085" s="251"/>
      <c r="L1085" s="251"/>
      <c r="M1085" s="251"/>
      <c r="N1085" s="251"/>
      <c r="O1085" s="251"/>
      <c r="P1085" s="251"/>
      <c r="Q1085" s="251"/>
      <c r="R1085" s="251"/>
      <c r="S1085" s="251"/>
      <c r="T1085" s="251"/>
      <c r="U1085" s="251"/>
      <c r="V1085" s="251"/>
      <c r="W1085" s="251"/>
      <c r="X1085" s="251"/>
      <c r="Y1085" s="251"/>
      <c r="Z1085" s="251"/>
      <c r="AA1085" s="251"/>
      <c r="AB1085" s="251"/>
      <c r="AC1085" s="251"/>
      <c r="AD1085" s="251"/>
      <c r="AE1085" s="363"/>
      <c r="AF1085" s="376"/>
      <c r="AG1085" s="376"/>
      <c r="AH1085" s="376"/>
      <c r="AI1085" s="376"/>
      <c r="AJ1085" s="376"/>
      <c r="AK1085" s="376"/>
      <c r="AL1085" s="376"/>
      <c r="AM1085" s="376"/>
      <c r="AN1085" s="376"/>
      <c r="AO1085" s="376"/>
      <c r="AP1085" s="376"/>
      <c r="AQ1085" s="376"/>
      <c r="AR1085" s="376"/>
      <c r="AS1085" s="266"/>
    </row>
    <row r="1086" spans="1:45" ht="15" customHeight="1" outlineLevel="1">
      <c r="A1086" s="464">
        <v>29</v>
      </c>
      <c r="B1086" s="379" t="s">
        <v>121</v>
      </c>
      <c r="C1086" s="251" t="s">
        <v>25</v>
      </c>
      <c r="D1086" s="255">
        <f>SUMIFS('7.  Persistence Report'!AZ$27:AZ$603,'7.  Persistence Report'!$D$27:$D$603,$B1086,'7.  Persistence Report'!$H$27:$H$603,$D$991,'7.  Persistence Report'!$J$27:$J$603,"&lt;&gt;Adjustment")</f>
        <v>0</v>
      </c>
      <c r="E1086" s="255">
        <f>SUMIFS('7.  Persistence Report'!BA$27:BA$603,'7.  Persistence Report'!$D$27:$D$603,$B1086,'7.  Persistence Report'!$H$27:$H$603,$D$991,'7.  Persistence Report'!$J$27:$J$603,"&lt;&gt;Adjustment")</f>
        <v>0</v>
      </c>
      <c r="F1086" s="255">
        <f>SUMIFS('7.  Persistence Report'!BB$27:BB$603,'7.  Persistence Report'!$D$27:$D$603,$B1086,'7.  Persistence Report'!$H$27:$H$603,$D$991,'7.  Persistence Report'!$J$27:$J$603,"&lt;&gt;Adjustment")</f>
        <v>0</v>
      </c>
      <c r="G1086" s="255">
        <f>SUMIFS('7.  Persistence Report'!BC$27:BC$603,'7.  Persistence Report'!$D$27:$D$603,$B1086,'7.  Persistence Report'!$H$27:$H$603,$D$991,'7.  Persistence Report'!$J$27:$J$603,"&lt;&gt;Adjustment")</f>
        <v>0</v>
      </c>
      <c r="H1086" s="255">
        <f>SUMIFS('7.  Persistence Report'!BD$27:BD$603,'7.  Persistence Report'!$D$27:$D$603,$B1086,'7.  Persistence Report'!$H$27:$H$603,$D$991,'7.  Persistence Report'!$J$27:$J$603,"&lt;&gt;Adjustment")</f>
        <v>0</v>
      </c>
      <c r="I1086" s="255">
        <f>SUMIFS('7.  Persistence Report'!BE$27:BE$603,'7.  Persistence Report'!$D$27:$D$603,$B1086,'7.  Persistence Report'!$H$27:$H$603,$D$991,'7.  Persistence Report'!$J$27:$J$603,"&lt;&gt;Adjustment")</f>
        <v>0</v>
      </c>
      <c r="J1086" s="255">
        <f>SUMIFS('7.  Persistence Report'!BF$27:BF$603,'7.  Persistence Report'!$D$27:$D$603,$B1086,'7.  Persistence Report'!$H$27:$H$603,$D$991,'7.  Persistence Report'!$J$27:$J$603,"&lt;&gt;Adjustment")</f>
        <v>0</v>
      </c>
      <c r="K1086" s="255">
        <f>SUMIFS('7.  Persistence Report'!BG$27:BG$603,'7.  Persistence Report'!$D$27:$D$603,$B1086,'7.  Persistence Report'!$H$27:$H$603,$D$991,'7.  Persistence Report'!$J$27:$J$603,"&lt;&gt;Adjustment")</f>
        <v>0</v>
      </c>
      <c r="L1086" s="255">
        <f>SUMIFS('7.  Persistence Report'!BH$27:BH$603,'7.  Persistence Report'!$D$27:$D$603,$B1086,'7.  Persistence Report'!$H$27:$H$603,$D$991,'7.  Persistence Report'!$J$27:$J$603,"&lt;&gt;Adjustment")</f>
        <v>0</v>
      </c>
      <c r="M1086" s="255">
        <f>SUMIFS('7.  Persistence Report'!BI$27:BI$603,'7.  Persistence Report'!$D$27:$D$603,$B1086,'7.  Persistence Report'!$H$27:$H$603,$D$991,'7.  Persistence Report'!$J$27:$J$603,"&lt;&gt;Adjustment")</f>
        <v>0</v>
      </c>
      <c r="N1086" s="255">
        <f>SUMIFS('7.  Persistence Report'!BJ$27:BJ$603,'7.  Persistence Report'!$D$27:$D$603,$B1086,'7.  Persistence Report'!$H$27:$H$603,$D$991,'7.  Persistence Report'!$J$27:$J$603,"&lt;&gt;Adjustment")</f>
        <v>0</v>
      </c>
      <c r="O1086" s="255">
        <f>SUMIFS('7.  Persistence Report'!BK$27:BK$603,'7.  Persistence Report'!$D$27:$D$603,$B1086,'7.  Persistence Report'!$H$27:$H$603,$D$991,'7.  Persistence Report'!$J$27:$J$603,"&lt;&gt;Adjustment")</f>
        <v>0</v>
      </c>
      <c r="P1086" s="255">
        <f>SUMIFS('7.  Persistence Report'!BL$27:BL$603,'7.  Persistence Report'!$D$27:$D$603,$B1086,'7.  Persistence Report'!$H$27:$H$603,$D$991,'7.  Persistence Report'!$J$27:$J$603,"&lt;&gt;Adjustment")</f>
        <v>0</v>
      </c>
      <c r="Q1086" s="255">
        <v>3</v>
      </c>
      <c r="R1086" s="255">
        <f>SUMIFS('7.  Persistence Report'!U$27:U$603,'7.  Persistence Report'!$D$27:$D$603,$B1086,'7.  Persistence Report'!$H$27:$H$603,$R$991,'7.  Persistence Report'!$J$27:$J$603,"&lt;&gt;Adjustment")</f>
        <v>0</v>
      </c>
      <c r="S1086" s="255">
        <f>SUMIFS('7.  Persistence Report'!V$27:V$603,'7.  Persistence Report'!$D$27:$D$603,$B1086,'7.  Persistence Report'!$H$27:$H$603,$R$991,'7.  Persistence Report'!$J$27:$J$603,"&lt;&gt;Adjustment")</f>
        <v>0</v>
      </c>
      <c r="T1086" s="255">
        <f>SUMIFS('7.  Persistence Report'!W$27:W$603,'7.  Persistence Report'!$D$27:$D$603,$B1086,'7.  Persistence Report'!$H$27:$H$603,$R$991,'7.  Persistence Report'!$J$27:$J$603,"&lt;&gt;Adjustment")</f>
        <v>0</v>
      </c>
      <c r="U1086" s="255">
        <f>SUMIFS('7.  Persistence Report'!X$27:X$603,'7.  Persistence Report'!$D$27:$D$603,$B1086,'7.  Persistence Report'!$H$27:$H$603,$R$991,'7.  Persistence Report'!$J$27:$J$603,"&lt;&gt;Adjustment")</f>
        <v>0</v>
      </c>
      <c r="V1086" s="255">
        <f>SUMIFS('7.  Persistence Report'!Y$27:Y$603,'7.  Persistence Report'!$D$27:$D$603,$B1086,'7.  Persistence Report'!$H$27:$H$603,$R$991,'7.  Persistence Report'!$J$27:$J$603,"&lt;&gt;Adjustment")</f>
        <v>0</v>
      </c>
      <c r="W1086" s="255">
        <f>SUMIFS('7.  Persistence Report'!Z$27:Z$603,'7.  Persistence Report'!$D$27:$D$603,$B1086,'7.  Persistence Report'!$H$27:$H$603,$R$991,'7.  Persistence Report'!$J$27:$J$603,"&lt;&gt;Adjustment")</f>
        <v>0</v>
      </c>
      <c r="X1086" s="255">
        <f>SUMIFS('7.  Persistence Report'!AA$27:AA$603,'7.  Persistence Report'!$D$27:$D$603,$B1086,'7.  Persistence Report'!$H$27:$H$603,$R$991,'7.  Persistence Report'!$J$27:$J$603,"&lt;&gt;Adjustment")</f>
        <v>0</v>
      </c>
      <c r="Y1086" s="255">
        <f>SUMIFS('7.  Persistence Report'!AB$27:AB$603,'7.  Persistence Report'!$D$27:$D$603,$B1086,'7.  Persistence Report'!$H$27:$H$603,$R$991,'7.  Persistence Report'!$J$27:$J$603,"&lt;&gt;Adjustment")</f>
        <v>0</v>
      </c>
      <c r="Z1086" s="255">
        <f>SUMIFS('7.  Persistence Report'!AC$27:AC$603,'7.  Persistence Report'!$D$27:$D$603,$B1086,'7.  Persistence Report'!$H$27:$H$603,$R$991,'7.  Persistence Report'!$J$27:$J$603,"&lt;&gt;Adjustment")</f>
        <v>0</v>
      </c>
      <c r="AA1086" s="255">
        <f>SUMIFS('7.  Persistence Report'!AD$27:AD$603,'7.  Persistence Report'!$D$27:$D$603,$B1086,'7.  Persistence Report'!$H$27:$H$603,$R$991,'7.  Persistence Report'!$J$27:$J$603,"&lt;&gt;Adjustment")</f>
        <v>0</v>
      </c>
      <c r="AB1086" s="255">
        <f>SUMIFS('7.  Persistence Report'!AE$27:AE$603,'7.  Persistence Report'!$D$27:$D$603,$B1086,'7.  Persistence Report'!$H$27:$H$603,$R$991,'7.  Persistence Report'!$J$27:$J$603,"&lt;&gt;Adjustment")</f>
        <v>0</v>
      </c>
      <c r="AC1086" s="255">
        <f>SUMIFS('7.  Persistence Report'!AF$27:AF$603,'7.  Persistence Report'!$D$27:$D$603,$B1086,'7.  Persistence Report'!$H$27:$H$603,$R$991,'7.  Persistence Report'!$J$27:$J$603,"&lt;&gt;Adjustment")</f>
        <v>0</v>
      </c>
      <c r="AD1086" s="255">
        <f>SUMIFS('7.  Persistence Report'!AG$27:AG$603,'7.  Persistence Report'!$D$27:$D$603,$B1086,'7.  Persistence Report'!$H$27:$H$603,$R$991,'7.  Persistence Report'!$J$27:$J$603,"&lt;&gt;Adjustment")</f>
        <v>0</v>
      </c>
      <c r="AE1086" s="361">
        <f>IFERROR(VLOOKUP($B1086,'3-a.  Rate Class Allocations'!$B:$AY,28,FALSE),0)</f>
        <v>0</v>
      </c>
      <c r="AF1086" s="361">
        <f>IFERROR(VLOOKUP($B1086,'3-a.  Rate Class Allocations'!$B:$AY,30,FALSE),0)</f>
        <v>0</v>
      </c>
      <c r="AG1086" s="361">
        <f>IFERROR(VLOOKUP($B1086,'3-a.  Rate Class Allocations'!$B:$AY,32,FALSE),0)</f>
        <v>0</v>
      </c>
      <c r="AH1086" s="361">
        <f>IFERROR(VLOOKUP($B1086,'3-a.  Rate Class Allocations'!$B:$AY,33,FALSE),0)</f>
        <v>0.16826917605120376</v>
      </c>
      <c r="AI1086" s="361">
        <f>IFERROR(VLOOKUP($B1086,'3-a.  Rate Class Allocations'!$B:$AY,35,FALSE),0)</f>
        <v>0.83173082394879627</v>
      </c>
      <c r="AJ1086" s="361">
        <f>IFERROR(VLOOKUP($B1086,'3-a.  Rate Class Allocations'!$B:$AY,37,FALSE),0)</f>
        <v>0</v>
      </c>
      <c r="AK1086" s="366"/>
      <c r="AL1086" s="366"/>
      <c r="AM1086" s="366"/>
      <c r="AN1086" s="366"/>
      <c r="AO1086" s="366"/>
      <c r="AP1086" s="366"/>
      <c r="AQ1086" s="366"/>
      <c r="AR1086" s="366"/>
      <c r="AS1086" s="256">
        <f>SUM(AE1086:AR1086)</f>
        <v>1</v>
      </c>
    </row>
    <row r="1087" spans="1:45" ht="15" customHeight="1" outlineLevel="1">
      <c r="A1087" s="464"/>
      <c r="B1087" s="254" t="s">
        <v>345</v>
      </c>
      <c r="C1087" s="251" t="s">
        <v>163</v>
      </c>
      <c r="D1087" s="255">
        <f>SUMIFS('7.  Persistence Report'!AZ$27:AZ$603,'7.  Persistence Report'!$D$27:$D$603,$B1086,'7.  Persistence Report'!$H$27:$H$603,$D$991,'7.  Persistence Report'!$J$27:$J$603,"Adjustment")</f>
        <v>0</v>
      </c>
      <c r="E1087" s="255">
        <f>SUMIFS('7.  Persistence Report'!BA$27:BA$603,'7.  Persistence Report'!$D$27:$D$603,$B1086,'7.  Persistence Report'!$H$27:$H$603,$D$991,'7.  Persistence Report'!$J$27:$J$603,"Adjustment")</f>
        <v>0</v>
      </c>
      <c r="F1087" s="255">
        <f>SUMIFS('7.  Persistence Report'!BB$27:BB$603,'7.  Persistence Report'!$D$27:$D$603,$B1086,'7.  Persistence Report'!$H$27:$H$603,$D$991,'7.  Persistence Report'!$J$27:$J$603,"Adjustment")</f>
        <v>0</v>
      </c>
      <c r="G1087" s="255">
        <f>SUMIFS('7.  Persistence Report'!BC$27:BC$603,'7.  Persistence Report'!$D$27:$D$603,$B1086,'7.  Persistence Report'!$H$27:$H$603,$D$991,'7.  Persistence Report'!$J$27:$J$603,"Adjustment")</f>
        <v>0</v>
      </c>
      <c r="H1087" s="255">
        <f>SUMIFS('7.  Persistence Report'!BD$27:BD$603,'7.  Persistence Report'!$D$27:$D$603,$B1086,'7.  Persistence Report'!$H$27:$H$603,$D$991,'7.  Persistence Report'!$J$27:$J$603,"Adjustment")</f>
        <v>0</v>
      </c>
      <c r="I1087" s="255">
        <f>SUMIFS('7.  Persistence Report'!BE$27:BE$603,'7.  Persistence Report'!$D$27:$D$603,$B1086,'7.  Persistence Report'!$H$27:$H$603,$D$991,'7.  Persistence Report'!$J$27:$J$603,"Adjustment")</f>
        <v>0</v>
      </c>
      <c r="J1087" s="255">
        <f>SUMIFS('7.  Persistence Report'!BF$27:BF$603,'7.  Persistence Report'!$D$27:$D$603,$B1086,'7.  Persistence Report'!$H$27:$H$603,$D$991,'7.  Persistence Report'!$J$27:$J$603,"Adjustment")</f>
        <v>0</v>
      </c>
      <c r="K1087" s="255">
        <f>SUMIFS('7.  Persistence Report'!BG$27:BG$603,'7.  Persistence Report'!$D$27:$D$603,$B1086,'7.  Persistence Report'!$H$27:$H$603,$D$991,'7.  Persistence Report'!$J$27:$J$603,"Adjustment")</f>
        <v>0</v>
      </c>
      <c r="L1087" s="255">
        <f>SUMIFS('7.  Persistence Report'!BH$27:BH$603,'7.  Persistence Report'!$D$27:$D$603,$B1086,'7.  Persistence Report'!$H$27:$H$603,$D$991,'7.  Persistence Report'!$J$27:$J$603,"Adjustment")</f>
        <v>0</v>
      </c>
      <c r="M1087" s="255">
        <f>SUMIFS('7.  Persistence Report'!BI$27:BI$603,'7.  Persistence Report'!$D$27:$D$603,$B1086,'7.  Persistence Report'!$H$27:$H$603,$D$991,'7.  Persistence Report'!$J$27:$J$603,"Adjustment")</f>
        <v>0</v>
      </c>
      <c r="N1087" s="255">
        <f>SUMIFS('7.  Persistence Report'!BJ$27:BJ$603,'7.  Persistence Report'!$D$27:$D$603,$B1086,'7.  Persistence Report'!$H$27:$H$603,$D$991,'7.  Persistence Report'!$J$27:$J$603,"Adjustment")</f>
        <v>0</v>
      </c>
      <c r="O1087" s="255">
        <f>SUMIFS('7.  Persistence Report'!BK$27:BK$603,'7.  Persistence Report'!$D$27:$D$603,$B1086,'7.  Persistence Report'!$H$27:$H$603,$D$991,'7.  Persistence Report'!$J$27:$J$603,"Adjustment")</f>
        <v>0</v>
      </c>
      <c r="P1087" s="255">
        <f>SUMIFS('7.  Persistence Report'!BL$27:BL$603,'7.  Persistence Report'!$D$27:$D$603,$B1086,'7.  Persistence Report'!$H$27:$H$603,$D$991,'7.  Persistence Report'!$J$27:$J$603,"Adjustment")</f>
        <v>0</v>
      </c>
      <c r="Q1087" s="255">
        <f>Q1086</f>
        <v>3</v>
      </c>
      <c r="R1087" s="255">
        <f>SUMIFS('7.  Persistence Report'!U$27:U$603,'7.  Persistence Report'!$D$27:$D$603,$B1086,'7.  Persistence Report'!$H$27:$H$603,$R$991,'7.  Persistence Report'!$J$27:$J$603,"Adjustment")</f>
        <v>0</v>
      </c>
      <c r="S1087" s="255">
        <f>SUMIFS('7.  Persistence Report'!V$27:V$603,'7.  Persistence Report'!$D$27:$D$603,$B1086,'7.  Persistence Report'!$H$27:$H$603,$R$991,'7.  Persistence Report'!$J$27:$J$603,"Adjustment")</f>
        <v>0</v>
      </c>
      <c r="T1087" s="255">
        <f>SUMIFS('7.  Persistence Report'!W$27:W$603,'7.  Persistence Report'!$D$27:$D$603,$B1086,'7.  Persistence Report'!$H$27:$H$603,$R$991,'7.  Persistence Report'!$J$27:$J$603,"Adjustment")</f>
        <v>0</v>
      </c>
      <c r="U1087" s="255">
        <f>SUMIFS('7.  Persistence Report'!X$27:X$603,'7.  Persistence Report'!$D$27:$D$603,$B1086,'7.  Persistence Report'!$H$27:$H$603,$R$991,'7.  Persistence Report'!$J$27:$J$603,"Adjustment")</f>
        <v>0</v>
      </c>
      <c r="V1087" s="255">
        <f>SUMIFS('7.  Persistence Report'!Y$27:Y$603,'7.  Persistence Report'!$D$27:$D$603,$B1086,'7.  Persistence Report'!$H$27:$H$603,$R$991,'7.  Persistence Report'!$J$27:$J$603,"Adjustment")</f>
        <v>0</v>
      </c>
      <c r="W1087" s="255">
        <f>SUMIFS('7.  Persistence Report'!Z$27:Z$603,'7.  Persistence Report'!$D$27:$D$603,$B1086,'7.  Persistence Report'!$H$27:$H$603,$R$991,'7.  Persistence Report'!$J$27:$J$603,"Adjustment")</f>
        <v>0</v>
      </c>
      <c r="X1087" s="255">
        <f>SUMIFS('7.  Persistence Report'!AA$27:AA$603,'7.  Persistence Report'!$D$27:$D$603,$B1086,'7.  Persistence Report'!$H$27:$H$603,$R$991,'7.  Persistence Report'!$J$27:$J$603,"Adjustment")</f>
        <v>0</v>
      </c>
      <c r="Y1087" s="255">
        <f>SUMIFS('7.  Persistence Report'!AB$27:AB$603,'7.  Persistence Report'!$D$27:$D$603,$B1086,'7.  Persistence Report'!$H$27:$H$603,$R$991,'7.  Persistence Report'!$J$27:$J$603,"Adjustment")</f>
        <v>0</v>
      </c>
      <c r="Z1087" s="255">
        <f>SUMIFS('7.  Persistence Report'!AC$27:AC$603,'7.  Persistence Report'!$D$27:$D$603,$B1086,'7.  Persistence Report'!$H$27:$H$603,$R$991,'7.  Persistence Report'!$J$27:$J$603,"Adjustment")</f>
        <v>0</v>
      </c>
      <c r="AA1087" s="255">
        <f>SUMIFS('7.  Persistence Report'!AD$27:AD$603,'7.  Persistence Report'!$D$27:$D$603,$B1086,'7.  Persistence Report'!$H$27:$H$603,$R$991,'7.  Persistence Report'!$J$27:$J$603,"Adjustment")</f>
        <v>0</v>
      </c>
      <c r="AB1087" s="255">
        <f>SUMIFS('7.  Persistence Report'!AE$27:AE$603,'7.  Persistence Report'!$D$27:$D$603,$B1086,'7.  Persistence Report'!$H$27:$H$603,$R$991,'7.  Persistence Report'!$J$27:$J$603,"Adjustment")</f>
        <v>0</v>
      </c>
      <c r="AC1087" s="255">
        <f>SUMIFS('7.  Persistence Report'!AF$27:AF$603,'7.  Persistence Report'!$D$27:$D$603,$B1086,'7.  Persistence Report'!$H$27:$H$603,$R$991,'7.  Persistence Report'!$J$27:$J$603,"Adjustment")</f>
        <v>0</v>
      </c>
      <c r="AD1087" s="255">
        <f>SUMIFS('7.  Persistence Report'!AG$27:AG$603,'7.  Persistence Report'!$D$27:$D$603,$B1086,'7.  Persistence Report'!$H$27:$H$603,$R$991,'7.  Persistence Report'!$J$27:$J$603,"Adjustment")</f>
        <v>0</v>
      </c>
      <c r="AE1087" s="362">
        <f>AE1086</f>
        <v>0</v>
      </c>
      <c r="AF1087" s="362">
        <f t="shared" ref="AF1087" si="3195">AF1086</f>
        <v>0</v>
      </c>
      <c r="AG1087" s="362">
        <f t="shared" ref="AG1087" si="3196">AG1086</f>
        <v>0</v>
      </c>
      <c r="AH1087" s="362">
        <f t="shared" ref="AH1087" si="3197">AH1086</f>
        <v>0.16826917605120376</v>
      </c>
      <c r="AI1087" s="362">
        <f t="shared" ref="AI1087" si="3198">AI1086</f>
        <v>0.83173082394879627</v>
      </c>
      <c r="AJ1087" s="362">
        <f t="shared" ref="AJ1087" si="3199">AJ1086</f>
        <v>0</v>
      </c>
      <c r="AK1087" s="362">
        <f t="shared" ref="AK1087" si="3200">AK1086</f>
        <v>0</v>
      </c>
      <c r="AL1087" s="362">
        <f t="shared" ref="AL1087" si="3201">AL1086</f>
        <v>0</v>
      </c>
      <c r="AM1087" s="362">
        <f t="shared" ref="AM1087" si="3202">AM1086</f>
        <v>0</v>
      </c>
      <c r="AN1087" s="362">
        <f t="shared" ref="AN1087" si="3203">AN1086</f>
        <v>0</v>
      </c>
      <c r="AO1087" s="362">
        <f t="shared" ref="AO1087" si="3204">AO1086</f>
        <v>0</v>
      </c>
      <c r="AP1087" s="362">
        <f t="shared" ref="AP1087" si="3205">AP1086</f>
        <v>0</v>
      </c>
      <c r="AQ1087" s="362">
        <f t="shared" ref="AQ1087" si="3206">AQ1086</f>
        <v>0</v>
      </c>
      <c r="AR1087" s="362">
        <f t="shared" ref="AR1087" si="3207">AR1086</f>
        <v>0</v>
      </c>
      <c r="AS1087" s="266"/>
    </row>
    <row r="1088" spans="1:45" ht="15" customHeight="1" outlineLevel="1">
      <c r="A1088" s="464"/>
      <c r="B1088" s="254"/>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251"/>
      <c r="AE1088" s="363"/>
      <c r="AF1088" s="376"/>
      <c r="AG1088" s="376"/>
      <c r="AH1088" s="376"/>
      <c r="AI1088" s="376"/>
      <c r="AJ1088" s="376"/>
      <c r="AK1088" s="376"/>
      <c r="AL1088" s="376"/>
      <c r="AM1088" s="376"/>
      <c r="AN1088" s="376"/>
      <c r="AO1088" s="376"/>
      <c r="AP1088" s="376"/>
      <c r="AQ1088" s="376"/>
      <c r="AR1088" s="376"/>
      <c r="AS1088" s="266"/>
    </row>
    <row r="1089" spans="1:45" ht="15" customHeight="1" outlineLevel="1">
      <c r="A1089" s="464">
        <v>30</v>
      </c>
      <c r="B1089" s="379" t="s">
        <v>122</v>
      </c>
      <c r="C1089" s="251" t="s">
        <v>25</v>
      </c>
      <c r="D1089" s="255">
        <f>SUMIFS('7.  Persistence Report'!AZ$27:AZ$603,'7.  Persistence Report'!$D$27:$D$603,$B1089,'7.  Persistence Report'!$H$27:$H$603,$D$991,'7.  Persistence Report'!$J$27:$J$603,"&lt;&gt;Adjustment")</f>
        <v>0</v>
      </c>
      <c r="E1089" s="255">
        <f>SUMIFS('7.  Persistence Report'!BA$27:BA$603,'7.  Persistence Report'!$D$27:$D$603,$B1089,'7.  Persistence Report'!$H$27:$H$603,$D$991,'7.  Persistence Report'!$J$27:$J$603,"&lt;&gt;Adjustment")</f>
        <v>0</v>
      </c>
      <c r="F1089" s="255">
        <f>SUMIFS('7.  Persistence Report'!BB$27:BB$603,'7.  Persistence Report'!$D$27:$D$603,$B1089,'7.  Persistence Report'!$H$27:$H$603,$D$991,'7.  Persistence Report'!$J$27:$J$603,"&lt;&gt;Adjustment")</f>
        <v>0</v>
      </c>
      <c r="G1089" s="255">
        <f>SUMIFS('7.  Persistence Report'!BC$27:BC$603,'7.  Persistence Report'!$D$27:$D$603,$B1089,'7.  Persistence Report'!$H$27:$H$603,$D$991,'7.  Persistence Report'!$J$27:$J$603,"&lt;&gt;Adjustment")</f>
        <v>0</v>
      </c>
      <c r="H1089" s="255">
        <f>SUMIFS('7.  Persistence Report'!BD$27:BD$603,'7.  Persistence Report'!$D$27:$D$603,$B1089,'7.  Persistence Report'!$H$27:$H$603,$D$991,'7.  Persistence Report'!$J$27:$J$603,"&lt;&gt;Adjustment")</f>
        <v>0</v>
      </c>
      <c r="I1089" s="255">
        <f>SUMIFS('7.  Persistence Report'!BE$27:BE$603,'7.  Persistence Report'!$D$27:$D$603,$B1089,'7.  Persistence Report'!$H$27:$H$603,$D$991,'7.  Persistence Report'!$J$27:$J$603,"&lt;&gt;Adjustment")</f>
        <v>0</v>
      </c>
      <c r="J1089" s="255">
        <f>SUMIFS('7.  Persistence Report'!BF$27:BF$603,'7.  Persistence Report'!$D$27:$D$603,$B1089,'7.  Persistence Report'!$H$27:$H$603,$D$991,'7.  Persistence Report'!$J$27:$J$603,"&lt;&gt;Adjustment")</f>
        <v>0</v>
      </c>
      <c r="K1089" s="255">
        <f>SUMIFS('7.  Persistence Report'!BG$27:BG$603,'7.  Persistence Report'!$D$27:$D$603,$B1089,'7.  Persistence Report'!$H$27:$H$603,$D$991,'7.  Persistence Report'!$J$27:$J$603,"&lt;&gt;Adjustment")</f>
        <v>0</v>
      </c>
      <c r="L1089" s="255">
        <f>SUMIFS('7.  Persistence Report'!BH$27:BH$603,'7.  Persistence Report'!$D$27:$D$603,$B1089,'7.  Persistence Report'!$H$27:$H$603,$D$991,'7.  Persistence Report'!$J$27:$J$603,"&lt;&gt;Adjustment")</f>
        <v>0</v>
      </c>
      <c r="M1089" s="255">
        <f>SUMIFS('7.  Persistence Report'!BI$27:BI$603,'7.  Persistence Report'!$D$27:$D$603,$B1089,'7.  Persistence Report'!$H$27:$H$603,$D$991,'7.  Persistence Report'!$J$27:$J$603,"&lt;&gt;Adjustment")</f>
        <v>0</v>
      </c>
      <c r="N1089" s="255">
        <f>SUMIFS('7.  Persistence Report'!BJ$27:BJ$603,'7.  Persistence Report'!$D$27:$D$603,$B1089,'7.  Persistence Report'!$H$27:$H$603,$D$991,'7.  Persistence Report'!$J$27:$J$603,"&lt;&gt;Adjustment")</f>
        <v>0</v>
      </c>
      <c r="O1089" s="255">
        <f>SUMIFS('7.  Persistence Report'!BK$27:BK$603,'7.  Persistence Report'!$D$27:$D$603,$B1089,'7.  Persistence Report'!$H$27:$H$603,$D$991,'7.  Persistence Report'!$J$27:$J$603,"&lt;&gt;Adjustment")</f>
        <v>0</v>
      </c>
      <c r="P1089" s="255">
        <f>SUMIFS('7.  Persistence Report'!BL$27:BL$603,'7.  Persistence Report'!$D$27:$D$603,$B1089,'7.  Persistence Report'!$H$27:$H$603,$D$991,'7.  Persistence Report'!$J$27:$J$603,"&lt;&gt;Adjustment")</f>
        <v>0</v>
      </c>
      <c r="Q1089" s="255">
        <v>12</v>
      </c>
      <c r="R1089" s="255">
        <f>SUMIFS('7.  Persistence Report'!U$27:U$603,'7.  Persistence Report'!$D$27:$D$603,$B1089,'7.  Persistence Report'!$H$27:$H$603,$R$991,'7.  Persistence Report'!$J$27:$J$603,"&lt;&gt;Adjustment")</f>
        <v>0</v>
      </c>
      <c r="S1089" s="255">
        <f>SUMIFS('7.  Persistence Report'!V$27:V$603,'7.  Persistence Report'!$D$27:$D$603,$B1089,'7.  Persistence Report'!$H$27:$H$603,$R$991,'7.  Persistence Report'!$J$27:$J$603,"&lt;&gt;Adjustment")</f>
        <v>0</v>
      </c>
      <c r="T1089" s="255">
        <f>SUMIFS('7.  Persistence Report'!W$27:W$603,'7.  Persistence Report'!$D$27:$D$603,$B1089,'7.  Persistence Report'!$H$27:$H$603,$R$991,'7.  Persistence Report'!$J$27:$J$603,"&lt;&gt;Adjustment")</f>
        <v>0</v>
      </c>
      <c r="U1089" s="255">
        <f>SUMIFS('7.  Persistence Report'!X$27:X$603,'7.  Persistence Report'!$D$27:$D$603,$B1089,'7.  Persistence Report'!$H$27:$H$603,$R$991,'7.  Persistence Report'!$J$27:$J$603,"&lt;&gt;Adjustment")</f>
        <v>0</v>
      </c>
      <c r="V1089" s="255">
        <f>SUMIFS('7.  Persistence Report'!Y$27:Y$603,'7.  Persistence Report'!$D$27:$D$603,$B1089,'7.  Persistence Report'!$H$27:$H$603,$R$991,'7.  Persistence Report'!$J$27:$J$603,"&lt;&gt;Adjustment")</f>
        <v>0</v>
      </c>
      <c r="W1089" s="255">
        <f>SUMIFS('7.  Persistence Report'!Z$27:Z$603,'7.  Persistence Report'!$D$27:$D$603,$B1089,'7.  Persistence Report'!$H$27:$H$603,$R$991,'7.  Persistence Report'!$J$27:$J$603,"&lt;&gt;Adjustment")</f>
        <v>0</v>
      </c>
      <c r="X1089" s="255">
        <f>SUMIFS('7.  Persistence Report'!AA$27:AA$603,'7.  Persistence Report'!$D$27:$D$603,$B1089,'7.  Persistence Report'!$H$27:$H$603,$R$991,'7.  Persistence Report'!$J$27:$J$603,"&lt;&gt;Adjustment")</f>
        <v>0</v>
      </c>
      <c r="Y1089" s="255">
        <f>SUMIFS('7.  Persistence Report'!AB$27:AB$603,'7.  Persistence Report'!$D$27:$D$603,$B1089,'7.  Persistence Report'!$H$27:$H$603,$R$991,'7.  Persistence Report'!$J$27:$J$603,"&lt;&gt;Adjustment")</f>
        <v>0</v>
      </c>
      <c r="Z1089" s="255">
        <f>SUMIFS('7.  Persistence Report'!AC$27:AC$603,'7.  Persistence Report'!$D$27:$D$603,$B1089,'7.  Persistence Report'!$H$27:$H$603,$R$991,'7.  Persistence Report'!$J$27:$J$603,"&lt;&gt;Adjustment")</f>
        <v>0</v>
      </c>
      <c r="AA1089" s="255">
        <f>SUMIFS('7.  Persistence Report'!AD$27:AD$603,'7.  Persistence Report'!$D$27:$D$603,$B1089,'7.  Persistence Report'!$H$27:$H$603,$R$991,'7.  Persistence Report'!$J$27:$J$603,"&lt;&gt;Adjustment")</f>
        <v>0</v>
      </c>
      <c r="AB1089" s="255">
        <f>SUMIFS('7.  Persistence Report'!AE$27:AE$603,'7.  Persistence Report'!$D$27:$D$603,$B1089,'7.  Persistence Report'!$H$27:$H$603,$R$991,'7.  Persistence Report'!$J$27:$J$603,"&lt;&gt;Adjustment")</f>
        <v>0</v>
      </c>
      <c r="AC1089" s="255">
        <f>SUMIFS('7.  Persistence Report'!AF$27:AF$603,'7.  Persistence Report'!$D$27:$D$603,$B1089,'7.  Persistence Report'!$H$27:$H$603,$R$991,'7.  Persistence Report'!$J$27:$J$603,"&lt;&gt;Adjustment")</f>
        <v>0</v>
      </c>
      <c r="AD1089" s="255">
        <f>SUMIFS('7.  Persistence Report'!AG$27:AG$603,'7.  Persistence Report'!$D$27:$D$603,$B1089,'7.  Persistence Report'!$H$27:$H$603,$R$991,'7.  Persistence Report'!$J$27:$J$603,"&lt;&gt;Adjustment")</f>
        <v>0</v>
      </c>
      <c r="AE1089" s="361">
        <f>IFERROR(VLOOKUP($B1089,'3-a.  Rate Class Allocations'!$B:$AY,28,FALSE),0)</f>
        <v>0</v>
      </c>
      <c r="AF1089" s="361">
        <f>IFERROR(VLOOKUP($B1089,'3-a.  Rate Class Allocations'!$B:$AY,30,FALSE),0)</f>
        <v>0</v>
      </c>
      <c r="AG1089" s="361">
        <f>IFERROR(VLOOKUP($B1089,'3-a.  Rate Class Allocations'!$B:$AY,32,FALSE),0)</f>
        <v>0</v>
      </c>
      <c r="AH1089" s="361">
        <f>IFERROR(VLOOKUP($B1089,'3-a.  Rate Class Allocations'!$B:$AY,33,FALSE),0)</f>
        <v>1</v>
      </c>
      <c r="AI1089" s="361">
        <f>IFERROR(VLOOKUP($B1089,'3-a.  Rate Class Allocations'!$B:$AY,35,FALSE),0)</f>
        <v>0</v>
      </c>
      <c r="AJ1089" s="361">
        <f>IFERROR(VLOOKUP($B1089,'3-a.  Rate Class Allocations'!$B:$AY,37,FALSE),0)</f>
        <v>0</v>
      </c>
      <c r="AK1089" s="366"/>
      <c r="AL1089" s="366"/>
      <c r="AM1089" s="366"/>
      <c r="AN1089" s="366"/>
      <c r="AO1089" s="366"/>
      <c r="AP1089" s="366"/>
      <c r="AQ1089" s="366"/>
      <c r="AR1089" s="366"/>
      <c r="AS1089" s="256">
        <f>SUM(AE1089:AR1089)</f>
        <v>1</v>
      </c>
    </row>
    <row r="1090" spans="1:45" ht="15" customHeight="1" outlineLevel="1">
      <c r="A1090" s="464"/>
      <c r="B1090" s="254" t="s">
        <v>345</v>
      </c>
      <c r="C1090" s="251" t="s">
        <v>163</v>
      </c>
      <c r="D1090" s="255">
        <f>SUMIFS('7.  Persistence Report'!AZ$27:AZ$603,'7.  Persistence Report'!$D$27:$D$603,$B1089,'7.  Persistence Report'!$H$27:$H$603,$D$991,'7.  Persistence Report'!$J$27:$J$603,"Adjustment")</f>
        <v>1103871.0383823188</v>
      </c>
      <c r="E1090" s="255">
        <f>SUMIFS('7.  Persistence Report'!BA$27:BA$603,'7.  Persistence Report'!$D$27:$D$603,$B1089,'7.  Persistence Report'!$H$27:$H$603,$D$991,'7.  Persistence Report'!$J$27:$J$603,"Adjustment")</f>
        <v>1103871.0383823188</v>
      </c>
      <c r="F1090" s="255">
        <f>SUMIFS('7.  Persistence Report'!BB$27:BB$603,'7.  Persistence Report'!$D$27:$D$603,$B1089,'7.  Persistence Report'!$H$27:$H$603,$D$991,'7.  Persistence Report'!$J$27:$J$603,"Adjustment")</f>
        <v>1103871.0383823188</v>
      </c>
      <c r="G1090" s="255">
        <f>SUMIFS('7.  Persistence Report'!BC$27:BC$603,'7.  Persistence Report'!$D$27:$D$603,$B1089,'7.  Persistence Report'!$H$27:$H$603,$D$991,'7.  Persistence Report'!$J$27:$J$603,"Adjustment")</f>
        <v>1103871.0383823188</v>
      </c>
      <c r="H1090" s="255">
        <f>SUMIFS('7.  Persistence Report'!BD$27:BD$603,'7.  Persistence Report'!$D$27:$D$603,$B1089,'7.  Persistence Report'!$H$27:$H$603,$D$991,'7.  Persistence Report'!$J$27:$J$603,"Adjustment")</f>
        <v>1103871.0383823188</v>
      </c>
      <c r="I1090" s="255">
        <f>SUMIFS('7.  Persistence Report'!BE$27:BE$603,'7.  Persistence Report'!$D$27:$D$603,$B1089,'7.  Persistence Report'!$H$27:$H$603,$D$991,'7.  Persistence Report'!$J$27:$J$603,"Adjustment")</f>
        <v>1103871.0383823188</v>
      </c>
      <c r="J1090" s="255">
        <f>SUMIFS('7.  Persistence Report'!BF$27:BF$603,'7.  Persistence Report'!$D$27:$D$603,$B1089,'7.  Persistence Report'!$H$27:$H$603,$D$991,'7.  Persistence Report'!$J$27:$J$603,"Adjustment")</f>
        <v>1103871.0383823188</v>
      </c>
      <c r="K1090" s="255">
        <f>SUMIFS('7.  Persistence Report'!BG$27:BG$603,'7.  Persistence Report'!$D$27:$D$603,$B1089,'7.  Persistence Report'!$H$27:$H$603,$D$991,'7.  Persistence Report'!$J$27:$J$603,"Adjustment")</f>
        <v>1103871.0383823188</v>
      </c>
      <c r="L1090" s="255">
        <f>SUMIFS('7.  Persistence Report'!BH$27:BH$603,'7.  Persistence Report'!$D$27:$D$603,$B1089,'7.  Persistence Report'!$H$27:$H$603,$D$991,'7.  Persistence Report'!$J$27:$J$603,"Adjustment")</f>
        <v>1103871.0383823188</v>
      </c>
      <c r="M1090" s="255">
        <f>SUMIFS('7.  Persistence Report'!BI$27:BI$603,'7.  Persistence Report'!$D$27:$D$603,$B1089,'7.  Persistence Report'!$H$27:$H$603,$D$991,'7.  Persistence Report'!$J$27:$J$603,"Adjustment")</f>
        <v>1103871.0383823188</v>
      </c>
      <c r="N1090" s="255">
        <f>SUMIFS('7.  Persistence Report'!BJ$27:BJ$603,'7.  Persistence Report'!$D$27:$D$603,$B1089,'7.  Persistence Report'!$H$27:$H$603,$D$991,'7.  Persistence Report'!$J$27:$J$603,"Adjustment")</f>
        <v>294488.32870916481</v>
      </c>
      <c r="O1090" s="255">
        <f>SUMIFS('7.  Persistence Report'!BK$27:BK$603,'7.  Persistence Report'!$D$27:$D$603,$B1089,'7.  Persistence Report'!$H$27:$H$603,$D$991,'7.  Persistence Report'!$J$27:$J$603,"Adjustment")</f>
        <v>294488.32870916481</v>
      </c>
      <c r="P1090" s="255">
        <f>SUMIFS('7.  Persistence Report'!BL$27:BL$603,'7.  Persistence Report'!$D$27:$D$603,$B1089,'7.  Persistence Report'!$H$27:$H$603,$D$991,'7.  Persistence Report'!$J$27:$J$603,"Adjustment")</f>
        <v>294488.32870916481</v>
      </c>
      <c r="Q1090" s="255">
        <f>Q1089</f>
        <v>12</v>
      </c>
      <c r="R1090" s="255">
        <f>SUMIFS('7.  Persistence Report'!U$27:U$603,'7.  Persistence Report'!$D$27:$D$603,$B1089,'7.  Persistence Report'!$H$27:$H$603,$R$991,'7.  Persistence Report'!$J$27:$J$603,"Adjustment")</f>
        <v>123.32846715328468</v>
      </c>
      <c r="S1090" s="255">
        <f>SUMIFS('7.  Persistence Report'!V$27:V$603,'7.  Persistence Report'!$D$27:$D$603,$B1089,'7.  Persistence Report'!$H$27:$H$603,$R$991,'7.  Persistence Report'!$J$27:$J$603,"Adjustment")</f>
        <v>123.32846715328468</v>
      </c>
      <c r="T1090" s="255">
        <f>SUMIFS('7.  Persistence Report'!W$27:W$603,'7.  Persistence Report'!$D$27:$D$603,$B1089,'7.  Persistence Report'!$H$27:$H$603,$R$991,'7.  Persistence Report'!$J$27:$J$603,"Adjustment")</f>
        <v>123.32846715328468</v>
      </c>
      <c r="U1090" s="255">
        <f>SUMIFS('7.  Persistence Report'!X$27:X$603,'7.  Persistence Report'!$D$27:$D$603,$B1089,'7.  Persistence Report'!$H$27:$H$603,$R$991,'7.  Persistence Report'!$J$27:$J$603,"Adjustment")</f>
        <v>123.32846715328468</v>
      </c>
      <c r="V1090" s="255">
        <f>SUMIFS('7.  Persistence Report'!Y$27:Y$603,'7.  Persistence Report'!$D$27:$D$603,$B1089,'7.  Persistence Report'!$H$27:$H$603,$R$991,'7.  Persistence Report'!$J$27:$J$603,"Adjustment")</f>
        <v>123.32846715328468</v>
      </c>
      <c r="W1090" s="255">
        <f>SUMIFS('7.  Persistence Report'!Z$27:Z$603,'7.  Persistence Report'!$D$27:$D$603,$B1089,'7.  Persistence Report'!$H$27:$H$603,$R$991,'7.  Persistence Report'!$J$27:$J$603,"Adjustment")</f>
        <v>123.32846715328468</v>
      </c>
      <c r="X1090" s="255">
        <f>SUMIFS('7.  Persistence Report'!AA$27:AA$603,'7.  Persistence Report'!$D$27:$D$603,$B1089,'7.  Persistence Report'!$H$27:$H$603,$R$991,'7.  Persistence Report'!$J$27:$J$603,"Adjustment")</f>
        <v>123.32846715328468</v>
      </c>
      <c r="Y1090" s="255">
        <f>SUMIFS('7.  Persistence Report'!AB$27:AB$603,'7.  Persistence Report'!$D$27:$D$603,$B1089,'7.  Persistence Report'!$H$27:$H$603,$R$991,'7.  Persistence Report'!$J$27:$J$603,"Adjustment")</f>
        <v>123.32846715328468</v>
      </c>
      <c r="Z1090" s="255">
        <f>SUMIFS('7.  Persistence Report'!AC$27:AC$603,'7.  Persistence Report'!$D$27:$D$603,$B1089,'7.  Persistence Report'!$H$27:$H$603,$R$991,'7.  Persistence Report'!$J$27:$J$603,"Adjustment")</f>
        <v>123.32846715328468</v>
      </c>
      <c r="AA1090" s="255">
        <f>SUMIFS('7.  Persistence Report'!AD$27:AD$603,'7.  Persistence Report'!$D$27:$D$603,$B1089,'7.  Persistence Report'!$H$27:$H$603,$R$991,'7.  Persistence Report'!$J$27:$J$603,"Adjustment")</f>
        <v>123.32846715328468</v>
      </c>
      <c r="AB1090" s="255">
        <f>SUMIFS('7.  Persistence Report'!AE$27:AE$603,'7.  Persistence Report'!$D$27:$D$603,$B1089,'7.  Persistence Report'!$H$27:$H$603,$R$991,'7.  Persistence Report'!$J$27:$J$603,"Adjustment")</f>
        <v>80.759124087591246</v>
      </c>
      <c r="AC1090" s="255">
        <f>SUMIFS('7.  Persistence Report'!AF$27:AF$603,'7.  Persistence Report'!$D$27:$D$603,$B1089,'7.  Persistence Report'!$H$27:$H$603,$R$991,'7.  Persistence Report'!$J$27:$J$603,"Adjustment")</f>
        <v>80.759124087591246</v>
      </c>
      <c r="AD1090" s="255">
        <f>SUMIFS('7.  Persistence Report'!AG$27:AG$603,'7.  Persistence Report'!$D$27:$D$603,$B1089,'7.  Persistence Report'!$H$27:$H$603,$R$991,'7.  Persistence Report'!$J$27:$J$603,"Adjustment")</f>
        <v>80.759124087591246</v>
      </c>
      <c r="AE1090" s="362">
        <f>AE1089</f>
        <v>0</v>
      </c>
      <c r="AF1090" s="362">
        <f t="shared" ref="AF1090" si="3208">AF1089</f>
        <v>0</v>
      </c>
      <c r="AG1090" s="362">
        <f t="shared" ref="AG1090" si="3209">AG1089</f>
        <v>0</v>
      </c>
      <c r="AH1090" s="362">
        <f t="shared" ref="AH1090" si="3210">AH1089</f>
        <v>1</v>
      </c>
      <c r="AI1090" s="362">
        <f t="shared" ref="AI1090" si="3211">AI1089</f>
        <v>0</v>
      </c>
      <c r="AJ1090" s="362">
        <f t="shared" ref="AJ1090" si="3212">AJ1089</f>
        <v>0</v>
      </c>
      <c r="AK1090" s="362">
        <f t="shared" ref="AK1090" si="3213">AK1089</f>
        <v>0</v>
      </c>
      <c r="AL1090" s="362">
        <f t="shared" ref="AL1090" si="3214">AL1089</f>
        <v>0</v>
      </c>
      <c r="AM1090" s="362">
        <f t="shared" ref="AM1090" si="3215">AM1089</f>
        <v>0</v>
      </c>
      <c r="AN1090" s="362">
        <f t="shared" ref="AN1090" si="3216">AN1089</f>
        <v>0</v>
      </c>
      <c r="AO1090" s="362">
        <f t="shared" ref="AO1090" si="3217">AO1089</f>
        <v>0</v>
      </c>
      <c r="AP1090" s="362">
        <f t="shared" ref="AP1090" si="3218">AP1089</f>
        <v>0</v>
      </c>
      <c r="AQ1090" s="362">
        <f t="shared" ref="AQ1090" si="3219">AQ1089</f>
        <v>0</v>
      </c>
      <c r="AR1090" s="362">
        <f t="shared" ref="AR1090" si="3220">AR1089</f>
        <v>0</v>
      </c>
      <c r="AS1090" s="266"/>
    </row>
    <row r="1091" spans="1:45" ht="15" customHeight="1" outlineLevel="1">
      <c r="A1091" s="464"/>
      <c r="B1091" s="254"/>
      <c r="C1091" s="251"/>
      <c r="D1091" s="251"/>
      <c r="E1091" s="251"/>
      <c r="F1091" s="251"/>
      <c r="G1091" s="251"/>
      <c r="H1091" s="251"/>
      <c r="I1091" s="251"/>
      <c r="J1091" s="251"/>
      <c r="K1091" s="251"/>
      <c r="L1091" s="251"/>
      <c r="M1091" s="251"/>
      <c r="N1091" s="251"/>
      <c r="O1091" s="251"/>
      <c r="P1091" s="251"/>
      <c r="Q1091" s="251"/>
      <c r="R1091" s="251"/>
      <c r="S1091" s="251"/>
      <c r="T1091" s="251"/>
      <c r="U1091" s="251"/>
      <c r="V1091" s="251"/>
      <c r="W1091" s="251"/>
      <c r="X1091" s="251"/>
      <c r="Y1091" s="251"/>
      <c r="Z1091" s="251"/>
      <c r="AA1091" s="251"/>
      <c r="AB1091" s="251"/>
      <c r="AC1091" s="251"/>
      <c r="AD1091" s="251"/>
      <c r="AE1091" s="363"/>
      <c r="AF1091" s="376"/>
      <c r="AG1091" s="376"/>
      <c r="AH1091" s="376"/>
      <c r="AI1091" s="376"/>
      <c r="AJ1091" s="376"/>
      <c r="AK1091" s="376"/>
      <c r="AL1091" s="376"/>
      <c r="AM1091" s="376"/>
      <c r="AN1091" s="376"/>
      <c r="AO1091" s="376"/>
      <c r="AP1091" s="376"/>
      <c r="AQ1091" s="376"/>
      <c r="AR1091" s="376"/>
      <c r="AS1091" s="266"/>
    </row>
    <row r="1092" spans="1:45" ht="15" customHeight="1" outlineLevel="1">
      <c r="A1092" s="464">
        <v>31</v>
      </c>
      <c r="B1092" s="379" t="s">
        <v>123</v>
      </c>
      <c r="C1092" s="251" t="s">
        <v>25</v>
      </c>
      <c r="D1092" s="255">
        <f>SUMIFS('7.  Persistence Report'!AZ$27:AZ$603,'7.  Persistence Report'!$D$27:$D$603,$B1092,'7.  Persistence Report'!$H$27:$H$603,$D$991,'7.  Persistence Report'!$J$27:$J$603,"&lt;&gt;Adjustment")</f>
        <v>0</v>
      </c>
      <c r="E1092" s="255">
        <f>SUMIFS('7.  Persistence Report'!BA$27:BA$603,'7.  Persistence Report'!$D$27:$D$603,$B1092,'7.  Persistence Report'!$H$27:$H$603,$D$991,'7.  Persistence Report'!$J$27:$J$603,"&lt;&gt;Adjustment")</f>
        <v>0</v>
      </c>
      <c r="F1092" s="255">
        <f>SUMIFS('7.  Persistence Report'!BB$27:BB$603,'7.  Persistence Report'!$D$27:$D$603,$B1092,'7.  Persistence Report'!$H$27:$H$603,$D$991,'7.  Persistence Report'!$J$27:$J$603,"&lt;&gt;Adjustment")</f>
        <v>0</v>
      </c>
      <c r="G1092" s="255">
        <f>SUMIFS('7.  Persistence Report'!BC$27:BC$603,'7.  Persistence Report'!$D$27:$D$603,$B1092,'7.  Persistence Report'!$H$27:$H$603,$D$991,'7.  Persistence Report'!$J$27:$J$603,"&lt;&gt;Adjustment")</f>
        <v>0</v>
      </c>
      <c r="H1092" s="255">
        <f>SUMIFS('7.  Persistence Report'!BD$27:BD$603,'7.  Persistence Report'!$D$27:$D$603,$B1092,'7.  Persistence Report'!$H$27:$H$603,$D$991,'7.  Persistence Report'!$J$27:$J$603,"&lt;&gt;Adjustment")</f>
        <v>0</v>
      </c>
      <c r="I1092" s="255">
        <f>SUMIFS('7.  Persistence Report'!BE$27:BE$603,'7.  Persistence Report'!$D$27:$D$603,$B1092,'7.  Persistence Report'!$H$27:$H$603,$D$991,'7.  Persistence Report'!$J$27:$J$603,"&lt;&gt;Adjustment")</f>
        <v>0</v>
      </c>
      <c r="J1092" s="255">
        <f>SUMIFS('7.  Persistence Report'!BF$27:BF$603,'7.  Persistence Report'!$D$27:$D$603,$B1092,'7.  Persistence Report'!$H$27:$H$603,$D$991,'7.  Persistence Report'!$J$27:$J$603,"&lt;&gt;Adjustment")</f>
        <v>0</v>
      </c>
      <c r="K1092" s="255">
        <f>SUMIFS('7.  Persistence Report'!BG$27:BG$603,'7.  Persistence Report'!$D$27:$D$603,$B1092,'7.  Persistence Report'!$H$27:$H$603,$D$991,'7.  Persistence Report'!$J$27:$J$603,"&lt;&gt;Adjustment")</f>
        <v>0</v>
      </c>
      <c r="L1092" s="255">
        <f>SUMIFS('7.  Persistence Report'!BH$27:BH$603,'7.  Persistence Report'!$D$27:$D$603,$B1092,'7.  Persistence Report'!$H$27:$H$603,$D$991,'7.  Persistence Report'!$J$27:$J$603,"&lt;&gt;Adjustment")</f>
        <v>0</v>
      </c>
      <c r="M1092" s="255">
        <f>SUMIFS('7.  Persistence Report'!BI$27:BI$603,'7.  Persistence Report'!$D$27:$D$603,$B1092,'7.  Persistence Report'!$H$27:$H$603,$D$991,'7.  Persistence Report'!$J$27:$J$603,"&lt;&gt;Adjustment")</f>
        <v>0</v>
      </c>
      <c r="N1092" s="255">
        <f>SUMIFS('7.  Persistence Report'!BJ$27:BJ$603,'7.  Persistence Report'!$D$27:$D$603,$B1092,'7.  Persistence Report'!$H$27:$H$603,$D$991,'7.  Persistence Report'!$J$27:$J$603,"&lt;&gt;Adjustment")</f>
        <v>0</v>
      </c>
      <c r="O1092" s="255">
        <f>SUMIFS('7.  Persistence Report'!BK$27:BK$603,'7.  Persistence Report'!$D$27:$D$603,$B1092,'7.  Persistence Report'!$H$27:$H$603,$D$991,'7.  Persistence Report'!$J$27:$J$603,"&lt;&gt;Adjustment")</f>
        <v>0</v>
      </c>
      <c r="P1092" s="255">
        <f>SUMIFS('7.  Persistence Report'!BL$27:BL$603,'7.  Persistence Report'!$D$27:$D$603,$B1092,'7.  Persistence Report'!$H$27:$H$603,$D$991,'7.  Persistence Report'!$J$27:$J$603,"&lt;&gt;Adjustment")</f>
        <v>0</v>
      </c>
      <c r="Q1092" s="255">
        <v>12</v>
      </c>
      <c r="R1092" s="255">
        <f>SUMIFS('7.  Persistence Report'!U$27:U$603,'7.  Persistence Report'!$D$27:$D$603,$B1092,'7.  Persistence Report'!$H$27:$H$603,$R$991,'7.  Persistence Report'!$J$27:$J$603,"&lt;&gt;Adjustment")</f>
        <v>0</v>
      </c>
      <c r="S1092" s="255">
        <f>SUMIFS('7.  Persistence Report'!V$27:V$603,'7.  Persistence Report'!$D$27:$D$603,$B1092,'7.  Persistence Report'!$H$27:$H$603,$R$991,'7.  Persistence Report'!$J$27:$J$603,"&lt;&gt;Adjustment")</f>
        <v>0</v>
      </c>
      <c r="T1092" s="255">
        <f>SUMIFS('7.  Persistence Report'!W$27:W$603,'7.  Persistence Report'!$D$27:$D$603,$B1092,'7.  Persistence Report'!$H$27:$H$603,$R$991,'7.  Persistence Report'!$J$27:$J$603,"&lt;&gt;Adjustment")</f>
        <v>0</v>
      </c>
      <c r="U1092" s="255">
        <f>SUMIFS('7.  Persistence Report'!X$27:X$603,'7.  Persistence Report'!$D$27:$D$603,$B1092,'7.  Persistence Report'!$H$27:$H$603,$R$991,'7.  Persistence Report'!$J$27:$J$603,"&lt;&gt;Adjustment")</f>
        <v>0</v>
      </c>
      <c r="V1092" s="255">
        <f>SUMIFS('7.  Persistence Report'!Y$27:Y$603,'7.  Persistence Report'!$D$27:$D$603,$B1092,'7.  Persistence Report'!$H$27:$H$603,$R$991,'7.  Persistence Report'!$J$27:$J$603,"&lt;&gt;Adjustment")</f>
        <v>0</v>
      </c>
      <c r="W1092" s="255">
        <f>SUMIFS('7.  Persistence Report'!Z$27:Z$603,'7.  Persistence Report'!$D$27:$D$603,$B1092,'7.  Persistence Report'!$H$27:$H$603,$R$991,'7.  Persistence Report'!$J$27:$J$603,"&lt;&gt;Adjustment")</f>
        <v>0</v>
      </c>
      <c r="X1092" s="255">
        <f>SUMIFS('7.  Persistence Report'!AA$27:AA$603,'7.  Persistence Report'!$D$27:$D$603,$B1092,'7.  Persistence Report'!$H$27:$H$603,$R$991,'7.  Persistence Report'!$J$27:$J$603,"&lt;&gt;Adjustment")</f>
        <v>0</v>
      </c>
      <c r="Y1092" s="255">
        <f>SUMIFS('7.  Persistence Report'!AB$27:AB$603,'7.  Persistence Report'!$D$27:$D$603,$B1092,'7.  Persistence Report'!$H$27:$H$603,$R$991,'7.  Persistence Report'!$J$27:$J$603,"&lt;&gt;Adjustment")</f>
        <v>0</v>
      </c>
      <c r="Z1092" s="255">
        <f>SUMIFS('7.  Persistence Report'!AC$27:AC$603,'7.  Persistence Report'!$D$27:$D$603,$B1092,'7.  Persistence Report'!$H$27:$H$603,$R$991,'7.  Persistence Report'!$J$27:$J$603,"&lt;&gt;Adjustment")</f>
        <v>0</v>
      </c>
      <c r="AA1092" s="255">
        <f>SUMIFS('7.  Persistence Report'!AD$27:AD$603,'7.  Persistence Report'!$D$27:$D$603,$B1092,'7.  Persistence Report'!$H$27:$H$603,$R$991,'7.  Persistence Report'!$J$27:$J$603,"&lt;&gt;Adjustment")</f>
        <v>0</v>
      </c>
      <c r="AB1092" s="255">
        <f>SUMIFS('7.  Persistence Report'!AE$27:AE$603,'7.  Persistence Report'!$D$27:$D$603,$B1092,'7.  Persistence Report'!$H$27:$H$603,$R$991,'7.  Persistence Report'!$J$27:$J$603,"&lt;&gt;Adjustment")</f>
        <v>0</v>
      </c>
      <c r="AC1092" s="255">
        <f>SUMIFS('7.  Persistence Report'!AF$27:AF$603,'7.  Persistence Report'!$D$27:$D$603,$B1092,'7.  Persistence Report'!$H$27:$H$603,$R$991,'7.  Persistence Report'!$J$27:$J$603,"&lt;&gt;Adjustment")</f>
        <v>0</v>
      </c>
      <c r="AD1092" s="255">
        <f>SUMIFS('7.  Persistence Report'!AG$27:AG$603,'7.  Persistence Report'!$D$27:$D$603,$B1092,'7.  Persistence Report'!$H$27:$H$603,$R$991,'7.  Persistence Report'!$J$27:$J$603,"&lt;&gt;Adjustment")</f>
        <v>0</v>
      </c>
      <c r="AE1092" s="361">
        <f>IFERROR(VLOOKUP($B1092,'3-a.  Rate Class Allocations'!$B:$AY,28,FALSE),0)</f>
        <v>0</v>
      </c>
      <c r="AF1092" s="361">
        <f>IFERROR(VLOOKUP($B1092,'3-a.  Rate Class Allocations'!$B:$AY,30,FALSE),0)</f>
        <v>0</v>
      </c>
      <c r="AG1092" s="361">
        <f>IFERROR(VLOOKUP($B1092,'3-a.  Rate Class Allocations'!$B:$AY,32,FALSE),0)</f>
        <v>0</v>
      </c>
      <c r="AH1092" s="361">
        <f>IFERROR(VLOOKUP($B1092,'3-a.  Rate Class Allocations'!$B:$AY,33,FALSE),0)</f>
        <v>0</v>
      </c>
      <c r="AI1092" s="361">
        <f>IFERROR(VLOOKUP($B1092,'3-a.  Rate Class Allocations'!$B:$AY,35,FALSE),0)</f>
        <v>1</v>
      </c>
      <c r="AJ1092" s="361">
        <f>IFERROR(VLOOKUP($B1092,'3-a.  Rate Class Allocations'!$B:$AY,37,FALSE),0)</f>
        <v>0</v>
      </c>
      <c r="AK1092" s="366"/>
      <c r="AL1092" s="366"/>
      <c r="AM1092" s="366"/>
      <c r="AN1092" s="366"/>
      <c r="AO1092" s="366"/>
      <c r="AP1092" s="366"/>
      <c r="AQ1092" s="366"/>
      <c r="AR1092" s="366"/>
      <c r="AS1092" s="256">
        <f>SUM(AE1092:AR1092)</f>
        <v>1</v>
      </c>
    </row>
    <row r="1093" spans="1:45" ht="15" customHeight="1" outlineLevel="1">
      <c r="A1093" s="464"/>
      <c r="B1093" s="254" t="s">
        <v>345</v>
      </c>
      <c r="C1093" s="251" t="s">
        <v>163</v>
      </c>
      <c r="D1093" s="255">
        <f>SUMIFS('7.  Persistence Report'!AZ$27:AZ$603,'7.  Persistence Report'!$D$27:$D$603,$B1092,'7.  Persistence Report'!$H$27:$H$603,$D$991,'7.  Persistence Report'!$J$27:$J$603,"Adjustment")</f>
        <v>1922411</v>
      </c>
      <c r="E1093" s="255">
        <f>SUMIFS('7.  Persistence Report'!BA$27:BA$603,'7.  Persistence Report'!$D$27:$D$603,$B1092,'7.  Persistence Report'!$H$27:$H$603,$D$991,'7.  Persistence Report'!$J$27:$J$603,"Adjustment")</f>
        <v>1922411</v>
      </c>
      <c r="F1093" s="255">
        <f>SUMIFS('7.  Persistence Report'!BB$27:BB$603,'7.  Persistence Report'!$D$27:$D$603,$B1092,'7.  Persistence Report'!$H$27:$H$603,$D$991,'7.  Persistence Report'!$J$27:$J$603,"Adjustment")</f>
        <v>1922411</v>
      </c>
      <c r="G1093" s="255">
        <f>SUMIFS('7.  Persistence Report'!BC$27:BC$603,'7.  Persistence Report'!$D$27:$D$603,$B1092,'7.  Persistence Report'!$H$27:$H$603,$D$991,'7.  Persistence Report'!$J$27:$J$603,"Adjustment")</f>
        <v>1922411</v>
      </c>
      <c r="H1093" s="255">
        <f>SUMIFS('7.  Persistence Report'!BD$27:BD$603,'7.  Persistence Report'!$D$27:$D$603,$B1092,'7.  Persistence Report'!$H$27:$H$603,$D$991,'7.  Persistence Report'!$J$27:$J$603,"Adjustment")</f>
        <v>1922411</v>
      </c>
      <c r="I1093" s="255">
        <f>SUMIFS('7.  Persistence Report'!BE$27:BE$603,'7.  Persistence Report'!$D$27:$D$603,$B1092,'7.  Persistence Report'!$H$27:$H$603,$D$991,'7.  Persistence Report'!$J$27:$J$603,"Adjustment")</f>
        <v>1922411</v>
      </c>
      <c r="J1093" s="255">
        <f>SUMIFS('7.  Persistence Report'!BF$27:BF$603,'7.  Persistence Report'!$D$27:$D$603,$B1092,'7.  Persistence Report'!$H$27:$H$603,$D$991,'7.  Persistence Report'!$J$27:$J$603,"Adjustment")</f>
        <v>1922411</v>
      </c>
      <c r="K1093" s="255">
        <f>SUMIFS('7.  Persistence Report'!BG$27:BG$603,'7.  Persistence Report'!$D$27:$D$603,$B1092,'7.  Persistence Report'!$H$27:$H$603,$D$991,'7.  Persistence Report'!$J$27:$J$603,"Adjustment")</f>
        <v>1922411</v>
      </c>
      <c r="L1093" s="255">
        <f>SUMIFS('7.  Persistence Report'!BH$27:BH$603,'7.  Persistence Report'!$D$27:$D$603,$B1092,'7.  Persistence Report'!$H$27:$H$603,$D$991,'7.  Persistence Report'!$J$27:$J$603,"Adjustment")</f>
        <v>1922411</v>
      </c>
      <c r="M1093" s="255">
        <f>SUMIFS('7.  Persistence Report'!BI$27:BI$603,'7.  Persistence Report'!$D$27:$D$603,$B1092,'7.  Persistence Report'!$H$27:$H$603,$D$991,'7.  Persistence Report'!$J$27:$J$603,"Adjustment")</f>
        <v>1922411</v>
      </c>
      <c r="N1093" s="255">
        <f>SUMIFS('7.  Persistence Report'!BJ$27:BJ$603,'7.  Persistence Report'!$D$27:$D$603,$B1092,'7.  Persistence Report'!$H$27:$H$603,$D$991,'7.  Persistence Report'!$J$27:$J$603,"Adjustment")</f>
        <v>1922411</v>
      </c>
      <c r="O1093" s="255">
        <f>SUMIFS('7.  Persistence Report'!BK$27:BK$603,'7.  Persistence Report'!$D$27:$D$603,$B1092,'7.  Persistence Report'!$H$27:$H$603,$D$991,'7.  Persistence Report'!$J$27:$J$603,"Adjustment")</f>
        <v>1922411</v>
      </c>
      <c r="P1093" s="255">
        <f>SUMIFS('7.  Persistence Report'!BL$27:BL$603,'7.  Persistence Report'!$D$27:$D$603,$B1092,'7.  Persistence Report'!$H$27:$H$603,$D$991,'7.  Persistence Report'!$J$27:$J$603,"Adjustment")</f>
        <v>1922411</v>
      </c>
      <c r="Q1093" s="255">
        <f>Q1092</f>
        <v>12</v>
      </c>
      <c r="R1093" s="255">
        <f>SUMIFS('7.  Persistence Report'!U$27:U$603,'7.  Persistence Report'!$D$27:$D$603,$B1092,'7.  Persistence Report'!$H$27:$H$603,$R$991,'7.  Persistence Report'!$J$27:$J$603,"Adjustment")</f>
        <v>732</v>
      </c>
      <c r="S1093" s="255">
        <f>SUMIFS('7.  Persistence Report'!V$27:V$603,'7.  Persistence Report'!$D$27:$D$603,$B1092,'7.  Persistence Report'!$H$27:$H$603,$R$991,'7.  Persistence Report'!$J$27:$J$603,"Adjustment")</f>
        <v>732</v>
      </c>
      <c r="T1093" s="255">
        <f>SUMIFS('7.  Persistence Report'!W$27:W$603,'7.  Persistence Report'!$D$27:$D$603,$B1092,'7.  Persistence Report'!$H$27:$H$603,$R$991,'7.  Persistence Report'!$J$27:$J$603,"Adjustment")</f>
        <v>732</v>
      </c>
      <c r="U1093" s="255">
        <f>SUMIFS('7.  Persistence Report'!X$27:X$603,'7.  Persistence Report'!$D$27:$D$603,$B1092,'7.  Persistence Report'!$H$27:$H$603,$R$991,'7.  Persistence Report'!$J$27:$J$603,"Adjustment")</f>
        <v>732</v>
      </c>
      <c r="V1093" s="255">
        <f>SUMIFS('7.  Persistence Report'!Y$27:Y$603,'7.  Persistence Report'!$D$27:$D$603,$B1092,'7.  Persistence Report'!$H$27:$H$603,$R$991,'7.  Persistence Report'!$J$27:$J$603,"Adjustment")</f>
        <v>732</v>
      </c>
      <c r="W1093" s="255">
        <f>SUMIFS('7.  Persistence Report'!Z$27:Z$603,'7.  Persistence Report'!$D$27:$D$603,$B1092,'7.  Persistence Report'!$H$27:$H$603,$R$991,'7.  Persistence Report'!$J$27:$J$603,"Adjustment")</f>
        <v>732</v>
      </c>
      <c r="X1093" s="255">
        <f>SUMIFS('7.  Persistence Report'!AA$27:AA$603,'7.  Persistence Report'!$D$27:$D$603,$B1092,'7.  Persistence Report'!$H$27:$H$603,$R$991,'7.  Persistence Report'!$J$27:$J$603,"Adjustment")</f>
        <v>732</v>
      </c>
      <c r="Y1093" s="255">
        <f>SUMIFS('7.  Persistence Report'!AB$27:AB$603,'7.  Persistence Report'!$D$27:$D$603,$B1092,'7.  Persistence Report'!$H$27:$H$603,$R$991,'7.  Persistence Report'!$J$27:$J$603,"Adjustment")</f>
        <v>732</v>
      </c>
      <c r="Z1093" s="255">
        <f>SUMIFS('7.  Persistence Report'!AC$27:AC$603,'7.  Persistence Report'!$D$27:$D$603,$B1092,'7.  Persistence Report'!$H$27:$H$603,$R$991,'7.  Persistence Report'!$J$27:$J$603,"Adjustment")</f>
        <v>732</v>
      </c>
      <c r="AA1093" s="255">
        <f>SUMIFS('7.  Persistence Report'!AD$27:AD$603,'7.  Persistence Report'!$D$27:$D$603,$B1092,'7.  Persistence Report'!$H$27:$H$603,$R$991,'7.  Persistence Report'!$J$27:$J$603,"Adjustment")</f>
        <v>732</v>
      </c>
      <c r="AB1093" s="255">
        <f>SUMIFS('7.  Persistence Report'!AE$27:AE$603,'7.  Persistence Report'!$D$27:$D$603,$B1092,'7.  Persistence Report'!$H$27:$H$603,$R$991,'7.  Persistence Report'!$J$27:$J$603,"Adjustment")</f>
        <v>732</v>
      </c>
      <c r="AC1093" s="255">
        <f>SUMIFS('7.  Persistence Report'!AF$27:AF$603,'7.  Persistence Report'!$D$27:$D$603,$B1092,'7.  Persistence Report'!$H$27:$H$603,$R$991,'7.  Persistence Report'!$J$27:$J$603,"Adjustment")</f>
        <v>732</v>
      </c>
      <c r="AD1093" s="255">
        <f>SUMIFS('7.  Persistence Report'!AG$27:AG$603,'7.  Persistence Report'!$D$27:$D$603,$B1092,'7.  Persistence Report'!$H$27:$H$603,$R$991,'7.  Persistence Report'!$J$27:$J$603,"Adjustment")</f>
        <v>732</v>
      </c>
      <c r="AE1093" s="362">
        <f>AE1092</f>
        <v>0</v>
      </c>
      <c r="AF1093" s="362">
        <f t="shared" ref="AF1093" si="3221">AF1092</f>
        <v>0</v>
      </c>
      <c r="AG1093" s="362">
        <f t="shared" ref="AG1093" si="3222">AG1092</f>
        <v>0</v>
      </c>
      <c r="AH1093" s="362">
        <f t="shared" ref="AH1093" si="3223">AH1092</f>
        <v>0</v>
      </c>
      <c r="AI1093" s="362">
        <f t="shared" ref="AI1093" si="3224">AI1092</f>
        <v>1</v>
      </c>
      <c r="AJ1093" s="362">
        <f t="shared" ref="AJ1093" si="3225">AJ1092</f>
        <v>0</v>
      </c>
      <c r="AK1093" s="362">
        <f t="shared" ref="AK1093" si="3226">AK1092</f>
        <v>0</v>
      </c>
      <c r="AL1093" s="362">
        <f t="shared" ref="AL1093" si="3227">AL1092</f>
        <v>0</v>
      </c>
      <c r="AM1093" s="362">
        <f t="shared" ref="AM1093" si="3228">AM1092</f>
        <v>0</v>
      </c>
      <c r="AN1093" s="362">
        <f t="shared" ref="AN1093" si="3229">AN1092</f>
        <v>0</v>
      </c>
      <c r="AO1093" s="362">
        <f t="shared" ref="AO1093" si="3230">AO1092</f>
        <v>0</v>
      </c>
      <c r="AP1093" s="362">
        <f t="shared" ref="AP1093" si="3231">AP1092</f>
        <v>0</v>
      </c>
      <c r="AQ1093" s="362">
        <f t="shared" ref="AQ1093" si="3232">AQ1092</f>
        <v>0</v>
      </c>
      <c r="AR1093" s="362">
        <f t="shared" ref="AR1093" si="3233">AR1092</f>
        <v>0</v>
      </c>
      <c r="AS1093" s="266"/>
    </row>
    <row r="1094" spans="1:45" ht="15" customHeight="1" outlineLevel="1">
      <c r="A1094" s="464"/>
      <c r="B1094" s="379"/>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251"/>
      <c r="AE1094" s="363"/>
      <c r="AF1094" s="376"/>
      <c r="AG1094" s="376"/>
      <c r="AH1094" s="376"/>
      <c r="AI1094" s="376"/>
      <c r="AJ1094" s="376"/>
      <c r="AK1094" s="376"/>
      <c r="AL1094" s="376"/>
      <c r="AM1094" s="376"/>
      <c r="AN1094" s="376"/>
      <c r="AO1094" s="376"/>
      <c r="AP1094" s="376"/>
      <c r="AQ1094" s="376"/>
      <c r="AR1094" s="376"/>
      <c r="AS1094" s="266"/>
    </row>
    <row r="1095" spans="1:45" ht="15" customHeight="1" outlineLevel="1">
      <c r="A1095" s="464">
        <v>32</v>
      </c>
      <c r="B1095" s="379" t="s">
        <v>124</v>
      </c>
      <c r="C1095" s="251" t="s">
        <v>25</v>
      </c>
      <c r="D1095" s="255">
        <f>SUMIFS('7.  Persistence Report'!AZ$27:AZ$603,'7.  Persistence Report'!$D$27:$D$603,$B1095,'7.  Persistence Report'!$H$27:$H$603,$D$991,'7.  Persistence Report'!$J$27:$J$603,"&lt;&gt;Adjustment")</f>
        <v>0</v>
      </c>
      <c r="E1095" s="255">
        <f>SUMIFS('7.  Persistence Report'!BA$27:BA$603,'7.  Persistence Report'!$D$27:$D$603,$B1095,'7.  Persistence Report'!$H$27:$H$603,$D$991,'7.  Persistence Report'!$J$27:$J$603,"&lt;&gt;Adjustment")</f>
        <v>0</v>
      </c>
      <c r="F1095" s="255">
        <f>SUMIFS('7.  Persistence Report'!BB$27:BB$603,'7.  Persistence Report'!$D$27:$D$603,$B1095,'7.  Persistence Report'!$H$27:$H$603,$D$991,'7.  Persistence Report'!$J$27:$J$603,"&lt;&gt;Adjustment")</f>
        <v>0</v>
      </c>
      <c r="G1095" s="255">
        <f>SUMIFS('7.  Persistence Report'!BC$27:BC$603,'7.  Persistence Report'!$D$27:$D$603,$B1095,'7.  Persistence Report'!$H$27:$H$603,$D$991,'7.  Persistence Report'!$J$27:$J$603,"&lt;&gt;Adjustment")</f>
        <v>0</v>
      </c>
      <c r="H1095" s="255">
        <f>SUMIFS('7.  Persistence Report'!BD$27:BD$603,'7.  Persistence Report'!$D$27:$D$603,$B1095,'7.  Persistence Report'!$H$27:$H$603,$D$991,'7.  Persistence Report'!$J$27:$J$603,"&lt;&gt;Adjustment")</f>
        <v>0</v>
      </c>
      <c r="I1095" s="255">
        <f>SUMIFS('7.  Persistence Report'!BE$27:BE$603,'7.  Persistence Report'!$D$27:$D$603,$B1095,'7.  Persistence Report'!$H$27:$H$603,$D$991,'7.  Persistence Report'!$J$27:$J$603,"&lt;&gt;Adjustment")</f>
        <v>0</v>
      </c>
      <c r="J1095" s="255">
        <f>SUMIFS('7.  Persistence Report'!BF$27:BF$603,'7.  Persistence Report'!$D$27:$D$603,$B1095,'7.  Persistence Report'!$H$27:$H$603,$D$991,'7.  Persistence Report'!$J$27:$J$603,"&lt;&gt;Adjustment")</f>
        <v>0</v>
      </c>
      <c r="K1095" s="255">
        <f>SUMIFS('7.  Persistence Report'!BG$27:BG$603,'7.  Persistence Report'!$D$27:$D$603,$B1095,'7.  Persistence Report'!$H$27:$H$603,$D$991,'7.  Persistence Report'!$J$27:$J$603,"&lt;&gt;Adjustment")</f>
        <v>0</v>
      </c>
      <c r="L1095" s="255">
        <f>SUMIFS('7.  Persistence Report'!BH$27:BH$603,'7.  Persistence Report'!$D$27:$D$603,$B1095,'7.  Persistence Report'!$H$27:$H$603,$D$991,'7.  Persistence Report'!$J$27:$J$603,"&lt;&gt;Adjustment")</f>
        <v>0</v>
      </c>
      <c r="M1095" s="255">
        <f>SUMIFS('7.  Persistence Report'!BI$27:BI$603,'7.  Persistence Report'!$D$27:$D$603,$B1095,'7.  Persistence Report'!$H$27:$H$603,$D$991,'7.  Persistence Report'!$J$27:$J$603,"&lt;&gt;Adjustment")</f>
        <v>0</v>
      </c>
      <c r="N1095" s="255">
        <f>SUMIFS('7.  Persistence Report'!BJ$27:BJ$603,'7.  Persistence Report'!$D$27:$D$603,$B1095,'7.  Persistence Report'!$H$27:$H$603,$D$991,'7.  Persistence Report'!$J$27:$J$603,"&lt;&gt;Adjustment")</f>
        <v>0</v>
      </c>
      <c r="O1095" s="255">
        <f>SUMIFS('7.  Persistence Report'!BK$27:BK$603,'7.  Persistence Report'!$D$27:$D$603,$B1095,'7.  Persistence Report'!$H$27:$H$603,$D$991,'7.  Persistence Report'!$J$27:$J$603,"&lt;&gt;Adjustment")</f>
        <v>0</v>
      </c>
      <c r="P1095" s="255">
        <f>SUMIFS('7.  Persistence Report'!BL$27:BL$603,'7.  Persistence Report'!$D$27:$D$603,$B1095,'7.  Persistence Report'!$H$27:$H$603,$D$991,'7.  Persistence Report'!$J$27:$J$603,"&lt;&gt;Adjustment")</f>
        <v>0</v>
      </c>
      <c r="Q1095" s="255">
        <v>12</v>
      </c>
      <c r="R1095" s="255">
        <f>SUMIFS('7.  Persistence Report'!U$27:U$603,'7.  Persistence Report'!$D$27:$D$603,$B1095,'7.  Persistence Report'!$H$27:$H$603,$R$991,'7.  Persistence Report'!$J$27:$J$603,"&lt;&gt;Adjustment")</f>
        <v>0</v>
      </c>
      <c r="S1095" s="255">
        <f>SUMIFS('7.  Persistence Report'!V$27:V$603,'7.  Persistence Report'!$D$27:$D$603,$B1095,'7.  Persistence Report'!$H$27:$H$603,$R$991,'7.  Persistence Report'!$J$27:$J$603,"&lt;&gt;Adjustment")</f>
        <v>0</v>
      </c>
      <c r="T1095" s="255">
        <f>SUMIFS('7.  Persistence Report'!W$27:W$603,'7.  Persistence Report'!$D$27:$D$603,$B1095,'7.  Persistence Report'!$H$27:$H$603,$R$991,'7.  Persistence Report'!$J$27:$J$603,"&lt;&gt;Adjustment")</f>
        <v>0</v>
      </c>
      <c r="U1095" s="255">
        <f>SUMIFS('7.  Persistence Report'!X$27:X$603,'7.  Persistence Report'!$D$27:$D$603,$B1095,'7.  Persistence Report'!$H$27:$H$603,$R$991,'7.  Persistence Report'!$J$27:$J$603,"&lt;&gt;Adjustment")</f>
        <v>0</v>
      </c>
      <c r="V1095" s="255">
        <f>SUMIFS('7.  Persistence Report'!Y$27:Y$603,'7.  Persistence Report'!$D$27:$D$603,$B1095,'7.  Persistence Report'!$H$27:$H$603,$R$991,'7.  Persistence Report'!$J$27:$J$603,"&lt;&gt;Adjustment")</f>
        <v>0</v>
      </c>
      <c r="W1095" s="255">
        <f>SUMIFS('7.  Persistence Report'!Z$27:Z$603,'7.  Persistence Report'!$D$27:$D$603,$B1095,'7.  Persistence Report'!$H$27:$H$603,$R$991,'7.  Persistence Report'!$J$27:$J$603,"&lt;&gt;Adjustment")</f>
        <v>0</v>
      </c>
      <c r="X1095" s="255">
        <f>SUMIFS('7.  Persistence Report'!AA$27:AA$603,'7.  Persistence Report'!$D$27:$D$603,$B1095,'7.  Persistence Report'!$H$27:$H$603,$R$991,'7.  Persistence Report'!$J$27:$J$603,"&lt;&gt;Adjustment")</f>
        <v>0</v>
      </c>
      <c r="Y1095" s="255">
        <f>SUMIFS('7.  Persistence Report'!AB$27:AB$603,'7.  Persistence Report'!$D$27:$D$603,$B1095,'7.  Persistence Report'!$H$27:$H$603,$R$991,'7.  Persistence Report'!$J$27:$J$603,"&lt;&gt;Adjustment")</f>
        <v>0</v>
      </c>
      <c r="Z1095" s="255">
        <f>SUMIFS('7.  Persistence Report'!AC$27:AC$603,'7.  Persistence Report'!$D$27:$D$603,$B1095,'7.  Persistence Report'!$H$27:$H$603,$R$991,'7.  Persistence Report'!$J$27:$J$603,"&lt;&gt;Adjustment")</f>
        <v>0</v>
      </c>
      <c r="AA1095" s="255">
        <f>SUMIFS('7.  Persistence Report'!AD$27:AD$603,'7.  Persistence Report'!$D$27:$D$603,$B1095,'7.  Persistence Report'!$H$27:$H$603,$R$991,'7.  Persistence Report'!$J$27:$J$603,"&lt;&gt;Adjustment")</f>
        <v>0</v>
      </c>
      <c r="AB1095" s="255">
        <f>SUMIFS('7.  Persistence Report'!AE$27:AE$603,'7.  Persistence Report'!$D$27:$D$603,$B1095,'7.  Persistence Report'!$H$27:$H$603,$R$991,'7.  Persistence Report'!$J$27:$J$603,"&lt;&gt;Adjustment")</f>
        <v>0</v>
      </c>
      <c r="AC1095" s="255">
        <f>SUMIFS('7.  Persistence Report'!AF$27:AF$603,'7.  Persistence Report'!$D$27:$D$603,$B1095,'7.  Persistence Report'!$H$27:$H$603,$R$991,'7.  Persistence Report'!$J$27:$J$603,"&lt;&gt;Adjustment")</f>
        <v>0</v>
      </c>
      <c r="AD1095" s="255">
        <f>SUMIFS('7.  Persistence Report'!AG$27:AG$603,'7.  Persistence Report'!$D$27:$D$603,$B1095,'7.  Persistence Report'!$H$27:$H$603,$R$991,'7.  Persistence Report'!$J$27:$J$603,"&lt;&gt;Adjustment")</f>
        <v>0</v>
      </c>
      <c r="AE1095" s="361">
        <f>IFERROR(VLOOKUP($B1095,'3-a.  Rate Class Allocations'!$B:$AY,28,FALSE),0)</f>
        <v>0</v>
      </c>
      <c r="AF1095" s="361">
        <f>IFERROR(VLOOKUP($B1095,'3-a.  Rate Class Allocations'!$B:$AY,30,FALSE),0)</f>
        <v>0</v>
      </c>
      <c r="AG1095" s="361">
        <f>IFERROR(VLOOKUP($B1095,'3-a.  Rate Class Allocations'!$B:$AY,32,FALSE),0)</f>
        <v>1.0422056016421254E-2</v>
      </c>
      <c r="AH1095" s="361">
        <f>IFERROR(VLOOKUP($B1095,'3-a.  Rate Class Allocations'!$B:$AY,33,FALSE),0)</f>
        <v>0.22321279685040674</v>
      </c>
      <c r="AI1095" s="361">
        <f>IFERROR(VLOOKUP($B1095,'3-a.  Rate Class Allocations'!$B:$AY,35,FALSE),0)</f>
        <v>7.8800844338337353E-2</v>
      </c>
      <c r="AJ1095" s="361">
        <f>IFERROR(VLOOKUP($B1095,'3-a.  Rate Class Allocations'!$B:$AY,37,FALSE),0)</f>
        <v>0.67182651206110544</v>
      </c>
      <c r="AK1095" s="366"/>
      <c r="AL1095" s="366"/>
      <c r="AM1095" s="366"/>
      <c r="AN1095" s="366"/>
      <c r="AO1095" s="366"/>
      <c r="AP1095" s="366"/>
      <c r="AQ1095" s="366"/>
      <c r="AR1095" s="366"/>
      <c r="AS1095" s="256">
        <f>SUM(AE1095:AR1095)</f>
        <v>0.98426220926627073</v>
      </c>
    </row>
    <row r="1096" spans="1:45" ht="15" customHeight="1" outlineLevel="1">
      <c r="A1096" s="464"/>
      <c r="B1096" s="254" t="s">
        <v>345</v>
      </c>
      <c r="C1096" s="251" t="s">
        <v>163</v>
      </c>
      <c r="D1096" s="255">
        <f>SUMIFS('7.  Persistence Report'!AZ$27:AZ$603,'7.  Persistence Report'!$D$27:$D$603,$B1095,'7.  Persistence Report'!$H$27:$H$603,$D$991,'7.  Persistence Report'!$J$27:$J$603,"Adjustment")</f>
        <v>0</v>
      </c>
      <c r="E1096" s="255">
        <f>SUMIFS('7.  Persistence Report'!BA$27:BA$603,'7.  Persistence Report'!$D$27:$D$603,$B1095,'7.  Persistence Report'!$H$27:$H$603,$D$991,'7.  Persistence Report'!$J$27:$J$603,"Adjustment")</f>
        <v>0</v>
      </c>
      <c r="F1096" s="255">
        <f>SUMIFS('7.  Persistence Report'!BB$27:BB$603,'7.  Persistence Report'!$D$27:$D$603,$B1095,'7.  Persistence Report'!$H$27:$H$603,$D$991,'7.  Persistence Report'!$J$27:$J$603,"Adjustment")</f>
        <v>0</v>
      </c>
      <c r="G1096" s="255">
        <f>SUMIFS('7.  Persistence Report'!BC$27:BC$603,'7.  Persistence Report'!$D$27:$D$603,$B1095,'7.  Persistence Report'!$H$27:$H$603,$D$991,'7.  Persistence Report'!$J$27:$J$603,"Adjustment")</f>
        <v>0</v>
      </c>
      <c r="H1096" s="255">
        <f>SUMIFS('7.  Persistence Report'!BD$27:BD$603,'7.  Persistence Report'!$D$27:$D$603,$B1095,'7.  Persistence Report'!$H$27:$H$603,$D$991,'7.  Persistence Report'!$J$27:$J$603,"Adjustment")</f>
        <v>0</v>
      </c>
      <c r="I1096" s="255">
        <f>SUMIFS('7.  Persistence Report'!BE$27:BE$603,'7.  Persistence Report'!$D$27:$D$603,$B1095,'7.  Persistence Report'!$H$27:$H$603,$D$991,'7.  Persistence Report'!$J$27:$J$603,"Adjustment")</f>
        <v>0</v>
      </c>
      <c r="J1096" s="255">
        <f>SUMIFS('7.  Persistence Report'!BF$27:BF$603,'7.  Persistence Report'!$D$27:$D$603,$B1095,'7.  Persistence Report'!$H$27:$H$603,$D$991,'7.  Persistence Report'!$J$27:$J$603,"Adjustment")</f>
        <v>0</v>
      </c>
      <c r="K1096" s="255">
        <f>SUMIFS('7.  Persistence Report'!BG$27:BG$603,'7.  Persistence Report'!$D$27:$D$603,$B1095,'7.  Persistence Report'!$H$27:$H$603,$D$991,'7.  Persistence Report'!$J$27:$J$603,"Adjustment")</f>
        <v>0</v>
      </c>
      <c r="L1096" s="255">
        <f>SUMIFS('7.  Persistence Report'!BH$27:BH$603,'7.  Persistence Report'!$D$27:$D$603,$B1095,'7.  Persistence Report'!$H$27:$H$603,$D$991,'7.  Persistence Report'!$J$27:$J$603,"Adjustment")</f>
        <v>0</v>
      </c>
      <c r="M1096" s="255">
        <f>SUMIFS('7.  Persistence Report'!BI$27:BI$603,'7.  Persistence Report'!$D$27:$D$603,$B1095,'7.  Persistence Report'!$H$27:$H$603,$D$991,'7.  Persistence Report'!$J$27:$J$603,"Adjustment")</f>
        <v>0</v>
      </c>
      <c r="N1096" s="255">
        <f>SUMIFS('7.  Persistence Report'!BJ$27:BJ$603,'7.  Persistence Report'!$D$27:$D$603,$B1095,'7.  Persistence Report'!$H$27:$H$603,$D$991,'7.  Persistence Report'!$J$27:$J$603,"Adjustment")</f>
        <v>0</v>
      </c>
      <c r="O1096" s="255">
        <f>SUMIFS('7.  Persistence Report'!BK$27:BK$603,'7.  Persistence Report'!$D$27:$D$603,$B1095,'7.  Persistence Report'!$H$27:$H$603,$D$991,'7.  Persistence Report'!$J$27:$J$603,"Adjustment")</f>
        <v>0</v>
      </c>
      <c r="P1096" s="255">
        <f>SUMIFS('7.  Persistence Report'!BL$27:BL$603,'7.  Persistence Report'!$D$27:$D$603,$B1095,'7.  Persistence Report'!$H$27:$H$603,$D$991,'7.  Persistence Report'!$J$27:$J$603,"Adjustment")</f>
        <v>0</v>
      </c>
      <c r="Q1096" s="255">
        <f>Q1095</f>
        <v>12</v>
      </c>
      <c r="R1096" s="255">
        <f>SUMIFS('7.  Persistence Report'!U$27:U$603,'7.  Persistence Report'!$D$27:$D$603,$B1095,'7.  Persistence Report'!$H$27:$H$603,$R$991,'7.  Persistence Report'!$J$27:$J$603,"Adjustment")</f>
        <v>0</v>
      </c>
      <c r="S1096" s="255">
        <f>SUMIFS('7.  Persistence Report'!V$27:V$603,'7.  Persistence Report'!$D$27:$D$603,$B1095,'7.  Persistence Report'!$H$27:$H$603,$R$991,'7.  Persistence Report'!$J$27:$J$603,"Adjustment")</f>
        <v>0</v>
      </c>
      <c r="T1096" s="255">
        <f>SUMIFS('7.  Persistence Report'!W$27:W$603,'7.  Persistence Report'!$D$27:$D$603,$B1095,'7.  Persistence Report'!$H$27:$H$603,$R$991,'7.  Persistence Report'!$J$27:$J$603,"Adjustment")</f>
        <v>0</v>
      </c>
      <c r="U1096" s="255">
        <f>SUMIFS('7.  Persistence Report'!X$27:X$603,'7.  Persistence Report'!$D$27:$D$603,$B1095,'7.  Persistence Report'!$H$27:$H$603,$R$991,'7.  Persistence Report'!$J$27:$J$603,"Adjustment")</f>
        <v>0</v>
      </c>
      <c r="V1096" s="255">
        <f>SUMIFS('7.  Persistence Report'!Y$27:Y$603,'7.  Persistence Report'!$D$27:$D$603,$B1095,'7.  Persistence Report'!$H$27:$H$603,$R$991,'7.  Persistence Report'!$J$27:$J$603,"Adjustment")</f>
        <v>0</v>
      </c>
      <c r="W1096" s="255">
        <f>SUMIFS('7.  Persistence Report'!Z$27:Z$603,'7.  Persistence Report'!$D$27:$D$603,$B1095,'7.  Persistence Report'!$H$27:$H$603,$R$991,'7.  Persistence Report'!$J$27:$J$603,"Adjustment")</f>
        <v>0</v>
      </c>
      <c r="X1096" s="255">
        <f>SUMIFS('7.  Persistence Report'!AA$27:AA$603,'7.  Persistence Report'!$D$27:$D$603,$B1095,'7.  Persistence Report'!$H$27:$H$603,$R$991,'7.  Persistence Report'!$J$27:$J$603,"Adjustment")</f>
        <v>0</v>
      </c>
      <c r="Y1096" s="255">
        <f>SUMIFS('7.  Persistence Report'!AB$27:AB$603,'7.  Persistence Report'!$D$27:$D$603,$B1095,'7.  Persistence Report'!$H$27:$H$603,$R$991,'7.  Persistence Report'!$J$27:$J$603,"Adjustment")</f>
        <v>0</v>
      </c>
      <c r="Z1096" s="255">
        <f>SUMIFS('7.  Persistence Report'!AC$27:AC$603,'7.  Persistence Report'!$D$27:$D$603,$B1095,'7.  Persistence Report'!$H$27:$H$603,$R$991,'7.  Persistence Report'!$J$27:$J$603,"Adjustment")</f>
        <v>0</v>
      </c>
      <c r="AA1096" s="255">
        <f>SUMIFS('7.  Persistence Report'!AD$27:AD$603,'7.  Persistence Report'!$D$27:$D$603,$B1095,'7.  Persistence Report'!$H$27:$H$603,$R$991,'7.  Persistence Report'!$J$27:$J$603,"Adjustment")</f>
        <v>0</v>
      </c>
      <c r="AB1096" s="255">
        <f>SUMIFS('7.  Persistence Report'!AE$27:AE$603,'7.  Persistence Report'!$D$27:$D$603,$B1095,'7.  Persistence Report'!$H$27:$H$603,$R$991,'7.  Persistence Report'!$J$27:$J$603,"Adjustment")</f>
        <v>0</v>
      </c>
      <c r="AC1096" s="255">
        <f>SUMIFS('7.  Persistence Report'!AF$27:AF$603,'7.  Persistence Report'!$D$27:$D$603,$B1095,'7.  Persistence Report'!$H$27:$H$603,$R$991,'7.  Persistence Report'!$J$27:$J$603,"Adjustment")</f>
        <v>0</v>
      </c>
      <c r="AD1096" s="255">
        <f>SUMIFS('7.  Persistence Report'!AG$27:AG$603,'7.  Persistence Report'!$D$27:$D$603,$B1095,'7.  Persistence Report'!$H$27:$H$603,$R$991,'7.  Persistence Report'!$J$27:$J$603,"Adjustment")</f>
        <v>0</v>
      </c>
      <c r="AE1096" s="362">
        <f>AE1095</f>
        <v>0</v>
      </c>
      <c r="AF1096" s="362">
        <f t="shared" ref="AF1096" si="3234">AF1095</f>
        <v>0</v>
      </c>
      <c r="AG1096" s="362">
        <f t="shared" ref="AG1096" si="3235">AG1095</f>
        <v>1.0422056016421254E-2</v>
      </c>
      <c r="AH1096" s="362">
        <f t="shared" ref="AH1096" si="3236">AH1095</f>
        <v>0.22321279685040674</v>
      </c>
      <c r="AI1096" s="362">
        <f t="shared" ref="AI1096" si="3237">AI1095</f>
        <v>7.8800844338337353E-2</v>
      </c>
      <c r="AJ1096" s="362">
        <f t="shared" ref="AJ1096" si="3238">AJ1095</f>
        <v>0.67182651206110544</v>
      </c>
      <c r="AK1096" s="362">
        <f t="shared" ref="AK1096" si="3239">AK1095</f>
        <v>0</v>
      </c>
      <c r="AL1096" s="362">
        <f t="shared" ref="AL1096" si="3240">AL1095</f>
        <v>0</v>
      </c>
      <c r="AM1096" s="362">
        <f t="shared" ref="AM1096" si="3241">AM1095</f>
        <v>0</v>
      </c>
      <c r="AN1096" s="362">
        <f t="shared" ref="AN1096" si="3242">AN1095</f>
        <v>0</v>
      </c>
      <c r="AO1096" s="362">
        <f t="shared" ref="AO1096" si="3243">AO1095</f>
        <v>0</v>
      </c>
      <c r="AP1096" s="362">
        <f t="shared" ref="AP1096" si="3244">AP1095</f>
        <v>0</v>
      </c>
      <c r="AQ1096" s="362">
        <f t="shared" ref="AQ1096" si="3245">AQ1095</f>
        <v>0</v>
      </c>
      <c r="AR1096" s="362">
        <f t="shared" ref="AR1096" si="3246">AR1095</f>
        <v>0</v>
      </c>
      <c r="AS1096" s="266"/>
    </row>
    <row r="1097" spans="1:45" ht="15" customHeight="1" outlineLevel="1">
      <c r="A1097" s="464"/>
      <c r="B1097" s="379"/>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251"/>
      <c r="AE1097" s="363"/>
      <c r="AF1097" s="376"/>
      <c r="AG1097" s="376"/>
      <c r="AH1097" s="376"/>
      <c r="AI1097" s="376"/>
      <c r="AJ1097" s="376"/>
      <c r="AK1097" s="376"/>
      <c r="AL1097" s="376"/>
      <c r="AM1097" s="376"/>
      <c r="AN1097" s="376"/>
      <c r="AO1097" s="376"/>
      <c r="AP1097" s="376"/>
      <c r="AQ1097" s="376"/>
      <c r="AR1097" s="376"/>
      <c r="AS1097" s="266"/>
    </row>
    <row r="1098" spans="1:45" ht="15" customHeight="1" outlineLevel="1">
      <c r="A1098" s="464"/>
      <c r="B1098" s="248" t="s">
        <v>498</v>
      </c>
      <c r="C1098" s="251"/>
      <c r="D1098" s="251"/>
      <c r="E1098" s="251"/>
      <c r="F1098" s="251"/>
      <c r="G1098" s="251"/>
      <c r="H1098" s="251"/>
      <c r="I1098" s="251"/>
      <c r="J1098" s="251"/>
      <c r="K1098" s="251"/>
      <c r="L1098" s="251"/>
      <c r="M1098" s="251"/>
      <c r="N1098" s="251"/>
      <c r="O1098" s="251"/>
      <c r="P1098" s="251"/>
      <c r="Q1098" s="251"/>
      <c r="R1098" s="251"/>
      <c r="S1098" s="251"/>
      <c r="T1098" s="251"/>
      <c r="U1098" s="251"/>
      <c r="V1098" s="251"/>
      <c r="W1098" s="251"/>
      <c r="X1098" s="251"/>
      <c r="Y1098" s="251"/>
      <c r="Z1098" s="251"/>
      <c r="AA1098" s="251"/>
      <c r="AB1098" s="251"/>
      <c r="AC1098" s="251"/>
      <c r="AD1098" s="251"/>
      <c r="AE1098" s="363"/>
      <c r="AF1098" s="376"/>
      <c r="AG1098" s="376"/>
      <c r="AH1098" s="376"/>
      <c r="AI1098" s="376"/>
      <c r="AJ1098" s="376"/>
      <c r="AK1098" s="376"/>
      <c r="AL1098" s="376"/>
      <c r="AM1098" s="376"/>
      <c r="AN1098" s="376"/>
      <c r="AO1098" s="376"/>
      <c r="AP1098" s="376"/>
      <c r="AQ1098" s="376"/>
      <c r="AR1098" s="376"/>
      <c r="AS1098" s="266"/>
    </row>
    <row r="1099" spans="1:45" ht="15" customHeight="1" outlineLevel="1">
      <c r="A1099" s="464">
        <v>33</v>
      </c>
      <c r="B1099" s="379" t="s">
        <v>1041</v>
      </c>
      <c r="C1099" s="251" t="s">
        <v>25</v>
      </c>
      <c r="D1099" s="255">
        <f>SUMIFS('7.  Persistence Report'!AZ$27:AZ$603,'7.  Persistence Report'!$D$27:$D$603,$B1099,'7.  Persistence Report'!$H$27:$H$603,$D$991,'7.  Persistence Report'!$J$27:$J$603,"&lt;&gt;Adjustment")</f>
        <v>0</v>
      </c>
      <c r="E1099" s="255">
        <f>SUMIFS('7.  Persistence Report'!BA$27:BA$603,'7.  Persistence Report'!$D$27:$D$603,$B1099,'7.  Persistence Report'!$H$27:$H$603,$D$991,'7.  Persistence Report'!$J$27:$J$603,"&lt;&gt;Adjustment")</f>
        <v>0</v>
      </c>
      <c r="F1099" s="255">
        <f>SUMIFS('7.  Persistence Report'!BB$27:BB$603,'7.  Persistence Report'!$D$27:$D$603,$B1099,'7.  Persistence Report'!$H$27:$H$603,$D$991,'7.  Persistence Report'!$J$27:$J$603,"&lt;&gt;Adjustment")</f>
        <v>0</v>
      </c>
      <c r="G1099" s="255">
        <f>SUMIFS('7.  Persistence Report'!BC$27:BC$603,'7.  Persistence Report'!$D$27:$D$603,$B1099,'7.  Persistence Report'!$H$27:$H$603,$D$991,'7.  Persistence Report'!$J$27:$J$603,"&lt;&gt;Adjustment")</f>
        <v>0</v>
      </c>
      <c r="H1099" s="255">
        <f>SUMIFS('7.  Persistence Report'!BD$27:BD$603,'7.  Persistence Report'!$D$27:$D$603,$B1099,'7.  Persistence Report'!$H$27:$H$603,$D$991,'7.  Persistence Report'!$J$27:$J$603,"&lt;&gt;Adjustment")</f>
        <v>0</v>
      </c>
      <c r="I1099" s="255">
        <f>SUMIFS('7.  Persistence Report'!BE$27:BE$603,'7.  Persistence Report'!$D$27:$D$603,$B1099,'7.  Persistence Report'!$H$27:$H$603,$D$991,'7.  Persistence Report'!$J$27:$J$603,"&lt;&gt;Adjustment")</f>
        <v>0</v>
      </c>
      <c r="J1099" s="255">
        <f>SUMIFS('7.  Persistence Report'!BF$27:BF$603,'7.  Persistence Report'!$D$27:$D$603,$B1099,'7.  Persistence Report'!$H$27:$H$603,$D$991,'7.  Persistence Report'!$J$27:$J$603,"&lt;&gt;Adjustment")</f>
        <v>0</v>
      </c>
      <c r="K1099" s="255">
        <f>SUMIFS('7.  Persistence Report'!BG$27:BG$603,'7.  Persistence Report'!$D$27:$D$603,$B1099,'7.  Persistence Report'!$H$27:$H$603,$D$991,'7.  Persistence Report'!$J$27:$J$603,"&lt;&gt;Adjustment")</f>
        <v>0</v>
      </c>
      <c r="L1099" s="255">
        <f>SUMIFS('7.  Persistence Report'!BH$27:BH$603,'7.  Persistence Report'!$D$27:$D$603,$B1099,'7.  Persistence Report'!$H$27:$H$603,$D$991,'7.  Persistence Report'!$J$27:$J$603,"&lt;&gt;Adjustment")</f>
        <v>0</v>
      </c>
      <c r="M1099" s="255">
        <f>SUMIFS('7.  Persistence Report'!BI$27:BI$603,'7.  Persistence Report'!$D$27:$D$603,$B1099,'7.  Persistence Report'!$H$27:$H$603,$D$991,'7.  Persistence Report'!$J$27:$J$603,"&lt;&gt;Adjustment")</f>
        <v>0</v>
      </c>
      <c r="N1099" s="255">
        <f>SUMIFS('7.  Persistence Report'!BJ$27:BJ$603,'7.  Persistence Report'!$D$27:$D$603,$B1099,'7.  Persistence Report'!$H$27:$H$603,$D$991,'7.  Persistence Report'!$J$27:$J$603,"&lt;&gt;Adjustment")</f>
        <v>0</v>
      </c>
      <c r="O1099" s="255">
        <f>SUMIFS('7.  Persistence Report'!BK$27:BK$603,'7.  Persistence Report'!$D$27:$D$603,$B1099,'7.  Persistence Report'!$H$27:$H$603,$D$991,'7.  Persistence Report'!$J$27:$J$603,"&lt;&gt;Adjustment")</f>
        <v>0</v>
      </c>
      <c r="P1099" s="255">
        <f>SUMIFS('7.  Persistence Report'!BL$27:BL$603,'7.  Persistence Report'!$D$27:$D$603,$B1099,'7.  Persistence Report'!$H$27:$H$603,$D$991,'7.  Persistence Report'!$J$27:$J$603,"&lt;&gt;Adjustment")</f>
        <v>0</v>
      </c>
      <c r="Q1099" s="255">
        <v>12</v>
      </c>
      <c r="R1099" s="255">
        <f>SUMIFS('7.  Persistence Report'!U$27:U$603,'7.  Persistence Report'!$D$27:$D$603,$B1099,'7.  Persistence Report'!$H$27:$H$603,$R$991,'7.  Persistence Report'!$J$27:$J$603,"&lt;&gt;Adjustment")</f>
        <v>0</v>
      </c>
      <c r="S1099" s="255">
        <f>SUMIFS('7.  Persistence Report'!V$27:V$603,'7.  Persistence Report'!$D$27:$D$603,$B1099,'7.  Persistence Report'!$H$27:$H$603,$R$991,'7.  Persistence Report'!$J$27:$J$603,"&lt;&gt;Adjustment")</f>
        <v>0</v>
      </c>
      <c r="T1099" s="255">
        <f>SUMIFS('7.  Persistence Report'!W$27:W$603,'7.  Persistence Report'!$D$27:$D$603,$B1099,'7.  Persistence Report'!$H$27:$H$603,$R$991,'7.  Persistence Report'!$J$27:$J$603,"&lt;&gt;Adjustment")</f>
        <v>0</v>
      </c>
      <c r="U1099" s="255">
        <f>SUMIFS('7.  Persistence Report'!X$27:X$603,'7.  Persistence Report'!$D$27:$D$603,$B1099,'7.  Persistence Report'!$H$27:$H$603,$R$991,'7.  Persistence Report'!$J$27:$J$603,"&lt;&gt;Adjustment")</f>
        <v>0</v>
      </c>
      <c r="V1099" s="255">
        <f>SUMIFS('7.  Persistence Report'!Y$27:Y$603,'7.  Persistence Report'!$D$27:$D$603,$B1099,'7.  Persistence Report'!$H$27:$H$603,$R$991,'7.  Persistence Report'!$J$27:$J$603,"&lt;&gt;Adjustment")</f>
        <v>0</v>
      </c>
      <c r="W1099" s="255">
        <f>SUMIFS('7.  Persistence Report'!Z$27:Z$603,'7.  Persistence Report'!$D$27:$D$603,$B1099,'7.  Persistence Report'!$H$27:$H$603,$R$991,'7.  Persistence Report'!$J$27:$J$603,"&lt;&gt;Adjustment")</f>
        <v>0</v>
      </c>
      <c r="X1099" s="255">
        <f>SUMIFS('7.  Persistence Report'!AA$27:AA$603,'7.  Persistence Report'!$D$27:$D$603,$B1099,'7.  Persistence Report'!$H$27:$H$603,$R$991,'7.  Persistence Report'!$J$27:$J$603,"&lt;&gt;Adjustment")</f>
        <v>0</v>
      </c>
      <c r="Y1099" s="255">
        <f>SUMIFS('7.  Persistence Report'!AB$27:AB$603,'7.  Persistence Report'!$D$27:$D$603,$B1099,'7.  Persistence Report'!$H$27:$H$603,$R$991,'7.  Persistence Report'!$J$27:$J$603,"&lt;&gt;Adjustment")</f>
        <v>0</v>
      </c>
      <c r="Z1099" s="255">
        <f>SUMIFS('7.  Persistence Report'!AC$27:AC$603,'7.  Persistence Report'!$D$27:$D$603,$B1099,'7.  Persistence Report'!$H$27:$H$603,$R$991,'7.  Persistence Report'!$J$27:$J$603,"&lt;&gt;Adjustment")</f>
        <v>0</v>
      </c>
      <c r="AA1099" s="255">
        <f>SUMIFS('7.  Persistence Report'!AD$27:AD$603,'7.  Persistence Report'!$D$27:$D$603,$B1099,'7.  Persistence Report'!$H$27:$H$603,$R$991,'7.  Persistence Report'!$J$27:$J$603,"&lt;&gt;Adjustment")</f>
        <v>0</v>
      </c>
      <c r="AB1099" s="255">
        <f>SUMIFS('7.  Persistence Report'!AE$27:AE$603,'7.  Persistence Report'!$D$27:$D$603,$B1099,'7.  Persistence Report'!$H$27:$H$603,$R$991,'7.  Persistence Report'!$J$27:$J$603,"&lt;&gt;Adjustment")</f>
        <v>0</v>
      </c>
      <c r="AC1099" s="255">
        <f>SUMIFS('7.  Persistence Report'!AF$27:AF$603,'7.  Persistence Report'!$D$27:$D$603,$B1099,'7.  Persistence Report'!$H$27:$H$603,$R$991,'7.  Persistence Report'!$J$27:$J$603,"&lt;&gt;Adjustment")</f>
        <v>0</v>
      </c>
      <c r="AD1099" s="255">
        <f>SUMIFS('7.  Persistence Report'!AG$27:AG$603,'7.  Persistence Report'!$D$27:$D$603,$B1099,'7.  Persistence Report'!$H$27:$H$603,$R$991,'7.  Persistence Report'!$J$27:$J$603,"&lt;&gt;Adjustment")</f>
        <v>0</v>
      </c>
      <c r="AE1099" s="361">
        <f>IFERROR(VLOOKUP($B1099,'3-a.  Rate Class Allocations'!$B:$AY,28,FALSE),0)</f>
        <v>0</v>
      </c>
      <c r="AF1099" s="361">
        <f>IFERROR(VLOOKUP($B1099,'3-a.  Rate Class Allocations'!$B:$AY,30,FALSE),0)</f>
        <v>0</v>
      </c>
      <c r="AG1099" s="361">
        <f>IFERROR(VLOOKUP($B1099,'3-a.  Rate Class Allocations'!$B:$AY,32,FALSE),0)</f>
        <v>0</v>
      </c>
      <c r="AH1099" s="361">
        <f>IFERROR(VLOOKUP($B1099,'3-a.  Rate Class Allocations'!$B:$AY,33,FALSE),0)</f>
        <v>0.11612088510294502</v>
      </c>
      <c r="AI1099" s="361">
        <f>IFERROR(VLOOKUP($B1099,'3-a.  Rate Class Allocations'!$B:$AY,35,FALSE),0)</f>
        <v>0.68129806427818973</v>
      </c>
      <c r="AJ1099" s="361">
        <f>IFERROR(VLOOKUP($B1099,'3-a.  Rate Class Allocations'!$B:$AY,37,FALSE),0)</f>
        <v>0.20258105061886528</v>
      </c>
      <c r="AK1099" s="366"/>
      <c r="AL1099" s="366"/>
      <c r="AM1099" s="366"/>
      <c r="AN1099" s="366"/>
      <c r="AO1099" s="366"/>
      <c r="AP1099" s="366"/>
      <c r="AQ1099" s="366"/>
      <c r="AR1099" s="366"/>
      <c r="AS1099" s="256">
        <f>SUM(AE1099:AR1099)</f>
        <v>1</v>
      </c>
    </row>
    <row r="1100" spans="1:45" ht="15" customHeight="1" outlineLevel="1">
      <c r="A1100" s="464"/>
      <c r="B1100" s="254" t="s">
        <v>345</v>
      </c>
      <c r="C1100" s="251" t="s">
        <v>163</v>
      </c>
      <c r="D1100" s="255">
        <f>SUMIFS('7.  Persistence Report'!AZ$27:AZ$603,'7.  Persistence Report'!$D$27:$D$603,$B1099,'7.  Persistence Report'!$H$27:$H$603,$D$991,'7.  Persistence Report'!$J$27:$J$603,"Adjustment")</f>
        <v>45802934.349999994</v>
      </c>
      <c r="E1100" s="255">
        <f>SUMIFS('7.  Persistence Report'!BA$27:BA$603,'7.  Persistence Report'!$D$27:$D$603,$B1099,'7.  Persistence Report'!$H$27:$H$603,$D$991,'7.  Persistence Report'!$J$27:$J$603,"Adjustment")</f>
        <v>45802934.349999994</v>
      </c>
      <c r="F1100" s="255">
        <f>SUMIFS('7.  Persistence Report'!BB$27:BB$603,'7.  Persistence Report'!$D$27:$D$603,$B1099,'7.  Persistence Report'!$H$27:$H$603,$D$991,'7.  Persistence Report'!$J$27:$J$603,"Adjustment")</f>
        <v>45802934.349999994</v>
      </c>
      <c r="G1100" s="255">
        <f>SUMIFS('7.  Persistence Report'!BC$27:BC$603,'7.  Persistence Report'!$D$27:$D$603,$B1099,'7.  Persistence Report'!$H$27:$H$603,$D$991,'7.  Persistence Report'!$J$27:$J$603,"Adjustment")</f>
        <v>45802934.349999994</v>
      </c>
      <c r="H1100" s="255">
        <f>SUMIFS('7.  Persistence Report'!BD$27:BD$603,'7.  Persistence Report'!$D$27:$D$603,$B1099,'7.  Persistence Report'!$H$27:$H$603,$D$991,'7.  Persistence Report'!$J$27:$J$603,"Adjustment")</f>
        <v>45802934.349999994</v>
      </c>
      <c r="I1100" s="255">
        <f>SUMIFS('7.  Persistence Report'!BE$27:BE$603,'7.  Persistence Report'!$D$27:$D$603,$B1099,'7.  Persistence Report'!$H$27:$H$603,$D$991,'7.  Persistence Report'!$J$27:$J$603,"Adjustment")</f>
        <v>45802934.349999994</v>
      </c>
      <c r="J1100" s="255">
        <f>SUMIFS('7.  Persistence Report'!BF$27:BF$603,'7.  Persistence Report'!$D$27:$D$603,$B1099,'7.  Persistence Report'!$H$27:$H$603,$D$991,'7.  Persistence Report'!$J$27:$J$603,"Adjustment")</f>
        <v>45802934.349999994</v>
      </c>
      <c r="K1100" s="255">
        <f>SUMIFS('7.  Persistence Report'!BG$27:BG$603,'7.  Persistence Report'!$D$27:$D$603,$B1099,'7.  Persistence Report'!$H$27:$H$603,$D$991,'7.  Persistence Report'!$J$27:$J$603,"Adjustment")</f>
        <v>45802934.349999994</v>
      </c>
      <c r="L1100" s="255">
        <f>SUMIFS('7.  Persistence Report'!BH$27:BH$603,'7.  Persistence Report'!$D$27:$D$603,$B1099,'7.  Persistence Report'!$H$27:$H$603,$D$991,'7.  Persistence Report'!$J$27:$J$603,"Adjustment")</f>
        <v>45074744.743778706</v>
      </c>
      <c r="M1100" s="255">
        <f>SUMIFS('7.  Persistence Report'!BI$27:BI$603,'7.  Persistence Report'!$D$27:$D$603,$B1099,'7.  Persistence Report'!$H$27:$H$603,$D$991,'7.  Persistence Report'!$J$27:$J$603,"Adjustment")</f>
        <v>37869297.397142082</v>
      </c>
      <c r="N1100" s="255">
        <f>SUMIFS('7.  Persistence Report'!BJ$27:BJ$603,'7.  Persistence Report'!$D$27:$D$603,$B1099,'7.  Persistence Report'!$H$27:$H$603,$D$991,'7.  Persistence Report'!$J$27:$J$603,"Adjustment")</f>
        <v>24068569.308695335</v>
      </c>
      <c r="O1100" s="255">
        <f>SUMIFS('7.  Persistence Report'!BK$27:BK$603,'7.  Persistence Report'!$D$27:$D$603,$B1099,'7.  Persistence Report'!$H$27:$H$603,$D$991,'7.  Persistence Report'!$J$27:$J$603,"Adjustment")</f>
        <v>16100025.945859801</v>
      </c>
      <c r="P1100" s="255">
        <f>SUMIFS('7.  Persistence Report'!BL$27:BL$603,'7.  Persistence Report'!$D$27:$D$603,$B1099,'7.  Persistence Report'!$H$27:$H$603,$D$991,'7.  Persistence Report'!$J$27:$J$603,"Adjustment")</f>
        <v>10563770.18472679</v>
      </c>
      <c r="Q1100" s="255">
        <f>Q1099</f>
        <v>12</v>
      </c>
      <c r="R1100" s="255">
        <f>SUMIFS('7.  Persistence Report'!U$27:U$603,'7.  Persistence Report'!$D$27:$D$603,$B1099,'7.  Persistence Report'!$H$27:$H$603,$R$991,'7.  Persistence Report'!$J$27:$J$603,"Adjustment")</f>
        <v>0</v>
      </c>
      <c r="S1100" s="255">
        <f>SUMIFS('7.  Persistence Report'!V$27:V$603,'7.  Persistence Report'!$D$27:$D$603,$B1099,'7.  Persistence Report'!$H$27:$H$603,$R$991,'7.  Persistence Report'!$J$27:$J$603,"Adjustment")</f>
        <v>0</v>
      </c>
      <c r="T1100" s="255">
        <f>SUMIFS('7.  Persistence Report'!W$27:W$603,'7.  Persistence Report'!$D$27:$D$603,$B1099,'7.  Persistence Report'!$H$27:$H$603,$R$991,'7.  Persistence Report'!$J$27:$J$603,"Adjustment")</f>
        <v>0</v>
      </c>
      <c r="U1100" s="255">
        <f>SUMIFS('7.  Persistence Report'!X$27:X$603,'7.  Persistence Report'!$D$27:$D$603,$B1099,'7.  Persistence Report'!$H$27:$H$603,$R$991,'7.  Persistence Report'!$J$27:$J$603,"Adjustment")</f>
        <v>0</v>
      </c>
      <c r="V1100" s="255">
        <f>SUMIFS('7.  Persistence Report'!Y$27:Y$603,'7.  Persistence Report'!$D$27:$D$603,$B1099,'7.  Persistence Report'!$H$27:$H$603,$R$991,'7.  Persistence Report'!$J$27:$J$603,"Adjustment")</f>
        <v>0</v>
      </c>
      <c r="W1100" s="255">
        <f>SUMIFS('7.  Persistence Report'!Z$27:Z$603,'7.  Persistence Report'!$D$27:$D$603,$B1099,'7.  Persistence Report'!$H$27:$H$603,$R$991,'7.  Persistence Report'!$J$27:$J$603,"Adjustment")</f>
        <v>0</v>
      </c>
      <c r="X1100" s="255">
        <f>SUMIFS('7.  Persistence Report'!AA$27:AA$603,'7.  Persistence Report'!$D$27:$D$603,$B1099,'7.  Persistence Report'!$H$27:$H$603,$R$991,'7.  Persistence Report'!$J$27:$J$603,"Adjustment")</f>
        <v>0</v>
      </c>
      <c r="Y1100" s="255">
        <f>SUMIFS('7.  Persistence Report'!AB$27:AB$603,'7.  Persistence Report'!$D$27:$D$603,$B1099,'7.  Persistence Report'!$H$27:$H$603,$R$991,'7.  Persistence Report'!$J$27:$J$603,"Adjustment")</f>
        <v>0</v>
      </c>
      <c r="Z1100" s="255">
        <f>SUMIFS('7.  Persistence Report'!AC$27:AC$603,'7.  Persistence Report'!$D$27:$D$603,$B1099,'7.  Persistence Report'!$H$27:$H$603,$R$991,'7.  Persistence Report'!$J$27:$J$603,"Adjustment")</f>
        <v>0</v>
      </c>
      <c r="AA1100" s="255">
        <f>SUMIFS('7.  Persistence Report'!AD$27:AD$603,'7.  Persistence Report'!$D$27:$D$603,$B1099,'7.  Persistence Report'!$H$27:$H$603,$R$991,'7.  Persistence Report'!$J$27:$J$603,"Adjustment")</f>
        <v>0</v>
      </c>
      <c r="AB1100" s="255">
        <f>SUMIFS('7.  Persistence Report'!AE$27:AE$603,'7.  Persistence Report'!$D$27:$D$603,$B1099,'7.  Persistence Report'!$H$27:$H$603,$R$991,'7.  Persistence Report'!$J$27:$J$603,"Adjustment")</f>
        <v>0</v>
      </c>
      <c r="AC1100" s="255">
        <f>SUMIFS('7.  Persistence Report'!AF$27:AF$603,'7.  Persistence Report'!$D$27:$D$603,$B1099,'7.  Persistence Report'!$H$27:$H$603,$R$991,'7.  Persistence Report'!$J$27:$J$603,"Adjustment")</f>
        <v>0</v>
      </c>
      <c r="AD1100" s="255">
        <f>SUMIFS('7.  Persistence Report'!AG$27:AG$603,'7.  Persistence Report'!$D$27:$D$603,$B1099,'7.  Persistence Report'!$H$27:$H$603,$R$991,'7.  Persistence Report'!$J$27:$J$603,"Adjustment")</f>
        <v>0</v>
      </c>
      <c r="AE1100" s="362">
        <f>AE1099</f>
        <v>0</v>
      </c>
      <c r="AF1100" s="362">
        <f t="shared" ref="AF1100" si="3247">AF1099</f>
        <v>0</v>
      </c>
      <c r="AG1100" s="362">
        <f t="shared" ref="AG1100" si="3248">AG1099</f>
        <v>0</v>
      </c>
      <c r="AH1100" s="362">
        <f t="shared" ref="AH1100" si="3249">AH1099</f>
        <v>0.11612088510294502</v>
      </c>
      <c r="AI1100" s="362">
        <f t="shared" ref="AI1100" si="3250">AI1099</f>
        <v>0.68129806427818973</v>
      </c>
      <c r="AJ1100" s="362">
        <f t="shared" ref="AJ1100" si="3251">AJ1099</f>
        <v>0.20258105061886528</v>
      </c>
      <c r="AK1100" s="362">
        <f t="shared" ref="AK1100" si="3252">AK1099</f>
        <v>0</v>
      </c>
      <c r="AL1100" s="362">
        <f t="shared" ref="AL1100" si="3253">AL1099</f>
        <v>0</v>
      </c>
      <c r="AM1100" s="362">
        <f t="shared" ref="AM1100" si="3254">AM1099</f>
        <v>0</v>
      </c>
      <c r="AN1100" s="362">
        <f t="shared" ref="AN1100" si="3255">AN1099</f>
        <v>0</v>
      </c>
      <c r="AO1100" s="362">
        <f t="shared" ref="AO1100" si="3256">AO1099</f>
        <v>0</v>
      </c>
      <c r="AP1100" s="362">
        <f t="shared" ref="AP1100" si="3257">AP1099</f>
        <v>0</v>
      </c>
      <c r="AQ1100" s="362">
        <f t="shared" ref="AQ1100" si="3258">AQ1099</f>
        <v>0</v>
      </c>
      <c r="AR1100" s="362">
        <f t="shared" ref="AR1100" si="3259">AR1099</f>
        <v>0</v>
      </c>
      <c r="AS1100" s="266"/>
    </row>
    <row r="1101" spans="1:45" ht="15" customHeight="1" outlineLevel="1">
      <c r="A1101" s="464"/>
      <c r="B1101" s="379"/>
      <c r="C1101" s="251"/>
      <c r="D1101" s="251"/>
      <c r="E1101" s="251"/>
      <c r="F1101" s="251"/>
      <c r="G1101" s="251"/>
      <c r="H1101" s="251"/>
      <c r="I1101" s="251"/>
      <c r="J1101" s="251"/>
      <c r="K1101" s="251"/>
      <c r="L1101" s="251"/>
      <c r="M1101" s="251"/>
      <c r="N1101" s="251"/>
      <c r="O1101" s="251"/>
      <c r="P1101" s="251"/>
      <c r="Q1101" s="251"/>
      <c r="R1101" s="251"/>
      <c r="S1101" s="251"/>
      <c r="T1101" s="251"/>
      <c r="U1101" s="251"/>
      <c r="V1101" s="251"/>
      <c r="W1101" s="251"/>
      <c r="X1101" s="251"/>
      <c r="Y1101" s="251"/>
      <c r="Z1101" s="251"/>
      <c r="AA1101" s="251"/>
      <c r="AB1101" s="251"/>
      <c r="AC1101" s="251"/>
      <c r="AD1101" s="251"/>
      <c r="AE1101" s="363"/>
      <c r="AF1101" s="376"/>
      <c r="AG1101" s="376"/>
      <c r="AH1101" s="376"/>
      <c r="AI1101" s="376"/>
      <c r="AJ1101" s="376"/>
      <c r="AK1101" s="376"/>
      <c r="AL1101" s="376"/>
      <c r="AM1101" s="376"/>
      <c r="AN1101" s="376"/>
      <c r="AO1101" s="376"/>
      <c r="AP1101" s="376"/>
      <c r="AQ1101" s="376"/>
      <c r="AR1101" s="376"/>
      <c r="AS1101" s="266"/>
    </row>
    <row r="1102" spans="1:45" ht="15" hidden="1" customHeight="1" outlineLevel="1">
      <c r="A1102" s="464">
        <v>34</v>
      </c>
      <c r="B1102" s="379" t="s">
        <v>126</v>
      </c>
      <c r="C1102" s="251" t="s">
        <v>25</v>
      </c>
      <c r="D1102" s="255"/>
      <c r="E1102" s="255"/>
      <c r="F1102" s="255"/>
      <c r="G1102" s="255"/>
      <c r="H1102" s="255"/>
      <c r="I1102" s="255"/>
      <c r="J1102" s="255"/>
      <c r="K1102" s="255"/>
      <c r="L1102" s="255"/>
      <c r="M1102" s="255"/>
      <c r="N1102" s="255"/>
      <c r="O1102" s="255"/>
      <c r="P1102" s="255"/>
      <c r="Q1102" s="255">
        <v>0</v>
      </c>
      <c r="R1102" s="255"/>
      <c r="S1102" s="255"/>
      <c r="T1102" s="255"/>
      <c r="U1102" s="255"/>
      <c r="V1102" s="255"/>
      <c r="W1102" s="255"/>
      <c r="X1102" s="255"/>
      <c r="Y1102" s="255"/>
      <c r="Z1102" s="255"/>
      <c r="AA1102" s="255"/>
      <c r="AB1102" s="255"/>
      <c r="AC1102" s="255"/>
      <c r="AD1102" s="255"/>
      <c r="AE1102" s="377"/>
      <c r="AF1102" s="366"/>
      <c r="AG1102" s="366"/>
      <c r="AH1102" s="366"/>
      <c r="AI1102" s="366"/>
      <c r="AJ1102" s="366"/>
      <c r="AK1102" s="366"/>
      <c r="AL1102" s="366"/>
      <c r="AM1102" s="366"/>
      <c r="AN1102" s="366"/>
      <c r="AO1102" s="366"/>
      <c r="AP1102" s="366"/>
      <c r="AQ1102" s="366"/>
      <c r="AR1102" s="366"/>
      <c r="AS1102" s="256">
        <f>SUM(AE1102:AR1102)</f>
        <v>0</v>
      </c>
    </row>
    <row r="1103" spans="1:45" ht="15" hidden="1" customHeight="1" outlineLevel="1">
      <c r="A1103" s="464"/>
      <c r="B1103" s="254" t="s">
        <v>345</v>
      </c>
      <c r="C1103" s="251" t="s">
        <v>163</v>
      </c>
      <c r="D1103" s="255"/>
      <c r="E1103" s="255"/>
      <c r="F1103" s="255"/>
      <c r="G1103" s="255"/>
      <c r="H1103" s="255"/>
      <c r="I1103" s="255"/>
      <c r="J1103" s="255"/>
      <c r="K1103" s="255"/>
      <c r="L1103" s="255"/>
      <c r="M1103" s="255"/>
      <c r="N1103" s="255"/>
      <c r="O1103" s="255"/>
      <c r="P1103" s="255"/>
      <c r="Q1103" s="255">
        <f>Q1102</f>
        <v>0</v>
      </c>
      <c r="R1103" s="255"/>
      <c r="S1103" s="255"/>
      <c r="T1103" s="255"/>
      <c r="U1103" s="255"/>
      <c r="V1103" s="255"/>
      <c r="W1103" s="255"/>
      <c r="X1103" s="255"/>
      <c r="Y1103" s="255"/>
      <c r="Z1103" s="255"/>
      <c r="AA1103" s="255"/>
      <c r="AB1103" s="255"/>
      <c r="AC1103" s="255"/>
      <c r="AD1103" s="255"/>
      <c r="AE1103" s="362">
        <f>AE1102</f>
        <v>0</v>
      </c>
      <c r="AF1103" s="362">
        <f t="shared" ref="AF1103" si="3260">AF1102</f>
        <v>0</v>
      </c>
      <c r="AG1103" s="362">
        <f t="shared" ref="AG1103" si="3261">AG1102</f>
        <v>0</v>
      </c>
      <c r="AH1103" s="362">
        <f t="shared" ref="AH1103" si="3262">AH1102</f>
        <v>0</v>
      </c>
      <c r="AI1103" s="362">
        <f t="shared" ref="AI1103" si="3263">AI1102</f>
        <v>0</v>
      </c>
      <c r="AJ1103" s="362">
        <f t="shared" ref="AJ1103" si="3264">AJ1102</f>
        <v>0</v>
      </c>
      <c r="AK1103" s="362">
        <f t="shared" ref="AK1103" si="3265">AK1102</f>
        <v>0</v>
      </c>
      <c r="AL1103" s="362">
        <f t="shared" ref="AL1103" si="3266">AL1102</f>
        <v>0</v>
      </c>
      <c r="AM1103" s="362">
        <f t="shared" ref="AM1103" si="3267">AM1102</f>
        <v>0</v>
      </c>
      <c r="AN1103" s="362">
        <f t="shared" ref="AN1103" si="3268">AN1102</f>
        <v>0</v>
      </c>
      <c r="AO1103" s="362">
        <f t="shared" ref="AO1103" si="3269">AO1102</f>
        <v>0</v>
      </c>
      <c r="AP1103" s="362">
        <f t="shared" ref="AP1103" si="3270">AP1102</f>
        <v>0</v>
      </c>
      <c r="AQ1103" s="362">
        <f t="shared" ref="AQ1103" si="3271">AQ1102</f>
        <v>0</v>
      </c>
      <c r="AR1103" s="362">
        <f t="shared" ref="AR1103" si="3272">AR1102</f>
        <v>0</v>
      </c>
      <c r="AS1103" s="266"/>
    </row>
    <row r="1104" spans="1:45" ht="15" hidden="1" customHeight="1" outlineLevel="1">
      <c r="A1104" s="464"/>
      <c r="B1104" s="379"/>
      <c r="C1104" s="251"/>
      <c r="D1104" s="251"/>
      <c r="E1104" s="251"/>
      <c r="F1104" s="251"/>
      <c r="G1104" s="251"/>
      <c r="H1104" s="251"/>
      <c r="I1104" s="251"/>
      <c r="J1104" s="251"/>
      <c r="K1104" s="251"/>
      <c r="L1104" s="251"/>
      <c r="M1104" s="251"/>
      <c r="N1104" s="251"/>
      <c r="O1104" s="251"/>
      <c r="P1104" s="251"/>
      <c r="Q1104" s="251"/>
      <c r="R1104" s="251"/>
      <c r="S1104" s="251"/>
      <c r="T1104" s="251"/>
      <c r="U1104" s="251"/>
      <c r="V1104" s="251"/>
      <c r="W1104" s="251"/>
      <c r="X1104" s="251"/>
      <c r="Y1104" s="251"/>
      <c r="Z1104" s="251"/>
      <c r="AA1104" s="251"/>
      <c r="AB1104" s="251"/>
      <c r="AC1104" s="251"/>
      <c r="AD1104" s="251"/>
      <c r="AE1104" s="363"/>
      <c r="AF1104" s="376"/>
      <c r="AG1104" s="376"/>
      <c r="AH1104" s="376"/>
      <c r="AI1104" s="376"/>
      <c r="AJ1104" s="376"/>
      <c r="AK1104" s="376"/>
      <c r="AL1104" s="376"/>
      <c r="AM1104" s="376"/>
      <c r="AN1104" s="376"/>
      <c r="AO1104" s="376"/>
      <c r="AP1104" s="376"/>
      <c r="AQ1104" s="376"/>
      <c r="AR1104" s="376"/>
      <c r="AS1104" s="266"/>
    </row>
    <row r="1105" spans="1:45" ht="15" hidden="1" customHeight="1" outlineLevel="1">
      <c r="A1105" s="464">
        <v>35</v>
      </c>
      <c r="B1105" s="379" t="s">
        <v>127</v>
      </c>
      <c r="C1105" s="251" t="s">
        <v>25</v>
      </c>
      <c r="D1105" s="255"/>
      <c r="E1105" s="255"/>
      <c r="F1105" s="255"/>
      <c r="G1105" s="255"/>
      <c r="H1105" s="255"/>
      <c r="I1105" s="255"/>
      <c r="J1105" s="255"/>
      <c r="K1105" s="255"/>
      <c r="L1105" s="255"/>
      <c r="M1105" s="255"/>
      <c r="N1105" s="255"/>
      <c r="O1105" s="255"/>
      <c r="P1105" s="255"/>
      <c r="Q1105" s="255">
        <v>0</v>
      </c>
      <c r="R1105" s="255"/>
      <c r="S1105" s="255"/>
      <c r="T1105" s="255"/>
      <c r="U1105" s="255"/>
      <c r="V1105" s="255"/>
      <c r="W1105" s="255"/>
      <c r="X1105" s="255"/>
      <c r="Y1105" s="255"/>
      <c r="Z1105" s="255"/>
      <c r="AA1105" s="255"/>
      <c r="AB1105" s="255"/>
      <c r="AC1105" s="255"/>
      <c r="AD1105" s="255"/>
      <c r="AE1105" s="377"/>
      <c r="AF1105" s="366"/>
      <c r="AG1105" s="366"/>
      <c r="AH1105" s="366"/>
      <c r="AI1105" s="366"/>
      <c r="AJ1105" s="366"/>
      <c r="AK1105" s="366"/>
      <c r="AL1105" s="366"/>
      <c r="AM1105" s="366"/>
      <c r="AN1105" s="366"/>
      <c r="AO1105" s="366"/>
      <c r="AP1105" s="366"/>
      <c r="AQ1105" s="366"/>
      <c r="AR1105" s="366"/>
      <c r="AS1105" s="256">
        <f>SUM(AE1105:AR1105)</f>
        <v>0</v>
      </c>
    </row>
    <row r="1106" spans="1:45" ht="15" hidden="1" customHeight="1" outlineLevel="1">
      <c r="A1106" s="464"/>
      <c r="B1106" s="254" t="s">
        <v>345</v>
      </c>
      <c r="C1106" s="251" t="s">
        <v>163</v>
      </c>
      <c r="D1106" s="255"/>
      <c r="E1106" s="255"/>
      <c r="F1106" s="255"/>
      <c r="G1106" s="255"/>
      <c r="H1106" s="255"/>
      <c r="I1106" s="255"/>
      <c r="J1106" s="255"/>
      <c r="K1106" s="255"/>
      <c r="L1106" s="255"/>
      <c r="M1106" s="255"/>
      <c r="N1106" s="255"/>
      <c r="O1106" s="255"/>
      <c r="P1106" s="255"/>
      <c r="Q1106" s="255">
        <f>Q1105</f>
        <v>0</v>
      </c>
      <c r="R1106" s="255"/>
      <c r="S1106" s="255"/>
      <c r="T1106" s="255"/>
      <c r="U1106" s="255"/>
      <c r="V1106" s="255"/>
      <c r="W1106" s="255"/>
      <c r="X1106" s="255"/>
      <c r="Y1106" s="255"/>
      <c r="Z1106" s="255"/>
      <c r="AA1106" s="255"/>
      <c r="AB1106" s="255"/>
      <c r="AC1106" s="255"/>
      <c r="AD1106" s="255"/>
      <c r="AE1106" s="362">
        <f>AE1105</f>
        <v>0</v>
      </c>
      <c r="AF1106" s="362">
        <f t="shared" ref="AF1106" si="3273">AF1105</f>
        <v>0</v>
      </c>
      <c r="AG1106" s="362">
        <f t="shared" ref="AG1106" si="3274">AG1105</f>
        <v>0</v>
      </c>
      <c r="AH1106" s="362">
        <f t="shared" ref="AH1106" si="3275">AH1105</f>
        <v>0</v>
      </c>
      <c r="AI1106" s="362">
        <f t="shared" ref="AI1106" si="3276">AI1105</f>
        <v>0</v>
      </c>
      <c r="AJ1106" s="362">
        <f t="shared" ref="AJ1106" si="3277">AJ1105</f>
        <v>0</v>
      </c>
      <c r="AK1106" s="362">
        <f t="shared" ref="AK1106" si="3278">AK1105</f>
        <v>0</v>
      </c>
      <c r="AL1106" s="362">
        <f t="shared" ref="AL1106" si="3279">AL1105</f>
        <v>0</v>
      </c>
      <c r="AM1106" s="362">
        <f t="shared" ref="AM1106" si="3280">AM1105</f>
        <v>0</v>
      </c>
      <c r="AN1106" s="362">
        <f t="shared" ref="AN1106" si="3281">AN1105</f>
        <v>0</v>
      </c>
      <c r="AO1106" s="362">
        <f t="shared" ref="AO1106" si="3282">AO1105</f>
        <v>0</v>
      </c>
      <c r="AP1106" s="362">
        <f t="shared" ref="AP1106" si="3283">AP1105</f>
        <v>0</v>
      </c>
      <c r="AQ1106" s="362">
        <f t="shared" ref="AQ1106" si="3284">AQ1105</f>
        <v>0</v>
      </c>
      <c r="AR1106" s="362">
        <f t="shared" ref="AR1106" si="3285">AR1105</f>
        <v>0</v>
      </c>
      <c r="AS1106" s="266"/>
    </row>
    <row r="1107" spans="1:45" ht="15" hidden="1" customHeight="1" outlineLevel="1">
      <c r="A1107" s="464"/>
      <c r="B1107" s="382"/>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251"/>
      <c r="AE1107" s="363"/>
      <c r="AF1107" s="376"/>
      <c r="AG1107" s="376"/>
      <c r="AH1107" s="376"/>
      <c r="AI1107" s="376"/>
      <c r="AJ1107" s="376"/>
      <c r="AK1107" s="376"/>
      <c r="AL1107" s="376"/>
      <c r="AM1107" s="376"/>
      <c r="AN1107" s="376"/>
      <c r="AO1107" s="376"/>
      <c r="AP1107" s="376"/>
      <c r="AQ1107" s="376"/>
      <c r="AR1107" s="376"/>
      <c r="AS1107" s="266"/>
    </row>
    <row r="1108" spans="1:45" ht="15" hidden="1" customHeight="1" outlineLevel="1">
      <c r="A1108" s="464"/>
      <c r="B1108" s="248" t="s">
        <v>499</v>
      </c>
      <c r="C1108" s="251"/>
      <c r="D1108" s="251"/>
      <c r="E1108" s="251"/>
      <c r="F1108" s="251"/>
      <c r="G1108" s="251"/>
      <c r="H1108" s="251"/>
      <c r="I1108" s="251"/>
      <c r="J1108" s="251"/>
      <c r="K1108" s="251"/>
      <c r="L1108" s="251"/>
      <c r="M1108" s="251"/>
      <c r="N1108" s="251"/>
      <c r="O1108" s="251"/>
      <c r="P1108" s="251"/>
      <c r="Q1108" s="251"/>
      <c r="R1108" s="251"/>
      <c r="S1108" s="251"/>
      <c r="T1108" s="251"/>
      <c r="U1108" s="251"/>
      <c r="V1108" s="251"/>
      <c r="W1108" s="251"/>
      <c r="X1108" s="251"/>
      <c r="Y1108" s="251"/>
      <c r="Z1108" s="251"/>
      <c r="AA1108" s="251"/>
      <c r="AB1108" s="251"/>
      <c r="AC1108" s="251"/>
      <c r="AD1108" s="251"/>
      <c r="AE1108" s="363"/>
      <c r="AF1108" s="376"/>
      <c r="AG1108" s="376"/>
      <c r="AH1108" s="376"/>
      <c r="AI1108" s="376"/>
      <c r="AJ1108" s="376"/>
      <c r="AK1108" s="376"/>
      <c r="AL1108" s="376"/>
      <c r="AM1108" s="376"/>
      <c r="AN1108" s="376"/>
      <c r="AO1108" s="376"/>
      <c r="AP1108" s="376"/>
      <c r="AQ1108" s="376"/>
      <c r="AR1108" s="376"/>
      <c r="AS1108" s="266"/>
    </row>
    <row r="1109" spans="1:45" ht="28.5" hidden="1" customHeight="1" outlineLevel="1">
      <c r="A1109" s="464">
        <v>36</v>
      </c>
      <c r="B1109" s="379" t="s">
        <v>128</v>
      </c>
      <c r="C1109" s="251" t="s">
        <v>25</v>
      </c>
      <c r="D1109" s="255"/>
      <c r="E1109" s="255"/>
      <c r="F1109" s="255"/>
      <c r="G1109" s="255"/>
      <c r="H1109" s="255"/>
      <c r="I1109" s="255"/>
      <c r="J1109" s="255"/>
      <c r="K1109" s="255"/>
      <c r="L1109" s="255"/>
      <c r="M1109" s="255"/>
      <c r="N1109" s="255"/>
      <c r="O1109" s="255"/>
      <c r="P1109" s="255"/>
      <c r="Q1109" s="255">
        <v>12</v>
      </c>
      <c r="R1109" s="255"/>
      <c r="S1109" s="255"/>
      <c r="T1109" s="255"/>
      <c r="U1109" s="255"/>
      <c r="V1109" s="255"/>
      <c r="W1109" s="255"/>
      <c r="X1109" s="255"/>
      <c r="Y1109" s="255"/>
      <c r="Z1109" s="255"/>
      <c r="AA1109" s="255"/>
      <c r="AB1109" s="255"/>
      <c r="AC1109" s="255"/>
      <c r="AD1109" s="255"/>
      <c r="AE1109" s="377"/>
      <c r="AF1109" s="366"/>
      <c r="AG1109" s="366"/>
      <c r="AH1109" s="366"/>
      <c r="AI1109" s="366"/>
      <c r="AJ1109" s="366"/>
      <c r="AK1109" s="366"/>
      <c r="AL1109" s="366"/>
      <c r="AM1109" s="366"/>
      <c r="AN1109" s="366"/>
      <c r="AO1109" s="366"/>
      <c r="AP1109" s="366"/>
      <c r="AQ1109" s="366"/>
      <c r="AR1109" s="366"/>
      <c r="AS1109" s="256">
        <f>SUM(AE1109:AR1109)</f>
        <v>0</v>
      </c>
    </row>
    <row r="1110" spans="1:45" ht="15" hidden="1" customHeight="1" outlineLevel="1">
      <c r="A1110" s="464"/>
      <c r="B1110" s="254" t="s">
        <v>345</v>
      </c>
      <c r="C1110" s="251" t="s">
        <v>163</v>
      </c>
      <c r="D1110" s="255"/>
      <c r="E1110" s="255"/>
      <c r="F1110" s="255"/>
      <c r="G1110" s="255"/>
      <c r="H1110" s="255"/>
      <c r="I1110" s="255"/>
      <c r="J1110" s="255"/>
      <c r="K1110" s="255"/>
      <c r="L1110" s="255"/>
      <c r="M1110" s="255"/>
      <c r="N1110" s="255"/>
      <c r="O1110" s="255"/>
      <c r="P1110" s="255"/>
      <c r="Q1110" s="255">
        <f>Q1109</f>
        <v>12</v>
      </c>
      <c r="R1110" s="255"/>
      <c r="S1110" s="255"/>
      <c r="T1110" s="255"/>
      <c r="U1110" s="255"/>
      <c r="V1110" s="255"/>
      <c r="W1110" s="255"/>
      <c r="X1110" s="255"/>
      <c r="Y1110" s="255"/>
      <c r="Z1110" s="255"/>
      <c r="AA1110" s="255"/>
      <c r="AB1110" s="255"/>
      <c r="AC1110" s="255"/>
      <c r="AD1110" s="255"/>
      <c r="AE1110" s="362">
        <f>AE1109</f>
        <v>0</v>
      </c>
      <c r="AF1110" s="362">
        <f t="shared" ref="AF1110" si="3286">AF1109</f>
        <v>0</v>
      </c>
      <c r="AG1110" s="362">
        <f t="shared" ref="AG1110" si="3287">AG1109</f>
        <v>0</v>
      </c>
      <c r="AH1110" s="362">
        <f t="shared" ref="AH1110" si="3288">AH1109</f>
        <v>0</v>
      </c>
      <c r="AI1110" s="362">
        <f t="shared" ref="AI1110" si="3289">AI1109</f>
        <v>0</v>
      </c>
      <c r="AJ1110" s="362">
        <f t="shared" ref="AJ1110" si="3290">AJ1109</f>
        <v>0</v>
      </c>
      <c r="AK1110" s="362">
        <f t="shared" ref="AK1110" si="3291">AK1109</f>
        <v>0</v>
      </c>
      <c r="AL1110" s="362">
        <f t="shared" ref="AL1110" si="3292">AL1109</f>
        <v>0</v>
      </c>
      <c r="AM1110" s="362">
        <f t="shared" ref="AM1110" si="3293">AM1109</f>
        <v>0</v>
      </c>
      <c r="AN1110" s="362">
        <f t="shared" ref="AN1110" si="3294">AN1109</f>
        <v>0</v>
      </c>
      <c r="AO1110" s="362">
        <f t="shared" ref="AO1110" si="3295">AO1109</f>
        <v>0</v>
      </c>
      <c r="AP1110" s="362">
        <f t="shared" ref="AP1110" si="3296">AP1109</f>
        <v>0</v>
      </c>
      <c r="AQ1110" s="362">
        <f t="shared" ref="AQ1110" si="3297">AQ1109</f>
        <v>0</v>
      </c>
      <c r="AR1110" s="362">
        <f t="shared" ref="AR1110" si="3298">AR1109</f>
        <v>0</v>
      </c>
      <c r="AS1110" s="266"/>
    </row>
    <row r="1111" spans="1:45" ht="15" hidden="1" customHeight="1" outlineLevel="1">
      <c r="A1111" s="464"/>
      <c r="B1111" s="379"/>
      <c r="C1111" s="251"/>
      <c r="D1111" s="251"/>
      <c r="E1111" s="251"/>
      <c r="F1111" s="251"/>
      <c r="G1111" s="251"/>
      <c r="H1111" s="251"/>
      <c r="I1111" s="251"/>
      <c r="J1111" s="251"/>
      <c r="K1111" s="251"/>
      <c r="L1111" s="251"/>
      <c r="M1111" s="251"/>
      <c r="N1111" s="251"/>
      <c r="O1111" s="251"/>
      <c r="P1111" s="251"/>
      <c r="Q1111" s="251"/>
      <c r="R1111" s="251"/>
      <c r="S1111" s="251"/>
      <c r="T1111" s="251"/>
      <c r="U1111" s="251"/>
      <c r="V1111" s="251"/>
      <c r="W1111" s="251"/>
      <c r="X1111" s="251"/>
      <c r="Y1111" s="251"/>
      <c r="Z1111" s="251"/>
      <c r="AA1111" s="251"/>
      <c r="AB1111" s="251"/>
      <c r="AC1111" s="251"/>
      <c r="AD1111" s="251"/>
      <c r="AE1111" s="363"/>
      <c r="AF1111" s="376"/>
      <c r="AG1111" s="376"/>
      <c r="AH1111" s="376"/>
      <c r="AI1111" s="376"/>
      <c r="AJ1111" s="376"/>
      <c r="AK1111" s="376"/>
      <c r="AL1111" s="376"/>
      <c r="AM1111" s="376"/>
      <c r="AN1111" s="376"/>
      <c r="AO1111" s="376"/>
      <c r="AP1111" s="376"/>
      <c r="AQ1111" s="376"/>
      <c r="AR1111" s="376"/>
      <c r="AS1111" s="266"/>
    </row>
    <row r="1112" spans="1:45" ht="15" hidden="1" customHeight="1" outlineLevel="1">
      <c r="A1112" s="464">
        <v>37</v>
      </c>
      <c r="B1112" s="379" t="s">
        <v>129</v>
      </c>
      <c r="C1112" s="251" t="s">
        <v>25</v>
      </c>
      <c r="D1112" s="255"/>
      <c r="E1112" s="255"/>
      <c r="F1112" s="255"/>
      <c r="G1112" s="255"/>
      <c r="H1112" s="255"/>
      <c r="I1112" s="255"/>
      <c r="J1112" s="255"/>
      <c r="K1112" s="255"/>
      <c r="L1112" s="255"/>
      <c r="M1112" s="255"/>
      <c r="N1112" s="255"/>
      <c r="O1112" s="255"/>
      <c r="P1112" s="255"/>
      <c r="Q1112" s="255">
        <v>12</v>
      </c>
      <c r="R1112" s="255"/>
      <c r="S1112" s="255"/>
      <c r="T1112" s="255"/>
      <c r="U1112" s="255"/>
      <c r="V1112" s="255"/>
      <c r="W1112" s="255"/>
      <c r="X1112" s="255"/>
      <c r="Y1112" s="255"/>
      <c r="Z1112" s="255"/>
      <c r="AA1112" s="255"/>
      <c r="AB1112" s="255"/>
      <c r="AC1112" s="255"/>
      <c r="AD1112" s="255"/>
      <c r="AE1112" s="377"/>
      <c r="AF1112" s="366"/>
      <c r="AG1112" s="366"/>
      <c r="AH1112" s="366"/>
      <c r="AI1112" s="366"/>
      <c r="AJ1112" s="366"/>
      <c r="AK1112" s="366"/>
      <c r="AL1112" s="366"/>
      <c r="AM1112" s="366"/>
      <c r="AN1112" s="366"/>
      <c r="AO1112" s="366"/>
      <c r="AP1112" s="366"/>
      <c r="AQ1112" s="366"/>
      <c r="AR1112" s="366"/>
      <c r="AS1112" s="256">
        <f>SUM(AE1112:AR1112)</f>
        <v>0</v>
      </c>
    </row>
    <row r="1113" spans="1:45" ht="15" hidden="1" customHeight="1" outlineLevel="1">
      <c r="A1113" s="464"/>
      <c r="B1113" s="254" t="s">
        <v>345</v>
      </c>
      <c r="C1113" s="251" t="s">
        <v>163</v>
      </c>
      <c r="D1113" s="255"/>
      <c r="E1113" s="255"/>
      <c r="F1113" s="255"/>
      <c r="G1113" s="255"/>
      <c r="H1113" s="255"/>
      <c r="I1113" s="255"/>
      <c r="J1113" s="255"/>
      <c r="K1113" s="255"/>
      <c r="L1113" s="255"/>
      <c r="M1113" s="255"/>
      <c r="N1113" s="255"/>
      <c r="O1113" s="255"/>
      <c r="P1113" s="255"/>
      <c r="Q1113" s="255">
        <f>Q1112</f>
        <v>12</v>
      </c>
      <c r="R1113" s="255"/>
      <c r="S1113" s="255"/>
      <c r="T1113" s="255"/>
      <c r="U1113" s="255"/>
      <c r="V1113" s="255"/>
      <c r="W1113" s="255"/>
      <c r="X1113" s="255"/>
      <c r="Y1113" s="255"/>
      <c r="Z1113" s="255"/>
      <c r="AA1113" s="255"/>
      <c r="AB1113" s="255"/>
      <c r="AC1113" s="255"/>
      <c r="AD1113" s="255"/>
      <c r="AE1113" s="362">
        <f>AE1112</f>
        <v>0</v>
      </c>
      <c r="AF1113" s="362">
        <f t="shared" ref="AF1113" si="3299">AF1112</f>
        <v>0</v>
      </c>
      <c r="AG1113" s="362">
        <f t="shared" ref="AG1113" si="3300">AG1112</f>
        <v>0</v>
      </c>
      <c r="AH1113" s="362">
        <f t="shared" ref="AH1113" si="3301">AH1112</f>
        <v>0</v>
      </c>
      <c r="AI1113" s="362">
        <f t="shared" ref="AI1113" si="3302">AI1112</f>
        <v>0</v>
      </c>
      <c r="AJ1113" s="362">
        <f t="shared" ref="AJ1113" si="3303">AJ1112</f>
        <v>0</v>
      </c>
      <c r="AK1113" s="362">
        <f t="shared" ref="AK1113" si="3304">AK1112</f>
        <v>0</v>
      </c>
      <c r="AL1113" s="362">
        <f t="shared" ref="AL1113" si="3305">AL1112</f>
        <v>0</v>
      </c>
      <c r="AM1113" s="362">
        <f t="shared" ref="AM1113" si="3306">AM1112</f>
        <v>0</v>
      </c>
      <c r="AN1113" s="362">
        <f t="shared" ref="AN1113" si="3307">AN1112</f>
        <v>0</v>
      </c>
      <c r="AO1113" s="362">
        <f t="shared" ref="AO1113" si="3308">AO1112</f>
        <v>0</v>
      </c>
      <c r="AP1113" s="362">
        <f t="shared" ref="AP1113" si="3309">AP1112</f>
        <v>0</v>
      </c>
      <c r="AQ1113" s="362">
        <f t="shared" ref="AQ1113" si="3310">AQ1112</f>
        <v>0</v>
      </c>
      <c r="AR1113" s="362">
        <f t="shared" ref="AR1113" si="3311">AR1112</f>
        <v>0</v>
      </c>
      <c r="AS1113" s="266"/>
    </row>
    <row r="1114" spans="1:45" ht="15" hidden="1" customHeight="1" outlineLevel="1">
      <c r="A1114" s="464"/>
      <c r="B1114" s="379"/>
      <c r="C1114" s="251"/>
      <c r="D1114" s="251"/>
      <c r="E1114" s="251"/>
      <c r="F1114" s="251"/>
      <c r="G1114" s="251"/>
      <c r="H1114" s="251"/>
      <c r="I1114" s="251"/>
      <c r="J1114" s="251"/>
      <c r="K1114" s="251"/>
      <c r="L1114" s="251"/>
      <c r="M1114" s="251"/>
      <c r="N1114" s="251"/>
      <c r="O1114" s="251"/>
      <c r="P1114" s="251"/>
      <c r="Q1114" s="251"/>
      <c r="R1114" s="251"/>
      <c r="S1114" s="251"/>
      <c r="T1114" s="251"/>
      <c r="U1114" s="251"/>
      <c r="V1114" s="251"/>
      <c r="W1114" s="251"/>
      <c r="X1114" s="251"/>
      <c r="Y1114" s="251"/>
      <c r="Z1114" s="251"/>
      <c r="AA1114" s="251"/>
      <c r="AB1114" s="251"/>
      <c r="AC1114" s="251"/>
      <c r="AD1114" s="251"/>
      <c r="AE1114" s="363"/>
      <c r="AF1114" s="376"/>
      <c r="AG1114" s="376"/>
      <c r="AH1114" s="376"/>
      <c r="AI1114" s="376"/>
      <c r="AJ1114" s="376"/>
      <c r="AK1114" s="376"/>
      <c r="AL1114" s="376"/>
      <c r="AM1114" s="376"/>
      <c r="AN1114" s="376"/>
      <c r="AO1114" s="376"/>
      <c r="AP1114" s="376"/>
      <c r="AQ1114" s="376"/>
      <c r="AR1114" s="376"/>
      <c r="AS1114" s="266"/>
    </row>
    <row r="1115" spans="1:45" ht="15" hidden="1" customHeight="1" outlineLevel="1">
      <c r="A1115" s="464">
        <v>38</v>
      </c>
      <c r="B1115" s="379" t="s">
        <v>130</v>
      </c>
      <c r="C1115" s="251" t="s">
        <v>25</v>
      </c>
      <c r="D1115" s="255"/>
      <c r="E1115" s="255"/>
      <c r="F1115" s="255"/>
      <c r="G1115" s="255"/>
      <c r="H1115" s="255"/>
      <c r="I1115" s="255"/>
      <c r="J1115" s="255"/>
      <c r="K1115" s="255"/>
      <c r="L1115" s="255"/>
      <c r="M1115" s="255"/>
      <c r="N1115" s="255"/>
      <c r="O1115" s="255"/>
      <c r="P1115" s="255"/>
      <c r="Q1115" s="255">
        <v>12</v>
      </c>
      <c r="R1115" s="255"/>
      <c r="S1115" s="255"/>
      <c r="T1115" s="255"/>
      <c r="U1115" s="255"/>
      <c r="V1115" s="255"/>
      <c r="W1115" s="255"/>
      <c r="X1115" s="255"/>
      <c r="Y1115" s="255"/>
      <c r="Z1115" s="255"/>
      <c r="AA1115" s="255"/>
      <c r="AB1115" s="255"/>
      <c r="AC1115" s="255"/>
      <c r="AD1115" s="255"/>
      <c r="AE1115" s="377"/>
      <c r="AF1115" s="366"/>
      <c r="AG1115" s="366"/>
      <c r="AH1115" s="366"/>
      <c r="AI1115" s="366"/>
      <c r="AJ1115" s="366"/>
      <c r="AK1115" s="366"/>
      <c r="AL1115" s="366"/>
      <c r="AM1115" s="366"/>
      <c r="AN1115" s="366"/>
      <c r="AO1115" s="366"/>
      <c r="AP1115" s="366"/>
      <c r="AQ1115" s="366"/>
      <c r="AR1115" s="366"/>
      <c r="AS1115" s="256">
        <f>SUM(AE1115:AR1115)</f>
        <v>0</v>
      </c>
    </row>
    <row r="1116" spans="1:45" ht="15" hidden="1" customHeight="1" outlineLevel="1">
      <c r="A1116" s="464"/>
      <c r="B1116" s="254" t="s">
        <v>345</v>
      </c>
      <c r="C1116" s="251" t="s">
        <v>163</v>
      </c>
      <c r="D1116" s="255"/>
      <c r="E1116" s="255"/>
      <c r="F1116" s="255"/>
      <c r="G1116" s="255"/>
      <c r="H1116" s="255"/>
      <c r="I1116" s="255"/>
      <c r="J1116" s="255"/>
      <c r="K1116" s="255"/>
      <c r="L1116" s="255"/>
      <c r="M1116" s="255"/>
      <c r="N1116" s="255"/>
      <c r="O1116" s="255"/>
      <c r="P1116" s="255"/>
      <c r="Q1116" s="255">
        <f>Q1115</f>
        <v>12</v>
      </c>
      <c r="R1116" s="255"/>
      <c r="S1116" s="255"/>
      <c r="T1116" s="255"/>
      <c r="U1116" s="255"/>
      <c r="V1116" s="255"/>
      <c r="W1116" s="255"/>
      <c r="X1116" s="255"/>
      <c r="Y1116" s="255"/>
      <c r="Z1116" s="255"/>
      <c r="AA1116" s="255"/>
      <c r="AB1116" s="255"/>
      <c r="AC1116" s="255"/>
      <c r="AD1116" s="255"/>
      <c r="AE1116" s="362">
        <f>AE1115</f>
        <v>0</v>
      </c>
      <c r="AF1116" s="362">
        <f t="shared" ref="AF1116" si="3312">AF1115</f>
        <v>0</v>
      </c>
      <c r="AG1116" s="362">
        <f t="shared" ref="AG1116" si="3313">AG1115</f>
        <v>0</v>
      </c>
      <c r="AH1116" s="362">
        <f t="shared" ref="AH1116" si="3314">AH1115</f>
        <v>0</v>
      </c>
      <c r="AI1116" s="362">
        <f t="shared" ref="AI1116" si="3315">AI1115</f>
        <v>0</v>
      </c>
      <c r="AJ1116" s="362">
        <f t="shared" ref="AJ1116" si="3316">AJ1115</f>
        <v>0</v>
      </c>
      <c r="AK1116" s="362">
        <f t="shared" ref="AK1116" si="3317">AK1115</f>
        <v>0</v>
      </c>
      <c r="AL1116" s="362">
        <f t="shared" ref="AL1116" si="3318">AL1115</f>
        <v>0</v>
      </c>
      <c r="AM1116" s="362">
        <f t="shared" ref="AM1116" si="3319">AM1115</f>
        <v>0</v>
      </c>
      <c r="AN1116" s="362">
        <f t="shared" ref="AN1116" si="3320">AN1115</f>
        <v>0</v>
      </c>
      <c r="AO1116" s="362">
        <f t="shared" ref="AO1116" si="3321">AO1115</f>
        <v>0</v>
      </c>
      <c r="AP1116" s="362">
        <f t="shared" ref="AP1116" si="3322">AP1115</f>
        <v>0</v>
      </c>
      <c r="AQ1116" s="362">
        <f t="shared" ref="AQ1116" si="3323">AQ1115</f>
        <v>0</v>
      </c>
      <c r="AR1116" s="362">
        <f t="shared" ref="AR1116" si="3324">AR1115</f>
        <v>0</v>
      </c>
      <c r="AS1116" s="266"/>
    </row>
    <row r="1117" spans="1:45" ht="15" hidden="1" customHeight="1" outlineLevel="1">
      <c r="A1117" s="464"/>
      <c r="B1117" s="379"/>
      <c r="C1117" s="251"/>
      <c r="D1117" s="251"/>
      <c r="E1117" s="251"/>
      <c r="F1117" s="251"/>
      <c r="G1117" s="251"/>
      <c r="H1117" s="251"/>
      <c r="I1117" s="251"/>
      <c r="J1117" s="251"/>
      <c r="K1117" s="251"/>
      <c r="L1117" s="251"/>
      <c r="M1117" s="251"/>
      <c r="N1117" s="251"/>
      <c r="O1117" s="251"/>
      <c r="P1117" s="251"/>
      <c r="Q1117" s="251"/>
      <c r="R1117" s="251"/>
      <c r="S1117" s="251"/>
      <c r="T1117" s="251"/>
      <c r="U1117" s="251"/>
      <c r="V1117" s="251"/>
      <c r="W1117" s="251"/>
      <c r="X1117" s="251"/>
      <c r="Y1117" s="251"/>
      <c r="Z1117" s="251"/>
      <c r="AA1117" s="251"/>
      <c r="AB1117" s="251"/>
      <c r="AC1117" s="251"/>
      <c r="AD1117" s="251"/>
      <c r="AE1117" s="363"/>
      <c r="AF1117" s="376"/>
      <c r="AG1117" s="376"/>
      <c r="AH1117" s="376"/>
      <c r="AI1117" s="376"/>
      <c r="AJ1117" s="376"/>
      <c r="AK1117" s="376"/>
      <c r="AL1117" s="376"/>
      <c r="AM1117" s="376"/>
      <c r="AN1117" s="376"/>
      <c r="AO1117" s="376"/>
      <c r="AP1117" s="376"/>
      <c r="AQ1117" s="376"/>
      <c r="AR1117" s="376"/>
      <c r="AS1117" s="266"/>
    </row>
    <row r="1118" spans="1:45" ht="15" hidden="1" customHeight="1" outlineLevel="1">
      <c r="A1118" s="464">
        <v>39</v>
      </c>
      <c r="B1118" s="379" t="s">
        <v>131</v>
      </c>
      <c r="C1118" s="251" t="s">
        <v>25</v>
      </c>
      <c r="D1118" s="255"/>
      <c r="E1118" s="255"/>
      <c r="F1118" s="255"/>
      <c r="G1118" s="255"/>
      <c r="H1118" s="255"/>
      <c r="I1118" s="255"/>
      <c r="J1118" s="255"/>
      <c r="K1118" s="255"/>
      <c r="L1118" s="255"/>
      <c r="M1118" s="255"/>
      <c r="N1118" s="255"/>
      <c r="O1118" s="255"/>
      <c r="P1118" s="255"/>
      <c r="Q1118" s="255">
        <v>12</v>
      </c>
      <c r="R1118" s="255"/>
      <c r="S1118" s="255"/>
      <c r="T1118" s="255"/>
      <c r="U1118" s="255"/>
      <c r="V1118" s="255"/>
      <c r="W1118" s="255"/>
      <c r="X1118" s="255"/>
      <c r="Y1118" s="255"/>
      <c r="Z1118" s="255"/>
      <c r="AA1118" s="255"/>
      <c r="AB1118" s="255"/>
      <c r="AC1118" s="255"/>
      <c r="AD1118" s="255"/>
      <c r="AE1118" s="377"/>
      <c r="AF1118" s="366"/>
      <c r="AG1118" s="366"/>
      <c r="AH1118" s="366"/>
      <c r="AI1118" s="366"/>
      <c r="AJ1118" s="366"/>
      <c r="AK1118" s="366"/>
      <c r="AL1118" s="366"/>
      <c r="AM1118" s="366"/>
      <c r="AN1118" s="366"/>
      <c r="AO1118" s="366"/>
      <c r="AP1118" s="366"/>
      <c r="AQ1118" s="366"/>
      <c r="AR1118" s="366"/>
      <c r="AS1118" s="256">
        <f>SUM(AE1118:AR1118)</f>
        <v>0</v>
      </c>
    </row>
    <row r="1119" spans="1:45" ht="15" hidden="1" customHeight="1" outlineLevel="1">
      <c r="A1119" s="464"/>
      <c r="B1119" s="254" t="s">
        <v>345</v>
      </c>
      <c r="C1119" s="251" t="s">
        <v>163</v>
      </c>
      <c r="D1119" s="255"/>
      <c r="E1119" s="255"/>
      <c r="F1119" s="255"/>
      <c r="G1119" s="255"/>
      <c r="H1119" s="255"/>
      <c r="I1119" s="255"/>
      <c r="J1119" s="255"/>
      <c r="K1119" s="255"/>
      <c r="L1119" s="255"/>
      <c r="M1119" s="255"/>
      <c r="N1119" s="255"/>
      <c r="O1119" s="255"/>
      <c r="P1119" s="255"/>
      <c r="Q1119" s="255">
        <f>Q1118</f>
        <v>12</v>
      </c>
      <c r="R1119" s="255"/>
      <c r="S1119" s="255"/>
      <c r="T1119" s="255"/>
      <c r="U1119" s="255"/>
      <c r="V1119" s="255"/>
      <c r="W1119" s="255"/>
      <c r="X1119" s="255"/>
      <c r="Y1119" s="255"/>
      <c r="Z1119" s="255"/>
      <c r="AA1119" s="255"/>
      <c r="AB1119" s="255"/>
      <c r="AC1119" s="255"/>
      <c r="AD1119" s="255"/>
      <c r="AE1119" s="362">
        <f>AE1118</f>
        <v>0</v>
      </c>
      <c r="AF1119" s="362">
        <f t="shared" ref="AF1119" si="3325">AF1118</f>
        <v>0</v>
      </c>
      <c r="AG1119" s="362">
        <f t="shared" ref="AG1119" si="3326">AG1118</f>
        <v>0</v>
      </c>
      <c r="AH1119" s="362">
        <f t="shared" ref="AH1119" si="3327">AH1118</f>
        <v>0</v>
      </c>
      <c r="AI1119" s="362">
        <f t="shared" ref="AI1119" si="3328">AI1118</f>
        <v>0</v>
      </c>
      <c r="AJ1119" s="362">
        <f t="shared" ref="AJ1119" si="3329">AJ1118</f>
        <v>0</v>
      </c>
      <c r="AK1119" s="362">
        <f t="shared" ref="AK1119" si="3330">AK1118</f>
        <v>0</v>
      </c>
      <c r="AL1119" s="362">
        <f t="shared" ref="AL1119" si="3331">AL1118</f>
        <v>0</v>
      </c>
      <c r="AM1119" s="362">
        <f t="shared" ref="AM1119" si="3332">AM1118</f>
        <v>0</v>
      </c>
      <c r="AN1119" s="362">
        <f t="shared" ref="AN1119" si="3333">AN1118</f>
        <v>0</v>
      </c>
      <c r="AO1119" s="362">
        <f t="shared" ref="AO1119" si="3334">AO1118</f>
        <v>0</v>
      </c>
      <c r="AP1119" s="362">
        <f t="shared" ref="AP1119" si="3335">AP1118</f>
        <v>0</v>
      </c>
      <c r="AQ1119" s="362">
        <f t="shared" ref="AQ1119" si="3336">AQ1118</f>
        <v>0</v>
      </c>
      <c r="AR1119" s="362">
        <f t="shared" ref="AR1119" si="3337">AR1118</f>
        <v>0</v>
      </c>
      <c r="AS1119" s="266"/>
    </row>
    <row r="1120" spans="1:45" ht="15" hidden="1" customHeight="1" outlineLevel="1">
      <c r="A1120" s="464"/>
      <c r="B1120" s="379"/>
      <c r="C1120" s="251"/>
      <c r="D1120" s="251"/>
      <c r="E1120" s="251"/>
      <c r="F1120" s="251"/>
      <c r="G1120" s="251"/>
      <c r="H1120" s="251"/>
      <c r="I1120" s="251"/>
      <c r="J1120" s="251"/>
      <c r="K1120" s="251"/>
      <c r="L1120" s="251"/>
      <c r="M1120" s="251"/>
      <c r="N1120" s="251"/>
      <c r="O1120" s="251"/>
      <c r="P1120" s="251"/>
      <c r="Q1120" s="251"/>
      <c r="R1120" s="251"/>
      <c r="S1120" s="251"/>
      <c r="T1120" s="251"/>
      <c r="U1120" s="251"/>
      <c r="V1120" s="251"/>
      <c r="W1120" s="251"/>
      <c r="X1120" s="251"/>
      <c r="Y1120" s="251"/>
      <c r="Z1120" s="251"/>
      <c r="AA1120" s="251"/>
      <c r="AB1120" s="251"/>
      <c r="AC1120" s="251"/>
      <c r="AD1120" s="251"/>
      <c r="AE1120" s="363"/>
      <c r="AF1120" s="376"/>
      <c r="AG1120" s="376"/>
      <c r="AH1120" s="376"/>
      <c r="AI1120" s="376"/>
      <c r="AJ1120" s="376"/>
      <c r="AK1120" s="376"/>
      <c r="AL1120" s="376"/>
      <c r="AM1120" s="376"/>
      <c r="AN1120" s="376"/>
      <c r="AO1120" s="376"/>
      <c r="AP1120" s="376"/>
      <c r="AQ1120" s="376"/>
      <c r="AR1120" s="376"/>
      <c r="AS1120" s="266"/>
    </row>
    <row r="1121" spans="1:45" ht="15" hidden="1" customHeight="1" outlineLevel="1">
      <c r="A1121" s="464">
        <v>40</v>
      </c>
      <c r="B1121" s="379" t="s">
        <v>132</v>
      </c>
      <c r="C1121" s="251" t="s">
        <v>25</v>
      </c>
      <c r="D1121" s="255"/>
      <c r="E1121" s="255"/>
      <c r="F1121" s="255"/>
      <c r="G1121" s="255"/>
      <c r="H1121" s="255"/>
      <c r="I1121" s="255"/>
      <c r="J1121" s="255"/>
      <c r="K1121" s="255"/>
      <c r="L1121" s="255"/>
      <c r="M1121" s="255"/>
      <c r="N1121" s="255"/>
      <c r="O1121" s="255"/>
      <c r="P1121" s="255"/>
      <c r="Q1121" s="255">
        <v>12</v>
      </c>
      <c r="R1121" s="255"/>
      <c r="S1121" s="255"/>
      <c r="T1121" s="255"/>
      <c r="U1121" s="255"/>
      <c r="V1121" s="255"/>
      <c r="W1121" s="255"/>
      <c r="X1121" s="255"/>
      <c r="Y1121" s="255"/>
      <c r="Z1121" s="255"/>
      <c r="AA1121" s="255"/>
      <c r="AB1121" s="255"/>
      <c r="AC1121" s="255"/>
      <c r="AD1121" s="255"/>
      <c r="AE1121" s="377"/>
      <c r="AF1121" s="366"/>
      <c r="AG1121" s="366"/>
      <c r="AH1121" s="366"/>
      <c r="AI1121" s="366"/>
      <c r="AJ1121" s="366"/>
      <c r="AK1121" s="366"/>
      <c r="AL1121" s="366"/>
      <c r="AM1121" s="366"/>
      <c r="AN1121" s="366"/>
      <c r="AO1121" s="366"/>
      <c r="AP1121" s="366"/>
      <c r="AQ1121" s="366"/>
      <c r="AR1121" s="366"/>
      <c r="AS1121" s="256">
        <f>SUM(AE1121:AR1121)</f>
        <v>0</v>
      </c>
    </row>
    <row r="1122" spans="1:45" ht="15" hidden="1" customHeight="1" outlineLevel="1">
      <c r="A1122" s="464"/>
      <c r="B1122" s="254" t="s">
        <v>345</v>
      </c>
      <c r="C1122" s="251" t="s">
        <v>163</v>
      </c>
      <c r="D1122" s="255"/>
      <c r="E1122" s="255"/>
      <c r="F1122" s="255"/>
      <c r="G1122" s="255"/>
      <c r="H1122" s="255"/>
      <c r="I1122" s="255"/>
      <c r="J1122" s="255"/>
      <c r="K1122" s="255"/>
      <c r="L1122" s="255"/>
      <c r="M1122" s="255"/>
      <c r="N1122" s="255"/>
      <c r="O1122" s="255"/>
      <c r="P1122" s="255"/>
      <c r="Q1122" s="255">
        <f>Q1121</f>
        <v>12</v>
      </c>
      <c r="R1122" s="255"/>
      <c r="S1122" s="255"/>
      <c r="T1122" s="255"/>
      <c r="U1122" s="255"/>
      <c r="V1122" s="255"/>
      <c r="W1122" s="255"/>
      <c r="X1122" s="255"/>
      <c r="Y1122" s="255"/>
      <c r="Z1122" s="255"/>
      <c r="AA1122" s="255"/>
      <c r="AB1122" s="255"/>
      <c r="AC1122" s="255"/>
      <c r="AD1122" s="255"/>
      <c r="AE1122" s="362">
        <f>AE1121</f>
        <v>0</v>
      </c>
      <c r="AF1122" s="362">
        <f t="shared" ref="AF1122" si="3338">AF1121</f>
        <v>0</v>
      </c>
      <c r="AG1122" s="362">
        <f t="shared" ref="AG1122" si="3339">AG1121</f>
        <v>0</v>
      </c>
      <c r="AH1122" s="362">
        <f t="shared" ref="AH1122" si="3340">AH1121</f>
        <v>0</v>
      </c>
      <c r="AI1122" s="362">
        <f t="shared" ref="AI1122" si="3341">AI1121</f>
        <v>0</v>
      </c>
      <c r="AJ1122" s="362">
        <f t="shared" ref="AJ1122" si="3342">AJ1121</f>
        <v>0</v>
      </c>
      <c r="AK1122" s="362">
        <f t="shared" ref="AK1122" si="3343">AK1121</f>
        <v>0</v>
      </c>
      <c r="AL1122" s="362">
        <f t="shared" ref="AL1122" si="3344">AL1121</f>
        <v>0</v>
      </c>
      <c r="AM1122" s="362">
        <f t="shared" ref="AM1122" si="3345">AM1121</f>
        <v>0</v>
      </c>
      <c r="AN1122" s="362">
        <f t="shared" ref="AN1122" si="3346">AN1121</f>
        <v>0</v>
      </c>
      <c r="AO1122" s="362">
        <f t="shared" ref="AO1122" si="3347">AO1121</f>
        <v>0</v>
      </c>
      <c r="AP1122" s="362">
        <f t="shared" ref="AP1122" si="3348">AP1121</f>
        <v>0</v>
      </c>
      <c r="AQ1122" s="362">
        <f t="shared" ref="AQ1122" si="3349">AQ1121</f>
        <v>0</v>
      </c>
      <c r="AR1122" s="362">
        <f t="shared" ref="AR1122" si="3350">AR1121</f>
        <v>0</v>
      </c>
      <c r="AS1122" s="266"/>
    </row>
    <row r="1123" spans="1:45" ht="15" hidden="1" customHeight="1" outlineLevel="1">
      <c r="A1123" s="464"/>
      <c r="B1123" s="379"/>
      <c r="C1123" s="251"/>
      <c r="D1123" s="251"/>
      <c r="E1123" s="251"/>
      <c r="F1123" s="251"/>
      <c r="G1123" s="251"/>
      <c r="H1123" s="251"/>
      <c r="I1123" s="251"/>
      <c r="J1123" s="251"/>
      <c r="K1123" s="251"/>
      <c r="L1123" s="251"/>
      <c r="M1123" s="251"/>
      <c r="N1123" s="251"/>
      <c r="O1123" s="251"/>
      <c r="P1123" s="251"/>
      <c r="Q1123" s="251"/>
      <c r="R1123" s="251"/>
      <c r="S1123" s="251"/>
      <c r="T1123" s="251"/>
      <c r="U1123" s="251"/>
      <c r="V1123" s="251"/>
      <c r="W1123" s="251"/>
      <c r="X1123" s="251"/>
      <c r="Y1123" s="251"/>
      <c r="Z1123" s="251"/>
      <c r="AA1123" s="251"/>
      <c r="AB1123" s="251"/>
      <c r="AC1123" s="251"/>
      <c r="AD1123" s="251"/>
      <c r="AE1123" s="363"/>
      <c r="AF1123" s="376"/>
      <c r="AG1123" s="376"/>
      <c r="AH1123" s="376"/>
      <c r="AI1123" s="376"/>
      <c r="AJ1123" s="376"/>
      <c r="AK1123" s="376"/>
      <c r="AL1123" s="376"/>
      <c r="AM1123" s="376"/>
      <c r="AN1123" s="376"/>
      <c r="AO1123" s="376"/>
      <c r="AP1123" s="376"/>
      <c r="AQ1123" s="376"/>
      <c r="AR1123" s="376"/>
      <c r="AS1123" s="266"/>
    </row>
    <row r="1124" spans="1:45" ht="28.5" hidden="1" customHeight="1" outlineLevel="1">
      <c r="A1124" s="464">
        <v>41</v>
      </c>
      <c r="B1124" s="379" t="s">
        <v>133</v>
      </c>
      <c r="C1124" s="251" t="s">
        <v>25</v>
      </c>
      <c r="D1124" s="255"/>
      <c r="E1124" s="255"/>
      <c r="F1124" s="255"/>
      <c r="G1124" s="255"/>
      <c r="H1124" s="255"/>
      <c r="I1124" s="255"/>
      <c r="J1124" s="255"/>
      <c r="K1124" s="255"/>
      <c r="L1124" s="255"/>
      <c r="M1124" s="255"/>
      <c r="N1124" s="255"/>
      <c r="O1124" s="255"/>
      <c r="P1124" s="255"/>
      <c r="Q1124" s="255">
        <v>12</v>
      </c>
      <c r="R1124" s="255"/>
      <c r="S1124" s="255"/>
      <c r="T1124" s="255"/>
      <c r="U1124" s="255"/>
      <c r="V1124" s="255"/>
      <c r="W1124" s="255"/>
      <c r="X1124" s="255"/>
      <c r="Y1124" s="255"/>
      <c r="Z1124" s="255"/>
      <c r="AA1124" s="255"/>
      <c r="AB1124" s="255"/>
      <c r="AC1124" s="255"/>
      <c r="AD1124" s="255"/>
      <c r="AE1124" s="377"/>
      <c r="AF1124" s="366"/>
      <c r="AG1124" s="366"/>
      <c r="AH1124" s="366"/>
      <c r="AI1124" s="366"/>
      <c r="AJ1124" s="366"/>
      <c r="AK1124" s="366"/>
      <c r="AL1124" s="366"/>
      <c r="AM1124" s="366"/>
      <c r="AN1124" s="366"/>
      <c r="AO1124" s="366"/>
      <c r="AP1124" s="366"/>
      <c r="AQ1124" s="366"/>
      <c r="AR1124" s="366"/>
      <c r="AS1124" s="256">
        <f>SUM(AE1124:AR1124)</f>
        <v>0</v>
      </c>
    </row>
    <row r="1125" spans="1:45" ht="15" hidden="1" customHeight="1" outlineLevel="1">
      <c r="A1125" s="464"/>
      <c r="B1125" s="254" t="s">
        <v>345</v>
      </c>
      <c r="C1125" s="251" t="s">
        <v>163</v>
      </c>
      <c r="D1125" s="255"/>
      <c r="E1125" s="255"/>
      <c r="F1125" s="255"/>
      <c r="G1125" s="255"/>
      <c r="H1125" s="255"/>
      <c r="I1125" s="255"/>
      <c r="J1125" s="255"/>
      <c r="K1125" s="255"/>
      <c r="L1125" s="255"/>
      <c r="M1125" s="255"/>
      <c r="N1125" s="255"/>
      <c r="O1125" s="255"/>
      <c r="P1125" s="255"/>
      <c r="Q1125" s="255">
        <f>Q1124</f>
        <v>12</v>
      </c>
      <c r="R1125" s="255"/>
      <c r="S1125" s="255"/>
      <c r="T1125" s="255"/>
      <c r="U1125" s="255"/>
      <c r="V1125" s="255"/>
      <c r="W1125" s="255"/>
      <c r="X1125" s="255"/>
      <c r="Y1125" s="255"/>
      <c r="Z1125" s="255"/>
      <c r="AA1125" s="255"/>
      <c r="AB1125" s="255"/>
      <c r="AC1125" s="255"/>
      <c r="AD1125" s="255"/>
      <c r="AE1125" s="362">
        <f>AE1124</f>
        <v>0</v>
      </c>
      <c r="AF1125" s="362">
        <f t="shared" ref="AF1125" si="3351">AF1124</f>
        <v>0</v>
      </c>
      <c r="AG1125" s="362">
        <f t="shared" ref="AG1125" si="3352">AG1124</f>
        <v>0</v>
      </c>
      <c r="AH1125" s="362">
        <f t="shared" ref="AH1125" si="3353">AH1124</f>
        <v>0</v>
      </c>
      <c r="AI1125" s="362">
        <f t="shared" ref="AI1125" si="3354">AI1124</f>
        <v>0</v>
      </c>
      <c r="AJ1125" s="362">
        <f t="shared" ref="AJ1125" si="3355">AJ1124</f>
        <v>0</v>
      </c>
      <c r="AK1125" s="362">
        <f t="shared" ref="AK1125" si="3356">AK1124</f>
        <v>0</v>
      </c>
      <c r="AL1125" s="362">
        <f t="shared" ref="AL1125" si="3357">AL1124</f>
        <v>0</v>
      </c>
      <c r="AM1125" s="362">
        <f t="shared" ref="AM1125" si="3358">AM1124</f>
        <v>0</v>
      </c>
      <c r="AN1125" s="362">
        <f t="shared" ref="AN1125" si="3359">AN1124</f>
        <v>0</v>
      </c>
      <c r="AO1125" s="362">
        <f t="shared" ref="AO1125" si="3360">AO1124</f>
        <v>0</v>
      </c>
      <c r="AP1125" s="362">
        <f t="shared" ref="AP1125" si="3361">AP1124</f>
        <v>0</v>
      </c>
      <c r="AQ1125" s="362">
        <f t="shared" ref="AQ1125" si="3362">AQ1124</f>
        <v>0</v>
      </c>
      <c r="AR1125" s="362">
        <f t="shared" ref="AR1125" si="3363">AR1124</f>
        <v>0</v>
      </c>
      <c r="AS1125" s="266"/>
    </row>
    <row r="1126" spans="1:45" ht="15" hidden="1" customHeight="1" outlineLevel="1">
      <c r="A1126" s="464"/>
      <c r="B1126" s="379"/>
      <c r="C1126" s="251"/>
      <c r="D1126" s="251"/>
      <c r="E1126" s="251"/>
      <c r="F1126" s="251"/>
      <c r="G1126" s="251"/>
      <c r="H1126" s="251"/>
      <c r="I1126" s="251"/>
      <c r="J1126" s="251"/>
      <c r="K1126" s="251"/>
      <c r="L1126" s="251"/>
      <c r="M1126" s="251"/>
      <c r="N1126" s="251"/>
      <c r="O1126" s="251"/>
      <c r="P1126" s="251"/>
      <c r="Q1126" s="251"/>
      <c r="R1126" s="251"/>
      <c r="S1126" s="251"/>
      <c r="T1126" s="251"/>
      <c r="U1126" s="251"/>
      <c r="V1126" s="251"/>
      <c r="W1126" s="251"/>
      <c r="X1126" s="251"/>
      <c r="Y1126" s="251"/>
      <c r="Z1126" s="251"/>
      <c r="AA1126" s="251"/>
      <c r="AB1126" s="251"/>
      <c r="AC1126" s="251"/>
      <c r="AD1126" s="251"/>
      <c r="AE1126" s="363"/>
      <c r="AF1126" s="376"/>
      <c r="AG1126" s="376"/>
      <c r="AH1126" s="376"/>
      <c r="AI1126" s="376"/>
      <c r="AJ1126" s="376"/>
      <c r="AK1126" s="376"/>
      <c r="AL1126" s="376"/>
      <c r="AM1126" s="376"/>
      <c r="AN1126" s="376"/>
      <c r="AO1126" s="376"/>
      <c r="AP1126" s="376"/>
      <c r="AQ1126" s="376"/>
      <c r="AR1126" s="376"/>
      <c r="AS1126" s="266"/>
    </row>
    <row r="1127" spans="1:45" ht="28.5" hidden="1" customHeight="1" outlineLevel="1">
      <c r="A1127" s="464">
        <v>42</v>
      </c>
      <c r="B1127" s="379" t="s">
        <v>134</v>
      </c>
      <c r="C1127" s="251" t="s">
        <v>25</v>
      </c>
      <c r="D1127" s="255"/>
      <c r="E1127" s="255"/>
      <c r="F1127" s="255"/>
      <c r="G1127" s="255"/>
      <c r="H1127" s="255"/>
      <c r="I1127" s="255"/>
      <c r="J1127" s="255"/>
      <c r="K1127" s="255"/>
      <c r="L1127" s="255"/>
      <c r="M1127" s="255"/>
      <c r="N1127" s="255"/>
      <c r="O1127" s="255"/>
      <c r="P1127" s="255"/>
      <c r="Q1127" s="251"/>
      <c r="R1127" s="255"/>
      <c r="S1127" s="255"/>
      <c r="T1127" s="255"/>
      <c r="U1127" s="255"/>
      <c r="V1127" s="255"/>
      <c r="W1127" s="255"/>
      <c r="X1127" s="255"/>
      <c r="Y1127" s="255"/>
      <c r="Z1127" s="255"/>
      <c r="AA1127" s="255"/>
      <c r="AB1127" s="255"/>
      <c r="AC1127" s="255"/>
      <c r="AD1127" s="255"/>
      <c r="AE1127" s="377"/>
      <c r="AF1127" s="366"/>
      <c r="AG1127" s="366"/>
      <c r="AH1127" s="366"/>
      <c r="AI1127" s="366"/>
      <c r="AJ1127" s="366"/>
      <c r="AK1127" s="366"/>
      <c r="AL1127" s="366"/>
      <c r="AM1127" s="366"/>
      <c r="AN1127" s="366"/>
      <c r="AO1127" s="366"/>
      <c r="AP1127" s="366"/>
      <c r="AQ1127" s="366"/>
      <c r="AR1127" s="366"/>
      <c r="AS1127" s="256">
        <f>SUM(AE1127:AR1127)</f>
        <v>0</v>
      </c>
    </row>
    <row r="1128" spans="1:45" ht="15" hidden="1" customHeight="1" outlineLevel="1">
      <c r="A1128" s="464"/>
      <c r="B1128" s="254" t="s">
        <v>345</v>
      </c>
      <c r="C1128" s="251" t="s">
        <v>163</v>
      </c>
      <c r="D1128" s="255"/>
      <c r="E1128" s="255"/>
      <c r="F1128" s="255"/>
      <c r="G1128" s="255"/>
      <c r="H1128" s="255"/>
      <c r="I1128" s="255"/>
      <c r="J1128" s="255"/>
      <c r="K1128" s="255"/>
      <c r="L1128" s="255"/>
      <c r="M1128" s="255"/>
      <c r="N1128" s="255"/>
      <c r="O1128" s="255"/>
      <c r="P1128" s="255"/>
      <c r="Q1128" s="414"/>
      <c r="R1128" s="255"/>
      <c r="S1128" s="255"/>
      <c r="T1128" s="255"/>
      <c r="U1128" s="255"/>
      <c r="V1128" s="255"/>
      <c r="W1128" s="255"/>
      <c r="X1128" s="255"/>
      <c r="Y1128" s="255"/>
      <c r="Z1128" s="255"/>
      <c r="AA1128" s="255"/>
      <c r="AB1128" s="255"/>
      <c r="AC1128" s="255"/>
      <c r="AD1128" s="255"/>
      <c r="AE1128" s="362">
        <f>AE1127</f>
        <v>0</v>
      </c>
      <c r="AF1128" s="362">
        <f t="shared" ref="AF1128" si="3364">AF1127</f>
        <v>0</v>
      </c>
      <c r="AG1128" s="362">
        <f t="shared" ref="AG1128" si="3365">AG1127</f>
        <v>0</v>
      </c>
      <c r="AH1128" s="362">
        <f t="shared" ref="AH1128" si="3366">AH1127</f>
        <v>0</v>
      </c>
      <c r="AI1128" s="362">
        <f t="shared" ref="AI1128" si="3367">AI1127</f>
        <v>0</v>
      </c>
      <c r="AJ1128" s="362">
        <f t="shared" ref="AJ1128" si="3368">AJ1127</f>
        <v>0</v>
      </c>
      <c r="AK1128" s="362">
        <f t="shared" ref="AK1128" si="3369">AK1127</f>
        <v>0</v>
      </c>
      <c r="AL1128" s="362">
        <f t="shared" ref="AL1128" si="3370">AL1127</f>
        <v>0</v>
      </c>
      <c r="AM1128" s="362">
        <f t="shared" ref="AM1128" si="3371">AM1127</f>
        <v>0</v>
      </c>
      <c r="AN1128" s="362">
        <f t="shared" ref="AN1128" si="3372">AN1127</f>
        <v>0</v>
      </c>
      <c r="AO1128" s="362">
        <f t="shared" ref="AO1128" si="3373">AO1127</f>
        <v>0</v>
      </c>
      <c r="AP1128" s="362">
        <f t="shared" ref="AP1128" si="3374">AP1127</f>
        <v>0</v>
      </c>
      <c r="AQ1128" s="362">
        <f t="shared" ref="AQ1128" si="3375">AQ1127</f>
        <v>0</v>
      </c>
      <c r="AR1128" s="362">
        <f t="shared" ref="AR1128" si="3376">AR1127</f>
        <v>0</v>
      </c>
      <c r="AS1128" s="266"/>
    </row>
    <row r="1129" spans="1:45" ht="15" hidden="1" customHeight="1" outlineLevel="1">
      <c r="A1129" s="464"/>
      <c r="B1129" s="379"/>
      <c r="C1129" s="251"/>
      <c r="D1129" s="251"/>
      <c r="E1129" s="251"/>
      <c r="F1129" s="251"/>
      <c r="G1129" s="251"/>
      <c r="H1129" s="251"/>
      <c r="I1129" s="251"/>
      <c r="J1129" s="251"/>
      <c r="K1129" s="251"/>
      <c r="L1129" s="251"/>
      <c r="M1129" s="251"/>
      <c r="N1129" s="251"/>
      <c r="O1129" s="251"/>
      <c r="P1129" s="251"/>
      <c r="Q1129" s="251"/>
      <c r="R1129" s="251"/>
      <c r="S1129" s="251"/>
      <c r="T1129" s="251"/>
      <c r="U1129" s="251"/>
      <c r="V1129" s="251"/>
      <c r="W1129" s="251"/>
      <c r="X1129" s="251"/>
      <c r="Y1129" s="251"/>
      <c r="Z1129" s="251"/>
      <c r="AA1129" s="251"/>
      <c r="AB1129" s="251"/>
      <c r="AC1129" s="251"/>
      <c r="AD1129" s="251"/>
      <c r="AE1129" s="363"/>
      <c r="AF1129" s="376"/>
      <c r="AG1129" s="376"/>
      <c r="AH1129" s="376"/>
      <c r="AI1129" s="376"/>
      <c r="AJ1129" s="376"/>
      <c r="AK1129" s="376"/>
      <c r="AL1129" s="376"/>
      <c r="AM1129" s="376"/>
      <c r="AN1129" s="376"/>
      <c r="AO1129" s="376"/>
      <c r="AP1129" s="376"/>
      <c r="AQ1129" s="376"/>
      <c r="AR1129" s="376"/>
      <c r="AS1129" s="266"/>
    </row>
    <row r="1130" spans="1:45" ht="15" hidden="1" customHeight="1" outlineLevel="1">
      <c r="A1130" s="464">
        <v>43</v>
      </c>
      <c r="B1130" s="379" t="s">
        <v>135</v>
      </c>
      <c r="C1130" s="251" t="s">
        <v>25</v>
      </c>
      <c r="D1130" s="255"/>
      <c r="E1130" s="255"/>
      <c r="F1130" s="255"/>
      <c r="G1130" s="255"/>
      <c r="H1130" s="255"/>
      <c r="I1130" s="255"/>
      <c r="J1130" s="255"/>
      <c r="K1130" s="255"/>
      <c r="L1130" s="255"/>
      <c r="M1130" s="255"/>
      <c r="N1130" s="255"/>
      <c r="O1130" s="255"/>
      <c r="P1130" s="255"/>
      <c r="Q1130" s="255">
        <v>12</v>
      </c>
      <c r="R1130" s="255"/>
      <c r="S1130" s="255"/>
      <c r="T1130" s="255"/>
      <c r="U1130" s="255"/>
      <c r="V1130" s="255"/>
      <c r="W1130" s="255"/>
      <c r="X1130" s="255"/>
      <c r="Y1130" s="255"/>
      <c r="Z1130" s="255"/>
      <c r="AA1130" s="255"/>
      <c r="AB1130" s="255"/>
      <c r="AC1130" s="255"/>
      <c r="AD1130" s="255"/>
      <c r="AE1130" s="377"/>
      <c r="AF1130" s="366"/>
      <c r="AG1130" s="366"/>
      <c r="AH1130" s="366"/>
      <c r="AI1130" s="366"/>
      <c r="AJ1130" s="366"/>
      <c r="AK1130" s="366"/>
      <c r="AL1130" s="366"/>
      <c r="AM1130" s="366"/>
      <c r="AN1130" s="366"/>
      <c r="AO1130" s="366"/>
      <c r="AP1130" s="366"/>
      <c r="AQ1130" s="366"/>
      <c r="AR1130" s="366"/>
      <c r="AS1130" s="256">
        <f>SUM(AE1130:AR1130)</f>
        <v>0</v>
      </c>
    </row>
    <row r="1131" spans="1:45" ht="15" hidden="1" customHeight="1" outlineLevel="1">
      <c r="A1131" s="464"/>
      <c r="B1131" s="254" t="s">
        <v>345</v>
      </c>
      <c r="C1131" s="251" t="s">
        <v>163</v>
      </c>
      <c r="D1131" s="255"/>
      <c r="E1131" s="255"/>
      <c r="F1131" s="255"/>
      <c r="G1131" s="255"/>
      <c r="H1131" s="255"/>
      <c r="I1131" s="255"/>
      <c r="J1131" s="255"/>
      <c r="K1131" s="255"/>
      <c r="L1131" s="255"/>
      <c r="M1131" s="255"/>
      <c r="N1131" s="255"/>
      <c r="O1131" s="255"/>
      <c r="P1131" s="255"/>
      <c r="Q1131" s="255">
        <f>Q1130</f>
        <v>12</v>
      </c>
      <c r="R1131" s="255"/>
      <c r="S1131" s="255"/>
      <c r="T1131" s="255"/>
      <c r="U1131" s="255"/>
      <c r="V1131" s="255"/>
      <c r="W1131" s="255"/>
      <c r="X1131" s="255"/>
      <c r="Y1131" s="255"/>
      <c r="Z1131" s="255"/>
      <c r="AA1131" s="255"/>
      <c r="AB1131" s="255"/>
      <c r="AC1131" s="255"/>
      <c r="AD1131" s="255"/>
      <c r="AE1131" s="362">
        <f>AE1130</f>
        <v>0</v>
      </c>
      <c r="AF1131" s="362">
        <f t="shared" ref="AF1131" si="3377">AF1130</f>
        <v>0</v>
      </c>
      <c r="AG1131" s="362">
        <f t="shared" ref="AG1131" si="3378">AG1130</f>
        <v>0</v>
      </c>
      <c r="AH1131" s="362">
        <f t="shared" ref="AH1131" si="3379">AH1130</f>
        <v>0</v>
      </c>
      <c r="AI1131" s="362">
        <f t="shared" ref="AI1131" si="3380">AI1130</f>
        <v>0</v>
      </c>
      <c r="AJ1131" s="362">
        <f t="shared" ref="AJ1131" si="3381">AJ1130</f>
        <v>0</v>
      </c>
      <c r="AK1131" s="362">
        <f t="shared" ref="AK1131" si="3382">AK1130</f>
        <v>0</v>
      </c>
      <c r="AL1131" s="362">
        <f t="shared" ref="AL1131" si="3383">AL1130</f>
        <v>0</v>
      </c>
      <c r="AM1131" s="362">
        <f t="shared" ref="AM1131" si="3384">AM1130</f>
        <v>0</v>
      </c>
      <c r="AN1131" s="362">
        <f t="shared" ref="AN1131" si="3385">AN1130</f>
        <v>0</v>
      </c>
      <c r="AO1131" s="362">
        <f t="shared" ref="AO1131" si="3386">AO1130</f>
        <v>0</v>
      </c>
      <c r="AP1131" s="362">
        <f t="shared" ref="AP1131" si="3387">AP1130</f>
        <v>0</v>
      </c>
      <c r="AQ1131" s="362">
        <f t="shared" ref="AQ1131" si="3388">AQ1130</f>
        <v>0</v>
      </c>
      <c r="AR1131" s="362">
        <f t="shared" ref="AR1131" si="3389">AR1130</f>
        <v>0</v>
      </c>
      <c r="AS1131" s="266"/>
    </row>
    <row r="1132" spans="1:45" ht="15" hidden="1" customHeight="1" outlineLevel="1">
      <c r="A1132" s="464"/>
      <c r="B1132" s="379"/>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251"/>
      <c r="AE1132" s="363"/>
      <c r="AF1132" s="376"/>
      <c r="AG1132" s="376"/>
      <c r="AH1132" s="376"/>
      <c r="AI1132" s="376"/>
      <c r="AJ1132" s="376"/>
      <c r="AK1132" s="376"/>
      <c r="AL1132" s="376"/>
      <c r="AM1132" s="376"/>
      <c r="AN1132" s="376"/>
      <c r="AO1132" s="376"/>
      <c r="AP1132" s="376"/>
      <c r="AQ1132" s="376"/>
      <c r="AR1132" s="376"/>
      <c r="AS1132" s="266"/>
    </row>
    <row r="1133" spans="1:45" ht="28.5" hidden="1" customHeight="1" outlineLevel="1">
      <c r="A1133" s="464">
        <v>44</v>
      </c>
      <c r="B1133" s="379" t="s">
        <v>136</v>
      </c>
      <c r="C1133" s="251" t="s">
        <v>25</v>
      </c>
      <c r="D1133" s="255"/>
      <c r="E1133" s="255"/>
      <c r="F1133" s="255"/>
      <c r="G1133" s="255"/>
      <c r="H1133" s="255"/>
      <c r="I1133" s="255"/>
      <c r="J1133" s="255"/>
      <c r="K1133" s="255"/>
      <c r="L1133" s="255"/>
      <c r="M1133" s="255"/>
      <c r="N1133" s="255"/>
      <c r="O1133" s="255"/>
      <c r="P1133" s="255"/>
      <c r="Q1133" s="255">
        <v>12</v>
      </c>
      <c r="R1133" s="255"/>
      <c r="S1133" s="255"/>
      <c r="T1133" s="255"/>
      <c r="U1133" s="255"/>
      <c r="V1133" s="255"/>
      <c r="W1133" s="255"/>
      <c r="X1133" s="255"/>
      <c r="Y1133" s="255"/>
      <c r="Z1133" s="255"/>
      <c r="AA1133" s="255"/>
      <c r="AB1133" s="255"/>
      <c r="AC1133" s="255"/>
      <c r="AD1133" s="255"/>
      <c r="AE1133" s="377"/>
      <c r="AF1133" s="366"/>
      <c r="AG1133" s="366"/>
      <c r="AH1133" s="366"/>
      <c r="AI1133" s="366"/>
      <c r="AJ1133" s="366"/>
      <c r="AK1133" s="366"/>
      <c r="AL1133" s="366"/>
      <c r="AM1133" s="366"/>
      <c r="AN1133" s="366"/>
      <c r="AO1133" s="366"/>
      <c r="AP1133" s="366"/>
      <c r="AQ1133" s="366"/>
      <c r="AR1133" s="366"/>
      <c r="AS1133" s="256">
        <f>SUM(AE1133:AR1133)</f>
        <v>0</v>
      </c>
    </row>
    <row r="1134" spans="1:45" ht="15" hidden="1" customHeight="1" outlineLevel="1">
      <c r="A1134" s="464"/>
      <c r="B1134" s="254" t="s">
        <v>345</v>
      </c>
      <c r="C1134" s="251" t="s">
        <v>163</v>
      </c>
      <c r="D1134" s="255"/>
      <c r="E1134" s="255"/>
      <c r="F1134" s="255"/>
      <c r="G1134" s="255"/>
      <c r="H1134" s="255"/>
      <c r="I1134" s="255"/>
      <c r="J1134" s="255"/>
      <c r="K1134" s="255"/>
      <c r="L1134" s="255"/>
      <c r="M1134" s="255"/>
      <c r="N1134" s="255"/>
      <c r="O1134" s="255"/>
      <c r="P1134" s="255"/>
      <c r="Q1134" s="255">
        <f>Q1133</f>
        <v>12</v>
      </c>
      <c r="R1134" s="255"/>
      <c r="S1134" s="255"/>
      <c r="T1134" s="255"/>
      <c r="U1134" s="255"/>
      <c r="V1134" s="255"/>
      <c r="W1134" s="255"/>
      <c r="X1134" s="255"/>
      <c r="Y1134" s="255"/>
      <c r="Z1134" s="255"/>
      <c r="AA1134" s="255"/>
      <c r="AB1134" s="255"/>
      <c r="AC1134" s="255"/>
      <c r="AD1134" s="255"/>
      <c r="AE1134" s="362">
        <f>AE1133</f>
        <v>0</v>
      </c>
      <c r="AF1134" s="362">
        <f t="shared" ref="AF1134" si="3390">AF1133</f>
        <v>0</v>
      </c>
      <c r="AG1134" s="362">
        <f t="shared" ref="AG1134" si="3391">AG1133</f>
        <v>0</v>
      </c>
      <c r="AH1134" s="362">
        <f t="shared" ref="AH1134" si="3392">AH1133</f>
        <v>0</v>
      </c>
      <c r="AI1134" s="362">
        <f t="shared" ref="AI1134" si="3393">AI1133</f>
        <v>0</v>
      </c>
      <c r="AJ1134" s="362">
        <f t="shared" ref="AJ1134" si="3394">AJ1133</f>
        <v>0</v>
      </c>
      <c r="AK1134" s="362">
        <f t="shared" ref="AK1134" si="3395">AK1133</f>
        <v>0</v>
      </c>
      <c r="AL1134" s="362">
        <f t="shared" ref="AL1134" si="3396">AL1133</f>
        <v>0</v>
      </c>
      <c r="AM1134" s="362">
        <f t="shared" ref="AM1134" si="3397">AM1133</f>
        <v>0</v>
      </c>
      <c r="AN1134" s="362">
        <f t="shared" ref="AN1134" si="3398">AN1133</f>
        <v>0</v>
      </c>
      <c r="AO1134" s="362">
        <f t="shared" ref="AO1134" si="3399">AO1133</f>
        <v>0</v>
      </c>
      <c r="AP1134" s="362">
        <f t="shared" ref="AP1134" si="3400">AP1133</f>
        <v>0</v>
      </c>
      <c r="AQ1134" s="362">
        <f t="shared" ref="AQ1134" si="3401">AQ1133</f>
        <v>0</v>
      </c>
      <c r="AR1134" s="362">
        <f t="shared" ref="AR1134" si="3402">AR1133</f>
        <v>0</v>
      </c>
      <c r="AS1134" s="266"/>
    </row>
    <row r="1135" spans="1:45" ht="15" hidden="1" customHeight="1" outlineLevel="1">
      <c r="A1135" s="464"/>
      <c r="B1135" s="379"/>
      <c r="C1135" s="251"/>
      <c r="D1135" s="251"/>
      <c r="E1135" s="251"/>
      <c r="F1135" s="251"/>
      <c r="G1135" s="251"/>
      <c r="H1135" s="251"/>
      <c r="I1135" s="251"/>
      <c r="J1135" s="251"/>
      <c r="K1135" s="251"/>
      <c r="L1135" s="251"/>
      <c r="M1135" s="251"/>
      <c r="N1135" s="251"/>
      <c r="O1135" s="251"/>
      <c r="P1135" s="251"/>
      <c r="Q1135" s="251"/>
      <c r="R1135" s="251"/>
      <c r="S1135" s="251"/>
      <c r="T1135" s="251"/>
      <c r="U1135" s="251"/>
      <c r="V1135" s="251"/>
      <c r="W1135" s="251"/>
      <c r="X1135" s="251"/>
      <c r="Y1135" s="251"/>
      <c r="Z1135" s="251"/>
      <c r="AA1135" s="251"/>
      <c r="AB1135" s="251"/>
      <c r="AC1135" s="251"/>
      <c r="AD1135" s="251"/>
      <c r="AE1135" s="363"/>
      <c r="AF1135" s="376"/>
      <c r="AG1135" s="376"/>
      <c r="AH1135" s="376"/>
      <c r="AI1135" s="376"/>
      <c r="AJ1135" s="376"/>
      <c r="AK1135" s="376"/>
      <c r="AL1135" s="376"/>
      <c r="AM1135" s="376"/>
      <c r="AN1135" s="376"/>
      <c r="AO1135" s="376"/>
      <c r="AP1135" s="376"/>
      <c r="AQ1135" s="376"/>
      <c r="AR1135" s="376"/>
      <c r="AS1135" s="266"/>
    </row>
    <row r="1136" spans="1:45" ht="32.85" hidden="1" customHeight="1" outlineLevel="1">
      <c r="A1136" s="464">
        <v>45</v>
      </c>
      <c r="B1136" s="379" t="s">
        <v>137</v>
      </c>
      <c r="C1136" s="251" t="s">
        <v>25</v>
      </c>
      <c r="D1136" s="255"/>
      <c r="E1136" s="255"/>
      <c r="F1136" s="255"/>
      <c r="G1136" s="255"/>
      <c r="H1136" s="255"/>
      <c r="I1136" s="255"/>
      <c r="J1136" s="255"/>
      <c r="K1136" s="255"/>
      <c r="L1136" s="255"/>
      <c r="M1136" s="255"/>
      <c r="N1136" s="255"/>
      <c r="O1136" s="255"/>
      <c r="P1136" s="255"/>
      <c r="Q1136" s="255">
        <v>12</v>
      </c>
      <c r="R1136" s="255"/>
      <c r="S1136" s="255"/>
      <c r="T1136" s="255"/>
      <c r="U1136" s="255"/>
      <c r="V1136" s="255"/>
      <c r="W1136" s="255"/>
      <c r="X1136" s="255"/>
      <c r="Y1136" s="255"/>
      <c r="Z1136" s="255"/>
      <c r="AA1136" s="255"/>
      <c r="AB1136" s="255"/>
      <c r="AC1136" s="255"/>
      <c r="AD1136" s="255"/>
      <c r="AE1136" s="377"/>
      <c r="AF1136" s="366"/>
      <c r="AG1136" s="366"/>
      <c r="AH1136" s="366"/>
      <c r="AI1136" s="366"/>
      <c r="AJ1136" s="366"/>
      <c r="AK1136" s="366"/>
      <c r="AL1136" s="366"/>
      <c r="AM1136" s="366"/>
      <c r="AN1136" s="366"/>
      <c r="AO1136" s="366"/>
      <c r="AP1136" s="366"/>
      <c r="AQ1136" s="366"/>
      <c r="AR1136" s="366"/>
      <c r="AS1136" s="256">
        <f>SUM(AE1136:AR1136)</f>
        <v>0</v>
      </c>
    </row>
    <row r="1137" spans="1:45" ht="15" hidden="1" customHeight="1" outlineLevel="1">
      <c r="A1137" s="464"/>
      <c r="B1137" s="254" t="s">
        <v>345</v>
      </c>
      <c r="C1137" s="251" t="s">
        <v>163</v>
      </c>
      <c r="D1137" s="255"/>
      <c r="E1137" s="255"/>
      <c r="F1137" s="255"/>
      <c r="G1137" s="255"/>
      <c r="H1137" s="255"/>
      <c r="I1137" s="255"/>
      <c r="J1137" s="255"/>
      <c r="K1137" s="255"/>
      <c r="L1137" s="255"/>
      <c r="M1137" s="255"/>
      <c r="N1137" s="255"/>
      <c r="O1137" s="255"/>
      <c r="P1137" s="255"/>
      <c r="Q1137" s="255">
        <f>Q1136</f>
        <v>12</v>
      </c>
      <c r="R1137" s="255"/>
      <c r="S1137" s="255"/>
      <c r="T1137" s="255"/>
      <c r="U1137" s="255"/>
      <c r="V1137" s="255"/>
      <c r="W1137" s="255"/>
      <c r="X1137" s="255"/>
      <c r="Y1137" s="255"/>
      <c r="Z1137" s="255"/>
      <c r="AA1137" s="255"/>
      <c r="AB1137" s="255"/>
      <c r="AC1137" s="255"/>
      <c r="AD1137" s="255"/>
      <c r="AE1137" s="362">
        <f>AE1136</f>
        <v>0</v>
      </c>
      <c r="AF1137" s="362">
        <f t="shared" ref="AF1137" si="3403">AF1136</f>
        <v>0</v>
      </c>
      <c r="AG1137" s="362">
        <f t="shared" ref="AG1137" si="3404">AG1136</f>
        <v>0</v>
      </c>
      <c r="AH1137" s="362">
        <f t="shared" ref="AH1137" si="3405">AH1136</f>
        <v>0</v>
      </c>
      <c r="AI1137" s="362">
        <f t="shared" ref="AI1137" si="3406">AI1136</f>
        <v>0</v>
      </c>
      <c r="AJ1137" s="362">
        <f t="shared" ref="AJ1137" si="3407">AJ1136</f>
        <v>0</v>
      </c>
      <c r="AK1137" s="362">
        <f t="shared" ref="AK1137" si="3408">AK1136</f>
        <v>0</v>
      </c>
      <c r="AL1137" s="362">
        <f t="shared" ref="AL1137" si="3409">AL1136</f>
        <v>0</v>
      </c>
      <c r="AM1137" s="362">
        <f t="shared" ref="AM1137" si="3410">AM1136</f>
        <v>0</v>
      </c>
      <c r="AN1137" s="362">
        <f t="shared" ref="AN1137" si="3411">AN1136</f>
        <v>0</v>
      </c>
      <c r="AO1137" s="362">
        <f t="shared" ref="AO1137" si="3412">AO1136</f>
        <v>0</v>
      </c>
      <c r="AP1137" s="362">
        <f t="shared" ref="AP1137" si="3413">AP1136</f>
        <v>0</v>
      </c>
      <c r="AQ1137" s="362">
        <f t="shared" ref="AQ1137" si="3414">AQ1136</f>
        <v>0</v>
      </c>
      <c r="AR1137" s="362">
        <f t="shared" ref="AR1137" si="3415">AR1136</f>
        <v>0</v>
      </c>
      <c r="AS1137" s="266"/>
    </row>
    <row r="1138" spans="1:45" ht="15" hidden="1" customHeight="1" outlineLevel="1">
      <c r="A1138" s="464"/>
      <c r="B1138" s="379"/>
      <c r="C1138" s="251"/>
      <c r="D1138" s="251"/>
      <c r="E1138" s="251"/>
      <c r="F1138" s="251"/>
      <c r="G1138" s="251"/>
      <c r="H1138" s="251"/>
      <c r="I1138" s="251"/>
      <c r="J1138" s="251"/>
      <c r="K1138" s="251"/>
      <c r="L1138" s="251"/>
      <c r="M1138" s="251"/>
      <c r="N1138" s="251"/>
      <c r="O1138" s="251"/>
      <c r="P1138" s="251"/>
      <c r="Q1138" s="251"/>
      <c r="R1138" s="251"/>
      <c r="S1138" s="251"/>
      <c r="T1138" s="251"/>
      <c r="U1138" s="251"/>
      <c r="V1138" s="251"/>
      <c r="W1138" s="251"/>
      <c r="X1138" s="251"/>
      <c r="Y1138" s="251"/>
      <c r="Z1138" s="251"/>
      <c r="AA1138" s="251"/>
      <c r="AB1138" s="251"/>
      <c r="AC1138" s="251"/>
      <c r="AD1138" s="251"/>
      <c r="AE1138" s="363"/>
      <c r="AF1138" s="376"/>
      <c r="AG1138" s="376"/>
      <c r="AH1138" s="376"/>
      <c r="AI1138" s="376"/>
      <c r="AJ1138" s="376"/>
      <c r="AK1138" s="376"/>
      <c r="AL1138" s="376"/>
      <c r="AM1138" s="376"/>
      <c r="AN1138" s="376"/>
      <c r="AO1138" s="376"/>
      <c r="AP1138" s="376"/>
      <c r="AQ1138" s="376"/>
      <c r="AR1138" s="376"/>
      <c r="AS1138" s="266"/>
    </row>
    <row r="1139" spans="1:45" ht="32.1" hidden="1" customHeight="1" outlineLevel="1">
      <c r="A1139" s="464">
        <v>46</v>
      </c>
      <c r="B1139" s="379" t="s">
        <v>138</v>
      </c>
      <c r="C1139" s="251" t="s">
        <v>25</v>
      </c>
      <c r="D1139" s="255"/>
      <c r="E1139" s="255"/>
      <c r="F1139" s="255"/>
      <c r="G1139" s="255"/>
      <c r="H1139" s="255"/>
      <c r="I1139" s="255"/>
      <c r="J1139" s="255"/>
      <c r="K1139" s="255"/>
      <c r="L1139" s="255"/>
      <c r="M1139" s="255"/>
      <c r="N1139" s="255"/>
      <c r="O1139" s="255"/>
      <c r="P1139" s="255"/>
      <c r="Q1139" s="255">
        <v>12</v>
      </c>
      <c r="R1139" s="255"/>
      <c r="S1139" s="255"/>
      <c r="T1139" s="255"/>
      <c r="U1139" s="255"/>
      <c r="V1139" s="255"/>
      <c r="W1139" s="255"/>
      <c r="X1139" s="255"/>
      <c r="Y1139" s="255"/>
      <c r="Z1139" s="255"/>
      <c r="AA1139" s="255"/>
      <c r="AB1139" s="255"/>
      <c r="AC1139" s="255"/>
      <c r="AD1139" s="255"/>
      <c r="AE1139" s="377"/>
      <c r="AF1139" s="366"/>
      <c r="AG1139" s="366"/>
      <c r="AH1139" s="366"/>
      <c r="AI1139" s="366"/>
      <c r="AJ1139" s="366"/>
      <c r="AK1139" s="366"/>
      <c r="AL1139" s="366"/>
      <c r="AM1139" s="366"/>
      <c r="AN1139" s="366"/>
      <c r="AO1139" s="366"/>
      <c r="AP1139" s="366"/>
      <c r="AQ1139" s="366"/>
      <c r="AR1139" s="366"/>
      <c r="AS1139" s="256">
        <f>SUM(AE1139:AR1139)</f>
        <v>0</v>
      </c>
    </row>
    <row r="1140" spans="1:45" ht="15" hidden="1" customHeight="1" outlineLevel="1">
      <c r="A1140" s="464"/>
      <c r="B1140" s="254" t="s">
        <v>345</v>
      </c>
      <c r="C1140" s="251" t="s">
        <v>163</v>
      </c>
      <c r="D1140" s="255"/>
      <c r="E1140" s="255"/>
      <c r="F1140" s="255"/>
      <c r="G1140" s="255"/>
      <c r="H1140" s="255"/>
      <c r="I1140" s="255"/>
      <c r="J1140" s="255"/>
      <c r="K1140" s="255"/>
      <c r="L1140" s="255"/>
      <c r="M1140" s="255"/>
      <c r="N1140" s="255"/>
      <c r="O1140" s="255"/>
      <c r="P1140" s="255"/>
      <c r="Q1140" s="255">
        <f>Q1139</f>
        <v>12</v>
      </c>
      <c r="R1140" s="255"/>
      <c r="S1140" s="255"/>
      <c r="T1140" s="255"/>
      <c r="U1140" s="255"/>
      <c r="V1140" s="255"/>
      <c r="W1140" s="255"/>
      <c r="X1140" s="255"/>
      <c r="Y1140" s="255"/>
      <c r="Z1140" s="255"/>
      <c r="AA1140" s="255"/>
      <c r="AB1140" s="255"/>
      <c r="AC1140" s="255"/>
      <c r="AD1140" s="255"/>
      <c r="AE1140" s="362">
        <f>AE1139</f>
        <v>0</v>
      </c>
      <c r="AF1140" s="362">
        <f t="shared" ref="AF1140" si="3416">AF1139</f>
        <v>0</v>
      </c>
      <c r="AG1140" s="362">
        <f t="shared" ref="AG1140" si="3417">AG1139</f>
        <v>0</v>
      </c>
      <c r="AH1140" s="362">
        <f t="shared" ref="AH1140" si="3418">AH1139</f>
        <v>0</v>
      </c>
      <c r="AI1140" s="362">
        <f t="shared" ref="AI1140" si="3419">AI1139</f>
        <v>0</v>
      </c>
      <c r="AJ1140" s="362">
        <f t="shared" ref="AJ1140" si="3420">AJ1139</f>
        <v>0</v>
      </c>
      <c r="AK1140" s="362">
        <f t="shared" ref="AK1140" si="3421">AK1139</f>
        <v>0</v>
      </c>
      <c r="AL1140" s="362">
        <f t="shared" ref="AL1140" si="3422">AL1139</f>
        <v>0</v>
      </c>
      <c r="AM1140" s="362">
        <f t="shared" ref="AM1140" si="3423">AM1139</f>
        <v>0</v>
      </c>
      <c r="AN1140" s="362">
        <f t="shared" ref="AN1140" si="3424">AN1139</f>
        <v>0</v>
      </c>
      <c r="AO1140" s="362">
        <f t="shared" ref="AO1140" si="3425">AO1139</f>
        <v>0</v>
      </c>
      <c r="AP1140" s="362">
        <f t="shared" ref="AP1140" si="3426">AP1139</f>
        <v>0</v>
      </c>
      <c r="AQ1140" s="362">
        <f t="shared" ref="AQ1140" si="3427">AQ1139</f>
        <v>0</v>
      </c>
      <c r="AR1140" s="362">
        <f t="shared" ref="AR1140" si="3428">AR1139</f>
        <v>0</v>
      </c>
      <c r="AS1140" s="266"/>
    </row>
    <row r="1141" spans="1:45" ht="15" hidden="1" customHeight="1" outlineLevel="1">
      <c r="A1141" s="464"/>
      <c r="B1141" s="379"/>
      <c r="C1141" s="251"/>
      <c r="D1141" s="251"/>
      <c r="E1141" s="251"/>
      <c r="F1141" s="251"/>
      <c r="G1141" s="251"/>
      <c r="H1141" s="251"/>
      <c r="I1141" s="251"/>
      <c r="J1141" s="251"/>
      <c r="K1141" s="251"/>
      <c r="L1141" s="251"/>
      <c r="M1141" s="251"/>
      <c r="N1141" s="251"/>
      <c r="O1141" s="251"/>
      <c r="P1141" s="251"/>
      <c r="Q1141" s="251"/>
      <c r="R1141" s="251"/>
      <c r="S1141" s="251"/>
      <c r="T1141" s="251"/>
      <c r="U1141" s="251"/>
      <c r="V1141" s="251"/>
      <c r="W1141" s="251"/>
      <c r="X1141" s="251"/>
      <c r="Y1141" s="251"/>
      <c r="Z1141" s="251"/>
      <c r="AA1141" s="251"/>
      <c r="AB1141" s="251"/>
      <c r="AC1141" s="251"/>
      <c r="AD1141" s="251"/>
      <c r="AE1141" s="363"/>
      <c r="AF1141" s="376"/>
      <c r="AG1141" s="376"/>
      <c r="AH1141" s="376"/>
      <c r="AI1141" s="376"/>
      <c r="AJ1141" s="376"/>
      <c r="AK1141" s="376"/>
      <c r="AL1141" s="376"/>
      <c r="AM1141" s="376"/>
      <c r="AN1141" s="376"/>
      <c r="AO1141" s="376"/>
      <c r="AP1141" s="376"/>
      <c r="AQ1141" s="376"/>
      <c r="AR1141" s="376"/>
      <c r="AS1141" s="266"/>
    </row>
    <row r="1142" spans="1:45" ht="35.85" hidden="1" customHeight="1" outlineLevel="1">
      <c r="A1142" s="464">
        <v>47</v>
      </c>
      <c r="B1142" s="379" t="s">
        <v>139</v>
      </c>
      <c r="C1142" s="251" t="s">
        <v>25</v>
      </c>
      <c r="D1142" s="255"/>
      <c r="E1142" s="255"/>
      <c r="F1142" s="255"/>
      <c r="G1142" s="255"/>
      <c r="H1142" s="255"/>
      <c r="I1142" s="255"/>
      <c r="J1142" s="255"/>
      <c r="K1142" s="255"/>
      <c r="L1142" s="255"/>
      <c r="M1142" s="255"/>
      <c r="N1142" s="255"/>
      <c r="O1142" s="255"/>
      <c r="P1142" s="255"/>
      <c r="Q1142" s="255">
        <v>12</v>
      </c>
      <c r="R1142" s="255"/>
      <c r="S1142" s="255"/>
      <c r="T1142" s="255"/>
      <c r="U1142" s="255"/>
      <c r="V1142" s="255"/>
      <c r="W1142" s="255"/>
      <c r="X1142" s="255"/>
      <c r="Y1142" s="255"/>
      <c r="Z1142" s="255"/>
      <c r="AA1142" s="255"/>
      <c r="AB1142" s="255"/>
      <c r="AC1142" s="255"/>
      <c r="AD1142" s="255"/>
      <c r="AE1142" s="377"/>
      <c r="AF1142" s="366"/>
      <c r="AG1142" s="366"/>
      <c r="AH1142" s="366"/>
      <c r="AI1142" s="366"/>
      <c r="AJ1142" s="366"/>
      <c r="AK1142" s="366"/>
      <c r="AL1142" s="366"/>
      <c r="AM1142" s="366"/>
      <c r="AN1142" s="366"/>
      <c r="AO1142" s="366"/>
      <c r="AP1142" s="366"/>
      <c r="AQ1142" s="366"/>
      <c r="AR1142" s="366"/>
      <c r="AS1142" s="256">
        <f>SUM(AE1142:AR1142)</f>
        <v>0</v>
      </c>
    </row>
    <row r="1143" spans="1:45" ht="15" hidden="1" customHeight="1" outlineLevel="1">
      <c r="A1143" s="464"/>
      <c r="B1143" s="254" t="s">
        <v>345</v>
      </c>
      <c r="C1143" s="251" t="s">
        <v>163</v>
      </c>
      <c r="D1143" s="255"/>
      <c r="E1143" s="255"/>
      <c r="F1143" s="255"/>
      <c r="G1143" s="255"/>
      <c r="H1143" s="255"/>
      <c r="I1143" s="255"/>
      <c r="J1143" s="255"/>
      <c r="K1143" s="255"/>
      <c r="L1143" s="255"/>
      <c r="M1143" s="255"/>
      <c r="N1143" s="255"/>
      <c r="O1143" s="255"/>
      <c r="P1143" s="255"/>
      <c r="Q1143" s="255">
        <f>Q1142</f>
        <v>12</v>
      </c>
      <c r="R1143" s="255"/>
      <c r="S1143" s="255"/>
      <c r="T1143" s="255"/>
      <c r="U1143" s="255"/>
      <c r="V1143" s="255"/>
      <c r="W1143" s="255"/>
      <c r="X1143" s="255"/>
      <c r="Y1143" s="255"/>
      <c r="Z1143" s="255"/>
      <c r="AA1143" s="255"/>
      <c r="AB1143" s="255"/>
      <c r="AC1143" s="255"/>
      <c r="AD1143" s="255"/>
      <c r="AE1143" s="362">
        <f>AE1142</f>
        <v>0</v>
      </c>
      <c r="AF1143" s="362">
        <f t="shared" ref="AF1143" si="3429">AF1142</f>
        <v>0</v>
      </c>
      <c r="AG1143" s="362">
        <f t="shared" ref="AG1143" si="3430">AG1142</f>
        <v>0</v>
      </c>
      <c r="AH1143" s="362">
        <f t="shared" ref="AH1143" si="3431">AH1142</f>
        <v>0</v>
      </c>
      <c r="AI1143" s="362">
        <f t="shared" ref="AI1143" si="3432">AI1142</f>
        <v>0</v>
      </c>
      <c r="AJ1143" s="362">
        <f t="shared" ref="AJ1143" si="3433">AJ1142</f>
        <v>0</v>
      </c>
      <c r="AK1143" s="362">
        <f t="shared" ref="AK1143" si="3434">AK1142</f>
        <v>0</v>
      </c>
      <c r="AL1143" s="362">
        <f t="shared" ref="AL1143" si="3435">AL1142</f>
        <v>0</v>
      </c>
      <c r="AM1143" s="362">
        <f t="shared" ref="AM1143" si="3436">AM1142</f>
        <v>0</v>
      </c>
      <c r="AN1143" s="362">
        <f t="shared" ref="AN1143" si="3437">AN1142</f>
        <v>0</v>
      </c>
      <c r="AO1143" s="362">
        <f t="shared" ref="AO1143" si="3438">AO1142</f>
        <v>0</v>
      </c>
      <c r="AP1143" s="362">
        <f t="shared" ref="AP1143" si="3439">AP1142</f>
        <v>0</v>
      </c>
      <c r="AQ1143" s="362">
        <f t="shared" ref="AQ1143" si="3440">AQ1142</f>
        <v>0</v>
      </c>
      <c r="AR1143" s="362">
        <f t="shared" ref="AR1143" si="3441">AR1142</f>
        <v>0</v>
      </c>
      <c r="AS1143" s="266"/>
    </row>
    <row r="1144" spans="1:45" ht="15" hidden="1" customHeight="1" outlineLevel="1">
      <c r="A1144" s="464"/>
      <c r="B1144" s="379"/>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251"/>
      <c r="AE1144" s="363"/>
      <c r="AF1144" s="376"/>
      <c r="AG1144" s="376"/>
      <c r="AH1144" s="376"/>
      <c r="AI1144" s="376"/>
      <c r="AJ1144" s="376"/>
      <c r="AK1144" s="376"/>
      <c r="AL1144" s="376"/>
      <c r="AM1144" s="376"/>
      <c r="AN1144" s="376"/>
      <c r="AO1144" s="376"/>
      <c r="AP1144" s="376"/>
      <c r="AQ1144" s="376"/>
      <c r="AR1144" s="376"/>
      <c r="AS1144" s="266"/>
    </row>
    <row r="1145" spans="1:45" ht="39.75" hidden="1" customHeight="1" outlineLevel="1">
      <c r="A1145" s="464">
        <v>48</v>
      </c>
      <c r="B1145" s="379" t="s">
        <v>140</v>
      </c>
      <c r="C1145" s="251" t="s">
        <v>25</v>
      </c>
      <c r="D1145" s="255"/>
      <c r="E1145" s="255"/>
      <c r="F1145" s="255"/>
      <c r="G1145" s="255"/>
      <c r="H1145" s="255"/>
      <c r="I1145" s="255"/>
      <c r="J1145" s="255"/>
      <c r="K1145" s="255"/>
      <c r="L1145" s="255"/>
      <c r="M1145" s="255"/>
      <c r="N1145" s="255"/>
      <c r="O1145" s="255"/>
      <c r="P1145" s="255"/>
      <c r="Q1145" s="255">
        <v>12</v>
      </c>
      <c r="R1145" s="255"/>
      <c r="S1145" s="255"/>
      <c r="T1145" s="255"/>
      <c r="U1145" s="255"/>
      <c r="V1145" s="255"/>
      <c r="W1145" s="255"/>
      <c r="X1145" s="255"/>
      <c r="Y1145" s="255"/>
      <c r="Z1145" s="255"/>
      <c r="AA1145" s="255"/>
      <c r="AB1145" s="255"/>
      <c r="AC1145" s="255"/>
      <c r="AD1145" s="255"/>
      <c r="AE1145" s="377"/>
      <c r="AF1145" s="366"/>
      <c r="AG1145" s="366"/>
      <c r="AH1145" s="366"/>
      <c r="AI1145" s="366"/>
      <c r="AJ1145" s="366"/>
      <c r="AK1145" s="366"/>
      <c r="AL1145" s="366"/>
      <c r="AM1145" s="366"/>
      <c r="AN1145" s="366"/>
      <c r="AO1145" s="366"/>
      <c r="AP1145" s="366"/>
      <c r="AQ1145" s="366"/>
      <c r="AR1145" s="366"/>
      <c r="AS1145" s="256">
        <f>SUM(AE1145:AR1145)</f>
        <v>0</v>
      </c>
    </row>
    <row r="1146" spans="1:45" ht="15" hidden="1" customHeight="1" outlineLevel="1">
      <c r="A1146" s="464"/>
      <c r="B1146" s="254" t="s">
        <v>345</v>
      </c>
      <c r="C1146" s="251" t="s">
        <v>163</v>
      </c>
      <c r="D1146" s="255"/>
      <c r="E1146" s="255"/>
      <c r="F1146" s="255"/>
      <c r="G1146" s="255"/>
      <c r="H1146" s="255"/>
      <c r="I1146" s="255"/>
      <c r="J1146" s="255"/>
      <c r="K1146" s="255"/>
      <c r="L1146" s="255"/>
      <c r="M1146" s="255"/>
      <c r="N1146" s="255"/>
      <c r="O1146" s="255"/>
      <c r="P1146" s="255"/>
      <c r="Q1146" s="255">
        <f>Q1145</f>
        <v>12</v>
      </c>
      <c r="R1146" s="255"/>
      <c r="S1146" s="255"/>
      <c r="T1146" s="255"/>
      <c r="U1146" s="255"/>
      <c r="V1146" s="255"/>
      <c r="W1146" s="255"/>
      <c r="X1146" s="255"/>
      <c r="Y1146" s="255"/>
      <c r="Z1146" s="255"/>
      <c r="AA1146" s="255"/>
      <c r="AB1146" s="255"/>
      <c r="AC1146" s="255"/>
      <c r="AD1146" s="255"/>
      <c r="AE1146" s="362">
        <f>AE1145</f>
        <v>0</v>
      </c>
      <c r="AF1146" s="362">
        <f t="shared" ref="AF1146" si="3442">AF1145</f>
        <v>0</v>
      </c>
      <c r="AG1146" s="362">
        <f t="shared" ref="AG1146" si="3443">AG1145</f>
        <v>0</v>
      </c>
      <c r="AH1146" s="362">
        <f t="shared" ref="AH1146" si="3444">AH1145</f>
        <v>0</v>
      </c>
      <c r="AI1146" s="362">
        <f t="shared" ref="AI1146" si="3445">AI1145</f>
        <v>0</v>
      </c>
      <c r="AJ1146" s="362">
        <f t="shared" ref="AJ1146" si="3446">AJ1145</f>
        <v>0</v>
      </c>
      <c r="AK1146" s="362">
        <f t="shared" ref="AK1146" si="3447">AK1145</f>
        <v>0</v>
      </c>
      <c r="AL1146" s="362">
        <f t="shared" ref="AL1146" si="3448">AL1145</f>
        <v>0</v>
      </c>
      <c r="AM1146" s="362">
        <f t="shared" ref="AM1146" si="3449">AM1145</f>
        <v>0</v>
      </c>
      <c r="AN1146" s="362">
        <f t="shared" ref="AN1146" si="3450">AN1145</f>
        <v>0</v>
      </c>
      <c r="AO1146" s="362">
        <f t="shared" ref="AO1146" si="3451">AO1145</f>
        <v>0</v>
      </c>
      <c r="AP1146" s="362">
        <f t="shared" ref="AP1146" si="3452">AP1145</f>
        <v>0</v>
      </c>
      <c r="AQ1146" s="362">
        <f t="shared" ref="AQ1146" si="3453">AQ1145</f>
        <v>0</v>
      </c>
      <c r="AR1146" s="362">
        <f t="shared" ref="AR1146" si="3454">AR1145</f>
        <v>0</v>
      </c>
      <c r="AS1146" s="266"/>
    </row>
    <row r="1147" spans="1:45" ht="15" hidden="1" customHeight="1" outlineLevel="1">
      <c r="A1147" s="464"/>
      <c r="B1147" s="379"/>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251"/>
      <c r="AE1147" s="363"/>
      <c r="AF1147" s="376"/>
      <c r="AG1147" s="376"/>
      <c r="AH1147" s="376"/>
      <c r="AI1147" s="376"/>
      <c r="AJ1147" s="376"/>
      <c r="AK1147" s="376"/>
      <c r="AL1147" s="376"/>
      <c r="AM1147" s="376"/>
      <c r="AN1147" s="376"/>
      <c r="AO1147" s="376"/>
      <c r="AP1147" s="376"/>
      <c r="AQ1147" s="376"/>
      <c r="AR1147" s="376"/>
      <c r="AS1147" s="266"/>
    </row>
    <row r="1148" spans="1:45" ht="33" hidden="1" customHeight="1" outlineLevel="1">
      <c r="A1148" s="464">
        <v>49</v>
      </c>
      <c r="B1148" s="379" t="s">
        <v>141</v>
      </c>
      <c r="C1148" s="251" t="s">
        <v>25</v>
      </c>
      <c r="D1148" s="255"/>
      <c r="E1148" s="255"/>
      <c r="F1148" s="255"/>
      <c r="G1148" s="255"/>
      <c r="H1148" s="255"/>
      <c r="I1148" s="255"/>
      <c r="J1148" s="255"/>
      <c r="K1148" s="255"/>
      <c r="L1148" s="255"/>
      <c r="M1148" s="255"/>
      <c r="N1148" s="255"/>
      <c r="O1148" s="255"/>
      <c r="P1148" s="255"/>
      <c r="Q1148" s="255">
        <v>12</v>
      </c>
      <c r="R1148" s="255"/>
      <c r="S1148" s="255"/>
      <c r="T1148" s="255"/>
      <c r="U1148" s="255"/>
      <c r="V1148" s="255"/>
      <c r="W1148" s="255"/>
      <c r="X1148" s="255"/>
      <c r="Y1148" s="255"/>
      <c r="Z1148" s="255"/>
      <c r="AA1148" s="255"/>
      <c r="AB1148" s="255"/>
      <c r="AC1148" s="255"/>
      <c r="AD1148" s="255"/>
      <c r="AE1148" s="377"/>
      <c r="AF1148" s="366"/>
      <c r="AG1148" s="366"/>
      <c r="AH1148" s="366"/>
      <c r="AI1148" s="366"/>
      <c r="AJ1148" s="366"/>
      <c r="AK1148" s="366"/>
      <c r="AL1148" s="366"/>
      <c r="AM1148" s="366"/>
      <c r="AN1148" s="366"/>
      <c r="AO1148" s="366"/>
      <c r="AP1148" s="366"/>
      <c r="AQ1148" s="366"/>
      <c r="AR1148" s="366"/>
      <c r="AS1148" s="256">
        <f>SUM(AE1148:AR1148)</f>
        <v>0</v>
      </c>
    </row>
    <row r="1149" spans="1:45" ht="15" hidden="1" customHeight="1" outlineLevel="1">
      <c r="A1149" s="464"/>
      <c r="B1149" s="254" t="s">
        <v>345</v>
      </c>
      <c r="C1149" s="251" t="s">
        <v>163</v>
      </c>
      <c r="D1149" s="255"/>
      <c r="E1149" s="255"/>
      <c r="F1149" s="255"/>
      <c r="G1149" s="255"/>
      <c r="H1149" s="255"/>
      <c r="I1149" s="255"/>
      <c r="J1149" s="255"/>
      <c r="K1149" s="255"/>
      <c r="L1149" s="255"/>
      <c r="M1149" s="255"/>
      <c r="N1149" s="255"/>
      <c r="O1149" s="255"/>
      <c r="P1149" s="255"/>
      <c r="Q1149" s="255">
        <f>Q1148</f>
        <v>12</v>
      </c>
      <c r="R1149" s="255"/>
      <c r="S1149" s="255"/>
      <c r="T1149" s="255"/>
      <c r="U1149" s="255"/>
      <c r="V1149" s="255"/>
      <c r="W1149" s="255"/>
      <c r="X1149" s="255"/>
      <c r="Y1149" s="255"/>
      <c r="Z1149" s="255"/>
      <c r="AA1149" s="255"/>
      <c r="AB1149" s="255"/>
      <c r="AC1149" s="255"/>
      <c r="AD1149" s="255"/>
      <c r="AE1149" s="362">
        <f>AE1148</f>
        <v>0</v>
      </c>
      <c r="AF1149" s="362">
        <f t="shared" ref="AF1149" si="3455">AF1148</f>
        <v>0</v>
      </c>
      <c r="AG1149" s="362">
        <f t="shared" ref="AG1149" si="3456">AG1148</f>
        <v>0</v>
      </c>
      <c r="AH1149" s="362">
        <f t="shared" ref="AH1149" si="3457">AH1148</f>
        <v>0</v>
      </c>
      <c r="AI1149" s="362">
        <f t="shared" ref="AI1149" si="3458">AI1148</f>
        <v>0</v>
      </c>
      <c r="AJ1149" s="362">
        <f t="shared" ref="AJ1149" si="3459">AJ1148</f>
        <v>0</v>
      </c>
      <c r="AK1149" s="362">
        <f t="shared" ref="AK1149" si="3460">AK1148</f>
        <v>0</v>
      </c>
      <c r="AL1149" s="362">
        <f t="shared" ref="AL1149" si="3461">AL1148</f>
        <v>0</v>
      </c>
      <c r="AM1149" s="362">
        <f t="shared" ref="AM1149" si="3462">AM1148</f>
        <v>0</v>
      </c>
      <c r="AN1149" s="362">
        <f t="shared" ref="AN1149" si="3463">AN1148</f>
        <v>0</v>
      </c>
      <c r="AO1149" s="362">
        <f t="shared" ref="AO1149" si="3464">AO1148</f>
        <v>0</v>
      </c>
      <c r="AP1149" s="362">
        <f t="shared" ref="AP1149" si="3465">AP1148</f>
        <v>0</v>
      </c>
      <c r="AQ1149" s="362">
        <f t="shared" ref="AQ1149" si="3466">AQ1148</f>
        <v>0</v>
      </c>
      <c r="AR1149" s="362">
        <f t="shared" ref="AR1149" si="3467">AR1148</f>
        <v>0</v>
      </c>
      <c r="AS1149" s="266"/>
    </row>
    <row r="1150" spans="1:45" ht="15" hidden="1" customHeight="1" outlineLevel="1">
      <c r="A1150" s="464"/>
      <c r="B1150" s="254"/>
      <c r="C1150" s="251"/>
      <c r="D1150" s="670"/>
      <c r="E1150" s="670"/>
      <c r="F1150" s="670"/>
      <c r="G1150" s="670"/>
      <c r="H1150" s="670"/>
      <c r="I1150" s="670"/>
      <c r="J1150" s="670"/>
      <c r="K1150" s="670"/>
      <c r="L1150" s="670"/>
      <c r="M1150" s="670"/>
      <c r="N1150" s="670"/>
      <c r="O1150" s="670"/>
      <c r="P1150" s="670"/>
      <c r="Q1150" s="670"/>
      <c r="R1150" s="670"/>
      <c r="S1150" s="670"/>
      <c r="T1150" s="670"/>
      <c r="U1150" s="670"/>
      <c r="V1150" s="670"/>
      <c r="W1150" s="670"/>
      <c r="X1150" s="670"/>
      <c r="Y1150" s="670"/>
      <c r="Z1150" s="670"/>
      <c r="AA1150" s="670"/>
      <c r="AB1150" s="670"/>
      <c r="AC1150" s="670"/>
      <c r="AD1150" s="670"/>
      <c r="AE1150" s="362"/>
      <c r="AF1150" s="362"/>
      <c r="AG1150" s="362"/>
      <c r="AH1150" s="362"/>
      <c r="AI1150" s="362"/>
      <c r="AJ1150" s="362"/>
      <c r="AK1150" s="362"/>
      <c r="AL1150" s="362"/>
      <c r="AM1150" s="362"/>
      <c r="AN1150" s="362"/>
      <c r="AO1150" s="362"/>
      <c r="AP1150" s="362"/>
      <c r="AQ1150" s="362"/>
      <c r="AR1150" s="362"/>
      <c r="AS1150" s="266"/>
    </row>
    <row r="1151" spans="1:45" ht="15.75" outlineLevel="1">
      <c r="A1151" s="464"/>
      <c r="B1151" s="675" t="s">
        <v>920</v>
      </c>
      <c r="AS1151" s="671"/>
    </row>
    <row r="1152" spans="1:45" outlineLevel="1">
      <c r="A1152" s="464">
        <v>50</v>
      </c>
      <c r="B1152" s="254"/>
      <c r="AS1152" s="671"/>
    </row>
    <row r="1153" spans="1:45" ht="15.75" outlineLevel="1">
      <c r="A1153" s="464"/>
      <c r="B1153" s="379" t="s">
        <v>919</v>
      </c>
      <c r="C1153" s="251" t="s">
        <v>25</v>
      </c>
      <c r="D1153" s="255">
        <f>SUMIFS('7.  Persistence Report'!AZ$27:AZ$603,'7.  Persistence Report'!$D$27:$D$603,$B1153,'7.  Persistence Report'!$H$27:$H$603,$D$991,'7.  Persistence Report'!$J$27:$J$603,"&lt;&gt;Adjustment")</f>
        <v>0</v>
      </c>
      <c r="E1153" s="255">
        <f>SUMIFS('7.  Persistence Report'!BA$27:BA$603,'7.  Persistence Report'!$D$27:$D$603,$B1153,'7.  Persistence Report'!$H$27:$H$603,$D$991,'7.  Persistence Report'!$J$27:$J$603,"&lt;&gt;Adjustment")</f>
        <v>0</v>
      </c>
      <c r="F1153" s="255">
        <f>SUMIFS('7.  Persistence Report'!BB$27:BB$603,'7.  Persistence Report'!$D$27:$D$603,$B1153,'7.  Persistence Report'!$H$27:$H$603,$D$991,'7.  Persistence Report'!$J$27:$J$603,"&lt;&gt;Adjustment")</f>
        <v>0</v>
      </c>
      <c r="G1153" s="255">
        <f>SUMIFS('7.  Persistence Report'!BC$27:BC$603,'7.  Persistence Report'!$D$27:$D$603,$B1153,'7.  Persistence Report'!$H$27:$H$603,$D$991,'7.  Persistence Report'!$J$27:$J$603,"&lt;&gt;Adjustment")</f>
        <v>0</v>
      </c>
      <c r="H1153" s="255">
        <f>SUMIFS('7.  Persistence Report'!BD$27:BD$603,'7.  Persistence Report'!$D$27:$D$603,$B1153,'7.  Persistence Report'!$H$27:$H$603,$D$991,'7.  Persistence Report'!$J$27:$J$603,"&lt;&gt;Adjustment")</f>
        <v>0</v>
      </c>
      <c r="I1153" s="255">
        <f>SUMIFS('7.  Persistence Report'!BE$27:BE$603,'7.  Persistence Report'!$D$27:$D$603,$B1153,'7.  Persistence Report'!$H$27:$H$603,$D$991,'7.  Persistence Report'!$J$27:$J$603,"&lt;&gt;Adjustment")</f>
        <v>0</v>
      </c>
      <c r="J1153" s="255">
        <f>SUMIFS('7.  Persistence Report'!BF$27:BF$603,'7.  Persistence Report'!$D$27:$D$603,$B1153,'7.  Persistence Report'!$H$27:$H$603,$D$991,'7.  Persistence Report'!$J$27:$J$603,"&lt;&gt;Adjustment")</f>
        <v>0</v>
      </c>
      <c r="K1153" s="255">
        <f>SUMIFS('7.  Persistence Report'!BG$27:BG$603,'7.  Persistence Report'!$D$27:$D$603,$B1153,'7.  Persistence Report'!$H$27:$H$603,$D$991,'7.  Persistence Report'!$J$27:$J$603,"&lt;&gt;Adjustment")</f>
        <v>0</v>
      </c>
      <c r="L1153" s="255">
        <f>SUMIFS('7.  Persistence Report'!BH$27:BH$603,'7.  Persistence Report'!$D$27:$D$603,$B1153,'7.  Persistence Report'!$H$27:$H$603,$D$991,'7.  Persistence Report'!$J$27:$J$603,"&lt;&gt;Adjustment")</f>
        <v>0</v>
      </c>
      <c r="M1153" s="255">
        <f>SUMIFS('7.  Persistence Report'!BI$27:BI$603,'7.  Persistence Report'!$D$27:$D$603,$B1153,'7.  Persistence Report'!$H$27:$H$603,$D$991,'7.  Persistence Report'!$J$27:$J$603,"&lt;&gt;Adjustment")</f>
        <v>0</v>
      </c>
      <c r="N1153" s="255">
        <f>SUMIFS('7.  Persistence Report'!BJ$27:BJ$603,'7.  Persistence Report'!$D$27:$D$603,$B1153,'7.  Persistence Report'!$H$27:$H$603,$D$991,'7.  Persistence Report'!$J$27:$J$603,"&lt;&gt;Adjustment")</f>
        <v>0</v>
      </c>
      <c r="O1153" s="255">
        <f>SUMIFS('7.  Persistence Report'!BK$27:BK$603,'7.  Persistence Report'!$D$27:$D$603,$B1153,'7.  Persistence Report'!$H$27:$H$603,$D$991,'7.  Persistence Report'!$J$27:$J$603,"&lt;&gt;Adjustment")</f>
        <v>0</v>
      </c>
      <c r="P1153" s="255">
        <f>SUMIFS('7.  Persistence Report'!BL$27:BL$603,'7.  Persistence Report'!$D$27:$D$603,$B1153,'7.  Persistence Report'!$H$27:$H$603,$D$991,'7.  Persistence Report'!$J$27:$J$603,"&lt;&gt;Adjustment")</f>
        <v>0</v>
      </c>
      <c r="Q1153" s="255">
        <v>12</v>
      </c>
      <c r="R1153" s="255">
        <f>SUMIFS('7.  Persistence Report'!U$27:U$603,'7.  Persistence Report'!$D$27:$D$603,$B1153,'7.  Persistence Report'!$H$27:$H$603,$R$991,'7.  Persistence Report'!$J$27:$J$603,"&lt;&gt;Adjustment")</f>
        <v>0</v>
      </c>
      <c r="S1153" s="255">
        <f>SUMIFS('7.  Persistence Report'!V$27:V$603,'7.  Persistence Report'!$D$27:$D$603,$B1153,'7.  Persistence Report'!$H$27:$H$603,$R$991,'7.  Persistence Report'!$J$27:$J$603,"&lt;&gt;Adjustment")</f>
        <v>0</v>
      </c>
      <c r="T1153" s="255">
        <f>SUMIFS('7.  Persistence Report'!W$27:W$603,'7.  Persistence Report'!$D$27:$D$603,$B1153,'7.  Persistence Report'!$H$27:$H$603,$R$991,'7.  Persistence Report'!$J$27:$J$603,"&lt;&gt;Adjustment")</f>
        <v>0</v>
      </c>
      <c r="U1153" s="255">
        <f>SUMIFS('7.  Persistence Report'!X$27:X$603,'7.  Persistence Report'!$D$27:$D$603,$B1153,'7.  Persistence Report'!$H$27:$H$603,$R$991,'7.  Persistence Report'!$J$27:$J$603,"&lt;&gt;Adjustment")</f>
        <v>0</v>
      </c>
      <c r="V1153" s="255">
        <f>SUMIFS('7.  Persistence Report'!Y$27:Y$603,'7.  Persistence Report'!$D$27:$D$603,$B1153,'7.  Persistence Report'!$H$27:$H$603,$R$991,'7.  Persistence Report'!$J$27:$J$603,"&lt;&gt;Adjustment")</f>
        <v>0</v>
      </c>
      <c r="W1153" s="255">
        <f>SUMIFS('7.  Persistence Report'!Z$27:Z$603,'7.  Persistence Report'!$D$27:$D$603,$B1153,'7.  Persistence Report'!$H$27:$H$603,$R$991,'7.  Persistence Report'!$J$27:$J$603,"&lt;&gt;Adjustment")</f>
        <v>0</v>
      </c>
      <c r="X1153" s="255">
        <f>SUMIFS('7.  Persistence Report'!AA$27:AA$603,'7.  Persistence Report'!$D$27:$D$603,$B1153,'7.  Persistence Report'!$H$27:$H$603,$R$991,'7.  Persistence Report'!$J$27:$J$603,"&lt;&gt;Adjustment")</f>
        <v>0</v>
      </c>
      <c r="Y1153" s="255">
        <f>SUMIFS('7.  Persistence Report'!AB$27:AB$603,'7.  Persistence Report'!$D$27:$D$603,$B1153,'7.  Persistence Report'!$H$27:$H$603,$R$991,'7.  Persistence Report'!$J$27:$J$603,"&lt;&gt;Adjustment")</f>
        <v>0</v>
      </c>
      <c r="Z1153" s="255">
        <f>SUMIFS('7.  Persistence Report'!AC$27:AC$603,'7.  Persistence Report'!$D$27:$D$603,$B1153,'7.  Persistence Report'!$H$27:$H$603,$R$991,'7.  Persistence Report'!$J$27:$J$603,"&lt;&gt;Adjustment")</f>
        <v>0</v>
      </c>
      <c r="AA1153" s="255">
        <f>SUMIFS('7.  Persistence Report'!AD$27:AD$603,'7.  Persistence Report'!$D$27:$D$603,$B1153,'7.  Persistence Report'!$H$27:$H$603,$R$991,'7.  Persistence Report'!$J$27:$J$603,"&lt;&gt;Adjustment")</f>
        <v>0</v>
      </c>
      <c r="AB1153" s="255">
        <f>SUMIFS('7.  Persistence Report'!AE$27:AE$603,'7.  Persistence Report'!$D$27:$D$603,$B1153,'7.  Persistence Report'!$H$27:$H$603,$R$991,'7.  Persistence Report'!$J$27:$J$603,"&lt;&gt;Adjustment")</f>
        <v>0</v>
      </c>
      <c r="AC1153" s="255">
        <f>SUMIFS('7.  Persistence Report'!AF$27:AF$603,'7.  Persistence Report'!$D$27:$D$603,$B1153,'7.  Persistence Report'!$H$27:$H$603,$R$991,'7.  Persistence Report'!$J$27:$J$603,"&lt;&gt;Adjustment")</f>
        <v>0</v>
      </c>
      <c r="AD1153" s="255">
        <f>SUMIFS('7.  Persistence Report'!AG$27:AG$603,'7.  Persistence Report'!$D$27:$D$603,$B1153,'7.  Persistence Report'!$H$27:$H$603,$R$991,'7.  Persistence Report'!$J$27:$J$603,"&lt;&gt;Adjustment")</f>
        <v>0</v>
      </c>
      <c r="AE1153" s="361">
        <f>IFERROR(VLOOKUP($B1153,'3-a.  Rate Class Allocations'!$B:$AY,28,FALSE),0)</f>
        <v>0</v>
      </c>
      <c r="AF1153" s="361">
        <f>IFERROR(VLOOKUP($B1153,'3-a.  Rate Class Allocations'!$B:$AY,30,FALSE),0)</f>
        <v>0</v>
      </c>
      <c r="AG1153" s="361">
        <f>IFERROR(VLOOKUP($B1153,'3-a.  Rate Class Allocations'!$B:$AY,32,FALSE),0)</f>
        <v>0</v>
      </c>
      <c r="AH1153" s="361">
        <f>IFERROR(VLOOKUP($B1153,'3-a.  Rate Class Allocations'!$B:$AY,33,FALSE),0)</f>
        <v>0</v>
      </c>
      <c r="AI1153" s="361">
        <f>IFERROR(VLOOKUP($B1153,'3-a.  Rate Class Allocations'!$B:$AY,35,FALSE),0)</f>
        <v>0</v>
      </c>
      <c r="AJ1153" s="361">
        <f>IFERROR(VLOOKUP($B1153,'3-a.  Rate Class Allocations'!$B:$AY,37,FALSE),0)</f>
        <v>0</v>
      </c>
      <c r="AK1153" s="366"/>
      <c r="AL1153" s="366"/>
      <c r="AM1153" s="366"/>
      <c r="AN1153" s="366"/>
      <c r="AO1153" s="366"/>
      <c r="AP1153" s="366"/>
      <c r="AQ1153" s="366"/>
      <c r="AR1153" s="366"/>
      <c r="AS1153" s="256">
        <f>SUM(AE1153:AR1153)</f>
        <v>0</v>
      </c>
    </row>
    <row r="1154" spans="1:45" outlineLevel="1">
      <c r="A1154" s="464"/>
      <c r="B1154" s="254" t="s">
        <v>345</v>
      </c>
      <c r="C1154" s="251" t="s">
        <v>163</v>
      </c>
      <c r="D1154" s="255">
        <f>SUMIFS('7.  Persistence Report'!AZ$27:AZ$603,'7.  Persistence Report'!$D$27:$D$603,$B1153,'7.  Persistence Report'!$H$27:$H$603,$D$991,'7.  Persistence Report'!$J$27:$J$603,"Adjustment")</f>
        <v>0</v>
      </c>
      <c r="E1154" s="255">
        <f>SUMIFS('7.  Persistence Report'!BA$27:BA$603,'7.  Persistence Report'!$D$27:$D$603,$B1153,'7.  Persistence Report'!$H$27:$H$603,$D$991,'7.  Persistence Report'!$J$27:$J$603,"Adjustment")</f>
        <v>0</v>
      </c>
      <c r="F1154" s="255">
        <f>SUMIFS('7.  Persistence Report'!BB$27:BB$603,'7.  Persistence Report'!$D$27:$D$603,$B1153,'7.  Persistence Report'!$H$27:$H$603,$D$991,'7.  Persistence Report'!$J$27:$J$603,"Adjustment")</f>
        <v>0</v>
      </c>
      <c r="G1154" s="255">
        <f>SUMIFS('7.  Persistence Report'!BC$27:BC$603,'7.  Persistence Report'!$D$27:$D$603,$B1153,'7.  Persistence Report'!$H$27:$H$603,$D$991,'7.  Persistence Report'!$J$27:$J$603,"Adjustment")</f>
        <v>0</v>
      </c>
      <c r="H1154" s="255">
        <f>SUMIFS('7.  Persistence Report'!BD$27:BD$603,'7.  Persistence Report'!$D$27:$D$603,$B1153,'7.  Persistence Report'!$H$27:$H$603,$D$991,'7.  Persistence Report'!$J$27:$J$603,"Adjustment")</f>
        <v>0</v>
      </c>
      <c r="I1154" s="255">
        <f>SUMIFS('7.  Persistence Report'!BE$27:BE$603,'7.  Persistence Report'!$D$27:$D$603,$B1153,'7.  Persistence Report'!$H$27:$H$603,$D$991,'7.  Persistence Report'!$J$27:$J$603,"Adjustment")</f>
        <v>0</v>
      </c>
      <c r="J1154" s="255">
        <f>SUMIFS('7.  Persistence Report'!BF$27:BF$603,'7.  Persistence Report'!$D$27:$D$603,$B1153,'7.  Persistence Report'!$H$27:$H$603,$D$991,'7.  Persistence Report'!$J$27:$J$603,"Adjustment")</f>
        <v>0</v>
      </c>
      <c r="K1154" s="255">
        <f>SUMIFS('7.  Persistence Report'!BG$27:BG$603,'7.  Persistence Report'!$D$27:$D$603,$B1153,'7.  Persistence Report'!$H$27:$H$603,$D$991,'7.  Persistence Report'!$J$27:$J$603,"Adjustment")</f>
        <v>0</v>
      </c>
      <c r="L1154" s="255">
        <f>SUMIFS('7.  Persistence Report'!BH$27:BH$603,'7.  Persistence Report'!$D$27:$D$603,$B1153,'7.  Persistence Report'!$H$27:$H$603,$D$991,'7.  Persistence Report'!$J$27:$J$603,"Adjustment")</f>
        <v>0</v>
      </c>
      <c r="M1154" s="255">
        <f>SUMIFS('7.  Persistence Report'!BI$27:BI$603,'7.  Persistence Report'!$D$27:$D$603,$B1153,'7.  Persistence Report'!$H$27:$H$603,$D$991,'7.  Persistence Report'!$J$27:$J$603,"Adjustment")</f>
        <v>0</v>
      </c>
      <c r="N1154" s="255">
        <f>SUMIFS('7.  Persistence Report'!BJ$27:BJ$603,'7.  Persistence Report'!$D$27:$D$603,$B1153,'7.  Persistence Report'!$H$27:$H$603,$D$991,'7.  Persistence Report'!$J$27:$J$603,"Adjustment")</f>
        <v>0</v>
      </c>
      <c r="O1154" s="255">
        <f>SUMIFS('7.  Persistence Report'!BK$27:BK$603,'7.  Persistence Report'!$D$27:$D$603,$B1153,'7.  Persistence Report'!$H$27:$H$603,$D$991,'7.  Persistence Report'!$J$27:$J$603,"Adjustment")</f>
        <v>0</v>
      </c>
      <c r="P1154" s="255">
        <f>SUMIFS('7.  Persistence Report'!BL$27:BL$603,'7.  Persistence Report'!$D$27:$D$603,$B1153,'7.  Persistence Report'!$H$27:$H$603,$D$991,'7.  Persistence Report'!$J$27:$J$603,"Adjustment")</f>
        <v>0</v>
      </c>
      <c r="Q1154" s="255">
        <f>Q1153</f>
        <v>12</v>
      </c>
      <c r="R1154" s="255">
        <f>SUMIFS('7.  Persistence Report'!U$27:U$603,'7.  Persistence Report'!$D$27:$D$603,$B1153,'7.  Persistence Report'!$H$27:$H$603,$R$991,'7.  Persistence Report'!$J$27:$J$603,"Adjustment")</f>
        <v>0</v>
      </c>
      <c r="S1154" s="255">
        <f>SUMIFS('7.  Persistence Report'!V$27:V$603,'7.  Persistence Report'!$D$27:$D$603,$B1153,'7.  Persistence Report'!$H$27:$H$603,$R$991,'7.  Persistence Report'!$J$27:$J$603,"Adjustment")</f>
        <v>0</v>
      </c>
      <c r="T1154" s="255">
        <f>SUMIFS('7.  Persistence Report'!W$27:W$603,'7.  Persistence Report'!$D$27:$D$603,$B1153,'7.  Persistence Report'!$H$27:$H$603,$R$991,'7.  Persistence Report'!$J$27:$J$603,"Adjustment")</f>
        <v>0</v>
      </c>
      <c r="U1154" s="255">
        <f>SUMIFS('7.  Persistence Report'!X$27:X$603,'7.  Persistence Report'!$D$27:$D$603,$B1153,'7.  Persistence Report'!$H$27:$H$603,$R$991,'7.  Persistence Report'!$J$27:$J$603,"Adjustment")</f>
        <v>0</v>
      </c>
      <c r="V1154" s="255">
        <f>SUMIFS('7.  Persistence Report'!Y$27:Y$603,'7.  Persistence Report'!$D$27:$D$603,$B1153,'7.  Persistence Report'!$H$27:$H$603,$R$991,'7.  Persistence Report'!$J$27:$J$603,"Adjustment")</f>
        <v>0</v>
      </c>
      <c r="W1154" s="255">
        <f>SUMIFS('7.  Persistence Report'!Z$27:Z$603,'7.  Persistence Report'!$D$27:$D$603,$B1153,'7.  Persistence Report'!$H$27:$H$603,$R$991,'7.  Persistence Report'!$J$27:$J$603,"Adjustment")</f>
        <v>0</v>
      </c>
      <c r="X1154" s="255">
        <f>SUMIFS('7.  Persistence Report'!AA$27:AA$603,'7.  Persistence Report'!$D$27:$D$603,$B1153,'7.  Persistence Report'!$H$27:$H$603,$R$991,'7.  Persistence Report'!$J$27:$J$603,"Adjustment")</f>
        <v>0</v>
      </c>
      <c r="Y1154" s="255">
        <f>SUMIFS('7.  Persistence Report'!AB$27:AB$603,'7.  Persistence Report'!$D$27:$D$603,$B1153,'7.  Persistence Report'!$H$27:$H$603,$R$991,'7.  Persistence Report'!$J$27:$J$603,"Adjustment")</f>
        <v>0</v>
      </c>
      <c r="Z1154" s="255">
        <f>SUMIFS('7.  Persistence Report'!AC$27:AC$603,'7.  Persistence Report'!$D$27:$D$603,$B1153,'7.  Persistence Report'!$H$27:$H$603,$R$991,'7.  Persistence Report'!$J$27:$J$603,"Adjustment")</f>
        <v>0</v>
      </c>
      <c r="AA1154" s="255">
        <f>SUMIFS('7.  Persistence Report'!AD$27:AD$603,'7.  Persistence Report'!$D$27:$D$603,$B1153,'7.  Persistence Report'!$H$27:$H$603,$R$991,'7.  Persistence Report'!$J$27:$J$603,"Adjustment")</f>
        <v>0</v>
      </c>
      <c r="AB1154" s="255">
        <f>SUMIFS('7.  Persistence Report'!AE$27:AE$603,'7.  Persistence Report'!$D$27:$D$603,$B1153,'7.  Persistence Report'!$H$27:$H$603,$R$991,'7.  Persistence Report'!$J$27:$J$603,"Adjustment")</f>
        <v>0</v>
      </c>
      <c r="AC1154" s="255">
        <f>SUMIFS('7.  Persistence Report'!AF$27:AF$603,'7.  Persistence Report'!$D$27:$D$603,$B1153,'7.  Persistence Report'!$H$27:$H$603,$R$991,'7.  Persistence Report'!$J$27:$J$603,"Adjustment")</f>
        <v>0</v>
      </c>
      <c r="AD1154" s="255">
        <f>SUMIFS('7.  Persistence Report'!AG$27:AG$603,'7.  Persistence Report'!$D$27:$D$603,$B1153,'7.  Persistence Report'!$H$27:$H$603,$R$991,'7.  Persistence Report'!$J$27:$J$603,"Adjustment")</f>
        <v>0</v>
      </c>
      <c r="AE1154" s="362">
        <f>AE1153</f>
        <v>0</v>
      </c>
      <c r="AF1154" s="362">
        <f t="shared" ref="AF1154:AR1154" si="3468">AF1153</f>
        <v>0</v>
      </c>
      <c r="AG1154" s="362">
        <f t="shared" si="3468"/>
        <v>0</v>
      </c>
      <c r="AH1154" s="362">
        <f t="shared" si="3468"/>
        <v>0</v>
      </c>
      <c r="AI1154" s="362">
        <f t="shared" si="3468"/>
        <v>0</v>
      </c>
      <c r="AJ1154" s="362">
        <f t="shared" si="3468"/>
        <v>0</v>
      </c>
      <c r="AK1154" s="362">
        <f t="shared" si="3468"/>
        <v>0</v>
      </c>
      <c r="AL1154" s="362">
        <f t="shared" si="3468"/>
        <v>0</v>
      </c>
      <c r="AM1154" s="362">
        <f t="shared" si="3468"/>
        <v>0</v>
      </c>
      <c r="AN1154" s="362">
        <f t="shared" si="3468"/>
        <v>0</v>
      </c>
      <c r="AO1154" s="362">
        <f t="shared" si="3468"/>
        <v>0</v>
      </c>
      <c r="AP1154" s="362">
        <f t="shared" si="3468"/>
        <v>0</v>
      </c>
      <c r="AQ1154" s="362">
        <f t="shared" si="3468"/>
        <v>0</v>
      </c>
      <c r="AR1154" s="362">
        <f t="shared" si="3468"/>
        <v>0</v>
      </c>
      <c r="AS1154" s="266"/>
    </row>
    <row r="1155" spans="1:45" outlineLevel="1">
      <c r="A1155" s="464"/>
      <c r="B1155" s="254"/>
      <c r="C1155" s="265"/>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1"/>
      <c r="Z1155" s="251"/>
      <c r="AA1155" s="251"/>
      <c r="AB1155" s="251"/>
      <c r="AC1155" s="251"/>
      <c r="AD1155" s="251"/>
      <c r="AE1155" s="261"/>
      <c r="AF1155" s="261"/>
      <c r="AG1155" s="261"/>
      <c r="AH1155" s="261"/>
      <c r="AI1155" s="261"/>
      <c r="AJ1155" s="261"/>
      <c r="AK1155" s="261"/>
      <c r="AL1155" s="261"/>
      <c r="AM1155" s="261"/>
      <c r="AN1155" s="261"/>
      <c r="AO1155" s="261"/>
      <c r="AP1155" s="261"/>
      <c r="AQ1155" s="261"/>
      <c r="AR1155" s="261"/>
      <c r="AS1155" s="266"/>
    </row>
    <row r="1156" spans="1:45" ht="15.75">
      <c r="B1156" s="286" t="s">
        <v>346</v>
      </c>
      <c r="C1156" s="288"/>
      <c r="D1156" s="288">
        <f>SUM(D994:D1149)</f>
        <v>70116726.726682365</v>
      </c>
      <c r="E1156" s="288"/>
      <c r="F1156" s="288"/>
      <c r="G1156" s="288"/>
      <c r="H1156" s="288"/>
      <c r="I1156" s="288"/>
      <c r="J1156" s="288"/>
      <c r="K1156" s="288"/>
      <c r="L1156" s="288"/>
      <c r="M1156" s="288"/>
      <c r="N1156" s="288"/>
      <c r="O1156" s="288"/>
      <c r="P1156" s="288"/>
      <c r="Q1156" s="288"/>
      <c r="R1156" s="288">
        <f>SUM(R994:R1149)</f>
        <v>5410.8022293648892</v>
      </c>
      <c r="S1156" s="288"/>
      <c r="T1156" s="288"/>
      <c r="U1156" s="288"/>
      <c r="V1156" s="288"/>
      <c r="W1156" s="288"/>
      <c r="X1156" s="288"/>
      <c r="Y1156" s="288"/>
      <c r="Z1156" s="288"/>
      <c r="AA1156" s="288"/>
      <c r="AB1156" s="288"/>
      <c r="AC1156" s="288"/>
      <c r="AD1156" s="288"/>
      <c r="AE1156" s="288">
        <f>IF(AE992="kWh",SUMPRODUCT(D994:D1154,AE994:AE1154))</f>
        <v>0</v>
      </c>
      <c r="AF1156" s="288">
        <f>IF(AF992="kWh",SUMPRODUCT(E994:E1154,AF994:AF1154))</f>
        <v>0</v>
      </c>
      <c r="AG1156" s="288">
        <f>IF(AG992="kw",SUMPRODUCT($Q$994:$Q$1154,$R$994:$R$1154,AG994:AG1154),SUMPRODUCT($D$994:$D$1154,AG994:AG1154))</f>
        <v>1133304.0206103998</v>
      </c>
      <c r="AH1156" s="288">
        <f t="shared" ref="AH1156:AR1156" si="3469">IF(AH992="kw",SUMPRODUCT($Q$994:$Q$1154,$R$994:$R$1154,AH994:AH1154),SUMPRODUCT($D$994:$D$1154,AH994:AH1154))</f>
        <v>32266.869071417947</v>
      </c>
      <c r="AI1156" s="288">
        <f t="shared" si="3469"/>
        <v>18272.757620214175</v>
      </c>
      <c r="AJ1156" s="288">
        <f t="shared" si="3469"/>
        <v>11509.911536089565</v>
      </c>
      <c r="AK1156" s="288">
        <f t="shared" si="3469"/>
        <v>0</v>
      </c>
      <c r="AL1156" s="288">
        <f t="shared" si="3469"/>
        <v>0</v>
      </c>
      <c r="AM1156" s="288">
        <f t="shared" si="3469"/>
        <v>0</v>
      </c>
      <c r="AN1156" s="288">
        <f t="shared" si="3469"/>
        <v>0</v>
      </c>
      <c r="AO1156" s="288">
        <f t="shared" si="3469"/>
        <v>0</v>
      </c>
      <c r="AP1156" s="288">
        <f t="shared" si="3469"/>
        <v>0</v>
      </c>
      <c r="AQ1156" s="288">
        <f t="shared" si="3469"/>
        <v>0</v>
      </c>
      <c r="AR1156" s="288">
        <f t="shared" si="3469"/>
        <v>0</v>
      </c>
      <c r="AS1156" s="289"/>
    </row>
    <row r="1157" spans="1:45" ht="15.75">
      <c r="B1157" s="343" t="s">
        <v>347</v>
      </c>
      <c r="C1157" s="344"/>
      <c r="D1157" s="344"/>
      <c r="E1157" s="344"/>
      <c r="F1157" s="344"/>
      <c r="G1157" s="344"/>
      <c r="H1157" s="344"/>
      <c r="I1157" s="344"/>
      <c r="J1157" s="344"/>
      <c r="K1157" s="344"/>
      <c r="L1157" s="344"/>
      <c r="M1157" s="344"/>
      <c r="N1157" s="344"/>
      <c r="O1157" s="344"/>
      <c r="P1157" s="344"/>
      <c r="Q1157" s="344"/>
      <c r="R1157" s="344"/>
      <c r="S1157" s="344"/>
      <c r="T1157" s="344"/>
      <c r="U1157" s="344"/>
      <c r="V1157" s="344"/>
      <c r="W1157" s="344"/>
      <c r="X1157" s="344"/>
      <c r="Y1157" s="344"/>
      <c r="Z1157" s="344"/>
      <c r="AA1157" s="344"/>
      <c r="AB1157" s="344"/>
      <c r="AC1157" s="344"/>
      <c r="AD1157" s="344"/>
      <c r="AE1157" s="344">
        <f>HLOOKUP(AE991,'2. LRAMVA Threshold'!$B$43:$Q$61,12,FALSE)</f>
        <v>79893828.531993985</v>
      </c>
      <c r="AF1157" s="344">
        <f>HLOOKUP(AF991,'2. LRAMVA Threshold'!$B$43:$Q$54,12,FALSE)</f>
        <v>6443365.7828972237</v>
      </c>
      <c r="AG1157" s="344">
        <f>HLOOKUP(AG796,'2. LRAMVA Threshold'!$B$43:$Q$54,12,FALSE)</f>
        <v>60610124.869360968</v>
      </c>
      <c r="AH1157" s="344">
        <f>HLOOKUP(AH796,'2. LRAMVA Threshold'!$B$43:$Q$54,12,FALSE)</f>
        <v>375644.06073648599</v>
      </c>
      <c r="AI1157" s="344">
        <f>HLOOKUP(AI796,'2. LRAMVA Threshold'!$B$43:$Q$54,12,FALSE)</f>
        <v>111724.58759235634</v>
      </c>
      <c r="AJ1157" s="344">
        <f>HLOOKUP(AJ796,'2. LRAMVA Threshold'!$B$43:$Q$54,12,FALSE)</f>
        <v>130588.89912303007</v>
      </c>
      <c r="AK1157" s="344">
        <f>HLOOKUP(AK796,'2. LRAMVA Threshold'!$B$43:$Q$54,12,FALSE)</f>
        <v>0</v>
      </c>
      <c r="AL1157" s="344">
        <f>HLOOKUP(AL796,'2. LRAMVA Threshold'!$B$43:$Q$54,12,FALSE)</f>
        <v>0</v>
      </c>
      <c r="AM1157" s="344">
        <f>HLOOKUP(AM796,'2. LRAMVA Threshold'!$B$43:$Q$54,12,FALSE)</f>
        <v>0</v>
      </c>
      <c r="AN1157" s="344">
        <f>HLOOKUP(AN796,'2. LRAMVA Threshold'!$B$43:$Q$54,12,FALSE)</f>
        <v>0</v>
      </c>
      <c r="AO1157" s="344">
        <f>HLOOKUP(AO796,'2. LRAMVA Threshold'!$B$43:$Q$54,12,FALSE)</f>
        <v>0</v>
      </c>
      <c r="AP1157" s="344">
        <f>HLOOKUP(AP796,'2. LRAMVA Threshold'!$B$43:$Q$54,12,FALSE)</f>
        <v>0</v>
      </c>
      <c r="AQ1157" s="344">
        <f>HLOOKUP(AQ796,'2. LRAMVA Threshold'!$B$43:$Q$54,12,FALSE)</f>
        <v>0</v>
      </c>
      <c r="AR1157" s="344">
        <f>HLOOKUP(AR796,'2. LRAMVA Threshold'!$B$43:$Q$54,12,FALSE)</f>
        <v>0</v>
      </c>
      <c r="AS1157" s="393"/>
    </row>
    <row r="1158" spans="1:45">
      <c r="B1158" s="346"/>
      <c r="C1158" s="383"/>
      <c r="D1158" s="384"/>
      <c r="E1158" s="384"/>
      <c r="F1158" s="384"/>
      <c r="G1158" s="384"/>
      <c r="H1158" s="384"/>
      <c r="I1158" s="384"/>
      <c r="J1158" s="384"/>
      <c r="K1158" s="384"/>
      <c r="L1158" s="384"/>
      <c r="M1158" s="384"/>
      <c r="N1158" s="348"/>
      <c r="O1158" s="348"/>
      <c r="P1158" s="348"/>
      <c r="Q1158" s="384"/>
      <c r="R1158" s="385"/>
      <c r="S1158" s="384"/>
      <c r="T1158" s="384"/>
      <c r="U1158" s="384"/>
      <c r="V1158" s="386"/>
      <c r="W1158" s="386"/>
      <c r="X1158" s="386"/>
      <c r="Y1158" s="386"/>
      <c r="Z1158" s="384"/>
      <c r="AA1158" s="384"/>
      <c r="AB1158" s="348"/>
      <c r="AC1158" s="348"/>
      <c r="AD1158" s="348"/>
      <c r="AE1158" s="387"/>
      <c r="AF1158" s="387"/>
      <c r="AG1158" s="387"/>
      <c r="AH1158" s="387"/>
      <c r="AI1158" s="387"/>
      <c r="AJ1158" s="387"/>
      <c r="AK1158" s="387"/>
      <c r="AL1158" s="351"/>
      <c r="AM1158" s="351"/>
      <c r="AN1158" s="351"/>
      <c r="AO1158" s="351"/>
      <c r="AP1158" s="351"/>
      <c r="AQ1158" s="351"/>
      <c r="AR1158" s="351"/>
      <c r="AS1158" s="690"/>
    </row>
    <row r="1159" spans="1:45">
      <c r="B1159" s="283" t="s">
        <v>348</v>
      </c>
      <c r="C1159" s="296"/>
      <c r="D1159" s="296"/>
      <c r="E1159" s="329"/>
      <c r="F1159" s="329"/>
      <c r="G1159" s="329"/>
      <c r="H1159" s="329"/>
      <c r="I1159" s="329"/>
      <c r="J1159" s="329"/>
      <c r="K1159" s="329"/>
      <c r="L1159" s="329"/>
      <c r="M1159" s="329"/>
      <c r="N1159" s="329"/>
      <c r="O1159" s="329"/>
      <c r="P1159" s="329"/>
      <c r="Q1159" s="329"/>
      <c r="R1159" s="251"/>
      <c r="S1159" s="298"/>
      <c r="T1159" s="298"/>
      <c r="U1159" s="298"/>
      <c r="V1159" s="297"/>
      <c r="W1159" s="297"/>
      <c r="X1159" s="297"/>
      <c r="Y1159" s="297"/>
      <c r="Z1159" s="298"/>
      <c r="AA1159" s="298"/>
      <c r="AB1159" s="298"/>
      <c r="AC1159" s="298"/>
      <c r="AD1159" s="298"/>
      <c r="AE1159" s="732">
        <f>HLOOKUP(AE$36,'3.  Distribution Rates'!$C$165:$P$178,12,FALSE)</f>
        <v>9.2000000000000003E-4</v>
      </c>
      <c r="AF1159" s="732">
        <f>HLOOKUP(AF$36,'3.  Distribution Rates'!$C$165:$P$178,12,FALSE)</f>
        <v>1.41E-3</v>
      </c>
      <c r="AG1159" s="299">
        <f>HLOOKUP(AG$36,'3.  Distribution Rates'!$C$165:$P$178,12,FALSE)</f>
        <v>3.2660000000000002E-2</v>
      </c>
      <c r="AH1159" s="299">
        <f>HLOOKUP(AH$36,'3.  Distribution Rates'!$C$165:$P$178,12,FALSE)</f>
        <v>7.6393000000000004</v>
      </c>
      <c r="AI1159" s="299">
        <f>HLOOKUP(AI$36,'3.  Distribution Rates'!$C$165:$P$178,12,FALSE)</f>
        <v>6.3023999999999996</v>
      </c>
      <c r="AJ1159" s="299">
        <f>HLOOKUP(AJ$36,'3.  Distribution Rates'!$C$165:$P$178,12,FALSE)</f>
        <v>6.7998000000000003</v>
      </c>
      <c r="AK1159" s="299">
        <f>HLOOKUP(AK$36,'3.  Distribution Rates'!$C$165:$P$178,12,FALSE)</f>
        <v>0</v>
      </c>
      <c r="AL1159" s="299">
        <f>HLOOKUP(AL$36,'3.  Distribution Rates'!$C$165:$P$178,12,FALSE)</f>
        <v>0</v>
      </c>
      <c r="AM1159" s="299">
        <f>HLOOKUP(AM$36,'3.  Distribution Rates'!$C$165:$P$178,12,FALSE)</f>
        <v>0</v>
      </c>
      <c r="AN1159" s="299">
        <f>HLOOKUP(AN$36,'3.  Distribution Rates'!$C$165:$P$178,12,FALSE)</f>
        <v>0</v>
      </c>
      <c r="AO1159" s="299">
        <f>HLOOKUP(AO$36,'3.  Distribution Rates'!$C$165:$P$178,12,FALSE)</f>
        <v>0</v>
      </c>
      <c r="AP1159" s="299">
        <f>HLOOKUP(AP$36,'3.  Distribution Rates'!$C$165:$P$178,12,FALSE)</f>
        <v>0</v>
      </c>
      <c r="AQ1159" s="299">
        <f>HLOOKUP(AQ$36,'3.  Distribution Rates'!$C$165:$P$178,12,FALSE)</f>
        <v>0</v>
      </c>
      <c r="AR1159" s="299">
        <f>HLOOKUP(AR$36,'3.  Distribution Rates'!$C$165:$P$178,12,FALSE)</f>
        <v>0</v>
      </c>
      <c r="AS1159" s="691"/>
    </row>
    <row r="1160" spans="1:45">
      <c r="B1160" s="283" t="s">
        <v>352</v>
      </c>
      <c r="C1160" s="301"/>
      <c r="D1160" s="243"/>
      <c r="E1160" s="240"/>
      <c r="F1160" s="240"/>
      <c r="G1160" s="240"/>
      <c r="H1160" s="240"/>
      <c r="I1160" s="240"/>
      <c r="J1160" s="240"/>
      <c r="K1160" s="240"/>
      <c r="L1160" s="240"/>
      <c r="M1160" s="240"/>
      <c r="N1160" s="240"/>
      <c r="O1160" s="240"/>
      <c r="P1160" s="240"/>
      <c r="Q1160" s="240"/>
      <c r="R1160" s="251"/>
      <c r="S1160" s="240"/>
      <c r="T1160" s="240"/>
      <c r="U1160" s="240"/>
      <c r="V1160" s="243"/>
      <c r="W1160" s="243"/>
      <c r="X1160" s="243"/>
      <c r="Y1160" s="243"/>
      <c r="Z1160" s="240"/>
      <c r="AA1160" s="240"/>
      <c r="AB1160" s="240"/>
      <c r="AC1160" s="240"/>
      <c r="AD1160" s="240"/>
      <c r="AE1160" s="331">
        <f>'4.  2011-2014 LRAM'!AM143*AE1159</f>
        <v>0</v>
      </c>
      <c r="AF1160" s="331">
        <f>'4.  2011-2014 LRAM'!AN143*AF1159</f>
        <v>0</v>
      </c>
      <c r="AG1160" s="331">
        <f>'4.  2011-2014 LRAM'!AO143*AG1159</f>
        <v>0</v>
      </c>
      <c r="AH1160" s="331">
        <f>'4.  2011-2014 LRAM'!AP143*AH1159</f>
        <v>0</v>
      </c>
      <c r="AI1160" s="331">
        <f>'4.  2011-2014 LRAM'!AQ143*AI1159</f>
        <v>0</v>
      </c>
      <c r="AJ1160" s="331">
        <f>'4.  2011-2014 LRAM'!AR143*AJ1159</f>
        <v>0</v>
      </c>
      <c r="AK1160" s="331">
        <f>'4.  2011-2014 LRAM'!AS143*AK1159</f>
        <v>0</v>
      </c>
      <c r="AL1160" s="331">
        <f>'4.  2011-2014 LRAM'!AT143*AL1159</f>
        <v>0</v>
      </c>
      <c r="AM1160" s="331">
        <f>'4.  2011-2014 LRAM'!AU143*AM1159</f>
        <v>0</v>
      </c>
      <c r="AN1160" s="331">
        <f>'4.  2011-2014 LRAM'!AV143*AN1159</f>
        <v>0</v>
      </c>
      <c r="AO1160" s="331">
        <f>'4.  2011-2014 LRAM'!AW143*AO1159</f>
        <v>0</v>
      </c>
      <c r="AP1160" s="331">
        <f>'4.  2011-2014 LRAM'!AX143*AP1159</f>
        <v>0</v>
      </c>
      <c r="AQ1160" s="331">
        <f>'4.  2011-2014 LRAM'!AY143*AQ1159</f>
        <v>0</v>
      </c>
      <c r="AR1160" s="331">
        <f>'4.  2011-2014 LRAM'!AZ143*AR1159</f>
        <v>0</v>
      </c>
      <c r="AS1160" s="692">
        <f t="shared" ref="AS1160:AS1169" si="3470">SUM(AE1160:AR1160)</f>
        <v>0</v>
      </c>
    </row>
    <row r="1161" spans="1:45">
      <c r="B1161" s="283" t="s">
        <v>353</v>
      </c>
      <c r="C1161" s="301"/>
      <c r="D1161" s="243"/>
      <c r="E1161" s="240"/>
      <c r="F1161" s="240"/>
      <c r="G1161" s="240"/>
      <c r="H1161" s="240"/>
      <c r="I1161" s="240"/>
      <c r="J1161" s="240"/>
      <c r="K1161" s="240"/>
      <c r="L1161" s="240"/>
      <c r="M1161" s="240"/>
      <c r="N1161" s="240"/>
      <c r="O1161" s="240"/>
      <c r="P1161" s="240"/>
      <c r="Q1161" s="240"/>
      <c r="R1161" s="251"/>
      <c r="S1161" s="240"/>
      <c r="T1161" s="240"/>
      <c r="U1161" s="240"/>
      <c r="V1161" s="243"/>
      <c r="W1161" s="243"/>
      <c r="X1161" s="243"/>
      <c r="Y1161" s="243"/>
      <c r="Z1161" s="240"/>
      <c r="AA1161" s="240"/>
      <c r="AB1161" s="240"/>
      <c r="AC1161" s="240"/>
      <c r="AD1161" s="240"/>
      <c r="AE1161" s="331">
        <f>'4.  2011-2014 LRAM'!AM282*AE1159</f>
        <v>0</v>
      </c>
      <c r="AF1161" s="331">
        <f>'4.  2011-2014 LRAM'!AN282*AF1159</f>
        <v>0</v>
      </c>
      <c r="AG1161" s="331">
        <f>'4.  2011-2014 LRAM'!AO282*AG1159</f>
        <v>0</v>
      </c>
      <c r="AH1161" s="331">
        <f>'4.  2011-2014 LRAM'!AP282*AH1159</f>
        <v>0</v>
      </c>
      <c r="AI1161" s="331">
        <f>'4.  2011-2014 LRAM'!AQ282*AI1159</f>
        <v>0</v>
      </c>
      <c r="AJ1161" s="331">
        <f>'4.  2011-2014 LRAM'!AR282*AJ1159</f>
        <v>0</v>
      </c>
      <c r="AK1161" s="331">
        <f>'4.  2011-2014 LRAM'!AS282*AK1159</f>
        <v>0</v>
      </c>
      <c r="AL1161" s="331">
        <f>'4.  2011-2014 LRAM'!AT282*AL1159</f>
        <v>0</v>
      </c>
      <c r="AM1161" s="331">
        <f>'4.  2011-2014 LRAM'!AU282*AM1159</f>
        <v>0</v>
      </c>
      <c r="AN1161" s="331">
        <f>'4.  2011-2014 LRAM'!AV282*AN1159</f>
        <v>0</v>
      </c>
      <c r="AO1161" s="331">
        <f>'4.  2011-2014 LRAM'!AW282*AO1159</f>
        <v>0</v>
      </c>
      <c r="AP1161" s="331">
        <f>'4.  2011-2014 LRAM'!AX282*AP1159</f>
        <v>0</v>
      </c>
      <c r="AQ1161" s="331">
        <f>'4.  2011-2014 LRAM'!AY282*AQ1159</f>
        <v>0</v>
      </c>
      <c r="AR1161" s="331">
        <f>'4.  2011-2014 LRAM'!AZ282*AR1159</f>
        <v>0</v>
      </c>
      <c r="AS1161" s="692">
        <f t="shared" si="3470"/>
        <v>0</v>
      </c>
    </row>
    <row r="1162" spans="1:45">
      <c r="B1162" s="283" t="s">
        <v>354</v>
      </c>
      <c r="C1162" s="301"/>
      <c r="D1162" s="243"/>
      <c r="E1162" s="240"/>
      <c r="F1162" s="240"/>
      <c r="G1162" s="240"/>
      <c r="H1162" s="240"/>
      <c r="I1162" s="240"/>
      <c r="J1162" s="240"/>
      <c r="K1162" s="240"/>
      <c r="L1162" s="240"/>
      <c r="M1162" s="240"/>
      <c r="N1162" s="240"/>
      <c r="O1162" s="240"/>
      <c r="P1162" s="240"/>
      <c r="Q1162" s="240"/>
      <c r="R1162" s="251"/>
      <c r="S1162" s="240"/>
      <c r="T1162" s="240"/>
      <c r="U1162" s="240"/>
      <c r="V1162" s="243"/>
      <c r="W1162" s="243"/>
      <c r="X1162" s="243"/>
      <c r="Y1162" s="243"/>
      <c r="Z1162" s="240"/>
      <c r="AA1162" s="240"/>
      <c r="AB1162" s="240"/>
      <c r="AC1162" s="240"/>
      <c r="AD1162" s="240"/>
      <c r="AE1162" s="331">
        <f>'4.  2011-2014 LRAM'!AM418*AE1159</f>
        <v>0</v>
      </c>
      <c r="AF1162" s="331">
        <f>'4.  2011-2014 LRAM'!AN418*AF1159</f>
        <v>0</v>
      </c>
      <c r="AG1162" s="331">
        <f>'4.  2011-2014 LRAM'!AO418*AG1159</f>
        <v>0</v>
      </c>
      <c r="AH1162" s="331">
        <f>'4.  2011-2014 LRAM'!AP418*AH1159</f>
        <v>0</v>
      </c>
      <c r="AI1162" s="331">
        <f>'4.  2011-2014 LRAM'!AQ418*AI1159</f>
        <v>0</v>
      </c>
      <c r="AJ1162" s="331">
        <f>'4.  2011-2014 LRAM'!AR418*AJ1159</f>
        <v>0</v>
      </c>
      <c r="AK1162" s="331">
        <f>'4.  2011-2014 LRAM'!AS418*AK1159</f>
        <v>0</v>
      </c>
      <c r="AL1162" s="331">
        <f>'4.  2011-2014 LRAM'!AT418*AL1159</f>
        <v>0</v>
      </c>
      <c r="AM1162" s="331">
        <f>'4.  2011-2014 LRAM'!AU418*AM1159</f>
        <v>0</v>
      </c>
      <c r="AN1162" s="331">
        <f>'4.  2011-2014 LRAM'!AV418*AN1159</f>
        <v>0</v>
      </c>
      <c r="AO1162" s="331">
        <f>'4.  2011-2014 LRAM'!AW418*AO1159</f>
        <v>0</v>
      </c>
      <c r="AP1162" s="331">
        <f>'4.  2011-2014 LRAM'!AX418*AP1159</f>
        <v>0</v>
      </c>
      <c r="AQ1162" s="331">
        <f>'4.  2011-2014 LRAM'!AY418*AQ1159</f>
        <v>0</v>
      </c>
      <c r="AR1162" s="331">
        <f>'4.  2011-2014 LRAM'!AZ418*AR1159</f>
        <v>0</v>
      </c>
      <c r="AS1162" s="692">
        <f t="shared" si="3470"/>
        <v>0</v>
      </c>
    </row>
    <row r="1163" spans="1:45">
      <c r="B1163" s="283" t="s">
        <v>355</v>
      </c>
      <c r="C1163" s="301"/>
      <c r="D1163" s="243"/>
      <c r="E1163" s="240"/>
      <c r="F1163" s="240"/>
      <c r="G1163" s="240"/>
      <c r="H1163" s="240"/>
      <c r="I1163" s="240"/>
      <c r="J1163" s="240"/>
      <c r="K1163" s="240"/>
      <c r="L1163" s="240"/>
      <c r="M1163" s="240"/>
      <c r="N1163" s="240"/>
      <c r="O1163" s="240"/>
      <c r="P1163" s="240"/>
      <c r="Q1163" s="240"/>
      <c r="R1163" s="251"/>
      <c r="S1163" s="240"/>
      <c r="T1163" s="240"/>
      <c r="U1163" s="240"/>
      <c r="V1163" s="243"/>
      <c r="W1163" s="243"/>
      <c r="X1163" s="243"/>
      <c r="Y1163" s="243"/>
      <c r="Z1163" s="240"/>
      <c r="AA1163" s="240"/>
      <c r="AB1163" s="240"/>
      <c r="AC1163" s="240"/>
      <c r="AD1163" s="240"/>
      <c r="AE1163" s="331">
        <f>'4.  2011-2014 LRAM'!AM555*AE1159</f>
        <v>0</v>
      </c>
      <c r="AF1163" s="331">
        <f>'4.  2011-2014 LRAM'!AN555*AF1159</f>
        <v>0</v>
      </c>
      <c r="AG1163" s="331">
        <f>'4.  2011-2014 LRAM'!AO555*AG1159</f>
        <v>0</v>
      </c>
      <c r="AH1163" s="331">
        <f>'4.  2011-2014 LRAM'!AP555*AH1159</f>
        <v>0</v>
      </c>
      <c r="AI1163" s="331">
        <f>'4.  2011-2014 LRAM'!AQ555*AI1159</f>
        <v>0</v>
      </c>
      <c r="AJ1163" s="331">
        <f>'4.  2011-2014 LRAM'!AR555*AJ1159</f>
        <v>0</v>
      </c>
      <c r="AK1163" s="331">
        <f>'4.  2011-2014 LRAM'!AS555*AK1159</f>
        <v>0</v>
      </c>
      <c r="AL1163" s="331">
        <f>'4.  2011-2014 LRAM'!AT555*AL1159</f>
        <v>0</v>
      </c>
      <c r="AM1163" s="331">
        <f>'4.  2011-2014 LRAM'!AU555*AM1159</f>
        <v>0</v>
      </c>
      <c r="AN1163" s="331">
        <f>'4.  2011-2014 LRAM'!AV555*AN1159</f>
        <v>0</v>
      </c>
      <c r="AO1163" s="331">
        <f>'4.  2011-2014 LRAM'!AW555*AO1159</f>
        <v>0</v>
      </c>
      <c r="AP1163" s="331">
        <f>'4.  2011-2014 LRAM'!AX555*AP1159</f>
        <v>0</v>
      </c>
      <c r="AQ1163" s="331">
        <f>'4.  2011-2014 LRAM'!AY555*AQ1159</f>
        <v>0</v>
      </c>
      <c r="AR1163" s="331">
        <f>'4.  2011-2014 LRAM'!AZ555*AR1159</f>
        <v>0</v>
      </c>
      <c r="AS1163" s="692">
        <f>SUM(AE1163:AR1163)</f>
        <v>0</v>
      </c>
    </row>
    <row r="1164" spans="1:45">
      <c r="B1164" s="283" t="s">
        <v>356</v>
      </c>
      <c r="C1164" s="301"/>
      <c r="D1164" s="243"/>
      <c r="E1164" s="240"/>
      <c r="F1164" s="240"/>
      <c r="G1164" s="240"/>
      <c r="H1164" s="240"/>
      <c r="I1164" s="240"/>
      <c r="J1164" s="240"/>
      <c r="K1164" s="240"/>
      <c r="L1164" s="240"/>
      <c r="M1164" s="240"/>
      <c r="N1164" s="240"/>
      <c r="O1164" s="240"/>
      <c r="P1164" s="240"/>
      <c r="Q1164" s="240"/>
      <c r="R1164" s="251"/>
      <c r="S1164" s="240"/>
      <c r="T1164" s="240"/>
      <c r="U1164" s="240"/>
      <c r="V1164" s="243"/>
      <c r="W1164" s="243"/>
      <c r="X1164" s="243"/>
      <c r="Y1164" s="243"/>
      <c r="Z1164" s="240"/>
      <c r="AA1164" s="240"/>
      <c r="AB1164" s="240"/>
      <c r="AC1164" s="240"/>
      <c r="AD1164" s="240"/>
      <c r="AE1164" s="331">
        <f>AE213*AE1159</f>
        <v>0</v>
      </c>
      <c r="AF1164" s="331">
        <f t="shared" ref="AF1164:AR1164" si="3471">AF213*AF1159</f>
        <v>0</v>
      </c>
      <c r="AG1164" s="331">
        <f t="shared" si="3471"/>
        <v>0</v>
      </c>
      <c r="AH1164" s="331">
        <f t="shared" si="3471"/>
        <v>0</v>
      </c>
      <c r="AI1164" s="331">
        <f t="shared" si="3471"/>
        <v>0</v>
      </c>
      <c r="AJ1164" s="331">
        <f t="shared" si="3471"/>
        <v>0</v>
      </c>
      <c r="AK1164" s="331">
        <f t="shared" si="3471"/>
        <v>0</v>
      </c>
      <c r="AL1164" s="331">
        <f t="shared" si="3471"/>
        <v>0</v>
      </c>
      <c r="AM1164" s="331">
        <f t="shared" si="3471"/>
        <v>0</v>
      </c>
      <c r="AN1164" s="331">
        <f t="shared" si="3471"/>
        <v>0</v>
      </c>
      <c r="AO1164" s="331">
        <f t="shared" si="3471"/>
        <v>0</v>
      </c>
      <c r="AP1164" s="331">
        <f t="shared" si="3471"/>
        <v>0</v>
      </c>
      <c r="AQ1164" s="331">
        <f t="shared" si="3471"/>
        <v>0</v>
      </c>
      <c r="AR1164" s="331">
        <f t="shared" si="3471"/>
        <v>0</v>
      </c>
      <c r="AS1164" s="692">
        <f t="shared" si="3470"/>
        <v>0</v>
      </c>
    </row>
    <row r="1165" spans="1:45">
      <c r="B1165" s="283" t="s">
        <v>357</v>
      </c>
      <c r="C1165" s="301"/>
      <c r="D1165" s="243"/>
      <c r="E1165" s="240"/>
      <c r="F1165" s="240"/>
      <c r="G1165" s="240"/>
      <c r="H1165" s="240"/>
      <c r="I1165" s="240"/>
      <c r="J1165" s="240"/>
      <c r="K1165" s="240"/>
      <c r="L1165" s="240"/>
      <c r="M1165" s="240"/>
      <c r="N1165" s="240"/>
      <c r="O1165" s="240"/>
      <c r="P1165" s="240"/>
      <c r="Q1165" s="240"/>
      <c r="R1165" s="251"/>
      <c r="S1165" s="240"/>
      <c r="T1165" s="240"/>
      <c r="U1165" s="240"/>
      <c r="V1165" s="243"/>
      <c r="W1165" s="243"/>
      <c r="X1165" s="243"/>
      <c r="Y1165" s="243"/>
      <c r="Z1165" s="240"/>
      <c r="AA1165" s="240"/>
      <c r="AB1165" s="240"/>
      <c r="AC1165" s="240"/>
      <c r="AD1165" s="240"/>
      <c r="AE1165" s="331">
        <f>AE403*AE1159</f>
        <v>0</v>
      </c>
      <c r="AF1165" s="331">
        <f t="shared" ref="AF1165:AR1165" si="3472">AF403*AF1159</f>
        <v>0</v>
      </c>
      <c r="AG1165" s="331">
        <f t="shared" si="3472"/>
        <v>0</v>
      </c>
      <c r="AH1165" s="331">
        <f t="shared" si="3472"/>
        <v>0</v>
      </c>
      <c r="AI1165" s="331">
        <f t="shared" si="3472"/>
        <v>0</v>
      </c>
      <c r="AJ1165" s="331">
        <f t="shared" si="3472"/>
        <v>0</v>
      </c>
      <c r="AK1165" s="331">
        <f t="shared" si="3472"/>
        <v>0</v>
      </c>
      <c r="AL1165" s="331">
        <f t="shared" si="3472"/>
        <v>0</v>
      </c>
      <c r="AM1165" s="331">
        <f t="shared" si="3472"/>
        <v>0</v>
      </c>
      <c r="AN1165" s="331">
        <f t="shared" si="3472"/>
        <v>0</v>
      </c>
      <c r="AO1165" s="331">
        <f t="shared" si="3472"/>
        <v>0</v>
      </c>
      <c r="AP1165" s="331">
        <f t="shared" si="3472"/>
        <v>0</v>
      </c>
      <c r="AQ1165" s="331">
        <f t="shared" si="3472"/>
        <v>0</v>
      </c>
      <c r="AR1165" s="331">
        <f t="shared" si="3472"/>
        <v>0</v>
      </c>
      <c r="AS1165" s="692">
        <f t="shared" si="3470"/>
        <v>0</v>
      </c>
    </row>
    <row r="1166" spans="1:45">
      <c r="B1166" s="283" t="s">
        <v>358</v>
      </c>
      <c r="C1166" s="301"/>
      <c r="D1166" s="243"/>
      <c r="E1166" s="240"/>
      <c r="F1166" s="240"/>
      <c r="G1166" s="240"/>
      <c r="H1166" s="240"/>
      <c r="I1166" s="240"/>
      <c r="J1166" s="240"/>
      <c r="K1166" s="240"/>
      <c r="L1166" s="240"/>
      <c r="M1166" s="240"/>
      <c r="N1166" s="240"/>
      <c r="O1166" s="240"/>
      <c r="P1166" s="240"/>
      <c r="Q1166" s="240"/>
      <c r="R1166" s="251"/>
      <c r="S1166" s="240"/>
      <c r="T1166" s="240"/>
      <c r="U1166" s="240"/>
      <c r="V1166" s="243"/>
      <c r="W1166" s="243"/>
      <c r="X1166" s="243"/>
      <c r="Y1166" s="243"/>
      <c r="Z1166" s="240"/>
      <c r="AA1166" s="240"/>
      <c r="AB1166" s="240"/>
      <c r="AC1166" s="240"/>
      <c r="AD1166" s="240"/>
      <c r="AE1166" s="331">
        <f>AE593*AE1159</f>
        <v>0</v>
      </c>
      <c r="AF1166" s="331">
        <f t="shared" ref="AF1166:AR1166" si="3473">AF593*AF1159</f>
        <v>0</v>
      </c>
      <c r="AG1166" s="331">
        <f t="shared" si="3473"/>
        <v>0</v>
      </c>
      <c r="AH1166" s="331">
        <f t="shared" si="3473"/>
        <v>0</v>
      </c>
      <c r="AI1166" s="331">
        <f t="shared" si="3473"/>
        <v>0</v>
      </c>
      <c r="AJ1166" s="331">
        <f t="shared" si="3473"/>
        <v>0</v>
      </c>
      <c r="AK1166" s="331">
        <f t="shared" si="3473"/>
        <v>0</v>
      </c>
      <c r="AL1166" s="331">
        <f t="shared" si="3473"/>
        <v>0</v>
      </c>
      <c r="AM1166" s="331">
        <f t="shared" si="3473"/>
        <v>0</v>
      </c>
      <c r="AN1166" s="331">
        <f t="shared" si="3473"/>
        <v>0</v>
      </c>
      <c r="AO1166" s="331">
        <f t="shared" si="3473"/>
        <v>0</v>
      </c>
      <c r="AP1166" s="331">
        <f t="shared" si="3473"/>
        <v>0</v>
      </c>
      <c r="AQ1166" s="331">
        <f t="shared" si="3473"/>
        <v>0</v>
      </c>
      <c r="AR1166" s="331">
        <f t="shared" si="3473"/>
        <v>0</v>
      </c>
      <c r="AS1166" s="692">
        <f t="shared" si="3470"/>
        <v>0</v>
      </c>
    </row>
    <row r="1167" spans="1:45">
      <c r="B1167" s="283" t="s">
        <v>359</v>
      </c>
      <c r="C1167" s="301"/>
      <c r="D1167" s="243"/>
      <c r="E1167" s="240"/>
      <c r="F1167" s="240"/>
      <c r="G1167" s="240"/>
      <c r="H1167" s="240"/>
      <c r="I1167" s="240"/>
      <c r="J1167" s="240"/>
      <c r="K1167" s="240"/>
      <c r="L1167" s="240"/>
      <c r="M1167" s="240"/>
      <c r="N1167" s="240"/>
      <c r="O1167" s="240"/>
      <c r="P1167" s="240"/>
      <c r="Q1167" s="240"/>
      <c r="R1167" s="251"/>
      <c r="S1167" s="240"/>
      <c r="T1167" s="240"/>
      <c r="U1167" s="240"/>
      <c r="V1167" s="243"/>
      <c r="W1167" s="243"/>
      <c r="X1167" s="243"/>
      <c r="Y1167" s="243"/>
      <c r="Z1167" s="240"/>
      <c r="AA1167" s="240"/>
      <c r="AB1167" s="240"/>
      <c r="AC1167" s="240"/>
      <c r="AD1167" s="240"/>
      <c r="AE1167" s="331">
        <f>AE783*AE1159</f>
        <v>25747.682065604371</v>
      </c>
      <c r="AF1167" s="331">
        <f t="shared" ref="AF1167:AR1167" si="3474">AF783*AF1159</f>
        <v>1508.7370497291595</v>
      </c>
      <c r="AG1167" s="331">
        <f t="shared" si="3474"/>
        <v>1019892.7869415059</v>
      </c>
      <c r="AH1167" s="821">
        <f>AH783/AH$33*AH1159</f>
        <v>1949939.915903691</v>
      </c>
      <c r="AI1167" s="821">
        <f t="shared" ref="AI1167:AJ1167" si="3475">AI783/AI$33*AI1159</f>
        <v>536852.7848926828</v>
      </c>
      <c r="AJ1167" s="821">
        <f t="shared" si="3475"/>
        <v>349832.49794347188</v>
      </c>
      <c r="AK1167" s="331">
        <f t="shared" si="3474"/>
        <v>0</v>
      </c>
      <c r="AL1167" s="331">
        <f t="shared" si="3474"/>
        <v>0</v>
      </c>
      <c r="AM1167" s="331">
        <f t="shared" si="3474"/>
        <v>0</v>
      </c>
      <c r="AN1167" s="331">
        <f t="shared" si="3474"/>
        <v>0</v>
      </c>
      <c r="AO1167" s="331">
        <f t="shared" si="3474"/>
        <v>0</v>
      </c>
      <c r="AP1167" s="331">
        <f t="shared" si="3474"/>
        <v>0</v>
      </c>
      <c r="AQ1167" s="331">
        <f t="shared" si="3474"/>
        <v>0</v>
      </c>
      <c r="AR1167" s="331">
        <f t="shared" si="3474"/>
        <v>0</v>
      </c>
      <c r="AS1167" s="692">
        <f t="shared" si="3470"/>
        <v>3883774.4047966851</v>
      </c>
    </row>
    <row r="1168" spans="1:45">
      <c r="B1168" s="283" t="s">
        <v>360</v>
      </c>
      <c r="C1168" s="301"/>
      <c r="D1168" s="243"/>
      <c r="E1168" s="240"/>
      <c r="F1168" s="240"/>
      <c r="G1168" s="240"/>
      <c r="H1168" s="240"/>
      <c r="I1168" s="240"/>
      <c r="J1168" s="240"/>
      <c r="K1168" s="240"/>
      <c r="L1168" s="240"/>
      <c r="M1168" s="240"/>
      <c r="N1168" s="240"/>
      <c r="O1168" s="240"/>
      <c r="P1168" s="240"/>
      <c r="Q1168" s="240"/>
      <c r="R1168" s="251"/>
      <c r="S1168" s="240"/>
      <c r="T1168" s="240"/>
      <c r="U1168" s="240"/>
      <c r="V1168" s="243"/>
      <c r="W1168" s="243"/>
      <c r="X1168" s="243"/>
      <c r="Y1168" s="243"/>
      <c r="Z1168" s="240"/>
      <c r="AA1168" s="240"/>
      <c r="AB1168" s="240"/>
      <c r="AC1168" s="240"/>
      <c r="AD1168" s="240"/>
      <c r="AE1168" s="331">
        <f>AE978*AE1159</f>
        <v>1318.2145763268745</v>
      </c>
      <c r="AF1168" s="331">
        <f t="shared" ref="AF1168:AR1168" si="3476">AF978*AF1159</f>
        <v>3184.1627586000113</v>
      </c>
      <c r="AG1168" s="331">
        <f t="shared" si="3476"/>
        <v>562424.53602569574</v>
      </c>
      <c r="AH1168" s="821">
        <f>AH978/AH$33*AH1159</f>
        <v>1640071.4845714646</v>
      </c>
      <c r="AI1168" s="821">
        <f t="shared" ref="AI1168:AJ1168" si="3477">AI978/AI$33*AI1159</f>
        <v>332317.37215104792</v>
      </c>
      <c r="AJ1168" s="821">
        <f t="shared" si="3477"/>
        <v>281049.02572014084</v>
      </c>
      <c r="AK1168" s="331">
        <f t="shared" si="3476"/>
        <v>0</v>
      </c>
      <c r="AL1168" s="331">
        <f t="shared" si="3476"/>
        <v>0</v>
      </c>
      <c r="AM1168" s="331">
        <f t="shared" si="3476"/>
        <v>0</v>
      </c>
      <c r="AN1168" s="331">
        <f t="shared" si="3476"/>
        <v>0</v>
      </c>
      <c r="AO1168" s="331">
        <f t="shared" si="3476"/>
        <v>0</v>
      </c>
      <c r="AP1168" s="331">
        <f t="shared" si="3476"/>
        <v>0</v>
      </c>
      <c r="AQ1168" s="331">
        <f t="shared" si="3476"/>
        <v>0</v>
      </c>
      <c r="AR1168" s="331">
        <f t="shared" si="3476"/>
        <v>0</v>
      </c>
      <c r="AS1168" s="692">
        <f t="shared" si="3470"/>
        <v>2820364.7958032759</v>
      </c>
    </row>
    <row r="1169" spans="2:45">
      <c r="B1169" s="283" t="s">
        <v>361</v>
      </c>
      <c r="C1169" s="301"/>
      <c r="D1169" s="243"/>
      <c r="E1169" s="240"/>
      <c r="F1169" s="240"/>
      <c r="G1169" s="240"/>
      <c r="H1169" s="240"/>
      <c r="I1169" s="240"/>
      <c r="J1169" s="240"/>
      <c r="K1169" s="240"/>
      <c r="L1169" s="240"/>
      <c r="M1169" s="240"/>
      <c r="N1169" s="240"/>
      <c r="O1169" s="240"/>
      <c r="P1169" s="240"/>
      <c r="Q1169" s="240"/>
      <c r="R1169" s="251"/>
      <c r="S1169" s="240"/>
      <c r="T1169" s="240"/>
      <c r="U1169" s="240"/>
      <c r="V1169" s="243"/>
      <c r="W1169" s="243"/>
      <c r="X1169" s="243"/>
      <c r="Y1169" s="243"/>
      <c r="Z1169" s="240"/>
      <c r="AA1169" s="240"/>
      <c r="AB1169" s="240"/>
      <c r="AC1169" s="240"/>
      <c r="AD1169" s="240"/>
      <c r="AE1169" s="331">
        <f>AE1156*AE1159</f>
        <v>0</v>
      </c>
      <c r="AF1169" s="331">
        <f t="shared" ref="AF1169:AR1169" si="3478">AF1156*AF1159</f>
        <v>0</v>
      </c>
      <c r="AG1169" s="331">
        <f t="shared" si="3478"/>
        <v>37013.70931313566</v>
      </c>
      <c r="AH1169" s="821">
        <f>AH1156/AH$33*AH1159</f>
        <v>268076.44687034597</v>
      </c>
      <c r="AI1169" s="821">
        <f t="shared" ref="AI1169:AJ1169" si="3479">AI1156/AI$33*AI1159</f>
        <v>124164.12682009468</v>
      </c>
      <c r="AJ1169" s="821">
        <f t="shared" si="3479"/>
        <v>84210.346958362206</v>
      </c>
      <c r="AK1169" s="331">
        <f t="shared" si="3478"/>
        <v>0</v>
      </c>
      <c r="AL1169" s="331">
        <f t="shared" si="3478"/>
        <v>0</v>
      </c>
      <c r="AM1169" s="331">
        <f t="shared" si="3478"/>
        <v>0</v>
      </c>
      <c r="AN1169" s="331">
        <f t="shared" si="3478"/>
        <v>0</v>
      </c>
      <c r="AO1169" s="331">
        <f t="shared" si="3478"/>
        <v>0</v>
      </c>
      <c r="AP1169" s="331">
        <f t="shared" si="3478"/>
        <v>0</v>
      </c>
      <c r="AQ1169" s="331">
        <f t="shared" si="3478"/>
        <v>0</v>
      </c>
      <c r="AR1169" s="331">
        <f t="shared" si="3478"/>
        <v>0</v>
      </c>
      <c r="AS1169" s="692">
        <f t="shared" si="3470"/>
        <v>513464.62996193854</v>
      </c>
    </row>
    <row r="1170" spans="2:45" ht="15.75">
      <c r="B1170" s="305" t="s">
        <v>351</v>
      </c>
      <c r="C1170" s="301"/>
      <c r="D1170" s="263"/>
      <c r="E1170" s="293"/>
      <c r="F1170" s="293"/>
      <c r="G1170" s="293"/>
      <c r="H1170" s="293"/>
      <c r="I1170" s="293"/>
      <c r="J1170" s="293"/>
      <c r="K1170" s="293"/>
      <c r="L1170" s="293"/>
      <c r="M1170" s="293"/>
      <c r="N1170" s="293"/>
      <c r="O1170" s="293"/>
      <c r="P1170" s="293"/>
      <c r="Q1170" s="293"/>
      <c r="R1170" s="260"/>
      <c r="S1170" s="293"/>
      <c r="T1170" s="293"/>
      <c r="U1170" s="293"/>
      <c r="V1170" s="263"/>
      <c r="W1170" s="263"/>
      <c r="X1170" s="263"/>
      <c r="Y1170" s="263"/>
      <c r="Z1170" s="293"/>
      <c r="AA1170" s="293"/>
      <c r="AB1170" s="293"/>
      <c r="AC1170" s="293"/>
      <c r="AD1170" s="293"/>
      <c r="AE1170" s="302">
        <f>SUM(AE1160:AE1169)</f>
        <v>27065.896641931246</v>
      </c>
      <c r="AF1170" s="302">
        <f>SUM(AF1160:AF1169)</f>
        <v>4692.8998083291708</v>
      </c>
      <c r="AG1170" s="302">
        <f t="shared" ref="AG1170:AK1170" si="3480">SUM(AG1160:AG1169)</f>
        <v>1619331.0322803371</v>
      </c>
      <c r="AH1170" s="302">
        <f t="shared" si="3480"/>
        <v>3858087.8473455017</v>
      </c>
      <c r="AI1170" s="302">
        <f t="shared" si="3480"/>
        <v>993334.28386382537</v>
      </c>
      <c r="AJ1170" s="302">
        <f t="shared" si="3480"/>
        <v>715091.87062197505</v>
      </c>
      <c r="AK1170" s="302">
        <f t="shared" si="3480"/>
        <v>0</v>
      </c>
      <c r="AL1170" s="302">
        <f>SUM(AL1160:AL1169)</f>
        <v>0</v>
      </c>
      <c r="AM1170" s="302">
        <f t="shared" ref="AM1170:AR1170" si="3481">SUM(AM1160:AM1169)</f>
        <v>0</v>
      </c>
      <c r="AN1170" s="302">
        <f t="shared" si="3481"/>
        <v>0</v>
      </c>
      <c r="AO1170" s="302">
        <f t="shared" si="3481"/>
        <v>0</v>
      </c>
      <c r="AP1170" s="302">
        <f t="shared" si="3481"/>
        <v>0</v>
      </c>
      <c r="AQ1170" s="302">
        <f t="shared" si="3481"/>
        <v>0</v>
      </c>
      <c r="AR1170" s="302">
        <f t="shared" si="3481"/>
        <v>0</v>
      </c>
      <c r="AS1170" s="693">
        <f>SUM(AS1160:AS1169)</f>
        <v>7217603.8305618996</v>
      </c>
    </row>
    <row r="1171" spans="2:45" ht="15.75">
      <c r="B1171" s="305" t="s">
        <v>350</v>
      </c>
      <c r="C1171" s="301"/>
      <c r="D1171" s="306"/>
      <c r="E1171" s="293"/>
      <c r="F1171" s="293"/>
      <c r="G1171" s="293"/>
      <c r="H1171" s="293"/>
      <c r="I1171" s="293"/>
      <c r="J1171" s="293"/>
      <c r="K1171" s="293"/>
      <c r="L1171" s="293"/>
      <c r="M1171" s="293"/>
      <c r="N1171" s="293"/>
      <c r="O1171" s="293"/>
      <c r="P1171" s="293"/>
      <c r="Q1171" s="293"/>
      <c r="R1171" s="260"/>
      <c r="S1171" s="293"/>
      <c r="T1171" s="293"/>
      <c r="U1171" s="293"/>
      <c r="V1171" s="263"/>
      <c r="W1171" s="263"/>
      <c r="X1171" s="263"/>
      <c r="Y1171" s="263"/>
      <c r="Z1171" s="293"/>
      <c r="AA1171" s="293"/>
      <c r="AB1171" s="293"/>
      <c r="AC1171" s="293"/>
      <c r="AD1171" s="293"/>
      <c r="AE1171" s="303">
        <f>AE1157*AE1159</f>
        <v>73502.322249434466</v>
      </c>
      <c r="AF1171" s="303">
        <f t="shared" ref="AF1171:AK1171" si="3482">AF1157*AF1159</f>
        <v>9085.1457538850864</v>
      </c>
      <c r="AG1171" s="303">
        <f>AG1157*AG1159</f>
        <v>1979526.6782333292</v>
      </c>
      <c r="AH1171" s="822">
        <f>AH1157/AH$33*AH1159</f>
        <v>3120889.2584929178</v>
      </c>
      <c r="AI1171" s="822">
        <f t="shared" ref="AI1171" si="3483">AI1157/AI$33*AI1159</f>
        <v>759173.08985667548</v>
      </c>
      <c r="AJ1171" s="822">
        <f>AJ1157/AJ$33*AJ1159</f>
        <v>955431.88751536468</v>
      </c>
      <c r="AK1171" s="303">
        <f t="shared" si="3482"/>
        <v>0</v>
      </c>
      <c r="AL1171" s="303">
        <f t="shared" ref="AL1171:AR1171" si="3484">AL1157*AL1159</f>
        <v>0</v>
      </c>
      <c r="AM1171" s="303">
        <f t="shared" si="3484"/>
        <v>0</v>
      </c>
      <c r="AN1171" s="303">
        <f t="shared" si="3484"/>
        <v>0</v>
      </c>
      <c r="AO1171" s="303">
        <f t="shared" si="3484"/>
        <v>0</v>
      </c>
      <c r="AP1171" s="303">
        <f t="shared" si="3484"/>
        <v>0</v>
      </c>
      <c r="AQ1171" s="303">
        <f t="shared" si="3484"/>
        <v>0</v>
      </c>
      <c r="AR1171" s="303">
        <f t="shared" si="3484"/>
        <v>0</v>
      </c>
      <c r="AS1171" s="359">
        <f>SUM(AE1171:AR1171)</f>
        <v>6897608.3821016066</v>
      </c>
    </row>
    <row r="1172" spans="2:45" ht="15.75">
      <c r="B1172" s="305" t="s">
        <v>349</v>
      </c>
      <c r="C1172" s="301"/>
      <c r="D1172" s="306"/>
      <c r="E1172" s="293"/>
      <c r="F1172" s="293"/>
      <c r="G1172" s="293"/>
      <c r="H1172" s="293"/>
      <c r="I1172" s="293"/>
      <c r="J1172" s="293"/>
      <c r="K1172" s="293"/>
      <c r="L1172" s="293"/>
      <c r="M1172" s="293"/>
      <c r="N1172" s="293"/>
      <c r="O1172" s="293"/>
      <c r="P1172" s="293"/>
      <c r="Q1172" s="293"/>
      <c r="R1172" s="260"/>
      <c r="S1172" s="293"/>
      <c r="T1172" s="293"/>
      <c r="U1172" s="293"/>
      <c r="V1172" s="306"/>
      <c r="W1172" s="306"/>
      <c r="X1172" s="306"/>
      <c r="Y1172" s="306"/>
      <c r="Z1172" s="293"/>
      <c r="AA1172" s="293"/>
      <c r="AB1172" s="293"/>
      <c r="AC1172" s="293"/>
      <c r="AD1172" s="293"/>
      <c r="AE1172" s="307"/>
      <c r="AF1172" s="307"/>
      <c r="AG1172" s="307"/>
      <c r="AH1172" s="307"/>
      <c r="AI1172" s="307"/>
      <c r="AJ1172" s="307"/>
      <c r="AK1172" s="307"/>
      <c r="AL1172" s="307"/>
      <c r="AM1172" s="307"/>
      <c r="AN1172" s="307"/>
      <c r="AO1172" s="307"/>
      <c r="AP1172" s="307"/>
      <c r="AQ1172" s="307"/>
      <c r="AR1172" s="307"/>
      <c r="AS1172" s="359">
        <f>AS1170-AS1171</f>
        <v>319995.448460293</v>
      </c>
    </row>
    <row r="1173" spans="2:45" ht="15.75">
      <c r="B1173" s="305"/>
      <c r="C1173" s="301"/>
      <c r="D1173" s="306"/>
      <c r="E1173" s="293"/>
      <c r="F1173" s="293"/>
      <c r="G1173" s="293"/>
      <c r="H1173" s="293"/>
      <c r="I1173" s="293"/>
      <c r="J1173" s="293"/>
      <c r="K1173" s="293"/>
      <c r="L1173" s="293"/>
      <c r="M1173" s="293"/>
      <c r="N1173" s="293"/>
      <c r="O1173" s="293"/>
      <c r="P1173" s="293"/>
      <c r="Q1173" s="293"/>
      <c r="R1173" s="260"/>
      <c r="S1173" s="293"/>
      <c r="T1173" s="293"/>
      <c r="U1173" s="293"/>
      <c r="V1173" s="306"/>
      <c r="W1173" s="306"/>
      <c r="X1173" s="306"/>
      <c r="Y1173" s="306"/>
      <c r="Z1173" s="293"/>
      <c r="AA1173" s="293"/>
      <c r="AB1173" s="293"/>
      <c r="AC1173" s="293"/>
      <c r="AD1173" s="293"/>
      <c r="AE1173" s="307"/>
      <c r="AF1173" s="307"/>
      <c r="AG1173" s="307"/>
      <c r="AH1173" s="307"/>
      <c r="AI1173" s="307"/>
      <c r="AJ1173" s="307"/>
      <c r="AK1173" s="307"/>
      <c r="AL1173" s="307"/>
      <c r="AM1173" s="307"/>
      <c r="AN1173" s="307"/>
      <c r="AO1173" s="307"/>
      <c r="AP1173" s="307"/>
      <c r="AQ1173" s="307"/>
      <c r="AR1173" s="307"/>
      <c r="AS1173" s="359"/>
    </row>
    <row r="1174" spans="2:45">
      <c r="B1174" s="283" t="s">
        <v>877</v>
      </c>
      <c r="C1174" s="306"/>
      <c r="D1174" s="306"/>
      <c r="E1174" s="293"/>
      <c r="F1174" s="293"/>
      <c r="G1174" s="293"/>
      <c r="H1174" s="293"/>
      <c r="I1174" s="293"/>
      <c r="J1174" s="293"/>
      <c r="K1174" s="293"/>
      <c r="L1174" s="293"/>
      <c r="M1174" s="293"/>
      <c r="N1174" s="293"/>
      <c r="O1174" s="293"/>
      <c r="P1174" s="293"/>
      <c r="Q1174" s="293"/>
      <c r="R1174" s="260"/>
      <c r="S1174" s="293"/>
      <c r="T1174" s="293"/>
      <c r="U1174" s="293"/>
      <c r="V1174" s="306"/>
      <c r="W1174" s="301"/>
      <c r="X1174" s="306"/>
      <c r="Y1174" s="306"/>
      <c r="Z1174" s="293"/>
      <c r="AA1174" s="293"/>
      <c r="AB1174" s="293"/>
      <c r="AC1174" s="293"/>
      <c r="AD1174" s="293"/>
      <c r="AE1174" s="682">
        <f>SUMPRODUCT($E$994:$E$1154,AE994:AE1154)</f>
        <v>0</v>
      </c>
      <c r="AF1174" s="682">
        <f>SUMPRODUCT($E$994:$E$1154,AF994:AF1154)</f>
        <v>0</v>
      </c>
      <c r="AG1174" s="682">
        <f>IF(AG992="kw",SUMPRODUCT($Q$994:$Q$1154,$S$994:$S$1154,AG994:AG1154),SUMPRODUCT($E$994:$E$1154,AG994:AG1154))</f>
        <v>1137079.8398654319</v>
      </c>
      <c r="AH1174" s="682">
        <f t="shared" ref="AH1174:AR1174" si="3485">IF(AH992="kw",SUMPRODUCT($Q$994:$Q$1154,$S$994:$S$1154,AH994:AH1154),SUMPRODUCT($E$994:$E$1154,AH994:AH1154))</f>
        <v>32371.667300511104</v>
      </c>
      <c r="AI1174" s="682">
        <f t="shared" si="3485"/>
        <v>18303.798421279273</v>
      </c>
      <c r="AJ1174" s="682">
        <f t="shared" si="3485"/>
        <v>11529.915926320982</v>
      </c>
      <c r="AK1174" s="682">
        <f t="shared" si="3485"/>
        <v>0</v>
      </c>
      <c r="AL1174" s="682">
        <f t="shared" si="3485"/>
        <v>0</v>
      </c>
      <c r="AM1174" s="682">
        <f t="shared" si="3485"/>
        <v>0</v>
      </c>
      <c r="AN1174" s="682">
        <f t="shared" si="3485"/>
        <v>0</v>
      </c>
      <c r="AO1174" s="682">
        <f t="shared" si="3485"/>
        <v>0</v>
      </c>
      <c r="AP1174" s="682">
        <f t="shared" si="3485"/>
        <v>0</v>
      </c>
      <c r="AQ1174" s="682">
        <f t="shared" si="3485"/>
        <v>0</v>
      </c>
      <c r="AR1174" s="682">
        <f t="shared" si="3485"/>
        <v>0</v>
      </c>
      <c r="AS1174" s="295"/>
    </row>
    <row r="1175" spans="2:45">
      <c r="B1175" s="283" t="s">
        <v>878</v>
      </c>
      <c r="C1175" s="306"/>
      <c r="D1175" s="306"/>
      <c r="E1175" s="293"/>
      <c r="F1175" s="293"/>
      <c r="G1175" s="293"/>
      <c r="H1175" s="293"/>
      <c r="I1175" s="293"/>
      <c r="J1175" s="293"/>
      <c r="K1175" s="293"/>
      <c r="L1175" s="293"/>
      <c r="M1175" s="293"/>
      <c r="N1175" s="293"/>
      <c r="O1175" s="293"/>
      <c r="P1175" s="293"/>
      <c r="Q1175" s="293"/>
      <c r="R1175" s="260"/>
      <c r="S1175" s="293"/>
      <c r="T1175" s="293"/>
      <c r="U1175" s="293"/>
      <c r="V1175" s="306"/>
      <c r="W1175" s="301"/>
      <c r="X1175" s="306"/>
      <c r="Y1175" s="306"/>
      <c r="Z1175" s="293"/>
      <c r="AA1175" s="293"/>
      <c r="AB1175" s="293"/>
      <c r="AC1175" s="293"/>
      <c r="AD1175" s="293"/>
      <c r="AE1175" s="682">
        <f>SUMPRODUCT($F$994:$F$1154,AE994:AE1154)</f>
        <v>0</v>
      </c>
      <c r="AF1175" s="682">
        <f>SUMPRODUCT($F$994:$F$1154,AF994:AF1154)</f>
        <v>0</v>
      </c>
      <c r="AG1175" s="682">
        <f>IF(AG992="kw",SUMPRODUCT($Q$994:$Q$1154,$T$994:$T$1154,AG994:AG1154),SUMPRODUCT($F$994:$F$1154,AG994:AG1154))</f>
        <v>1137079.8398654319</v>
      </c>
      <c r="AH1175" s="682">
        <f t="shared" ref="AH1175:AR1175" si="3486">IF(AH992="kw",SUMPRODUCT($Q$994:$Q$1154,$T$994:$T$1154,AH994:AH1154),SUMPRODUCT($F$994:$F$1154,AH994:AH1154))</f>
        <v>32371.667300511104</v>
      </c>
      <c r="AI1175" s="682">
        <f t="shared" si="3486"/>
        <v>18303.798421279273</v>
      </c>
      <c r="AJ1175" s="682">
        <f t="shared" si="3486"/>
        <v>11529.915926320982</v>
      </c>
      <c r="AK1175" s="682">
        <f t="shared" si="3486"/>
        <v>0</v>
      </c>
      <c r="AL1175" s="682">
        <f t="shared" si="3486"/>
        <v>0</v>
      </c>
      <c r="AM1175" s="682">
        <f t="shared" si="3486"/>
        <v>0</v>
      </c>
      <c r="AN1175" s="682">
        <f t="shared" si="3486"/>
        <v>0</v>
      </c>
      <c r="AO1175" s="682">
        <f t="shared" si="3486"/>
        <v>0</v>
      </c>
      <c r="AP1175" s="682">
        <f t="shared" si="3486"/>
        <v>0</v>
      </c>
      <c r="AQ1175" s="682">
        <f t="shared" si="3486"/>
        <v>0</v>
      </c>
      <c r="AR1175" s="682">
        <f t="shared" si="3486"/>
        <v>0</v>
      </c>
      <c r="AS1175" s="295"/>
    </row>
    <row r="1176" spans="2:45">
      <c r="B1176" s="283" t="s">
        <v>879</v>
      </c>
      <c r="C1176" s="306"/>
      <c r="D1176" s="306"/>
      <c r="E1176" s="293"/>
      <c r="F1176" s="293"/>
      <c r="G1176" s="293"/>
      <c r="H1176" s="293"/>
      <c r="I1176" s="293"/>
      <c r="J1176" s="293"/>
      <c r="K1176" s="293"/>
      <c r="L1176" s="293"/>
      <c r="M1176" s="293"/>
      <c r="N1176" s="293"/>
      <c r="O1176" s="293"/>
      <c r="P1176" s="293"/>
      <c r="Q1176" s="293"/>
      <c r="R1176" s="260"/>
      <c r="S1176" s="293"/>
      <c r="T1176" s="293"/>
      <c r="U1176" s="293"/>
      <c r="V1176" s="306"/>
      <c r="W1176" s="301"/>
      <c r="X1176" s="306"/>
      <c r="Y1176" s="306"/>
      <c r="Z1176" s="293"/>
      <c r="AA1176" s="293"/>
      <c r="AB1176" s="293"/>
      <c r="AC1176" s="293"/>
      <c r="AD1176" s="293"/>
      <c r="AE1176" s="682">
        <f>SUMPRODUCT($G$994:$G$1154,AE994:AE1154)</f>
        <v>0</v>
      </c>
      <c r="AF1176" s="682">
        <f>SUMPRODUCT($G$994:$G$1154,AF994:AF1154)</f>
        <v>0</v>
      </c>
      <c r="AG1176" s="682">
        <f>IF(AG992="kw",SUMPRODUCT($Q$994:$Q$1154,$U$994:$U$1154,AG994:AG1154),SUMPRODUCT($G$994:$G$1154,AG994:AG1154))</f>
        <v>1137079.8398654319</v>
      </c>
      <c r="AH1176" s="682">
        <f t="shared" ref="AH1176:AR1176" si="3487">IF(AH992="kw",SUMPRODUCT($Q$994:$Q$1154,$U$994:$U$1154,AH994:AH1154),SUMPRODUCT($G$994:$G$1154,AH994:AH1154))</f>
        <v>32371.667300511104</v>
      </c>
      <c r="AI1176" s="682">
        <f t="shared" si="3487"/>
        <v>18303.798421279273</v>
      </c>
      <c r="AJ1176" s="682">
        <f t="shared" si="3487"/>
        <v>11529.915926320982</v>
      </c>
      <c r="AK1176" s="682">
        <f t="shared" si="3487"/>
        <v>0</v>
      </c>
      <c r="AL1176" s="682">
        <f t="shared" si="3487"/>
        <v>0</v>
      </c>
      <c r="AM1176" s="682">
        <f t="shared" si="3487"/>
        <v>0</v>
      </c>
      <c r="AN1176" s="682">
        <f t="shared" si="3487"/>
        <v>0</v>
      </c>
      <c r="AO1176" s="682">
        <f t="shared" si="3487"/>
        <v>0</v>
      </c>
      <c r="AP1176" s="682">
        <f t="shared" si="3487"/>
        <v>0</v>
      </c>
      <c r="AQ1176" s="682">
        <f t="shared" si="3487"/>
        <v>0</v>
      </c>
      <c r="AR1176" s="682">
        <f t="shared" si="3487"/>
        <v>0</v>
      </c>
      <c r="AS1176" s="295"/>
    </row>
    <row r="1177" spans="2:45">
      <c r="B1177" s="283" t="s">
        <v>880</v>
      </c>
      <c r="C1177" s="306"/>
      <c r="D1177" s="306"/>
      <c r="E1177" s="293"/>
      <c r="F1177" s="293"/>
      <c r="G1177" s="293"/>
      <c r="H1177" s="293"/>
      <c r="I1177" s="293"/>
      <c r="J1177" s="293"/>
      <c r="K1177" s="293"/>
      <c r="L1177" s="293"/>
      <c r="M1177" s="293"/>
      <c r="N1177" s="293"/>
      <c r="O1177" s="293"/>
      <c r="P1177" s="293"/>
      <c r="Q1177" s="293"/>
      <c r="R1177" s="260"/>
      <c r="S1177" s="293"/>
      <c r="T1177" s="293"/>
      <c r="U1177" s="293"/>
      <c r="V1177" s="306"/>
      <c r="W1177" s="301"/>
      <c r="X1177" s="306"/>
      <c r="Y1177" s="306"/>
      <c r="Z1177" s="293"/>
      <c r="AA1177" s="293"/>
      <c r="AB1177" s="293"/>
      <c r="AC1177" s="293"/>
      <c r="AD1177" s="293"/>
      <c r="AE1177" s="682">
        <f>SUMPRODUCT($H$994:$H$1154,AE994:AE1154)</f>
        <v>0</v>
      </c>
      <c r="AF1177" s="682">
        <f>SUMPRODUCT($H$994:$H$1154,AF994:AF1154)</f>
        <v>0</v>
      </c>
      <c r="AG1177" s="682">
        <f>IF(AG992="kw",SUMPRODUCT($Q$994:$Q$1154,$V$994:$V$1154,AG994:AG1154),SUMPRODUCT($H$994:$H$1154,AG994:AG1154))</f>
        <v>1137079.8398654319</v>
      </c>
      <c r="AH1177" s="682">
        <f t="shared" ref="AH1177:AR1177" si="3488">IF(AH992="kw",SUMPRODUCT($Q$994:$Q$1154,$V$994:$V$1154,AH994:AH1154),SUMPRODUCT($H$994:$H$1154,AH994:AH1154))</f>
        <v>32371.667300511104</v>
      </c>
      <c r="AI1177" s="682">
        <f t="shared" si="3488"/>
        <v>18303.798421279273</v>
      </c>
      <c r="AJ1177" s="682">
        <f t="shared" si="3488"/>
        <v>11529.915926320982</v>
      </c>
      <c r="AK1177" s="682">
        <f t="shared" si="3488"/>
        <v>0</v>
      </c>
      <c r="AL1177" s="682">
        <f t="shared" si="3488"/>
        <v>0</v>
      </c>
      <c r="AM1177" s="682">
        <f t="shared" si="3488"/>
        <v>0</v>
      </c>
      <c r="AN1177" s="682">
        <f t="shared" si="3488"/>
        <v>0</v>
      </c>
      <c r="AO1177" s="682">
        <f t="shared" si="3488"/>
        <v>0</v>
      </c>
      <c r="AP1177" s="682">
        <f t="shared" si="3488"/>
        <v>0</v>
      </c>
      <c r="AQ1177" s="682">
        <f t="shared" si="3488"/>
        <v>0</v>
      </c>
      <c r="AR1177" s="682">
        <f t="shared" si="3488"/>
        <v>0</v>
      </c>
      <c r="AS1177" s="295"/>
    </row>
    <row r="1178" spans="2:45">
      <c r="B1178" s="283" t="s">
        <v>881</v>
      </c>
      <c r="C1178" s="306"/>
      <c r="D1178" s="306"/>
      <c r="E1178" s="293"/>
      <c r="F1178" s="293"/>
      <c r="G1178" s="293"/>
      <c r="H1178" s="293"/>
      <c r="I1178" s="293"/>
      <c r="J1178" s="293"/>
      <c r="K1178" s="293"/>
      <c r="L1178" s="293"/>
      <c r="M1178" s="293"/>
      <c r="N1178" s="293"/>
      <c r="O1178" s="293"/>
      <c r="P1178" s="293"/>
      <c r="Q1178" s="293"/>
      <c r="R1178" s="260"/>
      <c r="S1178" s="293"/>
      <c r="T1178" s="293"/>
      <c r="U1178" s="293"/>
      <c r="V1178" s="306"/>
      <c r="W1178" s="301"/>
      <c r="X1178" s="306"/>
      <c r="Y1178" s="306"/>
      <c r="Z1178" s="293"/>
      <c r="AA1178" s="293"/>
      <c r="AB1178" s="293"/>
      <c r="AC1178" s="293"/>
      <c r="AD1178" s="293"/>
      <c r="AE1178" s="682">
        <f>SUMPRODUCT($I$994:$I$1154,AE994:AE1154)</f>
        <v>0</v>
      </c>
      <c r="AF1178" s="682">
        <f>SUMPRODUCT($I$994:$I$1154,AF994:AF1154)</f>
        <v>0</v>
      </c>
      <c r="AG1178" s="682">
        <f>IF(AG992="kw",SUMPRODUCT($Q$994:$Q$1154,$W$994:$W$1154,AG994:AG1154),SUMPRODUCT($I$994:$I$1154,AG994:AG1154))</f>
        <v>1078924.7980220453</v>
      </c>
      <c r="AH1178" s="682">
        <f t="shared" ref="AH1178:AR1178" si="3489">IF(AH992="kw",SUMPRODUCT($Q$994:$Q$1154,$W$994:$W$1154,AH994:AH1154),SUMPRODUCT($I$994:$I$1154,AH994:AH1154))</f>
        <v>31140.2881086665</v>
      </c>
      <c r="AI1178" s="682">
        <f t="shared" si="3489"/>
        <v>17939.069008764389</v>
      </c>
      <c r="AJ1178" s="682">
        <f t="shared" si="3489"/>
        <v>11294.864341101824</v>
      </c>
      <c r="AK1178" s="682">
        <f t="shared" si="3489"/>
        <v>0</v>
      </c>
      <c r="AL1178" s="682">
        <f t="shared" si="3489"/>
        <v>0</v>
      </c>
      <c r="AM1178" s="682">
        <f t="shared" si="3489"/>
        <v>0</v>
      </c>
      <c r="AN1178" s="682">
        <f t="shared" si="3489"/>
        <v>0</v>
      </c>
      <c r="AO1178" s="682">
        <f t="shared" si="3489"/>
        <v>0</v>
      </c>
      <c r="AP1178" s="682">
        <f t="shared" si="3489"/>
        <v>0</v>
      </c>
      <c r="AQ1178" s="682">
        <f t="shared" si="3489"/>
        <v>0</v>
      </c>
      <c r="AR1178" s="682">
        <f t="shared" si="3489"/>
        <v>0</v>
      </c>
      <c r="AS1178" s="295"/>
    </row>
    <row r="1179" spans="2:45">
      <c r="B1179" s="283" t="s">
        <v>882</v>
      </c>
      <c r="C1179" s="306"/>
      <c r="D1179" s="306"/>
      <c r="E1179" s="293"/>
      <c r="F1179" s="293"/>
      <c r="G1179" s="293"/>
      <c r="H1179" s="293"/>
      <c r="I1179" s="293"/>
      <c r="J1179" s="293"/>
      <c r="K1179" s="293"/>
      <c r="L1179" s="293"/>
      <c r="M1179" s="293"/>
      <c r="N1179" s="293"/>
      <c r="O1179" s="293"/>
      <c r="P1179" s="293"/>
      <c r="Q1179" s="293"/>
      <c r="R1179" s="260"/>
      <c r="S1179" s="293"/>
      <c r="T1179" s="293"/>
      <c r="U1179" s="293"/>
      <c r="V1179" s="306"/>
      <c r="W1179" s="301"/>
      <c r="X1179" s="306"/>
      <c r="Y1179" s="306"/>
      <c r="Z1179" s="293"/>
      <c r="AA1179" s="293"/>
      <c r="AB1179" s="293"/>
      <c r="AC1179" s="293"/>
      <c r="AD1179" s="293"/>
      <c r="AE1179" s="682">
        <f>SUMPRODUCT($J$994:$J$1154,AE994:AE1154)</f>
        <v>0</v>
      </c>
      <c r="AF1179" s="682">
        <f>SUMPRODUCT($J$994:$J$1154,AF994:AF1154)</f>
        <v>0</v>
      </c>
      <c r="AG1179" s="682">
        <f>IF(AG992="kw",SUMPRODUCT($Q$994:$Q$1154,$X$994:$X$1154,AG994:AG1154),SUMPRODUCT($J$994:$J$1154,AG994:AG1154))</f>
        <v>1078924.7980220453</v>
      </c>
      <c r="AH1179" s="682">
        <f t="shared" ref="AH1179:AR1179" si="3490">IF(AH992="kw",SUMPRODUCT($Q$994:$Q$1154,$X$994:$X$1154,AH994:AH1154),SUMPRODUCT($J$994:$J$1154,AH994:AH1154))</f>
        <v>31140.2881086665</v>
      </c>
      <c r="AI1179" s="682">
        <f t="shared" si="3490"/>
        <v>17939.069008764389</v>
      </c>
      <c r="AJ1179" s="682">
        <f t="shared" si="3490"/>
        <v>11294.864341101824</v>
      </c>
      <c r="AK1179" s="682">
        <f t="shared" si="3490"/>
        <v>0</v>
      </c>
      <c r="AL1179" s="682">
        <f t="shared" si="3490"/>
        <v>0</v>
      </c>
      <c r="AM1179" s="682">
        <f t="shared" si="3490"/>
        <v>0</v>
      </c>
      <c r="AN1179" s="682">
        <f t="shared" si="3490"/>
        <v>0</v>
      </c>
      <c r="AO1179" s="682">
        <f t="shared" si="3490"/>
        <v>0</v>
      </c>
      <c r="AP1179" s="682">
        <f t="shared" si="3490"/>
        <v>0</v>
      </c>
      <c r="AQ1179" s="682">
        <f t="shared" si="3490"/>
        <v>0</v>
      </c>
      <c r="AR1179" s="682">
        <f t="shared" si="3490"/>
        <v>0</v>
      </c>
      <c r="AS1179" s="295"/>
    </row>
    <row r="1180" spans="2:45">
      <c r="B1180" s="391" t="s">
        <v>883</v>
      </c>
      <c r="C1180" s="319"/>
      <c r="D1180" s="337"/>
      <c r="E1180" s="337"/>
      <c r="F1180" s="337"/>
      <c r="G1180" s="337"/>
      <c r="H1180" s="337"/>
      <c r="I1180" s="337"/>
      <c r="J1180" s="337"/>
      <c r="K1180" s="337"/>
      <c r="L1180" s="337"/>
      <c r="M1180" s="337"/>
      <c r="N1180" s="337"/>
      <c r="O1180" s="337"/>
      <c r="P1180" s="337"/>
      <c r="Q1180" s="337"/>
      <c r="R1180" s="336"/>
      <c r="S1180" s="337"/>
      <c r="T1180" s="337"/>
      <c r="U1180" s="337"/>
      <c r="V1180" s="319"/>
      <c r="W1180" s="338"/>
      <c r="X1180" s="338"/>
      <c r="Y1180" s="337"/>
      <c r="Z1180" s="337"/>
      <c r="AA1180" s="338"/>
      <c r="AB1180" s="338"/>
      <c r="AC1180" s="338"/>
      <c r="AD1180" s="338"/>
      <c r="AE1180" s="683">
        <f>SUMPRODUCT($K$994:$K$1154,AE994:AE1154)</f>
        <v>0</v>
      </c>
      <c r="AF1180" s="683">
        <f>SUMPRODUCT($K$994:$K$1154,AF994:AF1154)</f>
        <v>0</v>
      </c>
      <c r="AG1180" s="683">
        <f>IF(AG992="kw",SUMPRODUCT($Q$994:$Q$1154,$Y$994:$Y$1154,AG994:AG1154),SUMPRODUCT($K$994:$K$1154,AG994:AG1154))</f>
        <v>1078924.7980220453</v>
      </c>
      <c r="AH1180" s="683">
        <f t="shared" ref="AH1180:AR1180" si="3491">IF(AH992="kw",SUMPRODUCT($Q$994:$Q$1154,$Y$994:$Y$1154,AH994:AH1154),SUMPRODUCT($K$994:$K$1154,AH994:AH1154))</f>
        <v>31140.2881086665</v>
      </c>
      <c r="AI1180" s="683">
        <f t="shared" si="3491"/>
        <v>17939.069008764389</v>
      </c>
      <c r="AJ1180" s="683">
        <f t="shared" si="3491"/>
        <v>11294.864341101824</v>
      </c>
      <c r="AK1180" s="683">
        <f t="shared" si="3491"/>
        <v>0</v>
      </c>
      <c r="AL1180" s="683">
        <f t="shared" si="3491"/>
        <v>0</v>
      </c>
      <c r="AM1180" s="683">
        <f t="shared" si="3491"/>
        <v>0</v>
      </c>
      <c r="AN1180" s="683">
        <f t="shared" si="3491"/>
        <v>0</v>
      </c>
      <c r="AO1180" s="683">
        <f t="shared" si="3491"/>
        <v>0</v>
      </c>
      <c r="AP1180" s="683">
        <f t="shared" si="3491"/>
        <v>0</v>
      </c>
      <c r="AQ1180" s="683">
        <f t="shared" si="3491"/>
        <v>0</v>
      </c>
      <c r="AR1180" s="683">
        <f t="shared" si="3491"/>
        <v>0</v>
      </c>
      <c r="AS1180" s="339"/>
    </row>
    <row r="1181" spans="2:45" ht="19.5" customHeight="1">
      <c r="B1181" s="322" t="s">
        <v>586</v>
      </c>
      <c r="C1181" s="340"/>
      <c r="D1181" s="341"/>
      <c r="E1181" s="341"/>
      <c r="F1181" s="341"/>
      <c r="G1181" s="341"/>
      <c r="H1181" s="341"/>
      <c r="I1181" s="341"/>
      <c r="J1181" s="341"/>
      <c r="K1181" s="341"/>
      <c r="L1181" s="341"/>
      <c r="M1181" s="341"/>
      <c r="N1181" s="341"/>
      <c r="O1181" s="341"/>
      <c r="P1181" s="341"/>
      <c r="Q1181" s="341"/>
      <c r="R1181" s="341"/>
      <c r="S1181" s="341"/>
      <c r="T1181" s="341"/>
      <c r="U1181" s="341"/>
      <c r="V1181" s="325"/>
      <c r="W1181" s="326"/>
      <c r="X1181" s="341"/>
      <c r="Y1181" s="341"/>
      <c r="Z1181" s="341"/>
      <c r="AA1181" s="341"/>
      <c r="AB1181" s="341"/>
      <c r="AC1181" s="341"/>
      <c r="AD1181" s="341"/>
      <c r="AE1181" s="342"/>
      <c r="AF1181" s="342"/>
      <c r="AG1181" s="342"/>
      <c r="AH1181" s="342"/>
      <c r="AI1181" s="342"/>
      <c r="AJ1181" s="342"/>
      <c r="AK1181" s="342"/>
      <c r="AL1181" s="342"/>
      <c r="AM1181" s="342"/>
      <c r="AN1181" s="342"/>
      <c r="AO1181" s="342"/>
      <c r="AP1181" s="342"/>
      <c r="AQ1181" s="342"/>
      <c r="AR1181" s="342"/>
      <c r="AS1181" s="342"/>
    </row>
    <row r="1183" spans="2:45">
      <c r="B1183" s="511" t="s">
        <v>523</v>
      </c>
    </row>
    <row r="1184" spans="2:45" ht="15.75">
      <c r="B1184" s="241" t="s">
        <v>813</v>
      </c>
      <c r="C1184" s="242"/>
      <c r="D1184" s="511" t="s">
        <v>523</v>
      </c>
      <c r="E1184" s="217"/>
      <c r="F1184" s="511"/>
      <c r="G1184" s="217"/>
      <c r="H1184" s="217"/>
      <c r="I1184" s="217"/>
      <c r="J1184" s="217"/>
      <c r="K1184" s="217"/>
      <c r="L1184" s="217"/>
      <c r="M1184" s="217"/>
      <c r="N1184" s="217"/>
      <c r="O1184" s="217"/>
      <c r="P1184" s="217"/>
      <c r="Q1184" s="217"/>
      <c r="R1184" s="242"/>
      <c r="S1184" s="217"/>
      <c r="T1184" s="217"/>
      <c r="U1184" s="217"/>
      <c r="V1184" s="217"/>
      <c r="W1184" s="217"/>
      <c r="X1184" s="217"/>
      <c r="Y1184" s="217"/>
      <c r="Z1184" s="217"/>
      <c r="AA1184" s="217"/>
      <c r="AB1184" s="217"/>
      <c r="AC1184" s="217"/>
      <c r="AD1184" s="217"/>
      <c r="AE1184" s="231"/>
      <c r="AF1184" s="229"/>
      <c r="AG1184" s="229"/>
      <c r="AH1184" s="229"/>
      <c r="AI1184" s="229"/>
      <c r="AJ1184" s="229"/>
      <c r="AK1184" s="229"/>
      <c r="AL1184" s="229"/>
      <c r="AM1184" s="229"/>
      <c r="AN1184" s="229"/>
      <c r="AO1184" s="229"/>
      <c r="AP1184" s="229"/>
      <c r="AQ1184" s="229"/>
      <c r="AR1184" s="229"/>
    </row>
    <row r="1185" spans="1:45" ht="39.75" customHeight="1">
      <c r="B1185" s="930" t="s">
        <v>211</v>
      </c>
      <c r="C1185" s="932" t="s">
        <v>33</v>
      </c>
      <c r="D1185" s="244" t="s">
        <v>421</v>
      </c>
      <c r="E1185" s="941" t="s">
        <v>209</v>
      </c>
      <c r="F1185" s="942"/>
      <c r="G1185" s="942"/>
      <c r="H1185" s="942"/>
      <c r="I1185" s="942"/>
      <c r="J1185" s="942"/>
      <c r="K1185" s="942"/>
      <c r="L1185" s="942"/>
      <c r="M1185" s="942"/>
      <c r="N1185" s="942"/>
      <c r="O1185" s="942"/>
      <c r="P1185" s="943"/>
      <c r="Q1185" s="939" t="s">
        <v>213</v>
      </c>
      <c r="R1185" s="244" t="s">
        <v>422</v>
      </c>
      <c r="S1185" s="936" t="s">
        <v>212</v>
      </c>
      <c r="T1185" s="937"/>
      <c r="U1185" s="937"/>
      <c r="V1185" s="937"/>
      <c r="W1185" s="937"/>
      <c r="X1185" s="937"/>
      <c r="Y1185" s="937"/>
      <c r="Z1185" s="937"/>
      <c r="AA1185" s="937"/>
      <c r="AB1185" s="937"/>
      <c r="AC1185" s="937"/>
      <c r="AD1185" s="944"/>
      <c r="AE1185" s="936" t="s">
        <v>242</v>
      </c>
      <c r="AF1185" s="937"/>
      <c r="AG1185" s="937"/>
      <c r="AH1185" s="937"/>
      <c r="AI1185" s="937"/>
      <c r="AJ1185" s="937"/>
      <c r="AK1185" s="937"/>
      <c r="AL1185" s="937"/>
      <c r="AM1185" s="937"/>
      <c r="AN1185" s="937"/>
      <c r="AO1185" s="937"/>
      <c r="AP1185" s="937"/>
      <c r="AQ1185" s="937"/>
      <c r="AR1185" s="937"/>
      <c r="AS1185" s="938"/>
    </row>
    <row r="1186" spans="1:45" ht="65.25" customHeight="1">
      <c r="B1186" s="931"/>
      <c r="C1186" s="933"/>
      <c r="D1186" s="245">
        <v>2021</v>
      </c>
      <c r="E1186" s="245">
        <v>2022</v>
      </c>
      <c r="F1186" s="245">
        <v>2023</v>
      </c>
      <c r="G1186" s="245">
        <v>2024</v>
      </c>
      <c r="H1186" s="245">
        <v>2025</v>
      </c>
      <c r="I1186" s="245">
        <v>2026</v>
      </c>
      <c r="J1186" s="245">
        <v>2027</v>
      </c>
      <c r="K1186" s="245">
        <v>2028</v>
      </c>
      <c r="L1186" s="245">
        <v>2029</v>
      </c>
      <c r="M1186" s="245">
        <v>2030</v>
      </c>
      <c r="N1186" s="245">
        <v>2031</v>
      </c>
      <c r="O1186" s="245">
        <v>2032</v>
      </c>
      <c r="P1186" s="245">
        <v>2033</v>
      </c>
      <c r="Q1186" s="940"/>
      <c r="R1186" s="245">
        <v>2021</v>
      </c>
      <c r="S1186" s="245">
        <v>2022</v>
      </c>
      <c r="T1186" s="245">
        <v>2023</v>
      </c>
      <c r="U1186" s="245">
        <v>2024</v>
      </c>
      <c r="V1186" s="245">
        <v>2025</v>
      </c>
      <c r="W1186" s="245">
        <v>2026</v>
      </c>
      <c r="X1186" s="245">
        <v>2027</v>
      </c>
      <c r="Y1186" s="245">
        <v>2028</v>
      </c>
      <c r="Z1186" s="245">
        <v>2029</v>
      </c>
      <c r="AA1186" s="245">
        <v>2030</v>
      </c>
      <c r="AB1186" s="245">
        <v>2031</v>
      </c>
      <c r="AC1186" s="245">
        <v>2032</v>
      </c>
      <c r="AD1186" s="245">
        <v>2033</v>
      </c>
      <c r="AE1186" s="245" t="str">
        <f>'1.  LRAMVA Summary'!$D$53</f>
        <v>Residential</v>
      </c>
      <c r="AF1186" s="245" t="str">
        <f>'1.  LRAMVA Summary'!$E$53</f>
        <v>Competitive Sector Multi-Unit Residential Service</v>
      </c>
      <c r="AG1186" s="245" t="str">
        <f>'1.  LRAMVA Summary'!$F$53</f>
        <v>GS &lt;50kW</v>
      </c>
      <c r="AH1186" s="245" t="str">
        <f>'1.  LRAMVA Summary'!$G$53</f>
        <v>GS 50-999kW</v>
      </c>
      <c r="AI1186" s="245" t="str">
        <f>'1.  LRAMVA Summary'!$H$53</f>
        <v>GS 1000-4999kW</v>
      </c>
      <c r="AJ1186" s="245" t="str">
        <f>'1.  LRAMVA Summary'!$I$53</f>
        <v>Large Use</v>
      </c>
      <c r="AK1186" s="245" t="str">
        <f>'1.  LRAMVA Summary'!$J$53</f>
        <v/>
      </c>
      <c r="AL1186" s="245" t="str">
        <f>'1.  LRAMVA Summary'!$K$53</f>
        <v/>
      </c>
      <c r="AM1186" s="245" t="str">
        <f>'1.  LRAMVA Summary'!$L$53</f>
        <v/>
      </c>
      <c r="AN1186" s="245" t="str">
        <f>'1.  LRAMVA Summary'!$M$53</f>
        <v/>
      </c>
      <c r="AO1186" s="245" t="str">
        <f>'1.  LRAMVA Summary'!$N$53</f>
        <v/>
      </c>
      <c r="AP1186" s="245" t="str">
        <f>'1.  LRAMVA Summary'!$O$53</f>
        <v/>
      </c>
      <c r="AQ1186" s="245" t="str">
        <f>'1.  LRAMVA Summary'!$P$53</f>
        <v/>
      </c>
      <c r="AR1186" s="245" t="str">
        <f>'1.  LRAMVA Summary'!$Q$53</f>
        <v/>
      </c>
      <c r="AS1186" s="247" t="str">
        <f>'1.  LRAMVA Summary'!$R$53</f>
        <v>Total</v>
      </c>
    </row>
    <row r="1187" spans="1:45" ht="15" customHeight="1">
      <c r="A1187" s="464"/>
      <c r="B1187" s="454"/>
      <c r="C1187" s="249"/>
      <c r="D1187" s="249"/>
      <c r="E1187" s="249"/>
      <c r="F1187" s="249"/>
      <c r="G1187" s="249"/>
      <c r="H1187" s="249"/>
      <c r="I1187" s="249"/>
      <c r="J1187" s="249"/>
      <c r="K1187" s="249"/>
      <c r="L1187" s="249"/>
      <c r="M1187" s="249"/>
      <c r="N1187" s="249"/>
      <c r="O1187" s="249"/>
      <c r="P1187" s="249"/>
      <c r="Q1187" s="250"/>
      <c r="R1187" s="249"/>
      <c r="S1187" s="249"/>
      <c r="T1187" s="249"/>
      <c r="U1187" s="249"/>
      <c r="V1187" s="249"/>
      <c r="W1187" s="249"/>
      <c r="X1187" s="249"/>
      <c r="Y1187" s="249"/>
      <c r="Z1187" s="249"/>
      <c r="AA1187" s="249"/>
      <c r="AB1187" s="249"/>
      <c r="AC1187" s="249"/>
      <c r="AD1187" s="249"/>
      <c r="AE1187" s="251" t="str">
        <f>'1.  LRAMVA Summary'!$D$54</f>
        <v>kWh</v>
      </c>
      <c r="AF1187" s="251" t="str">
        <f>'1.  LRAMVA Summary'!$E$54</f>
        <v>kWh</v>
      </c>
      <c r="AG1187" s="251" t="str">
        <f>'1.  LRAMVA Summary'!$F$54</f>
        <v>kWh</v>
      </c>
      <c r="AH1187" s="251" t="str">
        <f>'1.  LRAMVA Summary'!$G$54</f>
        <v>kW</v>
      </c>
      <c r="AI1187" s="251" t="str">
        <f>'1.  LRAMVA Summary'!$H$54</f>
        <v>kW</v>
      </c>
      <c r="AJ1187" s="251" t="str">
        <f>'1.  LRAMVA Summary'!$I$54</f>
        <v>kW</v>
      </c>
      <c r="AK1187" s="251">
        <f>'1.  LRAMVA Summary'!$J$54</f>
        <v>0</v>
      </c>
      <c r="AL1187" s="251">
        <f>'1.  LRAMVA Summary'!$K$54</f>
        <v>0</v>
      </c>
      <c r="AM1187" s="251">
        <f>'1.  LRAMVA Summary'!$L$54</f>
        <v>0</v>
      </c>
      <c r="AN1187" s="251">
        <f>'1.  LRAMVA Summary'!$M$54</f>
        <v>0</v>
      </c>
      <c r="AO1187" s="251">
        <f>'1.  LRAMVA Summary'!$N$54</f>
        <v>0</v>
      </c>
      <c r="AP1187" s="251">
        <f>'1.  LRAMVA Summary'!$O$54</f>
        <v>0</v>
      </c>
      <c r="AQ1187" s="251">
        <f>'1.  LRAMVA Summary'!$P$54</f>
        <v>0</v>
      </c>
      <c r="AR1187" s="251">
        <f>'1.  LRAMVA Summary'!$Q$54</f>
        <v>0</v>
      </c>
      <c r="AS1187" s="252"/>
    </row>
    <row r="1188" spans="1:45" ht="15" hidden="1" customHeight="1" outlineLevel="1">
      <c r="A1188" s="464"/>
      <c r="B1188" s="443" t="s">
        <v>494</v>
      </c>
      <c r="C1188" s="249"/>
      <c r="D1188" s="249"/>
      <c r="E1188" s="249"/>
      <c r="F1188" s="249"/>
      <c r="G1188" s="249"/>
      <c r="H1188" s="249"/>
      <c r="I1188" s="249"/>
      <c r="J1188" s="249"/>
      <c r="K1188" s="249"/>
      <c r="L1188" s="249"/>
      <c r="M1188" s="249"/>
      <c r="N1188" s="249"/>
      <c r="O1188" s="249"/>
      <c r="P1188" s="249"/>
      <c r="Q1188" s="250"/>
      <c r="R1188" s="249"/>
      <c r="S1188" s="249"/>
      <c r="T1188" s="249"/>
      <c r="U1188" s="249"/>
      <c r="V1188" s="249"/>
      <c r="W1188" s="249"/>
      <c r="X1188" s="249"/>
      <c r="Y1188" s="249"/>
      <c r="Z1188" s="249"/>
      <c r="AA1188" s="249"/>
      <c r="AB1188" s="249"/>
      <c r="AC1188" s="249"/>
      <c r="AD1188" s="249"/>
      <c r="AE1188" s="251"/>
      <c r="AF1188" s="251"/>
      <c r="AG1188" s="251"/>
      <c r="AH1188" s="251"/>
      <c r="AI1188" s="251"/>
      <c r="AJ1188" s="251"/>
      <c r="AK1188" s="251"/>
      <c r="AL1188" s="251"/>
      <c r="AM1188" s="251"/>
      <c r="AN1188" s="251"/>
      <c r="AO1188" s="251"/>
      <c r="AP1188" s="251"/>
      <c r="AQ1188" s="251"/>
      <c r="AR1188" s="251"/>
      <c r="AS1188" s="252"/>
    </row>
    <row r="1189" spans="1:45" ht="15" hidden="1" customHeight="1" outlineLevel="1">
      <c r="A1189" s="464">
        <v>1</v>
      </c>
      <c r="B1189" s="379" t="s">
        <v>95</v>
      </c>
      <c r="C1189" s="251" t="s">
        <v>25</v>
      </c>
      <c r="D1189" s="255"/>
      <c r="E1189" s="255"/>
      <c r="F1189" s="255"/>
      <c r="G1189" s="255"/>
      <c r="H1189" s="255"/>
      <c r="I1189" s="255"/>
      <c r="J1189" s="255"/>
      <c r="K1189" s="255"/>
      <c r="L1189" s="255"/>
      <c r="M1189" s="255"/>
      <c r="N1189" s="255"/>
      <c r="O1189" s="255"/>
      <c r="P1189" s="255"/>
      <c r="Q1189" s="251"/>
      <c r="R1189" s="255"/>
      <c r="S1189" s="255"/>
      <c r="T1189" s="255"/>
      <c r="U1189" s="255"/>
      <c r="V1189" s="255"/>
      <c r="W1189" s="255"/>
      <c r="X1189" s="255"/>
      <c r="Y1189" s="255"/>
      <c r="Z1189" s="255"/>
      <c r="AA1189" s="255"/>
      <c r="AB1189" s="255"/>
      <c r="AC1189" s="255"/>
      <c r="AD1189" s="255"/>
      <c r="AE1189" s="366"/>
      <c r="AF1189" s="366"/>
      <c r="AG1189" s="366"/>
      <c r="AH1189" s="366"/>
      <c r="AI1189" s="366"/>
      <c r="AJ1189" s="366"/>
      <c r="AK1189" s="366"/>
      <c r="AL1189" s="361"/>
      <c r="AM1189" s="361"/>
      <c r="AN1189" s="361"/>
      <c r="AO1189" s="361"/>
      <c r="AP1189" s="361"/>
      <c r="AQ1189" s="361"/>
      <c r="AR1189" s="361"/>
      <c r="AS1189" s="256">
        <f>SUM(AE1189:AR1189)</f>
        <v>0</v>
      </c>
    </row>
    <row r="1190" spans="1:45" ht="15" hidden="1" customHeight="1" outlineLevel="1">
      <c r="A1190" s="464"/>
      <c r="B1190" s="254" t="s">
        <v>724</v>
      </c>
      <c r="C1190" s="251" t="s">
        <v>163</v>
      </c>
      <c r="D1190" s="255"/>
      <c r="E1190" s="255"/>
      <c r="F1190" s="255"/>
      <c r="G1190" s="255"/>
      <c r="H1190" s="255"/>
      <c r="I1190" s="255"/>
      <c r="J1190" s="255"/>
      <c r="K1190" s="255"/>
      <c r="L1190" s="255"/>
      <c r="M1190" s="255"/>
      <c r="N1190" s="255"/>
      <c r="O1190" s="255"/>
      <c r="P1190" s="255"/>
      <c r="Q1190" s="414"/>
      <c r="R1190" s="255"/>
      <c r="S1190" s="255"/>
      <c r="T1190" s="255"/>
      <c r="U1190" s="255"/>
      <c r="V1190" s="255"/>
      <c r="W1190" s="255"/>
      <c r="X1190" s="255"/>
      <c r="Y1190" s="255"/>
      <c r="Z1190" s="255"/>
      <c r="AA1190" s="255"/>
      <c r="AB1190" s="255"/>
      <c r="AC1190" s="255"/>
      <c r="AD1190" s="255"/>
      <c r="AE1190" s="362">
        <f>AE1189</f>
        <v>0</v>
      </c>
      <c r="AF1190" s="362">
        <f t="shared" ref="AF1190:AR1190" si="3492">AF1189</f>
        <v>0</v>
      </c>
      <c r="AG1190" s="362">
        <f t="shared" si="3492"/>
        <v>0</v>
      </c>
      <c r="AH1190" s="362">
        <f t="shared" si="3492"/>
        <v>0</v>
      </c>
      <c r="AI1190" s="362">
        <f t="shared" si="3492"/>
        <v>0</v>
      </c>
      <c r="AJ1190" s="362">
        <f t="shared" si="3492"/>
        <v>0</v>
      </c>
      <c r="AK1190" s="362">
        <f t="shared" si="3492"/>
        <v>0</v>
      </c>
      <c r="AL1190" s="362">
        <f t="shared" si="3492"/>
        <v>0</v>
      </c>
      <c r="AM1190" s="362">
        <f t="shared" si="3492"/>
        <v>0</v>
      </c>
      <c r="AN1190" s="362">
        <f t="shared" si="3492"/>
        <v>0</v>
      </c>
      <c r="AO1190" s="362">
        <f t="shared" si="3492"/>
        <v>0</v>
      </c>
      <c r="AP1190" s="362">
        <f t="shared" si="3492"/>
        <v>0</v>
      </c>
      <c r="AQ1190" s="362">
        <f t="shared" si="3492"/>
        <v>0</v>
      </c>
      <c r="AR1190" s="362">
        <f t="shared" si="3492"/>
        <v>0</v>
      </c>
      <c r="AS1190" s="257"/>
    </row>
    <row r="1191" spans="1:45" ht="15" hidden="1" customHeight="1" outlineLevel="1">
      <c r="A1191" s="464"/>
      <c r="B1191" s="258"/>
      <c r="C1191" s="259"/>
      <c r="D1191" s="259"/>
      <c r="E1191" s="259"/>
      <c r="F1191" s="259"/>
      <c r="G1191" s="259"/>
      <c r="H1191" s="259"/>
      <c r="I1191" s="259"/>
      <c r="J1191" s="659"/>
      <c r="K1191" s="259"/>
      <c r="L1191" s="259"/>
      <c r="M1191" s="259"/>
      <c r="N1191" s="259"/>
      <c r="O1191" s="259"/>
      <c r="P1191" s="259"/>
      <c r="Q1191" s="260"/>
      <c r="R1191" s="259"/>
      <c r="S1191" s="259"/>
      <c r="T1191" s="259"/>
      <c r="U1191" s="259"/>
      <c r="V1191" s="259"/>
      <c r="W1191" s="259"/>
      <c r="X1191" s="259"/>
      <c r="Y1191" s="259"/>
      <c r="Z1191" s="259"/>
      <c r="AA1191" s="259"/>
      <c r="AB1191" s="259"/>
      <c r="AC1191" s="259"/>
      <c r="AD1191" s="259"/>
      <c r="AE1191" s="363"/>
      <c r="AF1191" s="364"/>
      <c r="AG1191" s="364"/>
      <c r="AH1191" s="364"/>
      <c r="AI1191" s="364"/>
      <c r="AJ1191" s="364"/>
      <c r="AK1191" s="364"/>
      <c r="AL1191" s="364"/>
      <c r="AM1191" s="364"/>
      <c r="AN1191" s="364"/>
      <c r="AO1191" s="364"/>
      <c r="AP1191" s="364"/>
      <c r="AQ1191" s="364"/>
      <c r="AR1191" s="364"/>
      <c r="AS1191" s="262"/>
    </row>
    <row r="1192" spans="1:45" ht="15" hidden="1" customHeight="1" outlineLevel="1">
      <c r="A1192" s="464">
        <v>2</v>
      </c>
      <c r="B1192" s="379" t="s">
        <v>96</v>
      </c>
      <c r="C1192" s="251" t="s">
        <v>25</v>
      </c>
      <c r="D1192" s="255"/>
      <c r="E1192" s="255"/>
      <c r="F1192" s="255"/>
      <c r="G1192" s="255"/>
      <c r="H1192" s="255"/>
      <c r="I1192" s="255"/>
      <c r="J1192" s="255"/>
      <c r="K1192" s="255"/>
      <c r="L1192" s="255"/>
      <c r="M1192" s="255"/>
      <c r="N1192" s="255"/>
      <c r="O1192" s="255"/>
      <c r="P1192" s="255"/>
      <c r="Q1192" s="251"/>
      <c r="R1192" s="255"/>
      <c r="S1192" s="255"/>
      <c r="T1192" s="255"/>
      <c r="U1192" s="255"/>
      <c r="V1192" s="255"/>
      <c r="W1192" s="255"/>
      <c r="X1192" s="255"/>
      <c r="Y1192" s="255"/>
      <c r="Z1192" s="255"/>
      <c r="AA1192" s="255"/>
      <c r="AB1192" s="255"/>
      <c r="AC1192" s="255"/>
      <c r="AD1192" s="255"/>
      <c r="AE1192" s="366"/>
      <c r="AF1192" s="366"/>
      <c r="AG1192" s="366"/>
      <c r="AH1192" s="366"/>
      <c r="AI1192" s="366"/>
      <c r="AJ1192" s="366"/>
      <c r="AK1192" s="366"/>
      <c r="AL1192" s="361"/>
      <c r="AM1192" s="361"/>
      <c r="AN1192" s="361"/>
      <c r="AO1192" s="361"/>
      <c r="AP1192" s="361"/>
      <c r="AQ1192" s="361"/>
      <c r="AR1192" s="361"/>
      <c r="AS1192" s="256">
        <f>SUM(AE1192:AR1192)</f>
        <v>0</v>
      </c>
    </row>
    <row r="1193" spans="1:45" ht="15" hidden="1" customHeight="1" outlineLevel="1">
      <c r="A1193" s="464"/>
      <c r="B1193" s="254" t="s">
        <v>724</v>
      </c>
      <c r="C1193" s="251" t="s">
        <v>163</v>
      </c>
      <c r="D1193" s="255"/>
      <c r="E1193" s="255"/>
      <c r="F1193" s="255"/>
      <c r="G1193" s="255"/>
      <c r="H1193" s="255"/>
      <c r="I1193" s="255"/>
      <c r="J1193" s="255"/>
      <c r="K1193" s="255"/>
      <c r="L1193" s="255"/>
      <c r="M1193" s="255"/>
      <c r="N1193" s="255"/>
      <c r="O1193" s="255"/>
      <c r="P1193" s="255"/>
      <c r="Q1193" s="414"/>
      <c r="R1193" s="255"/>
      <c r="S1193" s="255"/>
      <c r="T1193" s="255"/>
      <c r="U1193" s="255"/>
      <c r="V1193" s="255"/>
      <c r="W1193" s="255"/>
      <c r="X1193" s="255"/>
      <c r="Y1193" s="255"/>
      <c r="Z1193" s="255"/>
      <c r="AA1193" s="255"/>
      <c r="AB1193" s="255"/>
      <c r="AC1193" s="255"/>
      <c r="AD1193" s="255"/>
      <c r="AE1193" s="362">
        <f>AE1192</f>
        <v>0</v>
      </c>
      <c r="AF1193" s="362">
        <f t="shared" ref="AF1193:AR1193" si="3493">AF1192</f>
        <v>0</v>
      </c>
      <c r="AG1193" s="362">
        <f t="shared" si="3493"/>
        <v>0</v>
      </c>
      <c r="AH1193" s="362">
        <f t="shared" si="3493"/>
        <v>0</v>
      </c>
      <c r="AI1193" s="362">
        <f t="shared" si="3493"/>
        <v>0</v>
      </c>
      <c r="AJ1193" s="362">
        <f t="shared" si="3493"/>
        <v>0</v>
      </c>
      <c r="AK1193" s="362">
        <f t="shared" si="3493"/>
        <v>0</v>
      </c>
      <c r="AL1193" s="362">
        <f t="shared" si="3493"/>
        <v>0</v>
      </c>
      <c r="AM1193" s="362">
        <f t="shared" si="3493"/>
        <v>0</v>
      </c>
      <c r="AN1193" s="362">
        <f t="shared" si="3493"/>
        <v>0</v>
      </c>
      <c r="AO1193" s="362">
        <f t="shared" si="3493"/>
        <v>0</v>
      </c>
      <c r="AP1193" s="362">
        <f t="shared" si="3493"/>
        <v>0</v>
      </c>
      <c r="AQ1193" s="362">
        <f t="shared" si="3493"/>
        <v>0</v>
      </c>
      <c r="AR1193" s="362">
        <f t="shared" si="3493"/>
        <v>0</v>
      </c>
      <c r="AS1193" s="257"/>
    </row>
    <row r="1194" spans="1:45" ht="15" hidden="1" customHeight="1" outlineLevel="1">
      <c r="A1194" s="464"/>
      <c r="B1194" s="258"/>
      <c r="C1194" s="259"/>
      <c r="D1194" s="264"/>
      <c r="E1194" s="264"/>
      <c r="F1194" s="264"/>
      <c r="G1194" s="264"/>
      <c r="H1194" s="264"/>
      <c r="I1194" s="264"/>
      <c r="J1194" s="264"/>
      <c r="K1194" s="264"/>
      <c r="L1194" s="264"/>
      <c r="M1194" s="264"/>
      <c r="N1194" s="264"/>
      <c r="O1194" s="264"/>
      <c r="P1194" s="264"/>
      <c r="Q1194" s="260"/>
      <c r="R1194" s="264"/>
      <c r="S1194" s="264"/>
      <c r="T1194" s="264"/>
      <c r="U1194" s="264"/>
      <c r="V1194" s="264"/>
      <c r="W1194" s="264"/>
      <c r="X1194" s="264"/>
      <c r="Y1194" s="264"/>
      <c r="Z1194" s="264"/>
      <c r="AA1194" s="264"/>
      <c r="AB1194" s="264"/>
      <c r="AC1194" s="264"/>
      <c r="AD1194" s="264"/>
      <c r="AE1194" s="363"/>
      <c r="AF1194" s="364"/>
      <c r="AG1194" s="364"/>
      <c r="AH1194" s="364"/>
      <c r="AI1194" s="364"/>
      <c r="AJ1194" s="364"/>
      <c r="AK1194" s="364"/>
      <c r="AL1194" s="364"/>
      <c r="AM1194" s="364"/>
      <c r="AN1194" s="364"/>
      <c r="AO1194" s="364"/>
      <c r="AP1194" s="364"/>
      <c r="AQ1194" s="364"/>
      <c r="AR1194" s="364"/>
      <c r="AS1194" s="262"/>
    </row>
    <row r="1195" spans="1:45" ht="15" hidden="1" customHeight="1" outlineLevel="1">
      <c r="A1195" s="464">
        <v>3</v>
      </c>
      <c r="B1195" s="379" t="s">
        <v>97</v>
      </c>
      <c r="C1195" s="251" t="s">
        <v>25</v>
      </c>
      <c r="D1195" s="255"/>
      <c r="E1195" s="255"/>
      <c r="F1195" s="255"/>
      <c r="G1195" s="255"/>
      <c r="H1195" s="255"/>
      <c r="I1195" s="255"/>
      <c r="J1195" s="255"/>
      <c r="K1195" s="255"/>
      <c r="L1195" s="255"/>
      <c r="M1195" s="255"/>
      <c r="N1195" s="255"/>
      <c r="O1195" s="255"/>
      <c r="P1195" s="255"/>
      <c r="Q1195" s="251"/>
      <c r="R1195" s="255"/>
      <c r="S1195" s="255"/>
      <c r="T1195" s="255"/>
      <c r="U1195" s="255"/>
      <c r="V1195" s="255"/>
      <c r="W1195" s="255"/>
      <c r="X1195" s="255"/>
      <c r="Y1195" s="255"/>
      <c r="Z1195" s="255"/>
      <c r="AA1195" s="255"/>
      <c r="AB1195" s="255"/>
      <c r="AC1195" s="255"/>
      <c r="AD1195" s="255"/>
      <c r="AE1195" s="366"/>
      <c r="AF1195" s="366"/>
      <c r="AG1195" s="366"/>
      <c r="AH1195" s="366"/>
      <c r="AI1195" s="366"/>
      <c r="AJ1195" s="366"/>
      <c r="AK1195" s="366"/>
      <c r="AL1195" s="361"/>
      <c r="AM1195" s="361"/>
      <c r="AN1195" s="361"/>
      <c r="AO1195" s="361"/>
      <c r="AP1195" s="361"/>
      <c r="AQ1195" s="361"/>
      <c r="AR1195" s="361"/>
      <c r="AS1195" s="256">
        <f>SUM(AE1195:AR1195)</f>
        <v>0</v>
      </c>
    </row>
    <row r="1196" spans="1:45" ht="15" hidden="1" customHeight="1" outlineLevel="1">
      <c r="A1196" s="464"/>
      <c r="B1196" s="254" t="s">
        <v>724</v>
      </c>
      <c r="C1196" s="251" t="s">
        <v>163</v>
      </c>
      <c r="D1196" s="255"/>
      <c r="E1196" s="255"/>
      <c r="F1196" s="255"/>
      <c r="G1196" s="255"/>
      <c r="H1196" s="255"/>
      <c r="I1196" s="255"/>
      <c r="J1196" s="255"/>
      <c r="K1196" s="255"/>
      <c r="L1196" s="255"/>
      <c r="M1196" s="255"/>
      <c r="N1196" s="255"/>
      <c r="O1196" s="255"/>
      <c r="P1196" s="255"/>
      <c r="Q1196" s="414"/>
      <c r="R1196" s="255"/>
      <c r="S1196" s="255"/>
      <c r="T1196" s="255"/>
      <c r="U1196" s="255"/>
      <c r="V1196" s="255"/>
      <c r="W1196" s="255"/>
      <c r="X1196" s="255"/>
      <c r="Y1196" s="255"/>
      <c r="Z1196" s="255"/>
      <c r="AA1196" s="255"/>
      <c r="AB1196" s="255"/>
      <c r="AC1196" s="255"/>
      <c r="AD1196" s="255"/>
      <c r="AE1196" s="362">
        <f>AE1195</f>
        <v>0</v>
      </c>
      <c r="AF1196" s="362">
        <f t="shared" ref="AF1196:AR1196" si="3494">AF1195</f>
        <v>0</v>
      </c>
      <c r="AG1196" s="362">
        <f t="shared" si="3494"/>
        <v>0</v>
      </c>
      <c r="AH1196" s="362">
        <f t="shared" si="3494"/>
        <v>0</v>
      </c>
      <c r="AI1196" s="362">
        <f t="shared" si="3494"/>
        <v>0</v>
      </c>
      <c r="AJ1196" s="362">
        <f t="shared" si="3494"/>
        <v>0</v>
      </c>
      <c r="AK1196" s="362">
        <f t="shared" si="3494"/>
        <v>0</v>
      </c>
      <c r="AL1196" s="362">
        <f t="shared" si="3494"/>
        <v>0</v>
      </c>
      <c r="AM1196" s="362">
        <f t="shared" si="3494"/>
        <v>0</v>
      </c>
      <c r="AN1196" s="362">
        <f t="shared" si="3494"/>
        <v>0</v>
      </c>
      <c r="AO1196" s="362">
        <f t="shared" si="3494"/>
        <v>0</v>
      </c>
      <c r="AP1196" s="362">
        <f t="shared" si="3494"/>
        <v>0</v>
      </c>
      <c r="AQ1196" s="362">
        <f t="shared" si="3494"/>
        <v>0</v>
      </c>
      <c r="AR1196" s="362">
        <f t="shared" si="3494"/>
        <v>0</v>
      </c>
      <c r="AS1196" s="257"/>
    </row>
    <row r="1197" spans="1:45" ht="15" hidden="1" customHeight="1" outlineLevel="1">
      <c r="A1197" s="464"/>
      <c r="B1197" s="254"/>
      <c r="C1197" s="265"/>
      <c r="D1197" s="251"/>
      <c r="E1197" s="251"/>
      <c r="F1197" s="251"/>
      <c r="G1197" s="251"/>
      <c r="H1197" s="251"/>
      <c r="I1197" s="251"/>
      <c r="J1197" s="251"/>
      <c r="K1197" s="251"/>
      <c r="L1197" s="251"/>
      <c r="M1197" s="251"/>
      <c r="N1197" s="251"/>
      <c r="O1197" s="251"/>
      <c r="P1197" s="251"/>
      <c r="Q1197" s="251"/>
      <c r="R1197" s="251"/>
      <c r="S1197" s="251"/>
      <c r="T1197" s="251"/>
      <c r="U1197" s="251"/>
      <c r="V1197" s="251"/>
      <c r="W1197" s="251"/>
      <c r="X1197" s="251"/>
      <c r="Y1197" s="251"/>
      <c r="Z1197" s="251"/>
      <c r="AA1197" s="251"/>
      <c r="AB1197" s="251"/>
      <c r="AC1197" s="251"/>
      <c r="AD1197" s="251"/>
      <c r="AE1197" s="363"/>
      <c r="AF1197" s="363"/>
      <c r="AG1197" s="363"/>
      <c r="AH1197" s="363"/>
      <c r="AI1197" s="363"/>
      <c r="AJ1197" s="363"/>
      <c r="AK1197" s="363"/>
      <c r="AL1197" s="363"/>
      <c r="AM1197" s="363"/>
      <c r="AN1197" s="363"/>
      <c r="AO1197" s="363"/>
      <c r="AP1197" s="363"/>
      <c r="AQ1197" s="363"/>
      <c r="AR1197" s="363"/>
      <c r="AS1197" s="266"/>
    </row>
    <row r="1198" spans="1:45" ht="15" hidden="1" customHeight="1" outlineLevel="1">
      <c r="A1198" s="464">
        <v>4</v>
      </c>
      <c r="B1198" s="273" t="s">
        <v>661</v>
      </c>
      <c r="C1198" s="251" t="s">
        <v>25</v>
      </c>
      <c r="D1198" s="255"/>
      <c r="E1198" s="255"/>
      <c r="F1198" s="255"/>
      <c r="G1198" s="255"/>
      <c r="H1198" s="255"/>
      <c r="I1198" s="255"/>
      <c r="J1198" s="255"/>
      <c r="K1198" s="255"/>
      <c r="L1198" s="255"/>
      <c r="M1198" s="255"/>
      <c r="N1198" s="255"/>
      <c r="O1198" s="255"/>
      <c r="P1198" s="255"/>
      <c r="Q1198" s="251"/>
      <c r="R1198" s="255"/>
      <c r="S1198" s="255"/>
      <c r="T1198" s="255"/>
      <c r="U1198" s="255"/>
      <c r="V1198" s="255"/>
      <c r="W1198" s="255"/>
      <c r="X1198" s="255"/>
      <c r="Y1198" s="255"/>
      <c r="Z1198" s="255"/>
      <c r="AA1198" s="255"/>
      <c r="AB1198" s="255"/>
      <c r="AC1198" s="255"/>
      <c r="AD1198" s="255"/>
      <c r="AE1198" s="366"/>
      <c r="AF1198" s="366"/>
      <c r="AG1198" s="366"/>
      <c r="AH1198" s="366"/>
      <c r="AI1198" s="366"/>
      <c r="AJ1198" s="366"/>
      <c r="AK1198" s="366"/>
      <c r="AL1198" s="361"/>
      <c r="AM1198" s="361"/>
      <c r="AN1198" s="361"/>
      <c r="AO1198" s="361"/>
      <c r="AP1198" s="361"/>
      <c r="AQ1198" s="361"/>
      <c r="AR1198" s="361"/>
      <c r="AS1198" s="256">
        <f>SUM(AE1198:AR1198)</f>
        <v>0</v>
      </c>
    </row>
    <row r="1199" spans="1:45" ht="15" hidden="1" customHeight="1" outlineLevel="1">
      <c r="A1199" s="464"/>
      <c r="B1199" s="254" t="s">
        <v>724</v>
      </c>
      <c r="C1199" s="251" t="s">
        <v>163</v>
      </c>
      <c r="D1199" s="255"/>
      <c r="E1199" s="255"/>
      <c r="F1199" s="255"/>
      <c r="G1199" s="255"/>
      <c r="H1199" s="255"/>
      <c r="I1199" s="255"/>
      <c r="J1199" s="255"/>
      <c r="K1199" s="255"/>
      <c r="L1199" s="255"/>
      <c r="M1199" s="255"/>
      <c r="N1199" s="255"/>
      <c r="O1199" s="255"/>
      <c r="P1199" s="255"/>
      <c r="Q1199" s="414"/>
      <c r="R1199" s="255"/>
      <c r="S1199" s="255"/>
      <c r="T1199" s="255"/>
      <c r="U1199" s="255"/>
      <c r="V1199" s="255"/>
      <c r="W1199" s="255"/>
      <c r="X1199" s="255"/>
      <c r="Y1199" s="255"/>
      <c r="Z1199" s="255"/>
      <c r="AA1199" s="255"/>
      <c r="AB1199" s="255"/>
      <c r="AC1199" s="255"/>
      <c r="AD1199" s="255"/>
      <c r="AE1199" s="362">
        <f>AE1198</f>
        <v>0</v>
      </c>
      <c r="AF1199" s="362">
        <f t="shared" ref="AF1199:AR1199" si="3495">AF1198</f>
        <v>0</v>
      </c>
      <c r="AG1199" s="362">
        <f t="shared" si="3495"/>
        <v>0</v>
      </c>
      <c r="AH1199" s="362">
        <f t="shared" si="3495"/>
        <v>0</v>
      </c>
      <c r="AI1199" s="362">
        <f t="shared" si="3495"/>
        <v>0</v>
      </c>
      <c r="AJ1199" s="362">
        <f t="shared" si="3495"/>
        <v>0</v>
      </c>
      <c r="AK1199" s="362">
        <f t="shared" si="3495"/>
        <v>0</v>
      </c>
      <c r="AL1199" s="362">
        <f t="shared" si="3495"/>
        <v>0</v>
      </c>
      <c r="AM1199" s="362">
        <f t="shared" si="3495"/>
        <v>0</v>
      </c>
      <c r="AN1199" s="362">
        <f t="shared" si="3495"/>
        <v>0</v>
      </c>
      <c r="AO1199" s="362">
        <f t="shared" si="3495"/>
        <v>0</v>
      </c>
      <c r="AP1199" s="362">
        <f t="shared" si="3495"/>
        <v>0</v>
      </c>
      <c r="AQ1199" s="362">
        <f t="shared" si="3495"/>
        <v>0</v>
      </c>
      <c r="AR1199" s="362">
        <f t="shared" si="3495"/>
        <v>0</v>
      </c>
      <c r="AS1199" s="257"/>
    </row>
    <row r="1200" spans="1:45" ht="15" hidden="1" customHeight="1" outlineLevel="1">
      <c r="A1200" s="464"/>
      <c r="B1200" s="254"/>
      <c r="C1200" s="265"/>
      <c r="D1200" s="264"/>
      <c r="E1200" s="264"/>
      <c r="F1200" s="264"/>
      <c r="G1200" s="264"/>
      <c r="H1200" s="264"/>
      <c r="I1200" s="264"/>
      <c r="J1200" s="264"/>
      <c r="K1200" s="264"/>
      <c r="L1200" s="264"/>
      <c r="M1200" s="264"/>
      <c r="N1200" s="264"/>
      <c r="O1200" s="264"/>
      <c r="P1200" s="264"/>
      <c r="Q1200" s="251"/>
      <c r="R1200" s="264"/>
      <c r="S1200" s="264"/>
      <c r="T1200" s="264"/>
      <c r="U1200" s="264"/>
      <c r="V1200" s="264"/>
      <c r="W1200" s="264"/>
      <c r="X1200" s="264"/>
      <c r="Y1200" s="264"/>
      <c r="Z1200" s="264"/>
      <c r="AA1200" s="264"/>
      <c r="AB1200" s="264"/>
      <c r="AC1200" s="264"/>
      <c r="AD1200" s="264"/>
      <c r="AE1200" s="363"/>
      <c r="AF1200" s="363"/>
      <c r="AG1200" s="363"/>
      <c r="AH1200" s="363"/>
      <c r="AI1200" s="363"/>
      <c r="AJ1200" s="363"/>
      <c r="AK1200" s="363"/>
      <c r="AL1200" s="363"/>
      <c r="AM1200" s="363"/>
      <c r="AN1200" s="363"/>
      <c r="AO1200" s="363"/>
      <c r="AP1200" s="363"/>
      <c r="AQ1200" s="363"/>
      <c r="AR1200" s="363"/>
      <c r="AS1200" s="266"/>
    </row>
    <row r="1201" spans="1:45" ht="15" hidden="1" customHeight="1" outlineLevel="1">
      <c r="A1201" s="464">
        <v>5</v>
      </c>
      <c r="B1201" s="379" t="s">
        <v>98</v>
      </c>
      <c r="C1201" s="251" t="s">
        <v>25</v>
      </c>
      <c r="D1201" s="255"/>
      <c r="E1201" s="255"/>
      <c r="F1201" s="255"/>
      <c r="G1201" s="255"/>
      <c r="H1201" s="255"/>
      <c r="I1201" s="255"/>
      <c r="J1201" s="255"/>
      <c r="K1201" s="255"/>
      <c r="L1201" s="255"/>
      <c r="M1201" s="255"/>
      <c r="N1201" s="255"/>
      <c r="O1201" s="255"/>
      <c r="P1201" s="255"/>
      <c r="Q1201" s="251"/>
      <c r="R1201" s="255"/>
      <c r="S1201" s="255"/>
      <c r="T1201" s="255"/>
      <c r="U1201" s="255"/>
      <c r="V1201" s="255"/>
      <c r="W1201" s="255"/>
      <c r="X1201" s="255"/>
      <c r="Y1201" s="255"/>
      <c r="Z1201" s="255"/>
      <c r="AA1201" s="255"/>
      <c r="AB1201" s="255"/>
      <c r="AC1201" s="255"/>
      <c r="AD1201" s="255"/>
      <c r="AE1201" s="366"/>
      <c r="AF1201" s="366"/>
      <c r="AG1201" s="366"/>
      <c r="AH1201" s="366"/>
      <c r="AI1201" s="366"/>
      <c r="AJ1201" s="366"/>
      <c r="AK1201" s="366"/>
      <c r="AL1201" s="361"/>
      <c r="AM1201" s="361"/>
      <c r="AN1201" s="361"/>
      <c r="AO1201" s="361"/>
      <c r="AP1201" s="361"/>
      <c r="AQ1201" s="361"/>
      <c r="AR1201" s="361"/>
      <c r="AS1201" s="256">
        <f>SUM(AE1201:AR1201)</f>
        <v>0</v>
      </c>
    </row>
    <row r="1202" spans="1:45" ht="15" hidden="1" customHeight="1" outlineLevel="1">
      <c r="A1202" s="464"/>
      <c r="B1202" s="254" t="s">
        <v>724</v>
      </c>
      <c r="C1202" s="251" t="s">
        <v>163</v>
      </c>
      <c r="D1202" s="255"/>
      <c r="E1202" s="255"/>
      <c r="F1202" s="255"/>
      <c r="G1202" s="255"/>
      <c r="H1202" s="255"/>
      <c r="I1202" s="255"/>
      <c r="J1202" s="255"/>
      <c r="K1202" s="255"/>
      <c r="L1202" s="255"/>
      <c r="M1202" s="255"/>
      <c r="N1202" s="255"/>
      <c r="O1202" s="255"/>
      <c r="P1202" s="255"/>
      <c r="Q1202" s="414"/>
      <c r="R1202" s="255"/>
      <c r="S1202" s="255"/>
      <c r="T1202" s="255"/>
      <c r="U1202" s="255"/>
      <c r="V1202" s="255"/>
      <c r="W1202" s="255"/>
      <c r="X1202" s="255"/>
      <c r="Y1202" s="255"/>
      <c r="Z1202" s="255"/>
      <c r="AA1202" s="255"/>
      <c r="AB1202" s="255"/>
      <c r="AC1202" s="255"/>
      <c r="AD1202" s="255"/>
      <c r="AE1202" s="362">
        <f>AE1201</f>
        <v>0</v>
      </c>
      <c r="AF1202" s="362">
        <f t="shared" ref="AF1202:AR1202" si="3496">AF1201</f>
        <v>0</v>
      </c>
      <c r="AG1202" s="362">
        <f t="shared" si="3496"/>
        <v>0</v>
      </c>
      <c r="AH1202" s="362">
        <f t="shared" si="3496"/>
        <v>0</v>
      </c>
      <c r="AI1202" s="362">
        <f t="shared" si="3496"/>
        <v>0</v>
      </c>
      <c r="AJ1202" s="362">
        <f t="shared" si="3496"/>
        <v>0</v>
      </c>
      <c r="AK1202" s="362">
        <f t="shared" si="3496"/>
        <v>0</v>
      </c>
      <c r="AL1202" s="362">
        <f t="shared" si="3496"/>
        <v>0</v>
      </c>
      <c r="AM1202" s="362">
        <f t="shared" si="3496"/>
        <v>0</v>
      </c>
      <c r="AN1202" s="362">
        <f t="shared" si="3496"/>
        <v>0</v>
      </c>
      <c r="AO1202" s="362">
        <f t="shared" si="3496"/>
        <v>0</v>
      </c>
      <c r="AP1202" s="362">
        <f t="shared" si="3496"/>
        <v>0</v>
      </c>
      <c r="AQ1202" s="362">
        <f t="shared" si="3496"/>
        <v>0</v>
      </c>
      <c r="AR1202" s="362">
        <f t="shared" si="3496"/>
        <v>0</v>
      </c>
      <c r="AS1202" s="257"/>
    </row>
    <row r="1203" spans="1:45" ht="15" hidden="1" customHeight="1" outlineLevel="1">
      <c r="A1203" s="464"/>
      <c r="B1203" s="254"/>
      <c r="C1203" s="251"/>
      <c r="D1203" s="251"/>
      <c r="E1203" s="251"/>
      <c r="F1203" s="251"/>
      <c r="G1203" s="251"/>
      <c r="H1203" s="251"/>
      <c r="I1203" s="251"/>
      <c r="J1203" s="251"/>
      <c r="K1203" s="251"/>
      <c r="L1203" s="251"/>
      <c r="M1203" s="251"/>
      <c r="N1203" s="251"/>
      <c r="O1203" s="251"/>
      <c r="P1203" s="251"/>
      <c r="Q1203" s="251"/>
      <c r="R1203" s="251"/>
      <c r="S1203" s="251"/>
      <c r="T1203" s="251"/>
      <c r="U1203" s="251"/>
      <c r="V1203" s="251"/>
      <c r="W1203" s="251"/>
      <c r="X1203" s="251"/>
      <c r="Y1203" s="251"/>
      <c r="Z1203" s="251"/>
      <c r="AA1203" s="251"/>
      <c r="AB1203" s="251"/>
      <c r="AC1203" s="251"/>
      <c r="AD1203" s="251"/>
      <c r="AE1203" s="373"/>
      <c r="AF1203" s="374"/>
      <c r="AG1203" s="374"/>
      <c r="AH1203" s="374"/>
      <c r="AI1203" s="374"/>
      <c r="AJ1203" s="374"/>
      <c r="AK1203" s="374"/>
      <c r="AL1203" s="374"/>
      <c r="AM1203" s="374"/>
      <c r="AN1203" s="374"/>
      <c r="AO1203" s="374"/>
      <c r="AP1203" s="374"/>
      <c r="AQ1203" s="374"/>
      <c r="AR1203" s="374"/>
      <c r="AS1203" s="257"/>
    </row>
    <row r="1204" spans="1:45" ht="15.75" hidden="1" outlineLevel="1">
      <c r="A1204" s="464"/>
      <c r="B1204" s="278" t="s">
        <v>495</v>
      </c>
      <c r="C1204" s="249"/>
      <c r="D1204" s="249"/>
      <c r="E1204" s="249"/>
      <c r="F1204" s="249"/>
      <c r="G1204" s="249"/>
      <c r="H1204" s="249"/>
      <c r="I1204" s="249"/>
      <c r="J1204" s="249"/>
      <c r="K1204" s="249"/>
      <c r="L1204" s="249"/>
      <c r="M1204" s="249"/>
      <c r="N1204" s="249"/>
      <c r="O1204" s="249"/>
      <c r="P1204" s="249"/>
      <c r="Q1204" s="250"/>
      <c r="R1204" s="249"/>
      <c r="S1204" s="249"/>
      <c r="T1204" s="249"/>
      <c r="U1204" s="249"/>
      <c r="V1204" s="249"/>
      <c r="W1204" s="249"/>
      <c r="X1204" s="249"/>
      <c r="Y1204" s="249"/>
      <c r="Z1204" s="249"/>
      <c r="AA1204" s="249"/>
      <c r="AB1204" s="249"/>
      <c r="AC1204" s="249"/>
      <c r="AD1204" s="249"/>
      <c r="AE1204" s="365"/>
      <c r="AF1204" s="365"/>
      <c r="AG1204" s="365"/>
      <c r="AH1204" s="365"/>
      <c r="AI1204" s="365"/>
      <c r="AJ1204" s="365"/>
      <c r="AK1204" s="365"/>
      <c r="AL1204" s="365"/>
      <c r="AM1204" s="365"/>
      <c r="AN1204" s="365"/>
      <c r="AO1204" s="365"/>
      <c r="AP1204" s="365"/>
      <c r="AQ1204" s="365"/>
      <c r="AR1204" s="365"/>
      <c r="AS1204" s="252"/>
    </row>
    <row r="1205" spans="1:45" ht="15" hidden="1" customHeight="1" outlineLevel="1">
      <c r="A1205" s="464">
        <v>6</v>
      </c>
      <c r="B1205" s="379" t="s">
        <v>99</v>
      </c>
      <c r="C1205" s="251" t="s">
        <v>25</v>
      </c>
      <c r="D1205" s="255"/>
      <c r="E1205" s="255"/>
      <c r="F1205" s="255"/>
      <c r="G1205" s="255"/>
      <c r="H1205" s="255"/>
      <c r="I1205" s="255"/>
      <c r="J1205" s="255"/>
      <c r="K1205" s="255"/>
      <c r="L1205" s="255"/>
      <c r="M1205" s="255"/>
      <c r="N1205" s="255"/>
      <c r="O1205" s="255"/>
      <c r="P1205" s="255"/>
      <c r="Q1205" s="255">
        <v>12</v>
      </c>
      <c r="R1205" s="255"/>
      <c r="S1205" s="255"/>
      <c r="T1205" s="255"/>
      <c r="U1205" s="255"/>
      <c r="V1205" s="255"/>
      <c r="W1205" s="255"/>
      <c r="X1205" s="255"/>
      <c r="Y1205" s="255"/>
      <c r="Z1205" s="255"/>
      <c r="AA1205" s="255"/>
      <c r="AB1205" s="255"/>
      <c r="AC1205" s="255"/>
      <c r="AD1205" s="255"/>
      <c r="AE1205" s="366"/>
      <c r="AF1205" s="366"/>
      <c r="AG1205" s="366"/>
      <c r="AH1205" s="366"/>
      <c r="AI1205" s="366"/>
      <c r="AJ1205" s="366"/>
      <c r="AK1205" s="366"/>
      <c r="AL1205" s="366"/>
      <c r="AM1205" s="366"/>
      <c r="AN1205" s="366"/>
      <c r="AO1205" s="366"/>
      <c r="AP1205" s="366"/>
      <c r="AQ1205" s="366"/>
      <c r="AR1205" s="366"/>
      <c r="AS1205" s="256">
        <f>SUM(AE1205:AR1205)</f>
        <v>0</v>
      </c>
    </row>
    <row r="1206" spans="1:45" ht="15" hidden="1" customHeight="1" outlineLevel="1">
      <c r="A1206" s="464"/>
      <c r="B1206" s="254" t="s">
        <v>724</v>
      </c>
      <c r="C1206" s="251" t="s">
        <v>163</v>
      </c>
      <c r="D1206" s="255"/>
      <c r="E1206" s="255"/>
      <c r="F1206" s="255"/>
      <c r="G1206" s="255"/>
      <c r="H1206" s="255"/>
      <c r="I1206" s="255"/>
      <c r="J1206" s="255"/>
      <c r="K1206" s="255"/>
      <c r="L1206" s="255"/>
      <c r="M1206" s="255"/>
      <c r="N1206" s="255"/>
      <c r="O1206" s="255"/>
      <c r="P1206" s="255"/>
      <c r="Q1206" s="255">
        <f>Q1205</f>
        <v>12</v>
      </c>
      <c r="R1206" s="255"/>
      <c r="S1206" s="255"/>
      <c r="T1206" s="255"/>
      <c r="U1206" s="255"/>
      <c r="V1206" s="255"/>
      <c r="W1206" s="255"/>
      <c r="X1206" s="255"/>
      <c r="Y1206" s="255"/>
      <c r="Z1206" s="255"/>
      <c r="AA1206" s="255"/>
      <c r="AB1206" s="255"/>
      <c r="AC1206" s="255"/>
      <c r="AD1206" s="255"/>
      <c r="AE1206" s="362">
        <f>AE1205</f>
        <v>0</v>
      </c>
      <c r="AF1206" s="362">
        <f t="shared" ref="AF1206:AR1206" si="3497">AF1205</f>
        <v>0</v>
      </c>
      <c r="AG1206" s="362">
        <f t="shared" si="3497"/>
        <v>0</v>
      </c>
      <c r="AH1206" s="362">
        <f t="shared" si="3497"/>
        <v>0</v>
      </c>
      <c r="AI1206" s="362">
        <f t="shared" si="3497"/>
        <v>0</v>
      </c>
      <c r="AJ1206" s="362">
        <f t="shared" si="3497"/>
        <v>0</v>
      </c>
      <c r="AK1206" s="362">
        <f t="shared" si="3497"/>
        <v>0</v>
      </c>
      <c r="AL1206" s="362">
        <f t="shared" si="3497"/>
        <v>0</v>
      </c>
      <c r="AM1206" s="362">
        <f t="shared" si="3497"/>
        <v>0</v>
      </c>
      <c r="AN1206" s="362">
        <f t="shared" si="3497"/>
        <v>0</v>
      </c>
      <c r="AO1206" s="362">
        <f t="shared" si="3497"/>
        <v>0</v>
      </c>
      <c r="AP1206" s="362">
        <f t="shared" si="3497"/>
        <v>0</v>
      </c>
      <c r="AQ1206" s="362">
        <f t="shared" si="3497"/>
        <v>0</v>
      </c>
      <c r="AR1206" s="362">
        <f t="shared" si="3497"/>
        <v>0</v>
      </c>
      <c r="AS1206" s="270"/>
    </row>
    <row r="1207" spans="1:45" ht="15" hidden="1" customHeight="1" outlineLevel="1">
      <c r="A1207" s="464"/>
      <c r="B1207" s="269"/>
      <c r="C1207" s="271"/>
      <c r="D1207" s="251"/>
      <c r="E1207" s="251"/>
      <c r="F1207" s="251"/>
      <c r="G1207" s="251"/>
      <c r="H1207" s="251"/>
      <c r="I1207" s="251"/>
      <c r="J1207" s="251"/>
      <c r="K1207" s="251"/>
      <c r="L1207" s="251"/>
      <c r="M1207" s="251"/>
      <c r="N1207" s="251"/>
      <c r="O1207" s="251"/>
      <c r="P1207" s="251"/>
      <c r="Q1207" s="251"/>
      <c r="R1207" s="251"/>
      <c r="S1207" s="251"/>
      <c r="T1207" s="251"/>
      <c r="U1207" s="251"/>
      <c r="V1207" s="251"/>
      <c r="W1207" s="251"/>
      <c r="X1207" s="251"/>
      <c r="Y1207" s="251"/>
      <c r="Z1207" s="251"/>
      <c r="AA1207" s="251"/>
      <c r="AB1207" s="251"/>
      <c r="AC1207" s="251"/>
      <c r="AD1207" s="251"/>
      <c r="AE1207" s="367"/>
      <c r="AF1207" s="367"/>
      <c r="AG1207" s="367"/>
      <c r="AH1207" s="367"/>
      <c r="AI1207" s="367"/>
      <c r="AJ1207" s="367"/>
      <c r="AK1207" s="367"/>
      <c r="AL1207" s="367"/>
      <c r="AM1207" s="367"/>
      <c r="AN1207" s="367"/>
      <c r="AO1207" s="367"/>
      <c r="AP1207" s="367"/>
      <c r="AQ1207" s="367"/>
      <c r="AR1207" s="367"/>
      <c r="AS1207" s="272"/>
    </row>
    <row r="1208" spans="1:45" ht="15" hidden="1" customHeight="1" outlineLevel="1">
      <c r="A1208" s="464">
        <v>7</v>
      </c>
      <c r="B1208" s="379" t="s">
        <v>100</v>
      </c>
      <c r="C1208" s="251" t="s">
        <v>25</v>
      </c>
      <c r="D1208" s="255"/>
      <c r="E1208" s="255"/>
      <c r="F1208" s="255"/>
      <c r="G1208" s="255"/>
      <c r="H1208" s="255"/>
      <c r="I1208" s="255"/>
      <c r="J1208" s="255"/>
      <c r="K1208" s="255"/>
      <c r="L1208" s="255"/>
      <c r="M1208" s="255"/>
      <c r="N1208" s="255"/>
      <c r="O1208" s="255"/>
      <c r="P1208" s="255"/>
      <c r="Q1208" s="255">
        <v>12</v>
      </c>
      <c r="R1208" s="255"/>
      <c r="S1208" s="255"/>
      <c r="T1208" s="255"/>
      <c r="U1208" s="255"/>
      <c r="V1208" s="255"/>
      <c r="W1208" s="255"/>
      <c r="X1208" s="255"/>
      <c r="Y1208" s="255"/>
      <c r="Z1208" s="255"/>
      <c r="AA1208" s="255"/>
      <c r="AB1208" s="255"/>
      <c r="AC1208" s="255"/>
      <c r="AD1208" s="255"/>
      <c r="AE1208" s="366"/>
      <c r="AF1208" s="366"/>
      <c r="AG1208" s="366"/>
      <c r="AH1208" s="366"/>
      <c r="AI1208" s="366"/>
      <c r="AJ1208" s="366"/>
      <c r="AK1208" s="366"/>
      <c r="AL1208" s="366"/>
      <c r="AM1208" s="366"/>
      <c r="AN1208" s="366"/>
      <c r="AO1208" s="366"/>
      <c r="AP1208" s="366"/>
      <c r="AQ1208" s="366"/>
      <c r="AR1208" s="366"/>
      <c r="AS1208" s="256">
        <f>SUM(AE1208:AR1208)</f>
        <v>0</v>
      </c>
    </row>
    <row r="1209" spans="1:45" ht="15" hidden="1" customHeight="1" outlineLevel="1">
      <c r="A1209" s="464"/>
      <c r="B1209" s="254" t="s">
        <v>724</v>
      </c>
      <c r="C1209" s="251" t="s">
        <v>163</v>
      </c>
      <c r="D1209" s="255"/>
      <c r="E1209" s="255"/>
      <c r="F1209" s="255"/>
      <c r="G1209" s="255"/>
      <c r="H1209" s="255"/>
      <c r="I1209" s="255"/>
      <c r="J1209" s="255"/>
      <c r="K1209" s="255"/>
      <c r="L1209" s="255"/>
      <c r="M1209" s="255"/>
      <c r="N1209" s="255"/>
      <c r="O1209" s="255"/>
      <c r="P1209" s="255"/>
      <c r="Q1209" s="255">
        <f>Q1208</f>
        <v>12</v>
      </c>
      <c r="R1209" s="255"/>
      <c r="S1209" s="255"/>
      <c r="T1209" s="255"/>
      <c r="U1209" s="255"/>
      <c r="V1209" s="255"/>
      <c r="W1209" s="255"/>
      <c r="X1209" s="255"/>
      <c r="Y1209" s="255"/>
      <c r="Z1209" s="255"/>
      <c r="AA1209" s="255"/>
      <c r="AB1209" s="255"/>
      <c r="AC1209" s="255"/>
      <c r="AD1209" s="255"/>
      <c r="AE1209" s="362">
        <f>AE1208</f>
        <v>0</v>
      </c>
      <c r="AF1209" s="362">
        <f t="shared" ref="AF1209:AR1209" si="3498">AF1208</f>
        <v>0</v>
      </c>
      <c r="AG1209" s="362">
        <f t="shared" si="3498"/>
        <v>0</v>
      </c>
      <c r="AH1209" s="362">
        <f t="shared" si="3498"/>
        <v>0</v>
      </c>
      <c r="AI1209" s="362">
        <f t="shared" si="3498"/>
        <v>0</v>
      </c>
      <c r="AJ1209" s="362">
        <f t="shared" si="3498"/>
        <v>0</v>
      </c>
      <c r="AK1209" s="362">
        <f t="shared" si="3498"/>
        <v>0</v>
      </c>
      <c r="AL1209" s="362">
        <f t="shared" si="3498"/>
        <v>0</v>
      </c>
      <c r="AM1209" s="362">
        <f t="shared" si="3498"/>
        <v>0</v>
      </c>
      <c r="AN1209" s="362">
        <f t="shared" si="3498"/>
        <v>0</v>
      </c>
      <c r="AO1209" s="362">
        <f t="shared" si="3498"/>
        <v>0</v>
      </c>
      <c r="AP1209" s="362">
        <f t="shared" si="3498"/>
        <v>0</v>
      </c>
      <c r="AQ1209" s="362">
        <f t="shared" si="3498"/>
        <v>0</v>
      </c>
      <c r="AR1209" s="362">
        <f t="shared" si="3498"/>
        <v>0</v>
      </c>
      <c r="AS1209" s="270"/>
    </row>
    <row r="1210" spans="1:45" ht="15" hidden="1" customHeight="1" outlineLevel="1">
      <c r="A1210" s="464"/>
      <c r="B1210" s="273"/>
      <c r="C1210" s="27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367"/>
      <c r="AF1210" s="368"/>
      <c r="AG1210" s="367"/>
      <c r="AH1210" s="367"/>
      <c r="AI1210" s="367"/>
      <c r="AJ1210" s="367"/>
      <c r="AK1210" s="367"/>
      <c r="AL1210" s="367"/>
      <c r="AM1210" s="367"/>
      <c r="AN1210" s="367"/>
      <c r="AO1210" s="367"/>
      <c r="AP1210" s="367"/>
      <c r="AQ1210" s="367"/>
      <c r="AR1210" s="367"/>
      <c r="AS1210" s="272"/>
    </row>
    <row r="1211" spans="1:45" ht="15" hidden="1" customHeight="1" outlineLevel="1">
      <c r="A1211" s="464">
        <v>8</v>
      </c>
      <c r="B1211" s="379" t="s">
        <v>101</v>
      </c>
      <c r="C1211" s="251" t="s">
        <v>25</v>
      </c>
      <c r="D1211" s="255"/>
      <c r="E1211" s="255"/>
      <c r="F1211" s="255"/>
      <c r="G1211" s="255"/>
      <c r="H1211" s="255"/>
      <c r="I1211" s="255"/>
      <c r="J1211" s="255"/>
      <c r="K1211" s="255"/>
      <c r="L1211" s="255"/>
      <c r="M1211" s="255"/>
      <c r="N1211" s="255"/>
      <c r="O1211" s="255"/>
      <c r="P1211" s="255"/>
      <c r="Q1211" s="255">
        <v>12</v>
      </c>
      <c r="R1211" s="255"/>
      <c r="S1211" s="255"/>
      <c r="T1211" s="255"/>
      <c r="U1211" s="255"/>
      <c r="V1211" s="255"/>
      <c r="W1211" s="255"/>
      <c r="X1211" s="255"/>
      <c r="Y1211" s="255"/>
      <c r="Z1211" s="255"/>
      <c r="AA1211" s="255"/>
      <c r="AB1211" s="255"/>
      <c r="AC1211" s="255"/>
      <c r="AD1211" s="255"/>
      <c r="AE1211" s="366"/>
      <c r="AF1211" s="366"/>
      <c r="AG1211" s="366"/>
      <c r="AH1211" s="366"/>
      <c r="AI1211" s="366"/>
      <c r="AJ1211" s="366"/>
      <c r="AK1211" s="366"/>
      <c r="AL1211" s="366"/>
      <c r="AM1211" s="366"/>
      <c r="AN1211" s="366"/>
      <c r="AO1211" s="366"/>
      <c r="AP1211" s="366"/>
      <c r="AQ1211" s="366"/>
      <c r="AR1211" s="366"/>
      <c r="AS1211" s="256">
        <f>SUM(AE1211:AR1211)</f>
        <v>0</v>
      </c>
    </row>
    <row r="1212" spans="1:45" ht="15" hidden="1" customHeight="1" outlineLevel="1">
      <c r="A1212" s="464"/>
      <c r="B1212" s="254" t="s">
        <v>724</v>
      </c>
      <c r="C1212" s="251" t="s">
        <v>163</v>
      </c>
      <c r="D1212" s="255"/>
      <c r="E1212" s="255"/>
      <c r="F1212" s="255"/>
      <c r="G1212" s="255"/>
      <c r="H1212" s="255"/>
      <c r="I1212" s="255"/>
      <c r="J1212" s="255"/>
      <c r="K1212" s="255"/>
      <c r="L1212" s="255"/>
      <c r="M1212" s="255"/>
      <c r="N1212" s="255"/>
      <c r="O1212" s="255"/>
      <c r="P1212" s="255"/>
      <c r="Q1212" s="255">
        <f>Q1211</f>
        <v>12</v>
      </c>
      <c r="R1212" s="255"/>
      <c r="S1212" s="255"/>
      <c r="T1212" s="255"/>
      <c r="U1212" s="255"/>
      <c r="V1212" s="255"/>
      <c r="W1212" s="255"/>
      <c r="X1212" s="255"/>
      <c r="Y1212" s="255"/>
      <c r="Z1212" s="255"/>
      <c r="AA1212" s="255"/>
      <c r="AB1212" s="255"/>
      <c r="AC1212" s="255"/>
      <c r="AD1212" s="255"/>
      <c r="AE1212" s="362">
        <f>AE1211</f>
        <v>0</v>
      </c>
      <c r="AF1212" s="362">
        <f t="shared" ref="AF1212:AR1212" si="3499">AF1211</f>
        <v>0</v>
      </c>
      <c r="AG1212" s="362">
        <f t="shared" si="3499"/>
        <v>0</v>
      </c>
      <c r="AH1212" s="362">
        <f t="shared" si="3499"/>
        <v>0</v>
      </c>
      <c r="AI1212" s="362">
        <f t="shared" si="3499"/>
        <v>0</v>
      </c>
      <c r="AJ1212" s="362">
        <f t="shared" si="3499"/>
        <v>0</v>
      </c>
      <c r="AK1212" s="362">
        <f t="shared" si="3499"/>
        <v>0</v>
      </c>
      <c r="AL1212" s="362">
        <f t="shared" si="3499"/>
        <v>0</v>
      </c>
      <c r="AM1212" s="362">
        <f t="shared" si="3499"/>
        <v>0</v>
      </c>
      <c r="AN1212" s="362">
        <f t="shared" si="3499"/>
        <v>0</v>
      </c>
      <c r="AO1212" s="362">
        <f t="shared" si="3499"/>
        <v>0</v>
      </c>
      <c r="AP1212" s="362">
        <f t="shared" si="3499"/>
        <v>0</v>
      </c>
      <c r="AQ1212" s="362">
        <f t="shared" si="3499"/>
        <v>0</v>
      </c>
      <c r="AR1212" s="362">
        <f t="shared" si="3499"/>
        <v>0</v>
      </c>
      <c r="AS1212" s="270"/>
    </row>
    <row r="1213" spans="1:45" ht="15" hidden="1" customHeight="1" outlineLevel="1">
      <c r="A1213" s="464"/>
      <c r="B1213" s="273"/>
      <c r="C1213" s="271"/>
      <c r="D1213" s="275"/>
      <c r="E1213" s="275"/>
      <c r="F1213" s="275"/>
      <c r="G1213" s="275"/>
      <c r="H1213" s="275"/>
      <c r="I1213" s="275"/>
      <c r="J1213" s="275"/>
      <c r="K1213" s="275"/>
      <c r="L1213" s="275"/>
      <c r="M1213" s="275"/>
      <c r="N1213" s="275"/>
      <c r="O1213" s="275"/>
      <c r="P1213" s="275"/>
      <c r="Q1213" s="251"/>
      <c r="R1213" s="275"/>
      <c r="S1213" s="275"/>
      <c r="T1213" s="275"/>
      <c r="U1213" s="275"/>
      <c r="V1213" s="275"/>
      <c r="W1213" s="275"/>
      <c r="X1213" s="275"/>
      <c r="Y1213" s="275"/>
      <c r="Z1213" s="275"/>
      <c r="AA1213" s="275"/>
      <c r="AB1213" s="275"/>
      <c r="AC1213" s="275"/>
      <c r="AD1213" s="275"/>
      <c r="AE1213" s="367"/>
      <c r="AF1213" s="368"/>
      <c r="AG1213" s="367"/>
      <c r="AH1213" s="367"/>
      <c r="AI1213" s="367"/>
      <c r="AJ1213" s="367"/>
      <c r="AK1213" s="367"/>
      <c r="AL1213" s="367"/>
      <c r="AM1213" s="367"/>
      <c r="AN1213" s="367"/>
      <c r="AO1213" s="367"/>
      <c r="AP1213" s="367"/>
      <c r="AQ1213" s="367"/>
      <c r="AR1213" s="367"/>
      <c r="AS1213" s="272"/>
    </row>
    <row r="1214" spans="1:45" ht="15" hidden="1" customHeight="1" outlineLevel="1">
      <c r="A1214" s="464">
        <v>9</v>
      </c>
      <c r="B1214" s="379" t="s">
        <v>102</v>
      </c>
      <c r="C1214" s="251" t="s">
        <v>25</v>
      </c>
      <c r="D1214" s="255"/>
      <c r="E1214" s="255"/>
      <c r="F1214" s="255"/>
      <c r="G1214" s="255"/>
      <c r="H1214" s="255"/>
      <c r="I1214" s="255"/>
      <c r="J1214" s="255"/>
      <c r="K1214" s="255"/>
      <c r="L1214" s="255"/>
      <c r="M1214" s="255"/>
      <c r="N1214" s="255"/>
      <c r="O1214" s="255"/>
      <c r="P1214" s="255"/>
      <c r="Q1214" s="255">
        <v>12</v>
      </c>
      <c r="R1214" s="255"/>
      <c r="S1214" s="255"/>
      <c r="T1214" s="255"/>
      <c r="U1214" s="255"/>
      <c r="V1214" s="255"/>
      <c r="W1214" s="255"/>
      <c r="X1214" s="255"/>
      <c r="Y1214" s="255"/>
      <c r="Z1214" s="255"/>
      <c r="AA1214" s="255"/>
      <c r="AB1214" s="255"/>
      <c r="AC1214" s="255"/>
      <c r="AD1214" s="255"/>
      <c r="AE1214" s="366"/>
      <c r="AF1214" s="366"/>
      <c r="AG1214" s="366"/>
      <c r="AH1214" s="366"/>
      <c r="AI1214" s="366"/>
      <c r="AJ1214" s="366"/>
      <c r="AK1214" s="366"/>
      <c r="AL1214" s="366"/>
      <c r="AM1214" s="366"/>
      <c r="AN1214" s="366"/>
      <c r="AO1214" s="366"/>
      <c r="AP1214" s="366"/>
      <c r="AQ1214" s="366"/>
      <c r="AR1214" s="366"/>
      <c r="AS1214" s="256">
        <f>SUM(AE1214:AR1214)</f>
        <v>0</v>
      </c>
    </row>
    <row r="1215" spans="1:45" ht="15" hidden="1" customHeight="1" outlineLevel="1">
      <c r="A1215" s="464"/>
      <c r="B1215" s="254" t="s">
        <v>724</v>
      </c>
      <c r="C1215" s="251" t="s">
        <v>163</v>
      </c>
      <c r="D1215" s="255"/>
      <c r="E1215" s="255"/>
      <c r="F1215" s="255"/>
      <c r="G1215" s="255"/>
      <c r="H1215" s="255"/>
      <c r="I1215" s="255"/>
      <c r="J1215" s="255"/>
      <c r="K1215" s="255"/>
      <c r="L1215" s="255"/>
      <c r="M1215" s="255"/>
      <c r="N1215" s="255"/>
      <c r="O1215" s="255"/>
      <c r="P1215" s="255"/>
      <c r="Q1215" s="255">
        <f>Q1214</f>
        <v>12</v>
      </c>
      <c r="R1215" s="255"/>
      <c r="S1215" s="255"/>
      <c r="T1215" s="255"/>
      <c r="U1215" s="255"/>
      <c r="V1215" s="255"/>
      <c r="W1215" s="255"/>
      <c r="X1215" s="255"/>
      <c r="Y1215" s="255"/>
      <c r="Z1215" s="255"/>
      <c r="AA1215" s="255"/>
      <c r="AB1215" s="255"/>
      <c r="AC1215" s="255"/>
      <c r="AD1215" s="255"/>
      <c r="AE1215" s="362">
        <f>AE1214</f>
        <v>0</v>
      </c>
      <c r="AF1215" s="362">
        <f t="shared" ref="AF1215:AR1215" si="3500">AF1214</f>
        <v>0</v>
      </c>
      <c r="AG1215" s="362">
        <f t="shared" si="3500"/>
        <v>0</v>
      </c>
      <c r="AH1215" s="362">
        <f t="shared" si="3500"/>
        <v>0</v>
      </c>
      <c r="AI1215" s="362">
        <f t="shared" si="3500"/>
        <v>0</v>
      </c>
      <c r="AJ1215" s="362">
        <f t="shared" si="3500"/>
        <v>0</v>
      </c>
      <c r="AK1215" s="362">
        <f t="shared" si="3500"/>
        <v>0</v>
      </c>
      <c r="AL1215" s="362">
        <f t="shared" si="3500"/>
        <v>0</v>
      </c>
      <c r="AM1215" s="362">
        <f t="shared" si="3500"/>
        <v>0</v>
      </c>
      <c r="AN1215" s="362">
        <f t="shared" si="3500"/>
        <v>0</v>
      </c>
      <c r="AO1215" s="362">
        <f t="shared" si="3500"/>
        <v>0</v>
      </c>
      <c r="AP1215" s="362">
        <f t="shared" si="3500"/>
        <v>0</v>
      </c>
      <c r="AQ1215" s="362">
        <f t="shared" si="3500"/>
        <v>0</v>
      </c>
      <c r="AR1215" s="362">
        <f t="shared" si="3500"/>
        <v>0</v>
      </c>
      <c r="AS1215" s="270"/>
    </row>
    <row r="1216" spans="1:45" ht="15" hidden="1" customHeight="1" outlineLevel="1">
      <c r="A1216" s="464"/>
      <c r="B1216" s="273"/>
      <c r="C1216" s="271"/>
      <c r="D1216" s="275"/>
      <c r="E1216" s="275"/>
      <c r="F1216" s="275"/>
      <c r="G1216" s="275"/>
      <c r="H1216" s="275"/>
      <c r="I1216" s="275"/>
      <c r="J1216" s="275"/>
      <c r="K1216" s="275"/>
      <c r="L1216" s="275"/>
      <c r="M1216" s="275"/>
      <c r="N1216" s="275"/>
      <c r="O1216" s="275"/>
      <c r="P1216" s="275"/>
      <c r="Q1216" s="251"/>
      <c r="R1216" s="275"/>
      <c r="S1216" s="275"/>
      <c r="T1216" s="275"/>
      <c r="U1216" s="275"/>
      <c r="V1216" s="275"/>
      <c r="W1216" s="275"/>
      <c r="X1216" s="275"/>
      <c r="Y1216" s="275"/>
      <c r="Z1216" s="275"/>
      <c r="AA1216" s="275"/>
      <c r="AB1216" s="275"/>
      <c r="AC1216" s="275"/>
      <c r="AD1216" s="275"/>
      <c r="AE1216" s="367"/>
      <c r="AF1216" s="367"/>
      <c r="AG1216" s="367"/>
      <c r="AH1216" s="367"/>
      <c r="AI1216" s="367"/>
      <c r="AJ1216" s="367"/>
      <c r="AK1216" s="367"/>
      <c r="AL1216" s="367"/>
      <c r="AM1216" s="367"/>
      <c r="AN1216" s="367"/>
      <c r="AO1216" s="367"/>
      <c r="AP1216" s="367"/>
      <c r="AQ1216" s="367"/>
      <c r="AR1216" s="367"/>
      <c r="AS1216" s="272"/>
    </row>
    <row r="1217" spans="1:45" ht="15" hidden="1" customHeight="1" outlineLevel="1">
      <c r="A1217" s="464">
        <v>10</v>
      </c>
      <c r="B1217" s="379" t="s">
        <v>103</v>
      </c>
      <c r="C1217" s="251" t="s">
        <v>25</v>
      </c>
      <c r="D1217" s="255"/>
      <c r="E1217" s="255"/>
      <c r="F1217" s="255"/>
      <c r="G1217" s="255"/>
      <c r="H1217" s="255"/>
      <c r="I1217" s="255"/>
      <c r="J1217" s="255"/>
      <c r="K1217" s="255"/>
      <c r="L1217" s="255"/>
      <c r="M1217" s="255"/>
      <c r="N1217" s="255"/>
      <c r="O1217" s="255"/>
      <c r="P1217" s="255"/>
      <c r="Q1217" s="255">
        <v>3</v>
      </c>
      <c r="R1217" s="255"/>
      <c r="S1217" s="255"/>
      <c r="T1217" s="255"/>
      <c r="U1217" s="255"/>
      <c r="V1217" s="255"/>
      <c r="W1217" s="255"/>
      <c r="X1217" s="255"/>
      <c r="Y1217" s="255"/>
      <c r="Z1217" s="255"/>
      <c r="AA1217" s="255"/>
      <c r="AB1217" s="255"/>
      <c r="AC1217" s="255"/>
      <c r="AD1217" s="255"/>
      <c r="AE1217" s="366"/>
      <c r="AF1217" s="366"/>
      <c r="AG1217" s="366"/>
      <c r="AH1217" s="366"/>
      <c r="AI1217" s="366"/>
      <c r="AJ1217" s="366"/>
      <c r="AK1217" s="366"/>
      <c r="AL1217" s="366"/>
      <c r="AM1217" s="366"/>
      <c r="AN1217" s="366"/>
      <c r="AO1217" s="366"/>
      <c r="AP1217" s="366"/>
      <c r="AQ1217" s="366"/>
      <c r="AR1217" s="366"/>
      <c r="AS1217" s="256">
        <f>SUM(AE1217:AR1217)</f>
        <v>0</v>
      </c>
    </row>
    <row r="1218" spans="1:45" ht="15" hidden="1" customHeight="1" outlineLevel="1">
      <c r="A1218" s="464"/>
      <c r="B1218" s="254" t="s">
        <v>724</v>
      </c>
      <c r="C1218" s="251" t="s">
        <v>163</v>
      </c>
      <c r="D1218" s="255"/>
      <c r="E1218" s="255"/>
      <c r="F1218" s="255"/>
      <c r="G1218" s="255"/>
      <c r="H1218" s="255"/>
      <c r="I1218" s="255"/>
      <c r="J1218" s="255"/>
      <c r="K1218" s="255"/>
      <c r="L1218" s="255"/>
      <c r="M1218" s="255"/>
      <c r="N1218" s="255"/>
      <c r="O1218" s="255"/>
      <c r="P1218" s="255"/>
      <c r="Q1218" s="255">
        <f>Q1217</f>
        <v>3</v>
      </c>
      <c r="R1218" s="255"/>
      <c r="S1218" s="255"/>
      <c r="T1218" s="255"/>
      <c r="U1218" s="255"/>
      <c r="V1218" s="255"/>
      <c r="W1218" s="255"/>
      <c r="X1218" s="255"/>
      <c r="Y1218" s="255"/>
      <c r="Z1218" s="255"/>
      <c r="AA1218" s="255"/>
      <c r="AB1218" s="255"/>
      <c r="AC1218" s="255"/>
      <c r="AD1218" s="255"/>
      <c r="AE1218" s="362">
        <f>AE1217</f>
        <v>0</v>
      </c>
      <c r="AF1218" s="362">
        <f t="shared" ref="AF1218:AR1218" si="3501">AF1217</f>
        <v>0</v>
      </c>
      <c r="AG1218" s="362">
        <f t="shared" si="3501"/>
        <v>0</v>
      </c>
      <c r="AH1218" s="362">
        <f t="shared" si="3501"/>
        <v>0</v>
      </c>
      <c r="AI1218" s="362">
        <f t="shared" si="3501"/>
        <v>0</v>
      </c>
      <c r="AJ1218" s="362">
        <f t="shared" si="3501"/>
        <v>0</v>
      </c>
      <c r="AK1218" s="362">
        <f t="shared" si="3501"/>
        <v>0</v>
      </c>
      <c r="AL1218" s="362">
        <f t="shared" si="3501"/>
        <v>0</v>
      </c>
      <c r="AM1218" s="362">
        <f t="shared" si="3501"/>
        <v>0</v>
      </c>
      <c r="AN1218" s="362">
        <f t="shared" si="3501"/>
        <v>0</v>
      </c>
      <c r="AO1218" s="362">
        <f t="shared" si="3501"/>
        <v>0</v>
      </c>
      <c r="AP1218" s="362">
        <f t="shared" si="3501"/>
        <v>0</v>
      </c>
      <c r="AQ1218" s="362">
        <f t="shared" si="3501"/>
        <v>0</v>
      </c>
      <c r="AR1218" s="362">
        <f t="shared" si="3501"/>
        <v>0</v>
      </c>
      <c r="AS1218" s="270"/>
    </row>
    <row r="1219" spans="1:45" ht="15" hidden="1" customHeight="1" outlineLevel="1">
      <c r="A1219" s="464"/>
      <c r="B1219" s="273"/>
      <c r="C1219" s="271"/>
      <c r="D1219" s="275"/>
      <c r="E1219" s="275"/>
      <c r="F1219" s="275"/>
      <c r="G1219" s="275"/>
      <c r="H1219" s="275"/>
      <c r="I1219" s="275"/>
      <c r="J1219" s="275"/>
      <c r="K1219" s="275"/>
      <c r="L1219" s="275"/>
      <c r="M1219" s="275"/>
      <c r="N1219" s="275"/>
      <c r="O1219" s="275"/>
      <c r="P1219" s="275"/>
      <c r="Q1219" s="251"/>
      <c r="R1219" s="275"/>
      <c r="S1219" s="275"/>
      <c r="T1219" s="275"/>
      <c r="U1219" s="275"/>
      <c r="V1219" s="275"/>
      <c r="W1219" s="275"/>
      <c r="X1219" s="275"/>
      <c r="Y1219" s="275"/>
      <c r="Z1219" s="275"/>
      <c r="AA1219" s="275"/>
      <c r="AB1219" s="275"/>
      <c r="AC1219" s="275"/>
      <c r="AD1219" s="275"/>
      <c r="AE1219" s="367"/>
      <c r="AF1219" s="368"/>
      <c r="AG1219" s="367"/>
      <c r="AH1219" s="367"/>
      <c r="AI1219" s="367"/>
      <c r="AJ1219" s="367"/>
      <c r="AK1219" s="367"/>
      <c r="AL1219" s="367"/>
      <c r="AM1219" s="367"/>
      <c r="AN1219" s="367"/>
      <c r="AO1219" s="367"/>
      <c r="AP1219" s="367"/>
      <c r="AQ1219" s="367"/>
      <c r="AR1219" s="367"/>
      <c r="AS1219" s="272"/>
    </row>
    <row r="1220" spans="1:45" ht="15" hidden="1" customHeight="1" outlineLevel="1">
      <c r="A1220" s="464"/>
      <c r="B1220" s="248" t="s">
        <v>10</v>
      </c>
      <c r="C1220" s="249"/>
      <c r="D1220" s="249"/>
      <c r="E1220" s="249"/>
      <c r="F1220" s="249"/>
      <c r="G1220" s="249"/>
      <c r="H1220" s="249"/>
      <c r="I1220" s="249"/>
      <c r="J1220" s="249"/>
      <c r="K1220" s="249"/>
      <c r="L1220" s="249"/>
      <c r="M1220" s="249"/>
      <c r="N1220" s="249"/>
      <c r="O1220" s="249"/>
      <c r="P1220" s="249"/>
      <c r="Q1220" s="250"/>
      <c r="R1220" s="249"/>
      <c r="S1220" s="249"/>
      <c r="T1220" s="249"/>
      <c r="U1220" s="249"/>
      <c r="V1220" s="249"/>
      <c r="W1220" s="249"/>
      <c r="X1220" s="249"/>
      <c r="Y1220" s="249"/>
      <c r="Z1220" s="249"/>
      <c r="AA1220" s="249"/>
      <c r="AB1220" s="249"/>
      <c r="AC1220" s="249"/>
      <c r="AD1220" s="249"/>
      <c r="AE1220" s="365"/>
      <c r="AF1220" s="365"/>
      <c r="AG1220" s="365"/>
      <c r="AH1220" s="365"/>
      <c r="AI1220" s="365"/>
      <c r="AJ1220" s="365"/>
      <c r="AK1220" s="365"/>
      <c r="AL1220" s="365"/>
      <c r="AM1220" s="365"/>
      <c r="AN1220" s="365"/>
      <c r="AO1220" s="365"/>
      <c r="AP1220" s="365"/>
      <c r="AQ1220" s="365"/>
      <c r="AR1220" s="365"/>
      <c r="AS1220" s="252"/>
    </row>
    <row r="1221" spans="1:45" ht="15" hidden="1" customHeight="1" outlineLevel="1">
      <c r="A1221" s="464">
        <v>11</v>
      </c>
      <c r="B1221" s="379" t="s">
        <v>104</v>
      </c>
      <c r="C1221" s="251" t="s">
        <v>25</v>
      </c>
      <c r="D1221" s="255"/>
      <c r="E1221" s="255"/>
      <c r="F1221" s="255"/>
      <c r="G1221" s="255"/>
      <c r="H1221" s="255"/>
      <c r="I1221" s="255"/>
      <c r="J1221" s="255"/>
      <c r="K1221" s="255"/>
      <c r="L1221" s="255"/>
      <c r="M1221" s="255"/>
      <c r="N1221" s="255"/>
      <c r="O1221" s="255"/>
      <c r="P1221" s="255"/>
      <c r="Q1221" s="255">
        <v>12</v>
      </c>
      <c r="R1221" s="255"/>
      <c r="S1221" s="255"/>
      <c r="T1221" s="255"/>
      <c r="U1221" s="255"/>
      <c r="V1221" s="255"/>
      <c r="W1221" s="255"/>
      <c r="X1221" s="255"/>
      <c r="Y1221" s="255"/>
      <c r="Z1221" s="255"/>
      <c r="AA1221" s="255"/>
      <c r="AB1221" s="255"/>
      <c r="AC1221" s="255"/>
      <c r="AD1221" s="255"/>
      <c r="AE1221" s="377"/>
      <c r="AF1221" s="366"/>
      <c r="AG1221" s="366"/>
      <c r="AH1221" s="366"/>
      <c r="AI1221" s="366"/>
      <c r="AJ1221" s="366"/>
      <c r="AK1221" s="366"/>
      <c r="AL1221" s="366"/>
      <c r="AM1221" s="366"/>
      <c r="AN1221" s="366"/>
      <c r="AO1221" s="366"/>
      <c r="AP1221" s="366"/>
      <c r="AQ1221" s="366"/>
      <c r="AR1221" s="366"/>
      <c r="AS1221" s="256">
        <f>SUM(AE1221:AR1221)</f>
        <v>0</v>
      </c>
    </row>
    <row r="1222" spans="1:45" ht="15" hidden="1" customHeight="1" outlineLevel="1">
      <c r="A1222" s="464"/>
      <c r="B1222" s="254" t="s">
        <v>724</v>
      </c>
      <c r="C1222" s="251" t="s">
        <v>163</v>
      </c>
      <c r="D1222" s="255"/>
      <c r="E1222" s="255"/>
      <c r="F1222" s="255"/>
      <c r="G1222" s="255"/>
      <c r="H1222" s="255"/>
      <c r="I1222" s="255"/>
      <c r="J1222" s="255"/>
      <c r="K1222" s="255"/>
      <c r="L1222" s="255"/>
      <c r="M1222" s="255"/>
      <c r="N1222" s="255"/>
      <c r="O1222" s="255"/>
      <c r="P1222" s="255"/>
      <c r="Q1222" s="255">
        <f>Q1221</f>
        <v>12</v>
      </c>
      <c r="R1222" s="255"/>
      <c r="S1222" s="255"/>
      <c r="T1222" s="255"/>
      <c r="U1222" s="255"/>
      <c r="V1222" s="255"/>
      <c r="W1222" s="255"/>
      <c r="X1222" s="255"/>
      <c r="Y1222" s="255"/>
      <c r="Z1222" s="255"/>
      <c r="AA1222" s="255"/>
      <c r="AB1222" s="255"/>
      <c r="AC1222" s="255"/>
      <c r="AD1222" s="255"/>
      <c r="AE1222" s="362">
        <f>AE1221</f>
        <v>0</v>
      </c>
      <c r="AF1222" s="362">
        <f t="shared" ref="AF1222:AR1222" si="3502">AF1221</f>
        <v>0</v>
      </c>
      <c r="AG1222" s="362">
        <f t="shared" si="3502"/>
        <v>0</v>
      </c>
      <c r="AH1222" s="362">
        <f t="shared" si="3502"/>
        <v>0</v>
      </c>
      <c r="AI1222" s="362">
        <f t="shared" si="3502"/>
        <v>0</v>
      </c>
      <c r="AJ1222" s="362">
        <f t="shared" si="3502"/>
        <v>0</v>
      </c>
      <c r="AK1222" s="362">
        <f t="shared" si="3502"/>
        <v>0</v>
      </c>
      <c r="AL1222" s="362">
        <f t="shared" si="3502"/>
        <v>0</v>
      </c>
      <c r="AM1222" s="362">
        <f t="shared" si="3502"/>
        <v>0</v>
      </c>
      <c r="AN1222" s="362">
        <f t="shared" si="3502"/>
        <v>0</v>
      </c>
      <c r="AO1222" s="362">
        <f t="shared" si="3502"/>
        <v>0</v>
      </c>
      <c r="AP1222" s="362">
        <f t="shared" si="3502"/>
        <v>0</v>
      </c>
      <c r="AQ1222" s="362">
        <f t="shared" si="3502"/>
        <v>0</v>
      </c>
      <c r="AR1222" s="362">
        <f t="shared" si="3502"/>
        <v>0</v>
      </c>
      <c r="AS1222" s="257"/>
    </row>
    <row r="1223" spans="1:45" ht="15" hidden="1" customHeight="1" outlineLevel="1">
      <c r="A1223" s="464"/>
      <c r="B1223" s="274"/>
      <c r="C1223" s="265"/>
      <c r="D1223" s="251"/>
      <c r="E1223" s="251"/>
      <c r="F1223" s="251"/>
      <c r="G1223" s="251"/>
      <c r="H1223" s="251"/>
      <c r="I1223" s="251"/>
      <c r="J1223" s="251"/>
      <c r="K1223" s="251"/>
      <c r="L1223" s="251"/>
      <c r="M1223" s="251"/>
      <c r="N1223" s="251"/>
      <c r="O1223" s="251"/>
      <c r="P1223" s="251"/>
      <c r="Q1223" s="251"/>
      <c r="R1223" s="251"/>
      <c r="S1223" s="251"/>
      <c r="T1223" s="251"/>
      <c r="U1223" s="251"/>
      <c r="V1223" s="251"/>
      <c r="W1223" s="251"/>
      <c r="X1223" s="251"/>
      <c r="Y1223" s="251"/>
      <c r="Z1223" s="251"/>
      <c r="AA1223" s="251"/>
      <c r="AB1223" s="251"/>
      <c r="AC1223" s="251"/>
      <c r="AD1223" s="251"/>
      <c r="AE1223" s="363"/>
      <c r="AF1223" s="372"/>
      <c r="AG1223" s="372"/>
      <c r="AH1223" s="372"/>
      <c r="AI1223" s="372"/>
      <c r="AJ1223" s="372"/>
      <c r="AK1223" s="372"/>
      <c r="AL1223" s="372"/>
      <c r="AM1223" s="372"/>
      <c r="AN1223" s="372"/>
      <c r="AO1223" s="372"/>
      <c r="AP1223" s="372"/>
      <c r="AQ1223" s="372"/>
      <c r="AR1223" s="372"/>
      <c r="AS1223" s="266"/>
    </row>
    <row r="1224" spans="1:45" ht="28.5" hidden="1" customHeight="1" outlineLevel="1">
      <c r="A1224" s="464">
        <v>12</v>
      </c>
      <c r="B1224" s="379" t="s">
        <v>105</v>
      </c>
      <c r="C1224" s="251" t="s">
        <v>25</v>
      </c>
      <c r="D1224" s="255"/>
      <c r="E1224" s="255"/>
      <c r="F1224" s="255"/>
      <c r="G1224" s="255"/>
      <c r="H1224" s="255"/>
      <c r="I1224" s="255"/>
      <c r="J1224" s="255"/>
      <c r="K1224" s="255"/>
      <c r="L1224" s="255"/>
      <c r="M1224" s="255"/>
      <c r="N1224" s="255"/>
      <c r="O1224" s="255"/>
      <c r="P1224" s="255"/>
      <c r="Q1224" s="255">
        <v>12</v>
      </c>
      <c r="R1224" s="255"/>
      <c r="S1224" s="255"/>
      <c r="T1224" s="255"/>
      <c r="U1224" s="255"/>
      <c r="V1224" s="255"/>
      <c r="W1224" s="255"/>
      <c r="X1224" s="255"/>
      <c r="Y1224" s="255"/>
      <c r="Z1224" s="255"/>
      <c r="AA1224" s="255"/>
      <c r="AB1224" s="255"/>
      <c r="AC1224" s="255"/>
      <c r="AD1224" s="255"/>
      <c r="AE1224" s="361"/>
      <c r="AF1224" s="366"/>
      <c r="AG1224" s="366"/>
      <c r="AH1224" s="366"/>
      <c r="AI1224" s="366"/>
      <c r="AJ1224" s="366"/>
      <c r="AK1224" s="366"/>
      <c r="AL1224" s="366"/>
      <c r="AM1224" s="366"/>
      <c r="AN1224" s="366"/>
      <c r="AO1224" s="366"/>
      <c r="AP1224" s="366"/>
      <c r="AQ1224" s="366"/>
      <c r="AR1224" s="366"/>
      <c r="AS1224" s="256">
        <f>SUM(AE1224:AR1224)</f>
        <v>0</v>
      </c>
    </row>
    <row r="1225" spans="1:45" ht="15" hidden="1" customHeight="1" outlineLevel="1">
      <c r="A1225" s="464"/>
      <c r="B1225" s="254" t="s">
        <v>724</v>
      </c>
      <c r="C1225" s="251" t="s">
        <v>163</v>
      </c>
      <c r="D1225" s="255"/>
      <c r="E1225" s="255"/>
      <c r="F1225" s="255"/>
      <c r="G1225" s="255"/>
      <c r="H1225" s="255"/>
      <c r="I1225" s="255"/>
      <c r="J1225" s="255"/>
      <c r="K1225" s="255"/>
      <c r="L1225" s="255"/>
      <c r="M1225" s="255"/>
      <c r="N1225" s="255"/>
      <c r="O1225" s="255"/>
      <c r="P1225" s="255"/>
      <c r="Q1225" s="255">
        <f>Q1224</f>
        <v>12</v>
      </c>
      <c r="R1225" s="255"/>
      <c r="S1225" s="255"/>
      <c r="T1225" s="255"/>
      <c r="U1225" s="255"/>
      <c r="V1225" s="255"/>
      <c r="W1225" s="255"/>
      <c r="X1225" s="255"/>
      <c r="Y1225" s="255"/>
      <c r="Z1225" s="255"/>
      <c r="AA1225" s="255"/>
      <c r="AB1225" s="255"/>
      <c r="AC1225" s="255"/>
      <c r="AD1225" s="255"/>
      <c r="AE1225" s="362">
        <f>AE1224</f>
        <v>0</v>
      </c>
      <c r="AF1225" s="362">
        <f t="shared" ref="AF1225:AR1225" si="3503">AF1224</f>
        <v>0</v>
      </c>
      <c r="AG1225" s="362">
        <f t="shared" si="3503"/>
        <v>0</v>
      </c>
      <c r="AH1225" s="362">
        <f t="shared" si="3503"/>
        <v>0</v>
      </c>
      <c r="AI1225" s="362">
        <f t="shared" si="3503"/>
        <v>0</v>
      </c>
      <c r="AJ1225" s="362">
        <f t="shared" si="3503"/>
        <v>0</v>
      </c>
      <c r="AK1225" s="362">
        <f t="shared" si="3503"/>
        <v>0</v>
      </c>
      <c r="AL1225" s="362">
        <f t="shared" si="3503"/>
        <v>0</v>
      </c>
      <c r="AM1225" s="362">
        <f t="shared" si="3503"/>
        <v>0</v>
      </c>
      <c r="AN1225" s="362">
        <f t="shared" si="3503"/>
        <v>0</v>
      </c>
      <c r="AO1225" s="362">
        <f t="shared" si="3503"/>
        <v>0</v>
      </c>
      <c r="AP1225" s="362">
        <f t="shared" si="3503"/>
        <v>0</v>
      </c>
      <c r="AQ1225" s="362">
        <f t="shared" si="3503"/>
        <v>0</v>
      </c>
      <c r="AR1225" s="362">
        <f t="shared" si="3503"/>
        <v>0</v>
      </c>
      <c r="AS1225" s="257"/>
    </row>
    <row r="1226" spans="1:45" ht="15" hidden="1" customHeight="1" outlineLevel="1">
      <c r="A1226" s="464"/>
      <c r="B1226" s="274"/>
      <c r="C1226" s="265"/>
      <c r="D1226" s="251"/>
      <c r="E1226" s="251"/>
      <c r="F1226" s="251"/>
      <c r="G1226" s="251"/>
      <c r="H1226" s="251"/>
      <c r="I1226" s="251"/>
      <c r="J1226" s="251"/>
      <c r="K1226" s="251"/>
      <c r="L1226" s="251"/>
      <c r="M1226" s="251"/>
      <c r="N1226" s="251"/>
      <c r="O1226" s="251"/>
      <c r="P1226" s="251"/>
      <c r="Q1226" s="251"/>
      <c r="R1226" s="251"/>
      <c r="S1226" s="251"/>
      <c r="T1226" s="251"/>
      <c r="U1226" s="251"/>
      <c r="V1226" s="251"/>
      <c r="W1226" s="251"/>
      <c r="X1226" s="251"/>
      <c r="Y1226" s="251"/>
      <c r="Z1226" s="251"/>
      <c r="AA1226" s="251"/>
      <c r="AB1226" s="251"/>
      <c r="AC1226" s="251"/>
      <c r="AD1226" s="251"/>
      <c r="AE1226" s="373"/>
      <c r="AF1226" s="373"/>
      <c r="AG1226" s="363"/>
      <c r="AH1226" s="363"/>
      <c r="AI1226" s="363"/>
      <c r="AJ1226" s="363"/>
      <c r="AK1226" s="363"/>
      <c r="AL1226" s="363"/>
      <c r="AM1226" s="363"/>
      <c r="AN1226" s="363"/>
      <c r="AO1226" s="363"/>
      <c r="AP1226" s="363"/>
      <c r="AQ1226" s="363"/>
      <c r="AR1226" s="363"/>
      <c r="AS1226" s="266"/>
    </row>
    <row r="1227" spans="1:45" ht="15" hidden="1" customHeight="1" outlineLevel="1">
      <c r="A1227" s="464">
        <v>13</v>
      </c>
      <c r="B1227" s="379" t="s">
        <v>106</v>
      </c>
      <c r="C1227" s="251" t="s">
        <v>25</v>
      </c>
      <c r="D1227" s="255"/>
      <c r="E1227" s="255"/>
      <c r="F1227" s="255"/>
      <c r="G1227" s="255"/>
      <c r="H1227" s="255"/>
      <c r="I1227" s="255"/>
      <c r="J1227" s="255"/>
      <c r="K1227" s="255"/>
      <c r="L1227" s="255"/>
      <c r="M1227" s="255"/>
      <c r="N1227" s="255"/>
      <c r="O1227" s="255"/>
      <c r="P1227" s="255"/>
      <c r="Q1227" s="255">
        <v>12</v>
      </c>
      <c r="R1227" s="255"/>
      <c r="S1227" s="255"/>
      <c r="T1227" s="255"/>
      <c r="U1227" s="255"/>
      <c r="V1227" s="255"/>
      <c r="W1227" s="255"/>
      <c r="X1227" s="255"/>
      <c r="Y1227" s="255"/>
      <c r="Z1227" s="255"/>
      <c r="AA1227" s="255"/>
      <c r="AB1227" s="255"/>
      <c r="AC1227" s="255"/>
      <c r="AD1227" s="255"/>
      <c r="AE1227" s="361"/>
      <c r="AF1227" s="366"/>
      <c r="AG1227" s="366"/>
      <c r="AH1227" s="366"/>
      <c r="AI1227" s="366"/>
      <c r="AJ1227" s="366"/>
      <c r="AK1227" s="366"/>
      <c r="AL1227" s="366"/>
      <c r="AM1227" s="366"/>
      <c r="AN1227" s="366"/>
      <c r="AO1227" s="366"/>
      <c r="AP1227" s="366"/>
      <c r="AQ1227" s="366"/>
      <c r="AR1227" s="366"/>
      <c r="AS1227" s="256">
        <f>SUM(AE1227:AR1227)</f>
        <v>0</v>
      </c>
    </row>
    <row r="1228" spans="1:45" ht="15" hidden="1" customHeight="1" outlineLevel="1">
      <c r="A1228" s="464"/>
      <c r="B1228" s="254" t="s">
        <v>724</v>
      </c>
      <c r="C1228" s="251" t="s">
        <v>163</v>
      </c>
      <c r="D1228" s="255"/>
      <c r="E1228" s="255"/>
      <c r="F1228" s="255"/>
      <c r="G1228" s="255"/>
      <c r="H1228" s="255"/>
      <c r="I1228" s="255"/>
      <c r="J1228" s="255"/>
      <c r="K1228" s="255"/>
      <c r="L1228" s="255"/>
      <c r="M1228" s="255"/>
      <c r="N1228" s="255"/>
      <c r="O1228" s="255"/>
      <c r="P1228" s="255"/>
      <c r="Q1228" s="255">
        <f>Q1227</f>
        <v>12</v>
      </c>
      <c r="R1228" s="255"/>
      <c r="S1228" s="255"/>
      <c r="T1228" s="255"/>
      <c r="U1228" s="255"/>
      <c r="V1228" s="255"/>
      <c r="W1228" s="255"/>
      <c r="X1228" s="255"/>
      <c r="Y1228" s="255"/>
      <c r="Z1228" s="255"/>
      <c r="AA1228" s="255"/>
      <c r="AB1228" s="255"/>
      <c r="AC1228" s="255"/>
      <c r="AD1228" s="255"/>
      <c r="AE1228" s="362">
        <f>AE1227</f>
        <v>0</v>
      </c>
      <c r="AF1228" s="362">
        <f t="shared" ref="AF1228:AR1228" si="3504">AF1227</f>
        <v>0</v>
      </c>
      <c r="AG1228" s="362">
        <f t="shared" si="3504"/>
        <v>0</v>
      </c>
      <c r="AH1228" s="362">
        <f t="shared" si="3504"/>
        <v>0</v>
      </c>
      <c r="AI1228" s="362">
        <f t="shared" si="3504"/>
        <v>0</v>
      </c>
      <c r="AJ1228" s="362">
        <f t="shared" si="3504"/>
        <v>0</v>
      </c>
      <c r="AK1228" s="362">
        <f t="shared" si="3504"/>
        <v>0</v>
      </c>
      <c r="AL1228" s="362">
        <f t="shared" si="3504"/>
        <v>0</v>
      </c>
      <c r="AM1228" s="362">
        <f t="shared" si="3504"/>
        <v>0</v>
      </c>
      <c r="AN1228" s="362">
        <f t="shared" si="3504"/>
        <v>0</v>
      </c>
      <c r="AO1228" s="362">
        <f t="shared" si="3504"/>
        <v>0</v>
      </c>
      <c r="AP1228" s="362">
        <f t="shared" si="3504"/>
        <v>0</v>
      </c>
      <c r="AQ1228" s="362">
        <f t="shared" si="3504"/>
        <v>0</v>
      </c>
      <c r="AR1228" s="362">
        <f t="shared" si="3504"/>
        <v>0</v>
      </c>
      <c r="AS1228" s="266"/>
    </row>
    <row r="1229" spans="1:45" ht="15" hidden="1" customHeight="1" outlineLevel="1">
      <c r="A1229" s="464"/>
      <c r="B1229" s="274"/>
      <c r="C1229" s="265"/>
      <c r="D1229" s="251"/>
      <c r="E1229" s="251"/>
      <c r="F1229" s="251"/>
      <c r="G1229" s="251"/>
      <c r="H1229" s="251"/>
      <c r="I1229" s="251"/>
      <c r="J1229" s="251"/>
      <c r="K1229" s="251"/>
      <c r="L1229" s="251"/>
      <c r="M1229" s="251"/>
      <c r="N1229" s="251"/>
      <c r="O1229" s="251"/>
      <c r="P1229" s="251"/>
      <c r="Q1229" s="251"/>
      <c r="R1229" s="251"/>
      <c r="S1229" s="251"/>
      <c r="T1229" s="251"/>
      <c r="U1229" s="251"/>
      <c r="V1229" s="251"/>
      <c r="W1229" s="251"/>
      <c r="X1229" s="251"/>
      <c r="Y1229" s="251"/>
      <c r="Z1229" s="251"/>
      <c r="AA1229" s="251"/>
      <c r="AB1229" s="251"/>
      <c r="AC1229" s="251"/>
      <c r="AD1229" s="251"/>
      <c r="AE1229" s="363"/>
      <c r="AF1229" s="363"/>
      <c r="AG1229" s="363"/>
      <c r="AH1229" s="363"/>
      <c r="AI1229" s="363"/>
      <c r="AJ1229" s="363"/>
      <c r="AK1229" s="363"/>
      <c r="AL1229" s="363"/>
      <c r="AM1229" s="363"/>
      <c r="AN1229" s="363"/>
      <c r="AO1229" s="363"/>
      <c r="AP1229" s="363"/>
      <c r="AQ1229" s="363"/>
      <c r="AR1229" s="363"/>
      <c r="AS1229" s="266"/>
    </row>
    <row r="1230" spans="1:45" ht="15" hidden="1" customHeight="1" outlineLevel="1">
      <c r="A1230" s="464"/>
      <c r="B1230" s="248" t="s">
        <v>107</v>
      </c>
      <c r="C1230" s="249"/>
      <c r="D1230" s="250"/>
      <c r="E1230" s="250"/>
      <c r="F1230" s="250"/>
      <c r="G1230" s="250"/>
      <c r="H1230" s="250"/>
      <c r="I1230" s="250"/>
      <c r="J1230" s="250"/>
      <c r="K1230" s="250"/>
      <c r="L1230" s="250"/>
      <c r="M1230" s="250"/>
      <c r="N1230" s="250"/>
      <c r="O1230" s="250"/>
      <c r="P1230" s="250"/>
      <c r="Q1230" s="250"/>
      <c r="R1230" s="250"/>
      <c r="S1230" s="249"/>
      <c r="T1230" s="249"/>
      <c r="U1230" s="249"/>
      <c r="V1230" s="249"/>
      <c r="W1230" s="249"/>
      <c r="X1230" s="249"/>
      <c r="Y1230" s="249"/>
      <c r="Z1230" s="249"/>
      <c r="AA1230" s="249"/>
      <c r="AB1230" s="249"/>
      <c r="AC1230" s="249"/>
      <c r="AD1230" s="249"/>
      <c r="AE1230" s="365"/>
      <c r="AF1230" s="365"/>
      <c r="AG1230" s="365"/>
      <c r="AH1230" s="365"/>
      <c r="AI1230" s="365"/>
      <c r="AJ1230" s="365"/>
      <c r="AK1230" s="365"/>
      <c r="AL1230" s="365"/>
      <c r="AM1230" s="365"/>
      <c r="AN1230" s="365"/>
      <c r="AO1230" s="365"/>
      <c r="AP1230" s="365"/>
      <c r="AQ1230" s="365"/>
      <c r="AR1230" s="365"/>
      <c r="AS1230" s="252"/>
    </row>
    <row r="1231" spans="1:45" ht="15" hidden="1" customHeight="1" outlineLevel="1">
      <c r="A1231" s="464">
        <v>14</v>
      </c>
      <c r="B1231" s="274" t="s">
        <v>108</v>
      </c>
      <c r="C1231" s="251" t="s">
        <v>25</v>
      </c>
      <c r="D1231" s="255"/>
      <c r="E1231" s="255"/>
      <c r="F1231" s="255"/>
      <c r="G1231" s="255"/>
      <c r="H1231" s="255"/>
      <c r="I1231" s="255"/>
      <c r="J1231" s="255"/>
      <c r="K1231" s="255"/>
      <c r="L1231" s="255"/>
      <c r="M1231" s="255"/>
      <c r="N1231" s="255"/>
      <c r="O1231" s="255"/>
      <c r="P1231" s="255"/>
      <c r="Q1231" s="255">
        <v>12</v>
      </c>
      <c r="R1231" s="255"/>
      <c r="S1231" s="255"/>
      <c r="T1231" s="255"/>
      <c r="U1231" s="255"/>
      <c r="V1231" s="255"/>
      <c r="W1231" s="255"/>
      <c r="X1231" s="255"/>
      <c r="Y1231" s="255"/>
      <c r="Z1231" s="255"/>
      <c r="AA1231" s="255"/>
      <c r="AB1231" s="255"/>
      <c r="AC1231" s="255"/>
      <c r="AD1231" s="255"/>
      <c r="AE1231" s="361"/>
      <c r="AF1231" s="361"/>
      <c r="AG1231" s="361"/>
      <c r="AH1231" s="361"/>
      <c r="AI1231" s="361"/>
      <c r="AJ1231" s="361"/>
      <c r="AK1231" s="361"/>
      <c r="AL1231" s="361"/>
      <c r="AM1231" s="361"/>
      <c r="AN1231" s="361"/>
      <c r="AO1231" s="361"/>
      <c r="AP1231" s="361"/>
      <c r="AQ1231" s="361"/>
      <c r="AR1231" s="361"/>
      <c r="AS1231" s="256">
        <f>SUM(AE1231:AR1231)</f>
        <v>0</v>
      </c>
    </row>
    <row r="1232" spans="1:45" ht="15" hidden="1" customHeight="1" outlineLevel="1">
      <c r="A1232" s="464"/>
      <c r="B1232" s="254" t="s">
        <v>724</v>
      </c>
      <c r="C1232" s="251" t="s">
        <v>163</v>
      </c>
      <c r="D1232" s="255"/>
      <c r="E1232" s="255"/>
      <c r="F1232" s="255"/>
      <c r="G1232" s="255"/>
      <c r="H1232" s="255"/>
      <c r="I1232" s="255"/>
      <c r="J1232" s="255"/>
      <c r="K1232" s="255"/>
      <c r="L1232" s="255"/>
      <c r="M1232" s="255"/>
      <c r="N1232" s="255"/>
      <c r="O1232" s="255"/>
      <c r="P1232" s="255"/>
      <c r="Q1232" s="255">
        <f>Q1231</f>
        <v>12</v>
      </c>
      <c r="R1232" s="255"/>
      <c r="S1232" s="255"/>
      <c r="T1232" s="255"/>
      <c r="U1232" s="255"/>
      <c r="V1232" s="255"/>
      <c r="W1232" s="255"/>
      <c r="X1232" s="255"/>
      <c r="Y1232" s="255"/>
      <c r="Z1232" s="255"/>
      <c r="AA1232" s="255"/>
      <c r="AB1232" s="255"/>
      <c r="AC1232" s="255"/>
      <c r="AD1232" s="255"/>
      <c r="AE1232" s="362">
        <f>AE1231</f>
        <v>0</v>
      </c>
      <c r="AF1232" s="362">
        <f t="shared" ref="AF1232:AR1232" si="3505">AF1231</f>
        <v>0</v>
      </c>
      <c r="AG1232" s="362">
        <f t="shared" si="3505"/>
        <v>0</v>
      </c>
      <c r="AH1232" s="362">
        <f t="shared" si="3505"/>
        <v>0</v>
      </c>
      <c r="AI1232" s="362">
        <f t="shared" si="3505"/>
        <v>0</v>
      </c>
      <c r="AJ1232" s="362">
        <f t="shared" si="3505"/>
        <v>0</v>
      </c>
      <c r="AK1232" s="362">
        <f t="shared" si="3505"/>
        <v>0</v>
      </c>
      <c r="AL1232" s="362">
        <f t="shared" si="3505"/>
        <v>0</v>
      </c>
      <c r="AM1232" s="362">
        <f t="shared" si="3505"/>
        <v>0</v>
      </c>
      <c r="AN1232" s="362">
        <f t="shared" si="3505"/>
        <v>0</v>
      </c>
      <c r="AO1232" s="362">
        <f t="shared" si="3505"/>
        <v>0</v>
      </c>
      <c r="AP1232" s="362">
        <f t="shared" si="3505"/>
        <v>0</v>
      </c>
      <c r="AQ1232" s="362">
        <f t="shared" si="3505"/>
        <v>0</v>
      </c>
      <c r="AR1232" s="362">
        <f t="shared" si="3505"/>
        <v>0</v>
      </c>
      <c r="AS1232" s="257"/>
    </row>
    <row r="1233" spans="1:46" ht="15" hidden="1" customHeight="1" outlineLevel="1">
      <c r="A1233" s="464"/>
      <c r="B1233" s="274"/>
      <c r="C1233" s="265"/>
      <c r="D1233" s="251"/>
      <c r="E1233" s="251"/>
      <c r="F1233" s="251"/>
      <c r="G1233" s="251"/>
      <c r="H1233" s="251"/>
      <c r="I1233" s="251"/>
      <c r="J1233" s="251"/>
      <c r="K1233" s="251"/>
      <c r="L1233" s="251"/>
      <c r="M1233" s="251"/>
      <c r="N1233" s="251"/>
      <c r="O1233" s="251"/>
      <c r="P1233" s="251"/>
      <c r="Q1233" s="414"/>
      <c r="R1233" s="251"/>
      <c r="S1233" s="251"/>
      <c r="T1233" s="251"/>
      <c r="U1233" s="251"/>
      <c r="V1233" s="251"/>
      <c r="W1233" s="251"/>
      <c r="X1233" s="251"/>
      <c r="Y1233" s="251"/>
      <c r="Z1233" s="251"/>
      <c r="AA1233" s="251"/>
      <c r="AB1233" s="251"/>
      <c r="AC1233" s="251"/>
      <c r="AD1233" s="251"/>
      <c r="AE1233" s="363"/>
      <c r="AF1233" s="363"/>
      <c r="AG1233" s="363"/>
      <c r="AH1233" s="363"/>
      <c r="AI1233" s="363"/>
      <c r="AJ1233" s="363"/>
      <c r="AK1233" s="363"/>
      <c r="AL1233" s="363"/>
      <c r="AM1233" s="363"/>
      <c r="AN1233" s="363"/>
      <c r="AO1233" s="363"/>
      <c r="AP1233" s="363"/>
      <c r="AQ1233" s="363"/>
      <c r="AR1233" s="363"/>
      <c r="AS1233" s="261"/>
      <c r="AT1233" s="544"/>
    </row>
    <row r="1234" spans="1:46" s="243" customFormat="1" ht="15.75" hidden="1" outlineLevel="1">
      <c r="A1234" s="464"/>
      <c r="B1234" s="248" t="s">
        <v>487</v>
      </c>
      <c r="C1234" s="251"/>
      <c r="D1234" s="251"/>
      <c r="E1234" s="251"/>
      <c r="F1234" s="251"/>
      <c r="G1234" s="251"/>
      <c r="H1234" s="251"/>
      <c r="I1234" s="251"/>
      <c r="J1234" s="251"/>
      <c r="K1234" s="251"/>
      <c r="L1234" s="251"/>
      <c r="M1234" s="251"/>
      <c r="N1234" s="251"/>
      <c r="O1234" s="251"/>
      <c r="P1234" s="251"/>
      <c r="Q1234" s="251"/>
      <c r="R1234" s="251"/>
      <c r="S1234" s="251"/>
      <c r="T1234" s="251"/>
      <c r="U1234" s="251"/>
      <c r="V1234" s="251"/>
      <c r="W1234" s="251"/>
      <c r="X1234" s="251"/>
      <c r="Y1234" s="251"/>
      <c r="Z1234" s="251"/>
      <c r="AA1234" s="251"/>
      <c r="AB1234" s="251"/>
      <c r="AC1234" s="251"/>
      <c r="AD1234" s="251"/>
      <c r="AE1234" s="363"/>
      <c r="AF1234" s="363"/>
      <c r="AG1234" s="363"/>
      <c r="AH1234" s="363"/>
      <c r="AI1234" s="363"/>
      <c r="AJ1234" s="363"/>
      <c r="AK1234" s="367"/>
      <c r="AL1234" s="367"/>
      <c r="AM1234" s="367"/>
      <c r="AN1234" s="367"/>
      <c r="AO1234" s="367"/>
      <c r="AP1234" s="367"/>
      <c r="AQ1234" s="367"/>
      <c r="AR1234" s="367"/>
      <c r="AS1234" s="453"/>
      <c r="AT1234" s="545"/>
    </row>
    <row r="1235" spans="1:46" hidden="1" outlineLevel="1">
      <c r="A1235" s="464">
        <v>15</v>
      </c>
      <c r="B1235" s="254" t="s">
        <v>492</v>
      </c>
      <c r="C1235" s="251" t="s">
        <v>25</v>
      </c>
      <c r="D1235" s="255"/>
      <c r="E1235" s="255"/>
      <c r="F1235" s="255"/>
      <c r="G1235" s="255"/>
      <c r="H1235" s="255"/>
      <c r="I1235" s="255"/>
      <c r="J1235" s="255"/>
      <c r="K1235" s="255"/>
      <c r="L1235" s="255"/>
      <c r="M1235" s="255"/>
      <c r="N1235" s="255"/>
      <c r="O1235" s="255"/>
      <c r="P1235" s="255"/>
      <c r="Q1235" s="255">
        <v>0</v>
      </c>
      <c r="R1235" s="255"/>
      <c r="S1235" s="255"/>
      <c r="T1235" s="255"/>
      <c r="U1235" s="255"/>
      <c r="V1235" s="255"/>
      <c r="W1235" s="255"/>
      <c r="X1235" s="255"/>
      <c r="Y1235" s="255"/>
      <c r="Z1235" s="255"/>
      <c r="AA1235" s="255"/>
      <c r="AB1235" s="255"/>
      <c r="AC1235" s="255"/>
      <c r="AD1235" s="255"/>
      <c r="AE1235" s="361"/>
      <c r="AF1235" s="361"/>
      <c r="AG1235" s="361"/>
      <c r="AH1235" s="361"/>
      <c r="AI1235" s="361"/>
      <c r="AJ1235" s="361"/>
      <c r="AK1235" s="361"/>
      <c r="AL1235" s="361"/>
      <c r="AM1235" s="361"/>
      <c r="AN1235" s="361"/>
      <c r="AO1235" s="361"/>
      <c r="AP1235" s="361"/>
      <c r="AQ1235" s="361"/>
      <c r="AR1235" s="361"/>
      <c r="AS1235" s="546">
        <f>SUM(AE1235:AR1235)</f>
        <v>0</v>
      </c>
      <c r="AT1235" s="544"/>
    </row>
    <row r="1236" spans="1:46" hidden="1" outlineLevel="1">
      <c r="A1236" s="464"/>
      <c r="B1236" s="254" t="s">
        <v>724</v>
      </c>
      <c r="C1236" s="251" t="s">
        <v>163</v>
      </c>
      <c r="D1236" s="255"/>
      <c r="E1236" s="255"/>
      <c r="F1236" s="255"/>
      <c r="G1236" s="255"/>
      <c r="H1236" s="255"/>
      <c r="I1236" s="255"/>
      <c r="J1236" s="255"/>
      <c r="K1236" s="255"/>
      <c r="L1236" s="255"/>
      <c r="M1236" s="255"/>
      <c r="N1236" s="255"/>
      <c r="O1236" s="255"/>
      <c r="P1236" s="255"/>
      <c r="Q1236" s="255">
        <f>Q1235</f>
        <v>0</v>
      </c>
      <c r="R1236" s="255"/>
      <c r="S1236" s="255"/>
      <c r="T1236" s="255"/>
      <c r="U1236" s="255"/>
      <c r="V1236" s="255"/>
      <c r="W1236" s="255"/>
      <c r="X1236" s="255"/>
      <c r="Y1236" s="255"/>
      <c r="Z1236" s="255"/>
      <c r="AA1236" s="255"/>
      <c r="AB1236" s="255"/>
      <c r="AC1236" s="255"/>
      <c r="AD1236" s="255"/>
      <c r="AE1236" s="362">
        <f>AE1235</f>
        <v>0</v>
      </c>
      <c r="AF1236" s="362">
        <f>AF1235</f>
        <v>0</v>
      </c>
      <c r="AG1236" s="362">
        <f t="shared" ref="AG1236:AI1236" si="3506">AG1235</f>
        <v>0</v>
      </c>
      <c r="AH1236" s="362">
        <f t="shared" si="3506"/>
        <v>0</v>
      </c>
      <c r="AI1236" s="362">
        <f t="shared" si="3506"/>
        <v>0</v>
      </c>
      <c r="AJ1236" s="362">
        <f>AJ1235</f>
        <v>0</v>
      </c>
      <c r="AK1236" s="362">
        <f t="shared" ref="AK1236:AR1236" si="3507">AK1235</f>
        <v>0</v>
      </c>
      <c r="AL1236" s="362">
        <f t="shared" si="3507"/>
        <v>0</v>
      </c>
      <c r="AM1236" s="362">
        <f t="shared" si="3507"/>
        <v>0</v>
      </c>
      <c r="AN1236" s="362">
        <f t="shared" si="3507"/>
        <v>0</v>
      </c>
      <c r="AO1236" s="362">
        <f t="shared" si="3507"/>
        <v>0</v>
      </c>
      <c r="AP1236" s="362">
        <f t="shared" si="3507"/>
        <v>0</v>
      </c>
      <c r="AQ1236" s="362">
        <f t="shared" si="3507"/>
        <v>0</v>
      </c>
      <c r="AR1236" s="362">
        <f t="shared" si="3507"/>
        <v>0</v>
      </c>
      <c r="AS1236" s="257"/>
    </row>
    <row r="1237" spans="1:46" hidden="1" outlineLevel="1">
      <c r="A1237" s="464"/>
      <c r="B1237" s="274"/>
      <c r="C1237" s="265"/>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251"/>
      <c r="AE1237" s="363"/>
      <c r="AF1237" s="363"/>
      <c r="AG1237" s="363"/>
      <c r="AH1237" s="363"/>
      <c r="AI1237" s="363"/>
      <c r="AJ1237" s="363"/>
      <c r="AK1237" s="363"/>
      <c r="AL1237" s="363"/>
      <c r="AM1237" s="363"/>
      <c r="AN1237" s="363"/>
      <c r="AO1237" s="363"/>
      <c r="AP1237" s="363"/>
      <c r="AQ1237" s="363"/>
      <c r="AR1237" s="363"/>
      <c r="AS1237" s="266"/>
    </row>
    <row r="1238" spans="1:46" s="243" customFormat="1" hidden="1" outlineLevel="1">
      <c r="A1238" s="464">
        <v>16</v>
      </c>
      <c r="B1238" s="283" t="s">
        <v>488</v>
      </c>
      <c r="C1238" s="251" t="s">
        <v>25</v>
      </c>
      <c r="D1238" s="255"/>
      <c r="E1238" s="255"/>
      <c r="F1238" s="255"/>
      <c r="G1238" s="255"/>
      <c r="H1238" s="255"/>
      <c r="I1238" s="255"/>
      <c r="J1238" s="255"/>
      <c r="K1238" s="255"/>
      <c r="L1238" s="255"/>
      <c r="M1238" s="255"/>
      <c r="N1238" s="255"/>
      <c r="O1238" s="255"/>
      <c r="P1238" s="255"/>
      <c r="Q1238" s="255">
        <v>0</v>
      </c>
      <c r="R1238" s="255"/>
      <c r="S1238" s="255"/>
      <c r="T1238" s="255"/>
      <c r="U1238" s="255"/>
      <c r="V1238" s="255"/>
      <c r="W1238" s="255"/>
      <c r="X1238" s="255"/>
      <c r="Y1238" s="255"/>
      <c r="Z1238" s="255"/>
      <c r="AA1238" s="255"/>
      <c r="AB1238" s="255"/>
      <c r="AC1238" s="255"/>
      <c r="AD1238" s="255"/>
      <c r="AE1238" s="361"/>
      <c r="AF1238" s="361"/>
      <c r="AG1238" s="361"/>
      <c r="AH1238" s="361"/>
      <c r="AI1238" s="361"/>
      <c r="AJ1238" s="361"/>
      <c r="AK1238" s="361"/>
      <c r="AL1238" s="361"/>
      <c r="AM1238" s="361"/>
      <c r="AN1238" s="361"/>
      <c r="AO1238" s="361"/>
      <c r="AP1238" s="361"/>
      <c r="AQ1238" s="361"/>
      <c r="AR1238" s="361"/>
      <c r="AS1238" s="256">
        <f>SUM(AE1238:AR1238)</f>
        <v>0</v>
      </c>
    </row>
    <row r="1239" spans="1:46" s="243" customFormat="1" hidden="1" outlineLevel="1">
      <c r="A1239" s="464"/>
      <c r="B1239" s="254" t="s">
        <v>724</v>
      </c>
      <c r="C1239" s="251" t="s">
        <v>163</v>
      </c>
      <c r="D1239" s="255"/>
      <c r="E1239" s="255"/>
      <c r="F1239" s="255"/>
      <c r="G1239" s="255"/>
      <c r="H1239" s="255"/>
      <c r="I1239" s="255"/>
      <c r="J1239" s="255"/>
      <c r="K1239" s="255"/>
      <c r="L1239" s="255"/>
      <c r="M1239" s="255"/>
      <c r="N1239" s="255"/>
      <c r="O1239" s="255"/>
      <c r="P1239" s="255"/>
      <c r="Q1239" s="255">
        <f>Q1238</f>
        <v>0</v>
      </c>
      <c r="R1239" s="255"/>
      <c r="S1239" s="255"/>
      <c r="T1239" s="255"/>
      <c r="U1239" s="255"/>
      <c r="V1239" s="255"/>
      <c r="W1239" s="255"/>
      <c r="X1239" s="255"/>
      <c r="Y1239" s="255"/>
      <c r="Z1239" s="255"/>
      <c r="AA1239" s="255"/>
      <c r="AB1239" s="255"/>
      <c r="AC1239" s="255"/>
      <c r="AD1239" s="255"/>
      <c r="AE1239" s="362">
        <f>AE1238</f>
        <v>0</v>
      </c>
      <c r="AF1239" s="362">
        <f t="shared" ref="AF1239:AQ1239" si="3508">AF1238</f>
        <v>0</v>
      </c>
      <c r="AG1239" s="362">
        <f t="shared" si="3508"/>
        <v>0</v>
      </c>
      <c r="AH1239" s="362">
        <f t="shared" si="3508"/>
        <v>0</v>
      </c>
      <c r="AI1239" s="362">
        <f t="shared" si="3508"/>
        <v>0</v>
      </c>
      <c r="AJ1239" s="362">
        <f t="shared" si="3508"/>
        <v>0</v>
      </c>
      <c r="AK1239" s="362">
        <f t="shared" si="3508"/>
        <v>0</v>
      </c>
      <c r="AL1239" s="362">
        <f t="shared" si="3508"/>
        <v>0</v>
      </c>
      <c r="AM1239" s="362">
        <f t="shared" si="3508"/>
        <v>0</v>
      </c>
      <c r="AN1239" s="362">
        <f t="shared" si="3508"/>
        <v>0</v>
      </c>
      <c r="AO1239" s="362">
        <f t="shared" si="3508"/>
        <v>0</v>
      </c>
      <c r="AP1239" s="362">
        <f t="shared" si="3508"/>
        <v>0</v>
      </c>
      <c r="AQ1239" s="362">
        <f t="shared" si="3508"/>
        <v>0</v>
      </c>
      <c r="AR1239" s="362">
        <f>AR1238</f>
        <v>0</v>
      </c>
      <c r="AS1239" s="257"/>
    </row>
    <row r="1240" spans="1:46" s="243" customFormat="1" hidden="1" outlineLevel="1">
      <c r="A1240" s="464"/>
      <c r="B1240" s="283"/>
      <c r="C1240" s="25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251"/>
      <c r="AE1240" s="363"/>
      <c r="AF1240" s="363"/>
      <c r="AG1240" s="363"/>
      <c r="AH1240" s="363"/>
      <c r="AI1240" s="363"/>
      <c r="AJ1240" s="363"/>
      <c r="AK1240" s="367"/>
      <c r="AL1240" s="367"/>
      <c r="AM1240" s="367"/>
      <c r="AN1240" s="367"/>
      <c r="AO1240" s="367"/>
      <c r="AP1240" s="367"/>
      <c r="AQ1240" s="367"/>
      <c r="AR1240" s="367"/>
      <c r="AS1240" s="272"/>
    </row>
    <row r="1241" spans="1:46" ht="15.75" hidden="1" outlineLevel="1">
      <c r="A1241" s="464"/>
      <c r="B1241" s="455" t="s">
        <v>493</v>
      </c>
      <c r="C1241" s="279"/>
      <c r="D1241" s="250"/>
      <c r="E1241" s="249"/>
      <c r="F1241" s="249"/>
      <c r="G1241" s="249"/>
      <c r="H1241" s="249"/>
      <c r="I1241" s="249"/>
      <c r="J1241" s="249"/>
      <c r="K1241" s="249"/>
      <c r="L1241" s="249"/>
      <c r="M1241" s="249"/>
      <c r="N1241" s="249"/>
      <c r="O1241" s="249"/>
      <c r="P1241" s="249"/>
      <c r="Q1241" s="250"/>
      <c r="R1241" s="249"/>
      <c r="S1241" s="249"/>
      <c r="T1241" s="249"/>
      <c r="U1241" s="249"/>
      <c r="V1241" s="249"/>
      <c r="W1241" s="249"/>
      <c r="X1241" s="249"/>
      <c r="Y1241" s="249"/>
      <c r="Z1241" s="249"/>
      <c r="AA1241" s="249"/>
      <c r="AB1241" s="249"/>
      <c r="AC1241" s="249"/>
      <c r="AD1241" s="249"/>
      <c r="AE1241" s="365"/>
      <c r="AF1241" s="365"/>
      <c r="AG1241" s="365"/>
      <c r="AH1241" s="365"/>
      <c r="AI1241" s="365"/>
      <c r="AJ1241" s="365"/>
      <c r="AK1241" s="365"/>
      <c r="AL1241" s="365"/>
      <c r="AM1241" s="365"/>
      <c r="AN1241" s="365"/>
      <c r="AO1241" s="365"/>
      <c r="AP1241" s="365"/>
      <c r="AQ1241" s="365"/>
      <c r="AR1241" s="365"/>
      <c r="AS1241" s="252"/>
    </row>
    <row r="1242" spans="1:46" hidden="1" outlineLevel="1">
      <c r="A1242" s="464">
        <v>17</v>
      </c>
      <c r="B1242" s="379" t="s">
        <v>112</v>
      </c>
      <c r="C1242" s="251" t="s">
        <v>25</v>
      </c>
      <c r="D1242" s="255"/>
      <c r="E1242" s="255"/>
      <c r="F1242" s="255"/>
      <c r="G1242" s="255"/>
      <c r="H1242" s="255"/>
      <c r="I1242" s="255"/>
      <c r="J1242" s="255"/>
      <c r="K1242" s="255"/>
      <c r="L1242" s="255"/>
      <c r="M1242" s="255"/>
      <c r="N1242" s="255"/>
      <c r="O1242" s="255"/>
      <c r="P1242" s="255"/>
      <c r="Q1242" s="255">
        <v>12</v>
      </c>
      <c r="R1242" s="255"/>
      <c r="S1242" s="255"/>
      <c r="T1242" s="255"/>
      <c r="U1242" s="255"/>
      <c r="V1242" s="255"/>
      <c r="W1242" s="255"/>
      <c r="X1242" s="255"/>
      <c r="Y1242" s="255"/>
      <c r="Z1242" s="255"/>
      <c r="AA1242" s="255"/>
      <c r="AB1242" s="255"/>
      <c r="AC1242" s="255"/>
      <c r="AD1242" s="255"/>
      <c r="AE1242" s="377"/>
      <c r="AF1242" s="361"/>
      <c r="AG1242" s="361"/>
      <c r="AH1242" s="361"/>
      <c r="AI1242" s="361"/>
      <c r="AJ1242" s="361"/>
      <c r="AK1242" s="361"/>
      <c r="AL1242" s="366"/>
      <c r="AM1242" s="366"/>
      <c r="AN1242" s="366"/>
      <c r="AO1242" s="366"/>
      <c r="AP1242" s="366"/>
      <c r="AQ1242" s="366"/>
      <c r="AR1242" s="366"/>
      <c r="AS1242" s="256">
        <f>SUM(AE1242:AR1242)</f>
        <v>0</v>
      </c>
    </row>
    <row r="1243" spans="1:46" hidden="1" outlineLevel="1">
      <c r="A1243" s="464"/>
      <c r="B1243" s="254" t="s">
        <v>724</v>
      </c>
      <c r="C1243" s="251" t="s">
        <v>163</v>
      </c>
      <c r="D1243" s="255"/>
      <c r="E1243" s="255"/>
      <c r="F1243" s="255"/>
      <c r="G1243" s="255"/>
      <c r="H1243" s="255"/>
      <c r="I1243" s="255"/>
      <c r="J1243" s="255"/>
      <c r="K1243" s="255"/>
      <c r="L1243" s="255"/>
      <c r="M1243" s="255"/>
      <c r="N1243" s="255"/>
      <c r="O1243" s="255"/>
      <c r="P1243" s="255"/>
      <c r="Q1243" s="255">
        <f>Q1242</f>
        <v>12</v>
      </c>
      <c r="R1243" s="255"/>
      <c r="S1243" s="255"/>
      <c r="T1243" s="255"/>
      <c r="U1243" s="255"/>
      <c r="V1243" s="255"/>
      <c r="W1243" s="255"/>
      <c r="X1243" s="255"/>
      <c r="Y1243" s="255"/>
      <c r="Z1243" s="255"/>
      <c r="AA1243" s="255"/>
      <c r="AB1243" s="255"/>
      <c r="AC1243" s="255"/>
      <c r="AD1243" s="255"/>
      <c r="AE1243" s="362">
        <f>AE1242</f>
        <v>0</v>
      </c>
      <c r="AF1243" s="362">
        <f t="shared" ref="AF1243:AR1243" si="3509">AF1242</f>
        <v>0</v>
      </c>
      <c r="AG1243" s="362">
        <f t="shared" si="3509"/>
        <v>0</v>
      </c>
      <c r="AH1243" s="362">
        <f t="shared" si="3509"/>
        <v>0</v>
      </c>
      <c r="AI1243" s="362">
        <f t="shared" si="3509"/>
        <v>0</v>
      </c>
      <c r="AJ1243" s="362">
        <f t="shared" si="3509"/>
        <v>0</v>
      </c>
      <c r="AK1243" s="362">
        <f t="shared" si="3509"/>
        <v>0</v>
      </c>
      <c r="AL1243" s="362">
        <f t="shared" si="3509"/>
        <v>0</v>
      </c>
      <c r="AM1243" s="362">
        <f t="shared" si="3509"/>
        <v>0</v>
      </c>
      <c r="AN1243" s="362">
        <f t="shared" si="3509"/>
        <v>0</v>
      </c>
      <c r="AO1243" s="362">
        <f t="shared" si="3509"/>
        <v>0</v>
      </c>
      <c r="AP1243" s="362">
        <f t="shared" si="3509"/>
        <v>0</v>
      </c>
      <c r="AQ1243" s="362">
        <f t="shared" si="3509"/>
        <v>0</v>
      </c>
      <c r="AR1243" s="362">
        <f t="shared" si="3509"/>
        <v>0</v>
      </c>
      <c r="AS1243" s="266"/>
    </row>
    <row r="1244" spans="1:46" hidden="1" outlineLevel="1">
      <c r="A1244" s="464"/>
      <c r="B1244" s="254"/>
      <c r="C1244" s="251"/>
      <c r="D1244" s="251"/>
      <c r="E1244" s="251"/>
      <c r="F1244" s="251"/>
      <c r="G1244" s="251"/>
      <c r="H1244" s="251"/>
      <c r="I1244" s="251"/>
      <c r="J1244" s="251"/>
      <c r="K1244" s="251"/>
      <c r="L1244" s="251"/>
      <c r="M1244" s="251"/>
      <c r="N1244" s="251"/>
      <c r="O1244" s="251"/>
      <c r="P1244" s="251"/>
      <c r="Q1244" s="251"/>
      <c r="R1244" s="251"/>
      <c r="S1244" s="251"/>
      <c r="T1244" s="251"/>
      <c r="U1244" s="251"/>
      <c r="V1244" s="251"/>
      <c r="W1244" s="251"/>
      <c r="X1244" s="251"/>
      <c r="Y1244" s="251"/>
      <c r="Z1244" s="251"/>
      <c r="AA1244" s="251"/>
      <c r="AB1244" s="251"/>
      <c r="AC1244" s="251"/>
      <c r="AD1244" s="251"/>
      <c r="AE1244" s="373"/>
      <c r="AF1244" s="376"/>
      <c r="AG1244" s="376"/>
      <c r="AH1244" s="376"/>
      <c r="AI1244" s="376"/>
      <c r="AJ1244" s="376"/>
      <c r="AK1244" s="376"/>
      <c r="AL1244" s="376"/>
      <c r="AM1244" s="376"/>
      <c r="AN1244" s="376"/>
      <c r="AO1244" s="376"/>
      <c r="AP1244" s="376"/>
      <c r="AQ1244" s="376"/>
      <c r="AR1244" s="376"/>
      <c r="AS1244" s="266"/>
    </row>
    <row r="1245" spans="1:46" hidden="1" outlineLevel="1">
      <c r="A1245" s="464">
        <v>18</v>
      </c>
      <c r="B1245" s="379" t="s">
        <v>109</v>
      </c>
      <c r="C1245" s="251" t="s">
        <v>25</v>
      </c>
      <c r="D1245" s="255"/>
      <c r="E1245" s="255"/>
      <c r="F1245" s="255"/>
      <c r="G1245" s="255"/>
      <c r="H1245" s="255"/>
      <c r="I1245" s="255"/>
      <c r="J1245" s="255"/>
      <c r="K1245" s="255"/>
      <c r="L1245" s="255"/>
      <c r="M1245" s="255"/>
      <c r="N1245" s="255"/>
      <c r="O1245" s="255"/>
      <c r="P1245" s="255"/>
      <c r="Q1245" s="255">
        <v>12</v>
      </c>
      <c r="R1245" s="255"/>
      <c r="S1245" s="255"/>
      <c r="T1245" s="255"/>
      <c r="U1245" s="255"/>
      <c r="V1245" s="255"/>
      <c r="W1245" s="255"/>
      <c r="X1245" s="255"/>
      <c r="Y1245" s="255"/>
      <c r="Z1245" s="255"/>
      <c r="AA1245" s="255"/>
      <c r="AB1245" s="255"/>
      <c r="AC1245" s="255"/>
      <c r="AD1245" s="255"/>
      <c r="AE1245" s="377"/>
      <c r="AF1245" s="361"/>
      <c r="AG1245" s="361"/>
      <c r="AH1245" s="361"/>
      <c r="AI1245" s="361"/>
      <c r="AJ1245" s="361"/>
      <c r="AK1245" s="361"/>
      <c r="AL1245" s="366"/>
      <c r="AM1245" s="366"/>
      <c r="AN1245" s="366"/>
      <c r="AO1245" s="366"/>
      <c r="AP1245" s="366"/>
      <c r="AQ1245" s="366"/>
      <c r="AR1245" s="366"/>
      <c r="AS1245" s="256">
        <f>SUM(AE1245:AR1245)</f>
        <v>0</v>
      </c>
    </row>
    <row r="1246" spans="1:46" hidden="1" outlineLevel="1">
      <c r="A1246" s="464"/>
      <c r="B1246" s="254" t="s">
        <v>724</v>
      </c>
      <c r="C1246" s="251" t="s">
        <v>163</v>
      </c>
      <c r="D1246" s="255"/>
      <c r="E1246" s="255"/>
      <c r="F1246" s="255"/>
      <c r="G1246" s="255"/>
      <c r="H1246" s="255"/>
      <c r="I1246" s="255"/>
      <c r="J1246" s="255"/>
      <c r="K1246" s="255"/>
      <c r="L1246" s="255"/>
      <c r="M1246" s="255"/>
      <c r="N1246" s="255"/>
      <c r="O1246" s="255"/>
      <c r="P1246" s="255"/>
      <c r="Q1246" s="255">
        <f>Q1245</f>
        <v>12</v>
      </c>
      <c r="R1246" s="255"/>
      <c r="S1246" s="255"/>
      <c r="T1246" s="255"/>
      <c r="U1246" s="255"/>
      <c r="V1246" s="255"/>
      <c r="W1246" s="255"/>
      <c r="X1246" s="255"/>
      <c r="Y1246" s="255"/>
      <c r="Z1246" s="255"/>
      <c r="AA1246" s="255"/>
      <c r="AB1246" s="255"/>
      <c r="AC1246" s="255"/>
      <c r="AD1246" s="255"/>
      <c r="AE1246" s="362">
        <f>AE1245</f>
        <v>0</v>
      </c>
      <c r="AF1246" s="362">
        <f t="shared" ref="AF1246:AR1246" si="3510">AF1245</f>
        <v>0</v>
      </c>
      <c r="AG1246" s="362">
        <f t="shared" si="3510"/>
        <v>0</v>
      </c>
      <c r="AH1246" s="362">
        <f t="shared" si="3510"/>
        <v>0</v>
      </c>
      <c r="AI1246" s="362">
        <f t="shared" si="3510"/>
        <v>0</v>
      </c>
      <c r="AJ1246" s="362">
        <f t="shared" si="3510"/>
        <v>0</v>
      </c>
      <c r="AK1246" s="362">
        <f t="shared" si="3510"/>
        <v>0</v>
      </c>
      <c r="AL1246" s="362">
        <f t="shared" si="3510"/>
        <v>0</v>
      </c>
      <c r="AM1246" s="362">
        <f t="shared" si="3510"/>
        <v>0</v>
      </c>
      <c r="AN1246" s="362">
        <f t="shared" si="3510"/>
        <v>0</v>
      </c>
      <c r="AO1246" s="362">
        <f t="shared" si="3510"/>
        <v>0</v>
      </c>
      <c r="AP1246" s="362">
        <f t="shared" si="3510"/>
        <v>0</v>
      </c>
      <c r="AQ1246" s="362">
        <f t="shared" si="3510"/>
        <v>0</v>
      </c>
      <c r="AR1246" s="362">
        <f t="shared" si="3510"/>
        <v>0</v>
      </c>
      <c r="AS1246" s="266"/>
    </row>
    <row r="1247" spans="1:46" hidden="1" outlineLevel="1">
      <c r="A1247" s="464"/>
      <c r="B1247" s="281"/>
      <c r="C1247" s="251"/>
      <c r="D1247" s="251"/>
      <c r="E1247" s="251"/>
      <c r="F1247" s="251"/>
      <c r="G1247" s="251"/>
      <c r="H1247" s="251"/>
      <c r="I1247" s="251"/>
      <c r="J1247" s="251"/>
      <c r="K1247" s="251"/>
      <c r="L1247" s="251"/>
      <c r="M1247" s="251"/>
      <c r="N1247" s="251"/>
      <c r="O1247" s="251"/>
      <c r="P1247" s="251"/>
      <c r="Q1247" s="251"/>
      <c r="R1247" s="251"/>
      <c r="S1247" s="251"/>
      <c r="T1247" s="251"/>
      <c r="U1247" s="251"/>
      <c r="V1247" s="251"/>
      <c r="W1247" s="251"/>
      <c r="X1247" s="251"/>
      <c r="Y1247" s="251"/>
      <c r="Z1247" s="251"/>
      <c r="AA1247" s="251"/>
      <c r="AB1247" s="251"/>
      <c r="AC1247" s="251"/>
      <c r="AD1247" s="251"/>
      <c r="AE1247" s="374"/>
      <c r="AF1247" s="375"/>
      <c r="AG1247" s="375"/>
      <c r="AH1247" s="375"/>
      <c r="AI1247" s="375"/>
      <c r="AJ1247" s="375"/>
      <c r="AK1247" s="375"/>
      <c r="AL1247" s="375"/>
      <c r="AM1247" s="375"/>
      <c r="AN1247" s="375"/>
      <c r="AO1247" s="375"/>
      <c r="AP1247" s="375"/>
      <c r="AQ1247" s="375"/>
      <c r="AR1247" s="375"/>
      <c r="AS1247" s="257"/>
    </row>
    <row r="1248" spans="1:46" hidden="1" outlineLevel="1">
      <c r="A1248" s="464">
        <v>19</v>
      </c>
      <c r="B1248" s="379" t="s">
        <v>111</v>
      </c>
      <c r="C1248" s="251" t="s">
        <v>25</v>
      </c>
      <c r="D1248" s="255"/>
      <c r="E1248" s="255"/>
      <c r="F1248" s="255"/>
      <c r="G1248" s="255"/>
      <c r="H1248" s="255"/>
      <c r="I1248" s="255"/>
      <c r="J1248" s="255"/>
      <c r="K1248" s="255"/>
      <c r="L1248" s="255"/>
      <c r="M1248" s="255"/>
      <c r="N1248" s="255"/>
      <c r="O1248" s="255"/>
      <c r="P1248" s="255"/>
      <c r="Q1248" s="255">
        <v>12</v>
      </c>
      <c r="R1248" s="255"/>
      <c r="S1248" s="255"/>
      <c r="T1248" s="255"/>
      <c r="U1248" s="255"/>
      <c r="V1248" s="255"/>
      <c r="W1248" s="255"/>
      <c r="X1248" s="255"/>
      <c r="Y1248" s="255"/>
      <c r="Z1248" s="255"/>
      <c r="AA1248" s="255"/>
      <c r="AB1248" s="255"/>
      <c r="AC1248" s="255"/>
      <c r="AD1248" s="255"/>
      <c r="AE1248" s="377"/>
      <c r="AF1248" s="361"/>
      <c r="AG1248" s="361"/>
      <c r="AH1248" s="361"/>
      <c r="AI1248" s="361"/>
      <c r="AJ1248" s="361"/>
      <c r="AK1248" s="361"/>
      <c r="AL1248" s="366"/>
      <c r="AM1248" s="366"/>
      <c r="AN1248" s="366"/>
      <c r="AO1248" s="366"/>
      <c r="AP1248" s="366"/>
      <c r="AQ1248" s="366"/>
      <c r="AR1248" s="366"/>
      <c r="AS1248" s="256">
        <f>SUM(AE1248:AR1248)</f>
        <v>0</v>
      </c>
    </row>
    <row r="1249" spans="1:45" hidden="1" outlineLevel="1">
      <c r="A1249" s="464"/>
      <c r="B1249" s="254" t="s">
        <v>724</v>
      </c>
      <c r="C1249" s="251" t="s">
        <v>163</v>
      </c>
      <c r="D1249" s="255"/>
      <c r="E1249" s="255"/>
      <c r="F1249" s="255"/>
      <c r="G1249" s="255"/>
      <c r="H1249" s="255"/>
      <c r="I1249" s="255"/>
      <c r="J1249" s="255"/>
      <c r="K1249" s="255"/>
      <c r="L1249" s="255"/>
      <c r="M1249" s="255"/>
      <c r="N1249" s="255"/>
      <c r="O1249" s="255"/>
      <c r="P1249" s="255"/>
      <c r="Q1249" s="255">
        <f>Q1248</f>
        <v>12</v>
      </c>
      <c r="R1249" s="255"/>
      <c r="S1249" s="255"/>
      <c r="T1249" s="255"/>
      <c r="U1249" s="255"/>
      <c r="V1249" s="255"/>
      <c r="W1249" s="255"/>
      <c r="X1249" s="255"/>
      <c r="Y1249" s="255"/>
      <c r="Z1249" s="255"/>
      <c r="AA1249" s="255"/>
      <c r="AB1249" s="255"/>
      <c r="AC1249" s="255"/>
      <c r="AD1249" s="255"/>
      <c r="AE1249" s="362">
        <f>AE1248</f>
        <v>0</v>
      </c>
      <c r="AF1249" s="362">
        <f t="shared" ref="AF1249:AR1249" si="3511">AF1248</f>
        <v>0</v>
      </c>
      <c r="AG1249" s="362">
        <f t="shared" si="3511"/>
        <v>0</v>
      </c>
      <c r="AH1249" s="362">
        <f t="shared" si="3511"/>
        <v>0</v>
      </c>
      <c r="AI1249" s="362">
        <f t="shared" si="3511"/>
        <v>0</v>
      </c>
      <c r="AJ1249" s="362">
        <f t="shared" si="3511"/>
        <v>0</v>
      </c>
      <c r="AK1249" s="362">
        <f t="shared" si="3511"/>
        <v>0</v>
      </c>
      <c r="AL1249" s="362">
        <f t="shared" si="3511"/>
        <v>0</v>
      </c>
      <c r="AM1249" s="362">
        <f t="shared" si="3511"/>
        <v>0</v>
      </c>
      <c r="AN1249" s="362">
        <f t="shared" si="3511"/>
        <v>0</v>
      </c>
      <c r="AO1249" s="362">
        <f t="shared" si="3511"/>
        <v>0</v>
      </c>
      <c r="AP1249" s="362">
        <f t="shared" si="3511"/>
        <v>0</v>
      </c>
      <c r="AQ1249" s="362">
        <f t="shared" si="3511"/>
        <v>0</v>
      </c>
      <c r="AR1249" s="362">
        <f t="shared" si="3511"/>
        <v>0</v>
      </c>
      <c r="AS1249" s="257"/>
    </row>
    <row r="1250" spans="1:45" hidden="1" outlineLevel="1">
      <c r="A1250" s="464"/>
      <c r="B1250" s="281"/>
      <c r="C1250" s="251"/>
      <c r="D1250" s="251"/>
      <c r="E1250" s="251"/>
      <c r="F1250" s="251"/>
      <c r="G1250" s="251"/>
      <c r="H1250" s="251"/>
      <c r="I1250" s="251"/>
      <c r="J1250" s="251"/>
      <c r="K1250" s="251"/>
      <c r="L1250" s="251"/>
      <c r="M1250" s="251"/>
      <c r="N1250" s="251"/>
      <c r="O1250" s="251"/>
      <c r="P1250" s="251"/>
      <c r="Q1250" s="251"/>
      <c r="R1250" s="251"/>
      <c r="S1250" s="251"/>
      <c r="T1250" s="251"/>
      <c r="U1250" s="251"/>
      <c r="V1250" s="251"/>
      <c r="W1250" s="251"/>
      <c r="X1250" s="251"/>
      <c r="Y1250" s="251"/>
      <c r="Z1250" s="251"/>
      <c r="AA1250" s="251"/>
      <c r="AB1250" s="251"/>
      <c r="AC1250" s="251"/>
      <c r="AD1250" s="251"/>
      <c r="AE1250" s="363"/>
      <c r="AF1250" s="363"/>
      <c r="AG1250" s="363"/>
      <c r="AH1250" s="363"/>
      <c r="AI1250" s="363"/>
      <c r="AJ1250" s="363"/>
      <c r="AK1250" s="363"/>
      <c r="AL1250" s="363"/>
      <c r="AM1250" s="363"/>
      <c r="AN1250" s="363"/>
      <c r="AO1250" s="363"/>
      <c r="AP1250" s="363"/>
      <c r="AQ1250" s="363"/>
      <c r="AR1250" s="363"/>
      <c r="AS1250" s="266"/>
    </row>
    <row r="1251" spans="1:45" hidden="1" outlineLevel="1">
      <c r="A1251" s="464">
        <v>20</v>
      </c>
      <c r="B1251" s="379" t="s">
        <v>110</v>
      </c>
      <c r="C1251" s="251" t="s">
        <v>25</v>
      </c>
      <c r="D1251" s="255"/>
      <c r="E1251" s="255"/>
      <c r="F1251" s="255"/>
      <c r="G1251" s="255"/>
      <c r="H1251" s="255"/>
      <c r="I1251" s="255"/>
      <c r="J1251" s="255"/>
      <c r="K1251" s="255"/>
      <c r="L1251" s="255"/>
      <c r="M1251" s="255"/>
      <c r="N1251" s="255"/>
      <c r="O1251" s="255"/>
      <c r="P1251" s="255"/>
      <c r="Q1251" s="255">
        <v>12</v>
      </c>
      <c r="R1251" s="255"/>
      <c r="S1251" s="255"/>
      <c r="T1251" s="255"/>
      <c r="U1251" s="255"/>
      <c r="V1251" s="255"/>
      <c r="W1251" s="255"/>
      <c r="X1251" s="255"/>
      <c r="Y1251" s="255"/>
      <c r="Z1251" s="255"/>
      <c r="AA1251" s="255"/>
      <c r="AB1251" s="255"/>
      <c r="AC1251" s="255"/>
      <c r="AD1251" s="255"/>
      <c r="AE1251" s="377"/>
      <c r="AF1251" s="361"/>
      <c r="AG1251" s="361"/>
      <c r="AH1251" s="361"/>
      <c r="AI1251" s="361"/>
      <c r="AJ1251" s="361"/>
      <c r="AK1251" s="361"/>
      <c r="AL1251" s="366"/>
      <c r="AM1251" s="366"/>
      <c r="AN1251" s="366"/>
      <c r="AO1251" s="366"/>
      <c r="AP1251" s="366"/>
      <c r="AQ1251" s="366"/>
      <c r="AR1251" s="366"/>
      <c r="AS1251" s="256">
        <f>SUM(AE1251:AR1251)</f>
        <v>0</v>
      </c>
    </row>
    <row r="1252" spans="1:45" hidden="1" outlineLevel="1">
      <c r="A1252" s="464"/>
      <c r="B1252" s="254" t="s">
        <v>724</v>
      </c>
      <c r="C1252" s="251" t="s">
        <v>163</v>
      </c>
      <c r="D1252" s="255"/>
      <c r="E1252" s="255"/>
      <c r="F1252" s="255"/>
      <c r="G1252" s="255"/>
      <c r="H1252" s="255"/>
      <c r="I1252" s="255"/>
      <c r="J1252" s="255"/>
      <c r="K1252" s="255"/>
      <c r="L1252" s="255"/>
      <c r="M1252" s="255"/>
      <c r="N1252" s="255"/>
      <c r="O1252" s="255"/>
      <c r="P1252" s="255"/>
      <c r="Q1252" s="255">
        <f>Q1251</f>
        <v>12</v>
      </c>
      <c r="R1252" s="255"/>
      <c r="S1252" s="255"/>
      <c r="T1252" s="255"/>
      <c r="U1252" s="255"/>
      <c r="V1252" s="255"/>
      <c r="W1252" s="255"/>
      <c r="X1252" s="255"/>
      <c r="Y1252" s="255"/>
      <c r="Z1252" s="255"/>
      <c r="AA1252" s="255"/>
      <c r="AB1252" s="255"/>
      <c r="AC1252" s="255"/>
      <c r="AD1252" s="255"/>
      <c r="AE1252" s="362">
        <f t="shared" ref="AE1252:AR1252" si="3512">AE1251</f>
        <v>0</v>
      </c>
      <c r="AF1252" s="362">
        <f t="shared" si="3512"/>
        <v>0</v>
      </c>
      <c r="AG1252" s="362">
        <f t="shared" si="3512"/>
        <v>0</v>
      </c>
      <c r="AH1252" s="362">
        <f t="shared" si="3512"/>
        <v>0</v>
      </c>
      <c r="AI1252" s="362">
        <f t="shared" si="3512"/>
        <v>0</v>
      </c>
      <c r="AJ1252" s="362">
        <f t="shared" si="3512"/>
        <v>0</v>
      </c>
      <c r="AK1252" s="362">
        <f t="shared" si="3512"/>
        <v>0</v>
      </c>
      <c r="AL1252" s="362">
        <f t="shared" si="3512"/>
        <v>0</v>
      </c>
      <c r="AM1252" s="362">
        <f t="shared" si="3512"/>
        <v>0</v>
      </c>
      <c r="AN1252" s="362">
        <f t="shared" si="3512"/>
        <v>0</v>
      </c>
      <c r="AO1252" s="362">
        <f t="shared" si="3512"/>
        <v>0</v>
      </c>
      <c r="AP1252" s="362">
        <f t="shared" si="3512"/>
        <v>0</v>
      </c>
      <c r="AQ1252" s="362">
        <f t="shared" si="3512"/>
        <v>0</v>
      </c>
      <c r="AR1252" s="362">
        <f t="shared" si="3512"/>
        <v>0</v>
      </c>
      <c r="AS1252" s="266"/>
    </row>
    <row r="1253" spans="1:45" ht="15.75" hidden="1" outlineLevel="1">
      <c r="A1253" s="464"/>
      <c r="B1253" s="282"/>
      <c r="C1253" s="260"/>
      <c r="D1253" s="251"/>
      <c r="E1253" s="251"/>
      <c r="F1253" s="251"/>
      <c r="G1253" s="251"/>
      <c r="H1253" s="251"/>
      <c r="I1253" s="251"/>
      <c r="J1253" s="251"/>
      <c r="K1253" s="251"/>
      <c r="L1253" s="251"/>
      <c r="M1253" s="251"/>
      <c r="N1253" s="251"/>
      <c r="O1253" s="251"/>
      <c r="P1253" s="251"/>
      <c r="Q1253" s="260"/>
      <c r="R1253" s="251"/>
      <c r="S1253" s="251"/>
      <c r="T1253" s="251"/>
      <c r="U1253" s="251"/>
      <c r="V1253" s="251"/>
      <c r="W1253" s="251"/>
      <c r="X1253" s="251"/>
      <c r="Y1253" s="251"/>
      <c r="Z1253" s="251"/>
      <c r="AA1253" s="251"/>
      <c r="AB1253" s="251"/>
      <c r="AC1253" s="251"/>
      <c r="AD1253" s="251"/>
      <c r="AE1253" s="363"/>
      <c r="AF1253" s="363"/>
      <c r="AG1253" s="363"/>
      <c r="AH1253" s="363"/>
      <c r="AI1253" s="363"/>
      <c r="AJ1253" s="363"/>
      <c r="AK1253" s="363"/>
      <c r="AL1253" s="363"/>
      <c r="AM1253" s="363"/>
      <c r="AN1253" s="363"/>
      <c r="AO1253" s="363"/>
      <c r="AP1253" s="363"/>
      <c r="AQ1253" s="363"/>
      <c r="AR1253" s="363"/>
      <c r="AS1253" s="266"/>
    </row>
    <row r="1254" spans="1:45" ht="15.75" outlineLevel="1">
      <c r="A1254" s="464"/>
      <c r="B1254" s="454" t="s">
        <v>500</v>
      </c>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251"/>
      <c r="AE1254" s="373"/>
      <c r="AF1254" s="376"/>
      <c r="AG1254" s="376"/>
      <c r="AH1254" s="376"/>
      <c r="AI1254" s="376"/>
      <c r="AJ1254" s="376"/>
      <c r="AK1254" s="376"/>
      <c r="AL1254" s="376"/>
      <c r="AM1254" s="376"/>
      <c r="AN1254" s="376"/>
      <c r="AO1254" s="376"/>
      <c r="AP1254" s="376"/>
      <c r="AQ1254" s="376"/>
      <c r="AR1254" s="376"/>
      <c r="AS1254" s="266"/>
    </row>
    <row r="1255" spans="1:45" ht="15.75" outlineLevel="1">
      <c r="A1255" s="464"/>
      <c r="B1255" s="443" t="s">
        <v>496</v>
      </c>
      <c r="C1255" s="251"/>
      <c r="D1255" s="251"/>
      <c r="E1255" s="251"/>
      <c r="F1255" s="251"/>
      <c r="G1255" s="251"/>
      <c r="H1255" s="251"/>
      <c r="I1255" s="251"/>
      <c r="J1255" s="251"/>
      <c r="K1255" s="251"/>
      <c r="L1255" s="251"/>
      <c r="M1255" s="251"/>
      <c r="N1255" s="251"/>
      <c r="O1255" s="251"/>
      <c r="P1255" s="251"/>
      <c r="Q1255" s="251"/>
      <c r="R1255" s="251"/>
      <c r="S1255" s="251"/>
      <c r="T1255" s="251"/>
      <c r="U1255" s="251"/>
      <c r="V1255" s="251"/>
      <c r="W1255" s="251"/>
      <c r="X1255" s="251"/>
      <c r="Y1255" s="251"/>
      <c r="Z1255" s="251"/>
      <c r="AA1255" s="251"/>
      <c r="AB1255" s="251"/>
      <c r="AC1255" s="251"/>
      <c r="AD1255" s="251"/>
      <c r="AE1255" s="373"/>
      <c r="AF1255" s="376"/>
      <c r="AG1255" s="376"/>
      <c r="AH1255" s="376"/>
      <c r="AI1255" s="376"/>
      <c r="AJ1255" s="376"/>
      <c r="AK1255" s="376"/>
      <c r="AL1255" s="376"/>
      <c r="AM1255" s="376"/>
      <c r="AN1255" s="376"/>
      <c r="AO1255" s="376"/>
      <c r="AP1255" s="376"/>
      <c r="AQ1255" s="376"/>
      <c r="AR1255" s="376"/>
      <c r="AS1255" s="266"/>
    </row>
    <row r="1256" spans="1:45" ht="15" customHeight="1" outlineLevel="1">
      <c r="A1256" s="464">
        <v>21</v>
      </c>
      <c r="B1256" s="379" t="s">
        <v>113</v>
      </c>
      <c r="C1256" s="251" t="s">
        <v>25</v>
      </c>
      <c r="D1256" s="255">
        <f>SUMIFS('7.  Persistence Report'!BA$27:BA$603,'7.  Persistence Report'!$D$27:$D$603,$B1256,'7.  Persistence Report'!$H$27:$H$603,$D$1186,'7.  Persistence Report'!$J$27:$J$603,"&lt;&gt;Adjustment")</f>
        <v>0</v>
      </c>
      <c r="E1256" s="255">
        <f>SUMIFS('7.  Persistence Report'!BB$27:BB$603,'7.  Persistence Report'!$D$27:$D$603,$B1256,'7.  Persistence Report'!$H$27:$H$603,$D$1186,'7.  Persistence Report'!$J$27:$J$603,"&lt;&gt;Adjustment")</f>
        <v>0</v>
      </c>
      <c r="F1256" s="255">
        <f>SUMIFS('7.  Persistence Report'!BC$27:BC$603,'7.  Persistence Report'!$D$27:$D$603,$B1256,'7.  Persistence Report'!$H$27:$H$603,$D$1186,'7.  Persistence Report'!$J$27:$J$603,"&lt;&gt;Adjustment")</f>
        <v>0</v>
      </c>
      <c r="G1256" s="255">
        <f>SUMIFS('7.  Persistence Report'!BD$27:BD$603,'7.  Persistence Report'!$D$27:$D$603,$B1256,'7.  Persistence Report'!$H$27:$H$603,$D$1186,'7.  Persistence Report'!$J$27:$J$603,"&lt;&gt;Adjustment")</f>
        <v>0</v>
      </c>
      <c r="H1256" s="255">
        <f>SUMIFS('7.  Persistence Report'!BE$27:BE$603,'7.  Persistence Report'!$D$27:$D$603,$B1256,'7.  Persistence Report'!$H$27:$H$603,$D$1186,'7.  Persistence Report'!$J$27:$J$603,"&lt;&gt;Adjustment")</f>
        <v>0</v>
      </c>
      <c r="I1256" s="255">
        <f>SUMIFS('7.  Persistence Report'!BF$27:BF$603,'7.  Persistence Report'!$D$27:$D$603,$B1256,'7.  Persistence Report'!$H$27:$H$603,$D$1186,'7.  Persistence Report'!$J$27:$J$603,"&lt;&gt;Adjustment")</f>
        <v>0</v>
      </c>
      <c r="J1256" s="255">
        <f>SUMIFS('7.  Persistence Report'!BG$27:BG$603,'7.  Persistence Report'!$D$27:$D$603,$B1256,'7.  Persistence Report'!$H$27:$H$603,$D$1186,'7.  Persistence Report'!$J$27:$J$603,"&lt;&gt;Adjustment")</f>
        <v>0</v>
      </c>
      <c r="K1256" s="255">
        <f>SUMIFS('7.  Persistence Report'!BH$27:BH$603,'7.  Persistence Report'!$D$27:$D$603,$B1256,'7.  Persistence Report'!$H$27:$H$603,$D$1186,'7.  Persistence Report'!$J$27:$J$603,"&lt;&gt;Adjustment")</f>
        <v>0</v>
      </c>
      <c r="L1256" s="255">
        <f>SUMIFS('7.  Persistence Report'!BI$27:BI$603,'7.  Persistence Report'!$D$27:$D$603,$B1256,'7.  Persistence Report'!$H$27:$H$603,$D$1186,'7.  Persistence Report'!$J$27:$J$603,"&lt;&gt;Adjustment")</f>
        <v>0</v>
      </c>
      <c r="M1256" s="255">
        <f>SUMIFS('7.  Persistence Report'!BJ$27:BJ$603,'7.  Persistence Report'!$D$27:$D$603,$B1256,'7.  Persistence Report'!$H$27:$H$603,$D$1186,'7.  Persistence Report'!$J$27:$J$603,"&lt;&gt;Adjustment")</f>
        <v>0</v>
      </c>
      <c r="N1256" s="255">
        <f>SUMIFS('7.  Persistence Report'!BK$27:BK$603,'7.  Persistence Report'!$D$27:$D$603,$B1256,'7.  Persistence Report'!$H$27:$H$603,$D$1186,'7.  Persistence Report'!$J$27:$J$603,"&lt;&gt;Adjustment")</f>
        <v>0</v>
      </c>
      <c r="O1256" s="255">
        <f>SUMIFS('7.  Persistence Report'!BL$27:BL$603,'7.  Persistence Report'!$D$27:$D$603,$B1256,'7.  Persistence Report'!$H$27:$H$603,$D$1186,'7.  Persistence Report'!$J$27:$J$603,"&lt;&gt;Adjustment")</f>
        <v>0</v>
      </c>
      <c r="P1256" s="255">
        <f>SUMIFS('7.  Persistence Report'!BM$27:BM$603,'7.  Persistence Report'!$D$27:$D$603,$B1256,'7.  Persistence Report'!$H$27:$H$603,$D$1186,'7.  Persistence Report'!$J$27:$J$603,"&lt;&gt;Adjustment")</f>
        <v>0</v>
      </c>
      <c r="Q1256" s="251"/>
      <c r="R1256" s="255">
        <f>SUMIFS('7.  Persistence Report'!V$27:V$603,'7.  Persistence Report'!$D$27:$D$603,$B1256,'7.  Persistence Report'!$H$27:$H$603,$R$1186,'7.  Persistence Report'!$J$27:$J$603,"&lt;&gt;Adjustment")</f>
        <v>0</v>
      </c>
      <c r="S1256" s="255">
        <f>SUMIFS('7.  Persistence Report'!W$27:W$603,'7.  Persistence Report'!$D$27:$D$603,$B1256,'7.  Persistence Report'!$H$27:$H$603,$R$1186,'7.  Persistence Report'!$J$27:$J$603,"&lt;&gt;Adjustment")</f>
        <v>0</v>
      </c>
      <c r="T1256" s="255">
        <f>SUMIFS('7.  Persistence Report'!X$27:X$603,'7.  Persistence Report'!$D$27:$D$603,$B1256,'7.  Persistence Report'!$H$27:$H$603,$R$1186,'7.  Persistence Report'!$J$27:$J$603,"&lt;&gt;Adjustment")</f>
        <v>0</v>
      </c>
      <c r="U1256" s="255">
        <f>SUMIFS('7.  Persistence Report'!Y$27:Y$603,'7.  Persistence Report'!$D$27:$D$603,$B1256,'7.  Persistence Report'!$H$27:$H$603,$R$1186,'7.  Persistence Report'!$J$27:$J$603,"&lt;&gt;Adjustment")</f>
        <v>0</v>
      </c>
      <c r="V1256" s="255">
        <f>SUMIFS('7.  Persistence Report'!Z$27:Z$603,'7.  Persistence Report'!$D$27:$D$603,$B1256,'7.  Persistence Report'!$H$27:$H$603,$R$1186,'7.  Persistence Report'!$J$27:$J$603,"&lt;&gt;Adjustment")</f>
        <v>0</v>
      </c>
      <c r="W1256" s="255">
        <f>SUMIFS('7.  Persistence Report'!AA$27:AA$603,'7.  Persistence Report'!$D$27:$D$603,$B1256,'7.  Persistence Report'!$H$27:$H$603,$R$1186,'7.  Persistence Report'!$J$27:$J$603,"&lt;&gt;Adjustment")</f>
        <v>0</v>
      </c>
      <c r="X1256" s="255">
        <f>SUMIFS('7.  Persistence Report'!AB$27:AB$603,'7.  Persistence Report'!$D$27:$D$603,$B1256,'7.  Persistence Report'!$H$27:$H$603,$R$1186,'7.  Persistence Report'!$J$27:$J$603,"&lt;&gt;Adjustment")</f>
        <v>0</v>
      </c>
      <c r="Y1256" s="255">
        <f>SUMIFS('7.  Persistence Report'!AC$27:AC$603,'7.  Persistence Report'!$D$27:$D$603,$B1256,'7.  Persistence Report'!$H$27:$H$603,$R$1186,'7.  Persistence Report'!$J$27:$J$603,"&lt;&gt;Adjustment")</f>
        <v>0</v>
      </c>
      <c r="Z1256" s="255">
        <f>SUMIFS('7.  Persistence Report'!AD$27:AD$603,'7.  Persistence Report'!$D$27:$D$603,$B1256,'7.  Persistence Report'!$H$27:$H$603,$R$1186,'7.  Persistence Report'!$J$27:$J$603,"&lt;&gt;Adjustment")</f>
        <v>0</v>
      </c>
      <c r="AA1256" s="255">
        <f>SUMIFS('7.  Persistence Report'!AE$27:AE$603,'7.  Persistence Report'!$D$27:$D$603,$B1256,'7.  Persistence Report'!$H$27:$H$603,$R$1186,'7.  Persistence Report'!$J$27:$J$603,"&lt;&gt;Adjustment")</f>
        <v>0</v>
      </c>
      <c r="AB1256" s="255">
        <f>SUMIFS('7.  Persistence Report'!AF$27:AF$603,'7.  Persistence Report'!$D$27:$D$603,$B1256,'7.  Persistence Report'!$H$27:$H$603,$R$1186,'7.  Persistence Report'!$J$27:$J$603,"&lt;&gt;Adjustment")</f>
        <v>0</v>
      </c>
      <c r="AC1256" s="255">
        <f>SUMIFS('7.  Persistence Report'!AG$27:AG$603,'7.  Persistence Report'!$D$27:$D$603,$B1256,'7.  Persistence Report'!$H$27:$H$603,$R$1186,'7.  Persistence Report'!$J$27:$J$603,"&lt;&gt;Adjustment")</f>
        <v>0</v>
      </c>
      <c r="AD1256" s="255">
        <f>SUMIFS('7.  Persistence Report'!AH$27:AH$603,'7.  Persistence Report'!$D$27:$D$603,$B1256,'7.  Persistence Report'!$H$27:$H$603,$R$1186,'7.  Persistence Report'!$J$27:$J$603,"&lt;&gt;Adjustment")</f>
        <v>0</v>
      </c>
      <c r="AE1256" s="361">
        <f>IFERROR(VLOOKUP($B1256,'3-a.  Rate Class Allocations'!$B:$BK,40,FALSE),0)</f>
        <v>0</v>
      </c>
      <c r="AF1256" s="361">
        <f>IFERROR(VLOOKUP($B1256,'3-a.  Rate Class Allocations'!$B:$BK,42,FALSE),0)</f>
        <v>0</v>
      </c>
      <c r="AG1256" s="361">
        <f>IFERROR(VLOOKUP($B1256,'3-a.  Rate Class Allocations'!$B:$BK,44,FALSE),0)</f>
        <v>0</v>
      </c>
      <c r="AH1256" s="361">
        <f>IFERROR(VLOOKUP($B1256,'3-a.  Rate Class Allocations'!$B:$BK,45,FALSE),0)</f>
        <v>0</v>
      </c>
      <c r="AI1256" s="361">
        <f>IFERROR(VLOOKUP($B1256,'3-a.  Rate Class Allocations'!$B:$BK,47,FALSE),0)</f>
        <v>0</v>
      </c>
      <c r="AJ1256" s="361">
        <f>IFERROR(VLOOKUP($B1256,'3-a.  Rate Class Allocations'!$B:$BK,49,FALSE),0)</f>
        <v>0</v>
      </c>
      <c r="AK1256" s="361"/>
      <c r="AL1256" s="361"/>
      <c r="AM1256" s="361"/>
      <c r="AN1256" s="361"/>
      <c r="AO1256" s="361"/>
      <c r="AP1256" s="361"/>
      <c r="AQ1256" s="361"/>
      <c r="AR1256" s="361"/>
      <c r="AS1256" s="256">
        <f>SUM(AE1256:AR1256)</f>
        <v>0</v>
      </c>
    </row>
    <row r="1257" spans="1:45" ht="15" customHeight="1" outlineLevel="1">
      <c r="A1257" s="464"/>
      <c r="B1257" s="254" t="s">
        <v>724</v>
      </c>
      <c r="C1257" s="251" t="s">
        <v>163</v>
      </c>
      <c r="D1257" s="255">
        <f>SUMIFS('7.  Persistence Report'!BA$27:BA$603,'7.  Persistence Report'!$D$27:$D$603,$B1256,'7.  Persistence Report'!$H$27:$H$603,$D$1186,'7.  Persistence Report'!$J$27:$J$603,"Adjustment")</f>
        <v>0</v>
      </c>
      <c r="E1257" s="255">
        <f>SUMIFS('7.  Persistence Report'!BB$27:BB$603,'7.  Persistence Report'!$D$27:$D$603,$B1256,'7.  Persistence Report'!$H$27:$H$603,$D$1186,'7.  Persistence Report'!$J$27:$J$603,"Adjustment")</f>
        <v>0</v>
      </c>
      <c r="F1257" s="255">
        <f>SUMIFS('7.  Persistence Report'!BC$27:BC$603,'7.  Persistence Report'!$D$27:$D$603,$B1256,'7.  Persistence Report'!$H$27:$H$603,$D$1186,'7.  Persistence Report'!$J$27:$J$603,"Adjustment")</f>
        <v>0</v>
      </c>
      <c r="G1257" s="255">
        <f>SUMIFS('7.  Persistence Report'!BD$27:BD$603,'7.  Persistence Report'!$D$27:$D$603,$B1256,'7.  Persistence Report'!$H$27:$H$603,$D$1186,'7.  Persistence Report'!$J$27:$J$603,"Adjustment")</f>
        <v>0</v>
      </c>
      <c r="H1257" s="255">
        <f>SUMIFS('7.  Persistence Report'!BE$27:BE$603,'7.  Persistence Report'!$D$27:$D$603,$B1256,'7.  Persistence Report'!$H$27:$H$603,$D$1186,'7.  Persistence Report'!$J$27:$J$603,"Adjustment")</f>
        <v>0</v>
      </c>
      <c r="I1257" s="255">
        <f>SUMIFS('7.  Persistence Report'!BF$27:BF$603,'7.  Persistence Report'!$D$27:$D$603,$B1256,'7.  Persistence Report'!$H$27:$H$603,$D$1186,'7.  Persistence Report'!$J$27:$J$603,"Adjustment")</f>
        <v>0</v>
      </c>
      <c r="J1257" s="255">
        <f>SUMIFS('7.  Persistence Report'!BG$27:BG$603,'7.  Persistence Report'!$D$27:$D$603,$B1256,'7.  Persistence Report'!$H$27:$H$603,$D$1186,'7.  Persistence Report'!$J$27:$J$603,"Adjustment")</f>
        <v>0</v>
      </c>
      <c r="K1257" s="255">
        <f>SUMIFS('7.  Persistence Report'!BH$27:BH$603,'7.  Persistence Report'!$D$27:$D$603,$B1256,'7.  Persistence Report'!$H$27:$H$603,$D$1186,'7.  Persistence Report'!$J$27:$J$603,"Adjustment")</f>
        <v>0</v>
      </c>
      <c r="L1257" s="255">
        <f>SUMIFS('7.  Persistence Report'!BI$27:BI$603,'7.  Persistence Report'!$D$27:$D$603,$B1256,'7.  Persistence Report'!$H$27:$H$603,$D$1186,'7.  Persistence Report'!$J$27:$J$603,"Adjustment")</f>
        <v>0</v>
      </c>
      <c r="M1257" s="255">
        <f>SUMIFS('7.  Persistence Report'!BJ$27:BJ$603,'7.  Persistence Report'!$D$27:$D$603,$B1256,'7.  Persistence Report'!$H$27:$H$603,$D$1186,'7.  Persistence Report'!$J$27:$J$603,"Adjustment")</f>
        <v>0</v>
      </c>
      <c r="N1257" s="255">
        <f>SUMIFS('7.  Persistence Report'!BK$27:BK$603,'7.  Persistence Report'!$D$27:$D$603,$B1256,'7.  Persistence Report'!$H$27:$H$603,$D$1186,'7.  Persistence Report'!$J$27:$J$603,"Adjustment")</f>
        <v>0</v>
      </c>
      <c r="O1257" s="255">
        <f>SUMIFS('7.  Persistence Report'!BL$27:BL$603,'7.  Persistence Report'!$D$27:$D$603,$B1256,'7.  Persistence Report'!$H$27:$H$603,$D$1186,'7.  Persistence Report'!$J$27:$J$603,"Adjustment")</f>
        <v>0</v>
      </c>
      <c r="P1257" s="255">
        <f>SUMIFS('7.  Persistence Report'!BM$27:BM$603,'7.  Persistence Report'!$D$27:$D$603,$B1256,'7.  Persistence Report'!$H$27:$H$603,$D$1186,'7.  Persistence Report'!$J$27:$J$603,"Adjustment")</f>
        <v>0</v>
      </c>
      <c r="Q1257" s="251"/>
      <c r="R1257" s="255">
        <f>SUMIFS('7.  Persistence Report'!V$27:V$603,'7.  Persistence Report'!$D$27:$D$603,$B1256,'7.  Persistence Report'!$H$27:$H$603,$R$1186,'7.  Persistence Report'!$J$27:$J$603,"Adjustment")</f>
        <v>0</v>
      </c>
      <c r="S1257" s="255">
        <f>SUMIFS('7.  Persistence Report'!W$27:W$603,'7.  Persistence Report'!$D$27:$D$603,$B1256,'7.  Persistence Report'!$H$27:$H$603,$R$1186,'7.  Persistence Report'!$J$27:$J$603,"Adjustment")</f>
        <v>0</v>
      </c>
      <c r="T1257" s="255">
        <f>SUMIFS('7.  Persistence Report'!X$27:X$603,'7.  Persistence Report'!$D$27:$D$603,$B1256,'7.  Persistence Report'!$H$27:$H$603,$R$1186,'7.  Persistence Report'!$J$27:$J$603,"Adjustment")</f>
        <v>0</v>
      </c>
      <c r="U1257" s="255">
        <f>SUMIFS('7.  Persistence Report'!Y$27:Y$603,'7.  Persistence Report'!$D$27:$D$603,$B1256,'7.  Persistence Report'!$H$27:$H$603,$R$1186,'7.  Persistence Report'!$J$27:$J$603,"Adjustment")</f>
        <v>0</v>
      </c>
      <c r="V1257" s="255">
        <f>SUMIFS('7.  Persistence Report'!Z$27:Z$603,'7.  Persistence Report'!$D$27:$D$603,$B1256,'7.  Persistence Report'!$H$27:$H$603,$R$1186,'7.  Persistence Report'!$J$27:$J$603,"Adjustment")</f>
        <v>0</v>
      </c>
      <c r="W1257" s="255">
        <f>SUMIFS('7.  Persistence Report'!AA$27:AA$603,'7.  Persistence Report'!$D$27:$D$603,$B1256,'7.  Persistence Report'!$H$27:$H$603,$R$1186,'7.  Persistence Report'!$J$27:$J$603,"Adjustment")</f>
        <v>0</v>
      </c>
      <c r="X1257" s="255">
        <f>SUMIFS('7.  Persistence Report'!AB$27:AB$603,'7.  Persistence Report'!$D$27:$D$603,$B1256,'7.  Persistence Report'!$H$27:$H$603,$R$1186,'7.  Persistence Report'!$J$27:$J$603,"Adjustment")</f>
        <v>0</v>
      </c>
      <c r="Y1257" s="255">
        <f>SUMIFS('7.  Persistence Report'!AC$27:AC$603,'7.  Persistence Report'!$D$27:$D$603,$B1256,'7.  Persistence Report'!$H$27:$H$603,$R$1186,'7.  Persistence Report'!$J$27:$J$603,"Adjustment")</f>
        <v>0</v>
      </c>
      <c r="Z1257" s="255">
        <f>SUMIFS('7.  Persistence Report'!AD$27:AD$603,'7.  Persistence Report'!$D$27:$D$603,$B1256,'7.  Persistence Report'!$H$27:$H$603,$R$1186,'7.  Persistence Report'!$J$27:$J$603,"Adjustment")</f>
        <v>0</v>
      </c>
      <c r="AA1257" s="255">
        <f>SUMIFS('7.  Persistence Report'!AE$27:AE$603,'7.  Persistence Report'!$D$27:$D$603,$B1256,'7.  Persistence Report'!$H$27:$H$603,$R$1186,'7.  Persistence Report'!$J$27:$J$603,"Adjustment")</f>
        <v>0</v>
      </c>
      <c r="AB1257" s="255">
        <f>SUMIFS('7.  Persistence Report'!AF$27:AF$603,'7.  Persistence Report'!$D$27:$D$603,$B1256,'7.  Persistence Report'!$H$27:$H$603,$R$1186,'7.  Persistence Report'!$J$27:$J$603,"Adjustment")</f>
        <v>0</v>
      </c>
      <c r="AC1257" s="255">
        <f>SUMIFS('7.  Persistence Report'!AG$27:AG$603,'7.  Persistence Report'!$D$27:$D$603,$B1256,'7.  Persistence Report'!$H$27:$H$603,$R$1186,'7.  Persistence Report'!$J$27:$J$603,"Adjustment")</f>
        <v>0</v>
      </c>
      <c r="AD1257" s="255">
        <f>SUMIFS('7.  Persistence Report'!AH$27:AH$603,'7.  Persistence Report'!$D$27:$D$603,$B1256,'7.  Persistence Report'!$H$27:$H$603,$R$1186,'7.  Persistence Report'!$J$27:$J$603,"Adjustment")</f>
        <v>0</v>
      </c>
      <c r="AE1257" s="362">
        <f>AE1256</f>
        <v>0</v>
      </c>
      <c r="AF1257" s="362">
        <f t="shared" ref="AF1257:AR1257" si="3513">AF1256</f>
        <v>0</v>
      </c>
      <c r="AG1257" s="362">
        <f t="shared" si="3513"/>
        <v>0</v>
      </c>
      <c r="AH1257" s="362">
        <f t="shared" si="3513"/>
        <v>0</v>
      </c>
      <c r="AI1257" s="362">
        <f t="shared" si="3513"/>
        <v>0</v>
      </c>
      <c r="AJ1257" s="362">
        <f t="shared" si="3513"/>
        <v>0</v>
      </c>
      <c r="AK1257" s="362">
        <f t="shared" si="3513"/>
        <v>0</v>
      </c>
      <c r="AL1257" s="362">
        <f t="shared" si="3513"/>
        <v>0</v>
      </c>
      <c r="AM1257" s="362">
        <f t="shared" si="3513"/>
        <v>0</v>
      </c>
      <c r="AN1257" s="362">
        <f t="shared" si="3513"/>
        <v>0</v>
      </c>
      <c r="AO1257" s="362">
        <f t="shared" si="3513"/>
        <v>0</v>
      </c>
      <c r="AP1257" s="362">
        <f t="shared" si="3513"/>
        <v>0</v>
      </c>
      <c r="AQ1257" s="362">
        <f t="shared" si="3513"/>
        <v>0</v>
      </c>
      <c r="AR1257" s="362">
        <f t="shared" si="3513"/>
        <v>0</v>
      </c>
      <c r="AS1257" s="266"/>
    </row>
    <row r="1258" spans="1:45" ht="15" customHeight="1" outlineLevel="1">
      <c r="A1258" s="464"/>
      <c r="B1258" s="254"/>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373"/>
      <c r="AF1258" s="376"/>
      <c r="AG1258" s="376"/>
      <c r="AH1258" s="376"/>
      <c r="AI1258" s="376"/>
      <c r="AJ1258" s="376"/>
      <c r="AK1258" s="376"/>
      <c r="AL1258" s="376"/>
      <c r="AM1258" s="376"/>
      <c r="AN1258" s="376"/>
      <c r="AO1258" s="376"/>
      <c r="AP1258" s="376"/>
      <c r="AQ1258" s="376"/>
      <c r="AR1258" s="376"/>
      <c r="AS1258" s="266"/>
    </row>
    <row r="1259" spans="1:45" ht="15" customHeight="1" outlineLevel="1">
      <c r="A1259" s="464">
        <v>22</v>
      </c>
      <c r="B1259" s="379" t="s">
        <v>114</v>
      </c>
      <c r="C1259" s="251" t="s">
        <v>25</v>
      </c>
      <c r="D1259" s="255">
        <f>SUMIFS('7.  Persistence Report'!BA$27:BA$603,'7.  Persistence Report'!$D$27:$D$603,$B1259,'7.  Persistence Report'!$H$27:$H$603,$D$1186,'7.  Persistence Report'!$J$27:$J$603,"&lt;&gt;Adjustment")</f>
        <v>0</v>
      </c>
      <c r="E1259" s="255">
        <f>SUMIFS('7.  Persistence Report'!BB$27:BB$603,'7.  Persistence Report'!$D$27:$D$603,$B1259,'7.  Persistence Report'!$H$27:$H$603,$D$1186,'7.  Persistence Report'!$J$27:$J$603,"&lt;&gt;Adjustment")</f>
        <v>0</v>
      </c>
      <c r="F1259" s="255">
        <f>SUMIFS('7.  Persistence Report'!BC$27:BC$603,'7.  Persistence Report'!$D$27:$D$603,$B1259,'7.  Persistence Report'!$H$27:$H$603,$D$1186,'7.  Persistence Report'!$J$27:$J$603,"&lt;&gt;Adjustment")</f>
        <v>0</v>
      </c>
      <c r="G1259" s="255">
        <f>SUMIFS('7.  Persistence Report'!BD$27:BD$603,'7.  Persistence Report'!$D$27:$D$603,$B1259,'7.  Persistence Report'!$H$27:$H$603,$D$1186,'7.  Persistence Report'!$J$27:$J$603,"&lt;&gt;Adjustment")</f>
        <v>0</v>
      </c>
      <c r="H1259" s="255">
        <f>SUMIFS('7.  Persistence Report'!BE$27:BE$603,'7.  Persistence Report'!$D$27:$D$603,$B1259,'7.  Persistence Report'!$H$27:$H$603,$D$1186,'7.  Persistence Report'!$J$27:$J$603,"&lt;&gt;Adjustment")</f>
        <v>0</v>
      </c>
      <c r="I1259" s="255">
        <f>SUMIFS('7.  Persistence Report'!BF$27:BF$603,'7.  Persistence Report'!$D$27:$D$603,$B1259,'7.  Persistence Report'!$H$27:$H$603,$D$1186,'7.  Persistence Report'!$J$27:$J$603,"&lt;&gt;Adjustment")</f>
        <v>0</v>
      </c>
      <c r="J1259" s="255">
        <f>SUMIFS('7.  Persistence Report'!BG$27:BG$603,'7.  Persistence Report'!$D$27:$D$603,$B1259,'7.  Persistence Report'!$H$27:$H$603,$D$1186,'7.  Persistence Report'!$J$27:$J$603,"&lt;&gt;Adjustment")</f>
        <v>0</v>
      </c>
      <c r="K1259" s="255">
        <f>SUMIFS('7.  Persistence Report'!BH$27:BH$603,'7.  Persistence Report'!$D$27:$D$603,$B1259,'7.  Persistence Report'!$H$27:$H$603,$D$1186,'7.  Persistence Report'!$J$27:$J$603,"&lt;&gt;Adjustment")</f>
        <v>0</v>
      </c>
      <c r="L1259" s="255">
        <f>SUMIFS('7.  Persistence Report'!BI$27:BI$603,'7.  Persistence Report'!$D$27:$D$603,$B1259,'7.  Persistence Report'!$H$27:$H$603,$D$1186,'7.  Persistence Report'!$J$27:$J$603,"&lt;&gt;Adjustment")</f>
        <v>0</v>
      </c>
      <c r="M1259" s="255">
        <f>SUMIFS('7.  Persistence Report'!BJ$27:BJ$603,'7.  Persistence Report'!$D$27:$D$603,$B1259,'7.  Persistence Report'!$H$27:$H$603,$D$1186,'7.  Persistence Report'!$J$27:$J$603,"&lt;&gt;Adjustment")</f>
        <v>0</v>
      </c>
      <c r="N1259" s="255">
        <f>SUMIFS('7.  Persistence Report'!BK$27:BK$603,'7.  Persistence Report'!$D$27:$D$603,$B1259,'7.  Persistence Report'!$H$27:$H$603,$D$1186,'7.  Persistence Report'!$J$27:$J$603,"&lt;&gt;Adjustment")</f>
        <v>0</v>
      </c>
      <c r="O1259" s="255">
        <f>SUMIFS('7.  Persistence Report'!BL$27:BL$603,'7.  Persistence Report'!$D$27:$D$603,$B1259,'7.  Persistence Report'!$H$27:$H$603,$D$1186,'7.  Persistence Report'!$J$27:$J$603,"&lt;&gt;Adjustment")</f>
        <v>0</v>
      </c>
      <c r="P1259" s="255">
        <f>SUMIFS('7.  Persistence Report'!BM$27:BM$603,'7.  Persistence Report'!$D$27:$D$603,$B1259,'7.  Persistence Report'!$H$27:$H$603,$D$1186,'7.  Persistence Report'!$J$27:$J$603,"&lt;&gt;Adjustment")</f>
        <v>0</v>
      </c>
      <c r="Q1259" s="251"/>
      <c r="R1259" s="255">
        <f>SUMIFS('7.  Persistence Report'!V$27:V$603,'7.  Persistence Report'!$D$27:$D$603,$B1259,'7.  Persistence Report'!$H$27:$H$603,$R$1186,'7.  Persistence Report'!$J$27:$J$603,"&lt;&gt;Adjustment")</f>
        <v>0</v>
      </c>
      <c r="S1259" s="255">
        <f>SUMIFS('7.  Persistence Report'!W$27:W$603,'7.  Persistence Report'!$D$27:$D$603,$B1259,'7.  Persistence Report'!$H$27:$H$603,$R$1186,'7.  Persistence Report'!$J$27:$J$603,"&lt;&gt;Adjustment")</f>
        <v>0</v>
      </c>
      <c r="T1259" s="255">
        <f>SUMIFS('7.  Persistence Report'!X$27:X$603,'7.  Persistence Report'!$D$27:$D$603,$B1259,'7.  Persistence Report'!$H$27:$H$603,$R$1186,'7.  Persistence Report'!$J$27:$J$603,"&lt;&gt;Adjustment")</f>
        <v>0</v>
      </c>
      <c r="U1259" s="255">
        <f>SUMIFS('7.  Persistence Report'!Y$27:Y$603,'7.  Persistence Report'!$D$27:$D$603,$B1259,'7.  Persistence Report'!$H$27:$H$603,$R$1186,'7.  Persistence Report'!$J$27:$J$603,"&lt;&gt;Adjustment")</f>
        <v>0</v>
      </c>
      <c r="V1259" s="255">
        <f>SUMIFS('7.  Persistence Report'!Z$27:Z$603,'7.  Persistence Report'!$D$27:$D$603,$B1259,'7.  Persistence Report'!$H$27:$H$603,$R$1186,'7.  Persistence Report'!$J$27:$J$603,"&lt;&gt;Adjustment")</f>
        <v>0</v>
      </c>
      <c r="W1259" s="255">
        <f>SUMIFS('7.  Persistence Report'!AA$27:AA$603,'7.  Persistence Report'!$D$27:$D$603,$B1259,'7.  Persistence Report'!$H$27:$H$603,$R$1186,'7.  Persistence Report'!$J$27:$J$603,"&lt;&gt;Adjustment")</f>
        <v>0</v>
      </c>
      <c r="X1259" s="255">
        <f>SUMIFS('7.  Persistence Report'!AB$27:AB$603,'7.  Persistence Report'!$D$27:$D$603,$B1259,'7.  Persistence Report'!$H$27:$H$603,$R$1186,'7.  Persistence Report'!$J$27:$J$603,"&lt;&gt;Adjustment")</f>
        <v>0</v>
      </c>
      <c r="Y1259" s="255">
        <f>SUMIFS('7.  Persistence Report'!AC$27:AC$603,'7.  Persistence Report'!$D$27:$D$603,$B1259,'7.  Persistence Report'!$H$27:$H$603,$R$1186,'7.  Persistence Report'!$J$27:$J$603,"&lt;&gt;Adjustment")</f>
        <v>0</v>
      </c>
      <c r="Z1259" s="255">
        <f>SUMIFS('7.  Persistence Report'!AD$27:AD$603,'7.  Persistence Report'!$D$27:$D$603,$B1259,'7.  Persistence Report'!$H$27:$H$603,$R$1186,'7.  Persistence Report'!$J$27:$J$603,"&lt;&gt;Adjustment")</f>
        <v>0</v>
      </c>
      <c r="AA1259" s="255">
        <f>SUMIFS('7.  Persistence Report'!AE$27:AE$603,'7.  Persistence Report'!$D$27:$D$603,$B1259,'7.  Persistence Report'!$H$27:$H$603,$R$1186,'7.  Persistence Report'!$J$27:$J$603,"&lt;&gt;Adjustment")</f>
        <v>0</v>
      </c>
      <c r="AB1259" s="255">
        <f>SUMIFS('7.  Persistence Report'!AF$27:AF$603,'7.  Persistence Report'!$D$27:$D$603,$B1259,'7.  Persistence Report'!$H$27:$H$603,$R$1186,'7.  Persistence Report'!$J$27:$J$603,"&lt;&gt;Adjustment")</f>
        <v>0</v>
      </c>
      <c r="AC1259" s="255">
        <f>SUMIFS('7.  Persistence Report'!AG$27:AG$603,'7.  Persistence Report'!$D$27:$D$603,$B1259,'7.  Persistence Report'!$H$27:$H$603,$R$1186,'7.  Persistence Report'!$J$27:$J$603,"&lt;&gt;Adjustment")</f>
        <v>0</v>
      </c>
      <c r="AD1259" s="255">
        <f>SUMIFS('7.  Persistence Report'!AH$27:AH$603,'7.  Persistence Report'!$D$27:$D$603,$B1259,'7.  Persistence Report'!$H$27:$H$603,$R$1186,'7.  Persistence Report'!$J$27:$J$603,"&lt;&gt;Adjustment")</f>
        <v>0</v>
      </c>
      <c r="AE1259" s="361">
        <f>IFERROR(VLOOKUP($B1259,'3-a.  Rate Class Allocations'!$B:$BK,40,FALSE),0)</f>
        <v>0</v>
      </c>
      <c r="AF1259" s="361">
        <f>IFERROR(VLOOKUP($B1259,'3-a.  Rate Class Allocations'!$B:$BK,42,FALSE),0)</f>
        <v>0</v>
      </c>
      <c r="AG1259" s="361">
        <f>IFERROR(VLOOKUP($B1259,'3-a.  Rate Class Allocations'!$B:$BK,44,FALSE),0)</f>
        <v>0</v>
      </c>
      <c r="AH1259" s="361">
        <f>IFERROR(VLOOKUP($B1259,'3-a.  Rate Class Allocations'!$B:$BK,45,FALSE),0)</f>
        <v>0</v>
      </c>
      <c r="AI1259" s="361">
        <f>IFERROR(VLOOKUP($B1259,'3-a.  Rate Class Allocations'!$B:$BK,47,FALSE),0)</f>
        <v>0</v>
      </c>
      <c r="AJ1259" s="361">
        <f>IFERROR(VLOOKUP($B1259,'3-a.  Rate Class Allocations'!$B:$BK,49,FALSE),0)</f>
        <v>0</v>
      </c>
      <c r="AK1259" s="361"/>
      <c r="AL1259" s="361"/>
      <c r="AM1259" s="361"/>
      <c r="AN1259" s="361"/>
      <c r="AO1259" s="361"/>
      <c r="AP1259" s="361"/>
      <c r="AQ1259" s="361"/>
      <c r="AR1259" s="361"/>
      <c r="AS1259" s="256">
        <f>SUM(AE1259:AR1259)</f>
        <v>0</v>
      </c>
    </row>
    <row r="1260" spans="1:45" ht="15" customHeight="1" outlineLevel="1">
      <c r="A1260" s="464"/>
      <c r="B1260" s="254" t="s">
        <v>724</v>
      </c>
      <c r="C1260" s="251" t="s">
        <v>163</v>
      </c>
      <c r="D1260" s="255">
        <f>SUMIFS('7.  Persistence Report'!BA$27:BA$603,'7.  Persistence Report'!$D$27:$D$603,$B1259,'7.  Persistence Report'!$H$27:$H$603,$D$1186,'7.  Persistence Report'!$J$27:$J$603,"Adjustment")</f>
        <v>0</v>
      </c>
      <c r="E1260" s="255">
        <f>SUMIFS('7.  Persistence Report'!BB$27:BB$603,'7.  Persistence Report'!$D$27:$D$603,$B1259,'7.  Persistence Report'!$H$27:$H$603,$D$1186,'7.  Persistence Report'!$J$27:$J$603,"Adjustment")</f>
        <v>0</v>
      </c>
      <c r="F1260" s="255">
        <f>SUMIFS('7.  Persistence Report'!BC$27:BC$603,'7.  Persistence Report'!$D$27:$D$603,$B1259,'7.  Persistence Report'!$H$27:$H$603,$D$1186,'7.  Persistence Report'!$J$27:$J$603,"Adjustment")</f>
        <v>0</v>
      </c>
      <c r="G1260" s="255">
        <f>SUMIFS('7.  Persistence Report'!BD$27:BD$603,'7.  Persistence Report'!$D$27:$D$603,$B1259,'7.  Persistence Report'!$H$27:$H$603,$D$1186,'7.  Persistence Report'!$J$27:$J$603,"Adjustment")</f>
        <v>0</v>
      </c>
      <c r="H1260" s="255">
        <f>SUMIFS('7.  Persistence Report'!BE$27:BE$603,'7.  Persistence Report'!$D$27:$D$603,$B1259,'7.  Persistence Report'!$H$27:$H$603,$D$1186,'7.  Persistence Report'!$J$27:$J$603,"Adjustment")</f>
        <v>0</v>
      </c>
      <c r="I1260" s="255">
        <f>SUMIFS('7.  Persistence Report'!BF$27:BF$603,'7.  Persistence Report'!$D$27:$D$603,$B1259,'7.  Persistence Report'!$H$27:$H$603,$D$1186,'7.  Persistence Report'!$J$27:$J$603,"Adjustment")</f>
        <v>0</v>
      </c>
      <c r="J1260" s="255">
        <f>SUMIFS('7.  Persistence Report'!BG$27:BG$603,'7.  Persistence Report'!$D$27:$D$603,$B1259,'7.  Persistence Report'!$H$27:$H$603,$D$1186,'7.  Persistence Report'!$J$27:$J$603,"Adjustment")</f>
        <v>0</v>
      </c>
      <c r="K1260" s="255">
        <f>SUMIFS('7.  Persistence Report'!BH$27:BH$603,'7.  Persistence Report'!$D$27:$D$603,$B1259,'7.  Persistence Report'!$H$27:$H$603,$D$1186,'7.  Persistence Report'!$J$27:$J$603,"Adjustment")</f>
        <v>0</v>
      </c>
      <c r="L1260" s="255">
        <f>SUMIFS('7.  Persistence Report'!BI$27:BI$603,'7.  Persistence Report'!$D$27:$D$603,$B1259,'7.  Persistence Report'!$H$27:$H$603,$D$1186,'7.  Persistence Report'!$J$27:$J$603,"Adjustment")</f>
        <v>0</v>
      </c>
      <c r="M1260" s="255">
        <f>SUMIFS('7.  Persistence Report'!BJ$27:BJ$603,'7.  Persistence Report'!$D$27:$D$603,$B1259,'7.  Persistence Report'!$H$27:$H$603,$D$1186,'7.  Persistence Report'!$J$27:$J$603,"Adjustment")</f>
        <v>0</v>
      </c>
      <c r="N1260" s="255">
        <f>SUMIFS('7.  Persistence Report'!BK$27:BK$603,'7.  Persistence Report'!$D$27:$D$603,$B1259,'7.  Persistence Report'!$H$27:$H$603,$D$1186,'7.  Persistence Report'!$J$27:$J$603,"Adjustment")</f>
        <v>0</v>
      </c>
      <c r="O1260" s="255">
        <f>SUMIFS('7.  Persistence Report'!BL$27:BL$603,'7.  Persistence Report'!$D$27:$D$603,$B1259,'7.  Persistence Report'!$H$27:$H$603,$D$1186,'7.  Persistence Report'!$J$27:$J$603,"Adjustment")</f>
        <v>0</v>
      </c>
      <c r="P1260" s="255">
        <f>SUMIFS('7.  Persistence Report'!BM$27:BM$603,'7.  Persistence Report'!$D$27:$D$603,$B1259,'7.  Persistence Report'!$H$27:$H$603,$D$1186,'7.  Persistence Report'!$J$27:$J$603,"Adjustment")</f>
        <v>0</v>
      </c>
      <c r="Q1260" s="251"/>
      <c r="R1260" s="255">
        <f>SUMIFS('7.  Persistence Report'!V$27:V$603,'7.  Persistence Report'!$D$27:$D$603,$B1259,'7.  Persistence Report'!$H$27:$H$603,$R$1186,'7.  Persistence Report'!$J$27:$J$603,"Adjustment")</f>
        <v>0</v>
      </c>
      <c r="S1260" s="255">
        <f>SUMIFS('7.  Persistence Report'!W$27:W$603,'7.  Persistence Report'!$D$27:$D$603,$B1259,'7.  Persistence Report'!$H$27:$H$603,$R$1186,'7.  Persistence Report'!$J$27:$J$603,"Adjustment")</f>
        <v>0</v>
      </c>
      <c r="T1260" s="255">
        <f>SUMIFS('7.  Persistence Report'!X$27:X$603,'7.  Persistence Report'!$D$27:$D$603,$B1259,'7.  Persistence Report'!$H$27:$H$603,$R$1186,'7.  Persistence Report'!$J$27:$J$603,"Adjustment")</f>
        <v>0</v>
      </c>
      <c r="U1260" s="255">
        <f>SUMIFS('7.  Persistence Report'!Y$27:Y$603,'7.  Persistence Report'!$D$27:$D$603,$B1259,'7.  Persistence Report'!$H$27:$H$603,$R$1186,'7.  Persistence Report'!$J$27:$J$603,"Adjustment")</f>
        <v>0</v>
      </c>
      <c r="V1260" s="255">
        <f>SUMIFS('7.  Persistence Report'!Z$27:Z$603,'7.  Persistence Report'!$D$27:$D$603,$B1259,'7.  Persistence Report'!$H$27:$H$603,$R$1186,'7.  Persistence Report'!$J$27:$J$603,"Adjustment")</f>
        <v>0</v>
      </c>
      <c r="W1260" s="255">
        <f>SUMIFS('7.  Persistence Report'!AA$27:AA$603,'7.  Persistence Report'!$D$27:$D$603,$B1259,'7.  Persistence Report'!$H$27:$H$603,$R$1186,'7.  Persistence Report'!$J$27:$J$603,"Adjustment")</f>
        <v>0</v>
      </c>
      <c r="X1260" s="255">
        <f>SUMIFS('7.  Persistence Report'!AB$27:AB$603,'7.  Persistence Report'!$D$27:$D$603,$B1259,'7.  Persistence Report'!$H$27:$H$603,$R$1186,'7.  Persistence Report'!$J$27:$J$603,"Adjustment")</f>
        <v>0</v>
      </c>
      <c r="Y1260" s="255">
        <f>SUMIFS('7.  Persistence Report'!AC$27:AC$603,'7.  Persistence Report'!$D$27:$D$603,$B1259,'7.  Persistence Report'!$H$27:$H$603,$R$1186,'7.  Persistence Report'!$J$27:$J$603,"Adjustment")</f>
        <v>0</v>
      </c>
      <c r="Z1260" s="255">
        <f>SUMIFS('7.  Persistence Report'!AD$27:AD$603,'7.  Persistence Report'!$D$27:$D$603,$B1259,'7.  Persistence Report'!$H$27:$H$603,$R$1186,'7.  Persistence Report'!$J$27:$J$603,"Adjustment")</f>
        <v>0</v>
      </c>
      <c r="AA1260" s="255">
        <f>SUMIFS('7.  Persistence Report'!AE$27:AE$603,'7.  Persistence Report'!$D$27:$D$603,$B1259,'7.  Persistence Report'!$H$27:$H$603,$R$1186,'7.  Persistence Report'!$J$27:$J$603,"Adjustment")</f>
        <v>0</v>
      </c>
      <c r="AB1260" s="255">
        <f>SUMIFS('7.  Persistence Report'!AF$27:AF$603,'7.  Persistence Report'!$D$27:$D$603,$B1259,'7.  Persistence Report'!$H$27:$H$603,$R$1186,'7.  Persistence Report'!$J$27:$J$603,"Adjustment")</f>
        <v>0</v>
      </c>
      <c r="AC1260" s="255">
        <f>SUMIFS('7.  Persistence Report'!AG$27:AG$603,'7.  Persistence Report'!$D$27:$D$603,$B1259,'7.  Persistence Report'!$H$27:$H$603,$R$1186,'7.  Persistence Report'!$J$27:$J$603,"Adjustment")</f>
        <v>0</v>
      </c>
      <c r="AD1260" s="255">
        <f>SUMIFS('7.  Persistence Report'!AH$27:AH$603,'7.  Persistence Report'!$D$27:$D$603,$B1259,'7.  Persistence Report'!$H$27:$H$603,$R$1186,'7.  Persistence Report'!$J$27:$J$603,"Adjustment")</f>
        <v>0</v>
      </c>
      <c r="AE1260" s="362">
        <f>AE1259</f>
        <v>0</v>
      </c>
      <c r="AF1260" s="362">
        <f t="shared" ref="AF1260:AR1260" si="3514">AF1259</f>
        <v>0</v>
      </c>
      <c r="AG1260" s="362">
        <f t="shared" si="3514"/>
        <v>0</v>
      </c>
      <c r="AH1260" s="362">
        <f t="shared" si="3514"/>
        <v>0</v>
      </c>
      <c r="AI1260" s="362">
        <f t="shared" si="3514"/>
        <v>0</v>
      </c>
      <c r="AJ1260" s="362">
        <f t="shared" si="3514"/>
        <v>0</v>
      </c>
      <c r="AK1260" s="362">
        <f t="shared" si="3514"/>
        <v>0</v>
      </c>
      <c r="AL1260" s="362">
        <f t="shared" si="3514"/>
        <v>0</v>
      </c>
      <c r="AM1260" s="362">
        <f t="shared" si="3514"/>
        <v>0</v>
      </c>
      <c r="AN1260" s="362">
        <f t="shared" si="3514"/>
        <v>0</v>
      </c>
      <c r="AO1260" s="362">
        <f t="shared" si="3514"/>
        <v>0</v>
      </c>
      <c r="AP1260" s="362">
        <f t="shared" si="3514"/>
        <v>0</v>
      </c>
      <c r="AQ1260" s="362">
        <f t="shared" si="3514"/>
        <v>0</v>
      </c>
      <c r="AR1260" s="362">
        <f t="shared" si="3514"/>
        <v>0</v>
      </c>
      <c r="AS1260" s="266"/>
    </row>
    <row r="1261" spans="1:45" ht="15" customHeight="1" outlineLevel="1">
      <c r="A1261" s="464"/>
      <c r="B1261" s="254"/>
      <c r="C1261" s="251"/>
      <c r="D1261" s="251"/>
      <c r="E1261" s="251"/>
      <c r="F1261" s="251"/>
      <c r="G1261" s="251"/>
      <c r="H1261" s="251"/>
      <c r="I1261" s="251"/>
      <c r="J1261" s="251"/>
      <c r="K1261" s="251"/>
      <c r="L1261" s="251"/>
      <c r="M1261" s="251"/>
      <c r="N1261" s="251"/>
      <c r="O1261" s="251"/>
      <c r="P1261" s="251"/>
      <c r="Q1261" s="251"/>
      <c r="R1261" s="251"/>
      <c r="S1261" s="251"/>
      <c r="T1261" s="251"/>
      <c r="U1261" s="251"/>
      <c r="V1261" s="251"/>
      <c r="W1261" s="251"/>
      <c r="X1261" s="251"/>
      <c r="Y1261" s="251"/>
      <c r="Z1261" s="251"/>
      <c r="AA1261" s="251"/>
      <c r="AB1261" s="251"/>
      <c r="AC1261" s="251"/>
      <c r="AD1261" s="251"/>
      <c r="AE1261" s="373"/>
      <c r="AF1261" s="376"/>
      <c r="AG1261" s="376"/>
      <c r="AH1261" s="376"/>
      <c r="AI1261" s="376"/>
      <c r="AJ1261" s="376"/>
      <c r="AK1261" s="376"/>
      <c r="AL1261" s="376"/>
      <c r="AM1261" s="376"/>
      <c r="AN1261" s="376"/>
      <c r="AO1261" s="376"/>
      <c r="AP1261" s="376"/>
      <c r="AQ1261" s="376"/>
      <c r="AR1261" s="376"/>
      <c r="AS1261" s="266"/>
    </row>
    <row r="1262" spans="1:45" ht="15" customHeight="1" outlineLevel="1">
      <c r="A1262" s="464">
        <v>23</v>
      </c>
      <c r="B1262" s="379" t="s">
        <v>115</v>
      </c>
      <c r="C1262" s="251" t="s">
        <v>25</v>
      </c>
      <c r="D1262" s="255">
        <f>SUMIFS('7.  Persistence Report'!BA$27:BA$603,'7.  Persistence Report'!$D$27:$D$603,$B1262,'7.  Persistence Report'!$H$27:$H$603,$D$1186,'7.  Persistence Report'!$J$27:$J$603,"&lt;&gt;Adjustment")</f>
        <v>0</v>
      </c>
      <c r="E1262" s="255">
        <f>SUMIFS('7.  Persistence Report'!BB$27:BB$603,'7.  Persistence Report'!$D$27:$D$603,$B1262,'7.  Persistence Report'!$H$27:$H$603,$D$1186,'7.  Persistence Report'!$J$27:$J$603,"&lt;&gt;Adjustment")</f>
        <v>0</v>
      </c>
      <c r="F1262" s="255">
        <f>SUMIFS('7.  Persistence Report'!BC$27:BC$603,'7.  Persistence Report'!$D$27:$D$603,$B1262,'7.  Persistence Report'!$H$27:$H$603,$D$1186,'7.  Persistence Report'!$J$27:$J$603,"&lt;&gt;Adjustment")</f>
        <v>0</v>
      </c>
      <c r="G1262" s="255">
        <f>SUMIFS('7.  Persistence Report'!BD$27:BD$603,'7.  Persistence Report'!$D$27:$D$603,$B1262,'7.  Persistence Report'!$H$27:$H$603,$D$1186,'7.  Persistence Report'!$J$27:$J$603,"&lt;&gt;Adjustment")</f>
        <v>0</v>
      </c>
      <c r="H1262" s="255">
        <f>SUMIFS('7.  Persistence Report'!BE$27:BE$603,'7.  Persistence Report'!$D$27:$D$603,$B1262,'7.  Persistence Report'!$H$27:$H$603,$D$1186,'7.  Persistence Report'!$J$27:$J$603,"&lt;&gt;Adjustment")</f>
        <v>0</v>
      </c>
      <c r="I1262" s="255">
        <f>SUMIFS('7.  Persistence Report'!BF$27:BF$603,'7.  Persistence Report'!$D$27:$D$603,$B1262,'7.  Persistence Report'!$H$27:$H$603,$D$1186,'7.  Persistence Report'!$J$27:$J$603,"&lt;&gt;Adjustment")</f>
        <v>0</v>
      </c>
      <c r="J1262" s="255">
        <f>SUMIFS('7.  Persistence Report'!BG$27:BG$603,'7.  Persistence Report'!$D$27:$D$603,$B1262,'7.  Persistence Report'!$H$27:$H$603,$D$1186,'7.  Persistence Report'!$J$27:$J$603,"&lt;&gt;Adjustment")</f>
        <v>0</v>
      </c>
      <c r="K1262" s="255">
        <f>SUMIFS('7.  Persistence Report'!BH$27:BH$603,'7.  Persistence Report'!$D$27:$D$603,$B1262,'7.  Persistence Report'!$H$27:$H$603,$D$1186,'7.  Persistence Report'!$J$27:$J$603,"&lt;&gt;Adjustment")</f>
        <v>0</v>
      </c>
      <c r="L1262" s="255">
        <f>SUMIFS('7.  Persistence Report'!BI$27:BI$603,'7.  Persistence Report'!$D$27:$D$603,$B1262,'7.  Persistence Report'!$H$27:$H$603,$D$1186,'7.  Persistence Report'!$J$27:$J$603,"&lt;&gt;Adjustment")</f>
        <v>0</v>
      </c>
      <c r="M1262" s="255">
        <f>SUMIFS('7.  Persistence Report'!BJ$27:BJ$603,'7.  Persistence Report'!$D$27:$D$603,$B1262,'7.  Persistence Report'!$H$27:$H$603,$D$1186,'7.  Persistence Report'!$J$27:$J$603,"&lt;&gt;Adjustment")</f>
        <v>0</v>
      </c>
      <c r="N1262" s="255">
        <f>SUMIFS('7.  Persistence Report'!BK$27:BK$603,'7.  Persistence Report'!$D$27:$D$603,$B1262,'7.  Persistence Report'!$H$27:$H$603,$D$1186,'7.  Persistence Report'!$J$27:$J$603,"&lt;&gt;Adjustment")</f>
        <v>0</v>
      </c>
      <c r="O1262" s="255">
        <f>SUMIFS('7.  Persistence Report'!BL$27:BL$603,'7.  Persistence Report'!$D$27:$D$603,$B1262,'7.  Persistence Report'!$H$27:$H$603,$D$1186,'7.  Persistence Report'!$J$27:$J$603,"&lt;&gt;Adjustment")</f>
        <v>0</v>
      </c>
      <c r="P1262" s="255">
        <f>SUMIFS('7.  Persistence Report'!BM$27:BM$603,'7.  Persistence Report'!$D$27:$D$603,$B1262,'7.  Persistence Report'!$H$27:$H$603,$D$1186,'7.  Persistence Report'!$J$27:$J$603,"&lt;&gt;Adjustment")</f>
        <v>0</v>
      </c>
      <c r="Q1262" s="251"/>
      <c r="R1262" s="255">
        <f>SUMIFS('7.  Persistence Report'!V$27:V$603,'7.  Persistence Report'!$D$27:$D$603,$B1262,'7.  Persistence Report'!$H$27:$H$603,$R$1186,'7.  Persistence Report'!$J$27:$J$603,"&lt;&gt;Adjustment")</f>
        <v>0</v>
      </c>
      <c r="S1262" s="255">
        <f>SUMIFS('7.  Persistence Report'!W$27:W$603,'7.  Persistence Report'!$D$27:$D$603,$B1262,'7.  Persistence Report'!$H$27:$H$603,$R$1186,'7.  Persistence Report'!$J$27:$J$603,"&lt;&gt;Adjustment")</f>
        <v>0</v>
      </c>
      <c r="T1262" s="255">
        <f>SUMIFS('7.  Persistence Report'!X$27:X$603,'7.  Persistence Report'!$D$27:$D$603,$B1262,'7.  Persistence Report'!$H$27:$H$603,$R$1186,'7.  Persistence Report'!$J$27:$J$603,"&lt;&gt;Adjustment")</f>
        <v>0</v>
      </c>
      <c r="U1262" s="255">
        <f>SUMIFS('7.  Persistence Report'!Y$27:Y$603,'7.  Persistence Report'!$D$27:$D$603,$B1262,'7.  Persistence Report'!$H$27:$H$603,$R$1186,'7.  Persistence Report'!$J$27:$J$603,"&lt;&gt;Adjustment")</f>
        <v>0</v>
      </c>
      <c r="V1262" s="255">
        <f>SUMIFS('7.  Persistence Report'!Z$27:Z$603,'7.  Persistence Report'!$D$27:$D$603,$B1262,'7.  Persistence Report'!$H$27:$H$603,$R$1186,'7.  Persistence Report'!$J$27:$J$603,"&lt;&gt;Adjustment")</f>
        <v>0</v>
      </c>
      <c r="W1262" s="255">
        <f>SUMIFS('7.  Persistence Report'!AA$27:AA$603,'7.  Persistence Report'!$D$27:$D$603,$B1262,'7.  Persistence Report'!$H$27:$H$603,$R$1186,'7.  Persistence Report'!$J$27:$J$603,"&lt;&gt;Adjustment")</f>
        <v>0</v>
      </c>
      <c r="X1262" s="255">
        <f>SUMIFS('7.  Persistence Report'!AB$27:AB$603,'7.  Persistence Report'!$D$27:$D$603,$B1262,'7.  Persistence Report'!$H$27:$H$603,$R$1186,'7.  Persistence Report'!$J$27:$J$603,"&lt;&gt;Adjustment")</f>
        <v>0</v>
      </c>
      <c r="Y1262" s="255">
        <f>SUMIFS('7.  Persistence Report'!AC$27:AC$603,'7.  Persistence Report'!$D$27:$D$603,$B1262,'7.  Persistence Report'!$H$27:$H$603,$R$1186,'7.  Persistence Report'!$J$27:$J$603,"&lt;&gt;Adjustment")</f>
        <v>0</v>
      </c>
      <c r="Z1262" s="255">
        <f>SUMIFS('7.  Persistence Report'!AD$27:AD$603,'7.  Persistence Report'!$D$27:$D$603,$B1262,'7.  Persistence Report'!$H$27:$H$603,$R$1186,'7.  Persistence Report'!$J$27:$J$603,"&lt;&gt;Adjustment")</f>
        <v>0</v>
      </c>
      <c r="AA1262" s="255">
        <f>SUMIFS('7.  Persistence Report'!AE$27:AE$603,'7.  Persistence Report'!$D$27:$D$603,$B1262,'7.  Persistence Report'!$H$27:$H$603,$R$1186,'7.  Persistence Report'!$J$27:$J$603,"&lt;&gt;Adjustment")</f>
        <v>0</v>
      </c>
      <c r="AB1262" s="255">
        <f>SUMIFS('7.  Persistence Report'!AF$27:AF$603,'7.  Persistence Report'!$D$27:$D$603,$B1262,'7.  Persistence Report'!$H$27:$H$603,$R$1186,'7.  Persistence Report'!$J$27:$J$603,"&lt;&gt;Adjustment")</f>
        <v>0</v>
      </c>
      <c r="AC1262" s="255">
        <f>SUMIFS('7.  Persistence Report'!AG$27:AG$603,'7.  Persistence Report'!$D$27:$D$603,$B1262,'7.  Persistence Report'!$H$27:$H$603,$R$1186,'7.  Persistence Report'!$J$27:$J$603,"&lt;&gt;Adjustment")</f>
        <v>0</v>
      </c>
      <c r="AD1262" s="255">
        <f>SUMIFS('7.  Persistence Report'!AH$27:AH$603,'7.  Persistence Report'!$D$27:$D$603,$B1262,'7.  Persistence Report'!$H$27:$H$603,$R$1186,'7.  Persistence Report'!$J$27:$J$603,"&lt;&gt;Adjustment")</f>
        <v>0</v>
      </c>
      <c r="AE1262" s="361">
        <f>IFERROR(VLOOKUP($B1262,'3-a.  Rate Class Allocations'!$B:$BK,40,FALSE),0)</f>
        <v>1</v>
      </c>
      <c r="AF1262" s="361">
        <f>IFERROR(VLOOKUP($B1262,'3-a.  Rate Class Allocations'!$B:$BK,42,FALSE),0)</f>
        <v>0</v>
      </c>
      <c r="AG1262" s="361">
        <f>IFERROR(VLOOKUP($B1262,'3-a.  Rate Class Allocations'!$B:$BK,44,FALSE),0)</f>
        <v>0</v>
      </c>
      <c r="AH1262" s="361">
        <f>IFERROR(VLOOKUP($B1262,'3-a.  Rate Class Allocations'!$B:$BK,45,FALSE),0)</f>
        <v>0</v>
      </c>
      <c r="AI1262" s="361">
        <f>IFERROR(VLOOKUP($B1262,'3-a.  Rate Class Allocations'!$B:$BK,47,FALSE),0)</f>
        <v>0</v>
      </c>
      <c r="AJ1262" s="361">
        <f>IFERROR(VLOOKUP($B1262,'3-a.  Rate Class Allocations'!$B:$BK,49,FALSE),0)</f>
        <v>0</v>
      </c>
      <c r="AK1262" s="361"/>
      <c r="AL1262" s="361"/>
      <c r="AM1262" s="361"/>
      <c r="AN1262" s="361"/>
      <c r="AO1262" s="361"/>
      <c r="AP1262" s="361"/>
      <c r="AQ1262" s="361"/>
      <c r="AR1262" s="361"/>
      <c r="AS1262" s="256">
        <f>SUM(AE1262:AR1262)</f>
        <v>1</v>
      </c>
    </row>
    <row r="1263" spans="1:45" ht="15" customHeight="1" outlineLevel="1">
      <c r="A1263" s="464"/>
      <c r="B1263" s="254" t="s">
        <v>724</v>
      </c>
      <c r="C1263" s="251" t="s">
        <v>163</v>
      </c>
      <c r="D1263" s="255">
        <f>SUMIFS('7.  Persistence Report'!BA$27:BA$603,'7.  Persistence Report'!$D$27:$D$603,$B1262,'7.  Persistence Report'!$H$27:$H$603,$D$1186,'7.  Persistence Report'!$J$27:$J$603,"Adjustment")</f>
        <v>522702.52929642651</v>
      </c>
      <c r="E1263" s="255">
        <f>SUMIFS('7.  Persistence Report'!BB$27:BB$603,'7.  Persistence Report'!$D$27:$D$603,$B1262,'7.  Persistence Report'!$H$27:$H$603,$D$1186,'7.  Persistence Report'!$J$27:$J$603,"Adjustment")</f>
        <v>522702.52929642651</v>
      </c>
      <c r="F1263" s="255">
        <f>SUMIFS('7.  Persistence Report'!BC$27:BC$603,'7.  Persistence Report'!$D$27:$D$603,$B1262,'7.  Persistence Report'!$H$27:$H$603,$D$1186,'7.  Persistence Report'!$J$27:$J$603,"Adjustment")</f>
        <v>522702.52929642651</v>
      </c>
      <c r="G1263" s="255">
        <f>SUMIFS('7.  Persistence Report'!BD$27:BD$603,'7.  Persistence Report'!$D$27:$D$603,$B1262,'7.  Persistence Report'!$H$27:$H$603,$D$1186,'7.  Persistence Report'!$J$27:$J$603,"Adjustment")</f>
        <v>522702.52929642651</v>
      </c>
      <c r="H1263" s="255">
        <f>SUMIFS('7.  Persistence Report'!BE$27:BE$603,'7.  Persistence Report'!$D$27:$D$603,$B1262,'7.  Persistence Report'!$H$27:$H$603,$D$1186,'7.  Persistence Report'!$J$27:$J$603,"Adjustment")</f>
        <v>522702.52929642651</v>
      </c>
      <c r="I1263" s="255">
        <f>SUMIFS('7.  Persistence Report'!BF$27:BF$603,'7.  Persistence Report'!$D$27:$D$603,$B1262,'7.  Persistence Report'!$H$27:$H$603,$D$1186,'7.  Persistence Report'!$J$27:$J$603,"Adjustment")</f>
        <v>522702.52929642651</v>
      </c>
      <c r="J1263" s="255">
        <f>SUMIFS('7.  Persistence Report'!BG$27:BG$603,'7.  Persistence Report'!$D$27:$D$603,$B1262,'7.  Persistence Report'!$H$27:$H$603,$D$1186,'7.  Persistence Report'!$J$27:$J$603,"Adjustment")</f>
        <v>522702.52929642651</v>
      </c>
      <c r="K1263" s="255">
        <f>SUMIFS('7.  Persistence Report'!BH$27:BH$603,'7.  Persistence Report'!$D$27:$D$603,$B1262,'7.  Persistence Report'!$H$27:$H$603,$D$1186,'7.  Persistence Report'!$J$27:$J$603,"Adjustment")</f>
        <v>522702.52929642651</v>
      </c>
      <c r="L1263" s="255">
        <f>SUMIFS('7.  Persistence Report'!BI$27:BI$603,'7.  Persistence Report'!$D$27:$D$603,$B1262,'7.  Persistence Report'!$H$27:$H$603,$D$1186,'7.  Persistence Report'!$J$27:$J$603,"Adjustment")</f>
        <v>522702.52929642651</v>
      </c>
      <c r="M1263" s="255">
        <f>SUMIFS('7.  Persistence Report'!BJ$27:BJ$603,'7.  Persistence Report'!$D$27:$D$603,$B1262,'7.  Persistence Report'!$H$27:$H$603,$D$1186,'7.  Persistence Report'!$J$27:$J$603,"Adjustment")</f>
        <v>522702.52929642651</v>
      </c>
      <c r="N1263" s="255">
        <f>SUMIFS('7.  Persistence Report'!BK$27:BK$603,'7.  Persistence Report'!$D$27:$D$603,$B1262,'7.  Persistence Report'!$H$27:$H$603,$D$1186,'7.  Persistence Report'!$J$27:$J$603,"Adjustment")</f>
        <v>508790.37872135034</v>
      </c>
      <c r="O1263" s="255">
        <f>SUMIFS('7.  Persistence Report'!BL$27:BL$603,'7.  Persistence Report'!$D$27:$D$603,$B1262,'7.  Persistence Report'!$H$27:$H$603,$D$1186,'7.  Persistence Report'!$J$27:$J$603,"Adjustment")</f>
        <v>508790.37872135034</v>
      </c>
      <c r="P1263" s="255">
        <f>SUMIFS('7.  Persistence Report'!BM$27:BM$603,'7.  Persistence Report'!$D$27:$D$603,$B1262,'7.  Persistence Report'!$H$27:$H$603,$D$1186,'7.  Persistence Report'!$J$27:$J$603,"Adjustment")</f>
        <v>508790.37872135034</v>
      </c>
      <c r="Q1263" s="251"/>
      <c r="R1263" s="255">
        <f>SUMIFS('7.  Persistence Report'!V$27:V$603,'7.  Persistence Report'!$D$27:$D$603,$B1262,'7.  Persistence Report'!$H$27:$H$603,$R$1186,'7.  Persistence Report'!$J$27:$J$603,"Adjustment")</f>
        <v>17.925639175257743</v>
      </c>
      <c r="S1263" s="255">
        <f>SUMIFS('7.  Persistence Report'!W$27:W$603,'7.  Persistence Report'!$D$27:$D$603,$B1262,'7.  Persistence Report'!$H$27:$H$603,$R$1186,'7.  Persistence Report'!$J$27:$J$603,"Adjustment")</f>
        <v>17.925639175257743</v>
      </c>
      <c r="T1263" s="255">
        <f>SUMIFS('7.  Persistence Report'!X$27:X$603,'7.  Persistence Report'!$D$27:$D$603,$B1262,'7.  Persistence Report'!$H$27:$H$603,$R$1186,'7.  Persistence Report'!$J$27:$J$603,"Adjustment")</f>
        <v>17.925639175257743</v>
      </c>
      <c r="U1263" s="255">
        <f>SUMIFS('7.  Persistence Report'!Y$27:Y$603,'7.  Persistence Report'!$D$27:$D$603,$B1262,'7.  Persistence Report'!$H$27:$H$603,$R$1186,'7.  Persistence Report'!$J$27:$J$603,"Adjustment")</f>
        <v>17.925639175257743</v>
      </c>
      <c r="V1263" s="255">
        <f>SUMIFS('7.  Persistence Report'!Z$27:Z$603,'7.  Persistence Report'!$D$27:$D$603,$B1262,'7.  Persistence Report'!$H$27:$H$603,$R$1186,'7.  Persistence Report'!$J$27:$J$603,"Adjustment")</f>
        <v>17.925639175257743</v>
      </c>
      <c r="W1263" s="255">
        <f>SUMIFS('7.  Persistence Report'!AA$27:AA$603,'7.  Persistence Report'!$D$27:$D$603,$B1262,'7.  Persistence Report'!$H$27:$H$603,$R$1186,'7.  Persistence Report'!$J$27:$J$603,"Adjustment")</f>
        <v>17.925639175257743</v>
      </c>
      <c r="X1263" s="255">
        <f>SUMIFS('7.  Persistence Report'!AB$27:AB$603,'7.  Persistence Report'!$D$27:$D$603,$B1262,'7.  Persistence Report'!$H$27:$H$603,$R$1186,'7.  Persistence Report'!$J$27:$J$603,"Adjustment")</f>
        <v>17.925639175257743</v>
      </c>
      <c r="Y1263" s="255">
        <f>SUMIFS('7.  Persistence Report'!AC$27:AC$603,'7.  Persistence Report'!$D$27:$D$603,$B1262,'7.  Persistence Report'!$H$27:$H$603,$R$1186,'7.  Persistence Report'!$J$27:$J$603,"Adjustment")</f>
        <v>17.925639175257743</v>
      </c>
      <c r="Z1263" s="255">
        <f>SUMIFS('7.  Persistence Report'!AD$27:AD$603,'7.  Persistence Report'!$D$27:$D$603,$B1262,'7.  Persistence Report'!$H$27:$H$603,$R$1186,'7.  Persistence Report'!$J$27:$J$603,"Adjustment")</f>
        <v>17.925639175257743</v>
      </c>
      <c r="AA1263" s="255">
        <f>SUMIFS('7.  Persistence Report'!AE$27:AE$603,'7.  Persistence Report'!$D$27:$D$603,$B1262,'7.  Persistence Report'!$H$27:$H$603,$R$1186,'7.  Persistence Report'!$J$27:$J$603,"Adjustment")</f>
        <v>17.925639175257743</v>
      </c>
      <c r="AB1263" s="255">
        <f>SUMIFS('7.  Persistence Report'!AF$27:AF$603,'7.  Persistence Report'!$D$27:$D$603,$B1262,'7.  Persistence Report'!$H$27:$H$603,$R$1186,'7.  Persistence Report'!$J$27:$J$603,"Adjustment")</f>
        <v>17.925639175257743</v>
      </c>
      <c r="AC1263" s="255">
        <f>SUMIFS('7.  Persistence Report'!AG$27:AG$603,'7.  Persistence Report'!$D$27:$D$603,$B1262,'7.  Persistence Report'!$H$27:$H$603,$R$1186,'7.  Persistence Report'!$J$27:$J$603,"Adjustment")</f>
        <v>17.925639175257743</v>
      </c>
      <c r="AD1263" s="255">
        <f>SUMIFS('7.  Persistence Report'!AH$27:AH$603,'7.  Persistence Report'!$D$27:$D$603,$B1262,'7.  Persistence Report'!$H$27:$H$603,$R$1186,'7.  Persistence Report'!$J$27:$J$603,"Adjustment")</f>
        <v>17.925639175257743</v>
      </c>
      <c r="AE1263" s="362">
        <f>AE1262</f>
        <v>1</v>
      </c>
      <c r="AF1263" s="362">
        <f t="shared" ref="AF1263:AR1263" si="3515">AF1262</f>
        <v>0</v>
      </c>
      <c r="AG1263" s="362">
        <f t="shared" si="3515"/>
        <v>0</v>
      </c>
      <c r="AH1263" s="362">
        <f t="shared" si="3515"/>
        <v>0</v>
      </c>
      <c r="AI1263" s="362">
        <f t="shared" si="3515"/>
        <v>0</v>
      </c>
      <c r="AJ1263" s="362">
        <f t="shared" si="3515"/>
        <v>0</v>
      </c>
      <c r="AK1263" s="362">
        <f t="shared" si="3515"/>
        <v>0</v>
      </c>
      <c r="AL1263" s="362">
        <f t="shared" si="3515"/>
        <v>0</v>
      </c>
      <c r="AM1263" s="362">
        <f t="shared" si="3515"/>
        <v>0</v>
      </c>
      <c r="AN1263" s="362">
        <f t="shared" si="3515"/>
        <v>0</v>
      </c>
      <c r="AO1263" s="362">
        <f t="shared" si="3515"/>
        <v>0</v>
      </c>
      <c r="AP1263" s="362">
        <f t="shared" si="3515"/>
        <v>0</v>
      </c>
      <c r="AQ1263" s="362">
        <f t="shared" si="3515"/>
        <v>0</v>
      </c>
      <c r="AR1263" s="362">
        <f t="shared" si="3515"/>
        <v>0</v>
      </c>
      <c r="AS1263" s="266"/>
    </row>
    <row r="1264" spans="1:45" ht="15" customHeight="1" outlineLevel="1">
      <c r="A1264" s="464"/>
      <c r="B1264" s="381"/>
      <c r="C1264" s="251"/>
      <c r="D1264" s="251"/>
      <c r="E1264" s="251"/>
      <c r="F1264" s="251"/>
      <c r="G1264" s="251"/>
      <c r="H1264" s="251"/>
      <c r="I1264" s="251"/>
      <c r="J1264" s="251"/>
      <c r="K1264" s="251"/>
      <c r="L1264" s="251"/>
      <c r="M1264" s="251"/>
      <c r="N1264" s="251"/>
      <c r="O1264" s="251"/>
      <c r="P1264" s="251"/>
      <c r="Q1264" s="251"/>
      <c r="R1264" s="251"/>
      <c r="S1264" s="251"/>
      <c r="T1264" s="251"/>
      <c r="U1264" s="251"/>
      <c r="V1264" s="251"/>
      <c r="W1264" s="251"/>
      <c r="X1264" s="251"/>
      <c r="Y1264" s="251"/>
      <c r="Z1264" s="251"/>
      <c r="AA1264" s="251"/>
      <c r="AB1264" s="251"/>
      <c r="AC1264" s="251"/>
      <c r="AD1264" s="251"/>
      <c r="AE1264" s="373"/>
      <c r="AF1264" s="376"/>
      <c r="AG1264" s="376"/>
      <c r="AH1264" s="376"/>
      <c r="AI1264" s="376"/>
      <c r="AJ1264" s="376"/>
      <c r="AK1264" s="376"/>
      <c r="AL1264" s="376"/>
      <c r="AM1264" s="376"/>
      <c r="AN1264" s="376"/>
      <c r="AO1264" s="376"/>
      <c r="AP1264" s="376"/>
      <c r="AQ1264" s="376"/>
      <c r="AR1264" s="376"/>
      <c r="AS1264" s="266"/>
    </row>
    <row r="1265" spans="1:45" ht="15" customHeight="1" outlineLevel="1">
      <c r="A1265" s="464">
        <v>24</v>
      </c>
      <c r="B1265" s="379" t="s">
        <v>116</v>
      </c>
      <c r="C1265" s="251" t="s">
        <v>25</v>
      </c>
      <c r="D1265" s="255">
        <f>SUMIFS('7.  Persistence Report'!BA$27:BA$603,'7.  Persistence Report'!$D$27:$D$603,$B1265,'7.  Persistence Report'!$H$27:$H$603,$D$1186,'7.  Persistence Report'!$J$27:$J$603,"&lt;&gt;Adjustment")</f>
        <v>0</v>
      </c>
      <c r="E1265" s="255">
        <f>SUMIFS('7.  Persistence Report'!BB$27:BB$603,'7.  Persistence Report'!$D$27:$D$603,$B1265,'7.  Persistence Report'!$H$27:$H$603,$D$1186,'7.  Persistence Report'!$J$27:$J$603,"&lt;&gt;Adjustment")</f>
        <v>0</v>
      </c>
      <c r="F1265" s="255">
        <f>SUMIFS('7.  Persistence Report'!BC$27:BC$603,'7.  Persistence Report'!$D$27:$D$603,$B1265,'7.  Persistence Report'!$H$27:$H$603,$D$1186,'7.  Persistence Report'!$J$27:$J$603,"&lt;&gt;Adjustment")</f>
        <v>0</v>
      </c>
      <c r="G1265" s="255">
        <f>SUMIFS('7.  Persistence Report'!BD$27:BD$603,'7.  Persistence Report'!$D$27:$D$603,$B1265,'7.  Persistence Report'!$H$27:$H$603,$D$1186,'7.  Persistence Report'!$J$27:$J$603,"&lt;&gt;Adjustment")</f>
        <v>0</v>
      </c>
      <c r="H1265" s="255">
        <f>SUMIFS('7.  Persistence Report'!BE$27:BE$603,'7.  Persistence Report'!$D$27:$D$603,$B1265,'7.  Persistence Report'!$H$27:$H$603,$D$1186,'7.  Persistence Report'!$J$27:$J$603,"&lt;&gt;Adjustment")</f>
        <v>0</v>
      </c>
      <c r="I1265" s="255">
        <f>SUMIFS('7.  Persistence Report'!BF$27:BF$603,'7.  Persistence Report'!$D$27:$D$603,$B1265,'7.  Persistence Report'!$H$27:$H$603,$D$1186,'7.  Persistence Report'!$J$27:$J$603,"&lt;&gt;Adjustment")</f>
        <v>0</v>
      </c>
      <c r="J1265" s="255">
        <f>SUMIFS('7.  Persistence Report'!BG$27:BG$603,'7.  Persistence Report'!$D$27:$D$603,$B1265,'7.  Persistence Report'!$H$27:$H$603,$D$1186,'7.  Persistence Report'!$J$27:$J$603,"&lt;&gt;Adjustment")</f>
        <v>0</v>
      </c>
      <c r="K1265" s="255">
        <f>SUMIFS('7.  Persistence Report'!BH$27:BH$603,'7.  Persistence Report'!$D$27:$D$603,$B1265,'7.  Persistence Report'!$H$27:$H$603,$D$1186,'7.  Persistence Report'!$J$27:$J$603,"&lt;&gt;Adjustment")</f>
        <v>0</v>
      </c>
      <c r="L1265" s="255">
        <f>SUMIFS('7.  Persistence Report'!BI$27:BI$603,'7.  Persistence Report'!$D$27:$D$603,$B1265,'7.  Persistence Report'!$H$27:$H$603,$D$1186,'7.  Persistence Report'!$J$27:$J$603,"&lt;&gt;Adjustment")</f>
        <v>0</v>
      </c>
      <c r="M1265" s="255">
        <f>SUMIFS('7.  Persistence Report'!BJ$27:BJ$603,'7.  Persistence Report'!$D$27:$D$603,$B1265,'7.  Persistence Report'!$H$27:$H$603,$D$1186,'7.  Persistence Report'!$J$27:$J$603,"&lt;&gt;Adjustment")</f>
        <v>0</v>
      </c>
      <c r="N1265" s="255">
        <f>SUMIFS('7.  Persistence Report'!BK$27:BK$603,'7.  Persistence Report'!$D$27:$D$603,$B1265,'7.  Persistence Report'!$H$27:$H$603,$D$1186,'7.  Persistence Report'!$J$27:$J$603,"&lt;&gt;Adjustment")</f>
        <v>0</v>
      </c>
      <c r="O1265" s="255">
        <f>SUMIFS('7.  Persistence Report'!BL$27:BL$603,'7.  Persistence Report'!$D$27:$D$603,$B1265,'7.  Persistence Report'!$H$27:$H$603,$D$1186,'7.  Persistence Report'!$J$27:$J$603,"&lt;&gt;Adjustment")</f>
        <v>0</v>
      </c>
      <c r="P1265" s="255">
        <f>SUMIFS('7.  Persistence Report'!BM$27:BM$603,'7.  Persistence Report'!$D$27:$D$603,$B1265,'7.  Persistence Report'!$H$27:$H$603,$D$1186,'7.  Persistence Report'!$J$27:$J$603,"&lt;&gt;Adjustment")</f>
        <v>0</v>
      </c>
      <c r="Q1265" s="255">
        <v>12</v>
      </c>
      <c r="R1265" s="255">
        <f>SUMIFS('7.  Persistence Report'!V$27:V$603,'7.  Persistence Report'!$D$27:$D$603,$B1265,'7.  Persistence Report'!$H$27:$H$603,$R$1186,'7.  Persistence Report'!$J$27:$J$603,"&lt;&gt;Adjustment")</f>
        <v>0</v>
      </c>
      <c r="S1265" s="255">
        <f>SUMIFS('7.  Persistence Report'!W$27:W$603,'7.  Persistence Report'!$D$27:$D$603,$B1265,'7.  Persistence Report'!$H$27:$H$603,$R$1186,'7.  Persistence Report'!$J$27:$J$603,"&lt;&gt;Adjustment")</f>
        <v>0</v>
      </c>
      <c r="T1265" s="255">
        <f>SUMIFS('7.  Persistence Report'!X$27:X$603,'7.  Persistence Report'!$D$27:$D$603,$B1265,'7.  Persistence Report'!$H$27:$H$603,$R$1186,'7.  Persistence Report'!$J$27:$J$603,"&lt;&gt;Adjustment")</f>
        <v>0</v>
      </c>
      <c r="U1265" s="255">
        <f>SUMIFS('7.  Persistence Report'!Y$27:Y$603,'7.  Persistence Report'!$D$27:$D$603,$B1265,'7.  Persistence Report'!$H$27:$H$603,$R$1186,'7.  Persistence Report'!$J$27:$J$603,"&lt;&gt;Adjustment")</f>
        <v>0</v>
      </c>
      <c r="V1265" s="255">
        <f>SUMIFS('7.  Persistence Report'!Z$27:Z$603,'7.  Persistence Report'!$D$27:$D$603,$B1265,'7.  Persistence Report'!$H$27:$H$603,$R$1186,'7.  Persistence Report'!$J$27:$J$603,"&lt;&gt;Adjustment")</f>
        <v>0</v>
      </c>
      <c r="W1265" s="255">
        <f>SUMIFS('7.  Persistence Report'!AA$27:AA$603,'7.  Persistence Report'!$D$27:$D$603,$B1265,'7.  Persistence Report'!$H$27:$H$603,$R$1186,'7.  Persistence Report'!$J$27:$J$603,"&lt;&gt;Adjustment")</f>
        <v>0</v>
      </c>
      <c r="X1265" s="255">
        <f>SUMIFS('7.  Persistence Report'!AB$27:AB$603,'7.  Persistence Report'!$D$27:$D$603,$B1265,'7.  Persistence Report'!$H$27:$H$603,$R$1186,'7.  Persistence Report'!$J$27:$J$603,"&lt;&gt;Adjustment")</f>
        <v>0</v>
      </c>
      <c r="Y1265" s="255">
        <f>SUMIFS('7.  Persistence Report'!AC$27:AC$603,'7.  Persistence Report'!$D$27:$D$603,$B1265,'7.  Persistence Report'!$H$27:$H$603,$R$1186,'7.  Persistence Report'!$J$27:$J$603,"&lt;&gt;Adjustment")</f>
        <v>0</v>
      </c>
      <c r="Z1265" s="255">
        <f>SUMIFS('7.  Persistence Report'!AD$27:AD$603,'7.  Persistence Report'!$D$27:$D$603,$B1265,'7.  Persistence Report'!$H$27:$H$603,$R$1186,'7.  Persistence Report'!$J$27:$J$603,"&lt;&gt;Adjustment")</f>
        <v>0</v>
      </c>
      <c r="AA1265" s="255">
        <f>SUMIFS('7.  Persistence Report'!AE$27:AE$603,'7.  Persistence Report'!$D$27:$D$603,$B1265,'7.  Persistence Report'!$H$27:$H$603,$R$1186,'7.  Persistence Report'!$J$27:$J$603,"&lt;&gt;Adjustment")</f>
        <v>0</v>
      </c>
      <c r="AB1265" s="255">
        <f>SUMIFS('7.  Persistence Report'!AF$27:AF$603,'7.  Persistence Report'!$D$27:$D$603,$B1265,'7.  Persistence Report'!$H$27:$H$603,$R$1186,'7.  Persistence Report'!$J$27:$J$603,"&lt;&gt;Adjustment")</f>
        <v>0</v>
      </c>
      <c r="AC1265" s="255">
        <f>SUMIFS('7.  Persistence Report'!AG$27:AG$603,'7.  Persistence Report'!$D$27:$D$603,$B1265,'7.  Persistence Report'!$H$27:$H$603,$R$1186,'7.  Persistence Report'!$J$27:$J$603,"&lt;&gt;Adjustment")</f>
        <v>0</v>
      </c>
      <c r="AD1265" s="255">
        <f>SUMIFS('7.  Persistence Report'!AH$27:AH$603,'7.  Persistence Report'!$D$27:$D$603,$B1265,'7.  Persistence Report'!$H$27:$H$603,$R$1186,'7.  Persistence Report'!$J$27:$J$603,"&lt;&gt;Adjustment")</f>
        <v>0</v>
      </c>
      <c r="AE1265" s="361">
        <f>IFERROR(VLOOKUP($B1265,'3-a.  Rate Class Allocations'!$B:$BK,40,FALSE),0)</f>
        <v>0.69666666666666666</v>
      </c>
      <c r="AF1265" s="361">
        <f>IFERROR(VLOOKUP($B1265,'3-a.  Rate Class Allocations'!$B:$BK,42,FALSE),0)</f>
        <v>0</v>
      </c>
      <c r="AG1265" s="361">
        <f>IFERROR(VLOOKUP($B1265,'3-a.  Rate Class Allocations'!$B:$BK,44,FALSE),0)</f>
        <v>0.19666666666666666</v>
      </c>
      <c r="AH1265" s="361">
        <f>IFERROR(VLOOKUP($B1265,'3-a.  Rate Class Allocations'!$B:$BK,45,FALSE),0)</f>
        <v>0.10666666666666667</v>
      </c>
      <c r="AI1265" s="361">
        <f>IFERROR(VLOOKUP($B1265,'3-a.  Rate Class Allocations'!$B:$BK,47,FALSE),0)</f>
        <v>0</v>
      </c>
      <c r="AJ1265" s="361">
        <f>IFERROR(VLOOKUP($B1265,'3-a.  Rate Class Allocations'!$B:$BK,49,FALSE),0)</f>
        <v>0</v>
      </c>
      <c r="AK1265" s="361"/>
      <c r="AL1265" s="361"/>
      <c r="AM1265" s="361"/>
      <c r="AN1265" s="361"/>
      <c r="AO1265" s="361"/>
      <c r="AP1265" s="361"/>
      <c r="AQ1265" s="361"/>
      <c r="AR1265" s="361"/>
      <c r="AS1265" s="256">
        <f>SUM(AE1265:AR1265)</f>
        <v>1</v>
      </c>
    </row>
    <row r="1266" spans="1:45" ht="15" customHeight="1" outlineLevel="1">
      <c r="A1266" s="464"/>
      <c r="B1266" s="254" t="s">
        <v>724</v>
      </c>
      <c r="C1266" s="251" t="s">
        <v>163</v>
      </c>
      <c r="D1266" s="255">
        <f>SUMIFS('7.  Persistence Report'!BA$27:BA$603,'7.  Persistence Report'!$D$27:$D$603,$B1265,'7.  Persistence Report'!$H$27:$H$603,$D$1186,'7.  Persistence Report'!$J$27:$J$603,"Adjustment")</f>
        <v>0</v>
      </c>
      <c r="E1266" s="255">
        <f>SUMIFS('7.  Persistence Report'!BB$27:BB$603,'7.  Persistence Report'!$D$27:$D$603,$B1265,'7.  Persistence Report'!$H$27:$H$603,$D$1186,'7.  Persistence Report'!$J$27:$J$603,"Adjustment")</f>
        <v>0</v>
      </c>
      <c r="F1266" s="255">
        <f>SUMIFS('7.  Persistence Report'!BC$27:BC$603,'7.  Persistence Report'!$D$27:$D$603,$B1265,'7.  Persistence Report'!$H$27:$H$603,$D$1186,'7.  Persistence Report'!$J$27:$J$603,"Adjustment")</f>
        <v>0</v>
      </c>
      <c r="G1266" s="255">
        <f>SUMIFS('7.  Persistence Report'!BD$27:BD$603,'7.  Persistence Report'!$D$27:$D$603,$B1265,'7.  Persistence Report'!$H$27:$H$603,$D$1186,'7.  Persistence Report'!$J$27:$J$603,"Adjustment")</f>
        <v>0</v>
      </c>
      <c r="H1266" s="255">
        <f>SUMIFS('7.  Persistence Report'!BE$27:BE$603,'7.  Persistence Report'!$D$27:$D$603,$B1265,'7.  Persistence Report'!$H$27:$H$603,$D$1186,'7.  Persistence Report'!$J$27:$J$603,"Adjustment")</f>
        <v>0</v>
      </c>
      <c r="I1266" s="255">
        <f>SUMIFS('7.  Persistence Report'!BF$27:BF$603,'7.  Persistence Report'!$D$27:$D$603,$B1265,'7.  Persistence Report'!$H$27:$H$603,$D$1186,'7.  Persistence Report'!$J$27:$J$603,"Adjustment")</f>
        <v>0</v>
      </c>
      <c r="J1266" s="255">
        <f>SUMIFS('7.  Persistence Report'!BG$27:BG$603,'7.  Persistence Report'!$D$27:$D$603,$B1265,'7.  Persistence Report'!$H$27:$H$603,$D$1186,'7.  Persistence Report'!$J$27:$J$603,"Adjustment")</f>
        <v>0</v>
      </c>
      <c r="K1266" s="255">
        <f>SUMIFS('7.  Persistence Report'!BH$27:BH$603,'7.  Persistence Report'!$D$27:$D$603,$B1265,'7.  Persistence Report'!$H$27:$H$603,$D$1186,'7.  Persistence Report'!$J$27:$J$603,"Adjustment")</f>
        <v>0</v>
      </c>
      <c r="L1266" s="255">
        <f>SUMIFS('7.  Persistence Report'!BI$27:BI$603,'7.  Persistence Report'!$D$27:$D$603,$B1265,'7.  Persistence Report'!$H$27:$H$603,$D$1186,'7.  Persistence Report'!$J$27:$J$603,"Adjustment")</f>
        <v>0</v>
      </c>
      <c r="M1266" s="255">
        <f>SUMIFS('7.  Persistence Report'!BJ$27:BJ$603,'7.  Persistence Report'!$D$27:$D$603,$B1265,'7.  Persistence Report'!$H$27:$H$603,$D$1186,'7.  Persistence Report'!$J$27:$J$603,"Adjustment")</f>
        <v>0</v>
      </c>
      <c r="N1266" s="255">
        <f>SUMIFS('7.  Persistence Report'!BK$27:BK$603,'7.  Persistence Report'!$D$27:$D$603,$B1265,'7.  Persistence Report'!$H$27:$H$603,$D$1186,'7.  Persistence Report'!$J$27:$J$603,"Adjustment")</f>
        <v>0</v>
      </c>
      <c r="O1266" s="255">
        <f>SUMIFS('7.  Persistence Report'!BL$27:BL$603,'7.  Persistence Report'!$D$27:$D$603,$B1265,'7.  Persistence Report'!$H$27:$H$603,$D$1186,'7.  Persistence Report'!$J$27:$J$603,"Adjustment")</f>
        <v>0</v>
      </c>
      <c r="P1266" s="255">
        <f>SUMIFS('7.  Persistence Report'!BM$27:BM$603,'7.  Persistence Report'!$D$27:$D$603,$B1265,'7.  Persistence Report'!$H$27:$H$603,$D$1186,'7.  Persistence Report'!$J$27:$J$603,"Adjustment")</f>
        <v>0</v>
      </c>
      <c r="Q1266" s="255">
        <f>Q1265</f>
        <v>12</v>
      </c>
      <c r="R1266" s="255">
        <f>SUMIFS('7.  Persistence Report'!V$27:V$603,'7.  Persistence Report'!$D$27:$D$603,$B1265,'7.  Persistence Report'!$H$27:$H$603,$R$1186,'7.  Persistence Report'!$J$27:$J$603,"Adjustment")</f>
        <v>0</v>
      </c>
      <c r="S1266" s="255">
        <f>SUMIFS('7.  Persistence Report'!W$27:W$603,'7.  Persistence Report'!$D$27:$D$603,$B1265,'7.  Persistence Report'!$H$27:$H$603,$R$1186,'7.  Persistence Report'!$J$27:$J$603,"Adjustment")</f>
        <v>0</v>
      </c>
      <c r="T1266" s="255">
        <f>SUMIFS('7.  Persistence Report'!X$27:X$603,'7.  Persistence Report'!$D$27:$D$603,$B1265,'7.  Persistence Report'!$H$27:$H$603,$R$1186,'7.  Persistence Report'!$J$27:$J$603,"Adjustment")</f>
        <v>0</v>
      </c>
      <c r="U1266" s="255">
        <f>SUMIFS('7.  Persistence Report'!Y$27:Y$603,'7.  Persistence Report'!$D$27:$D$603,$B1265,'7.  Persistence Report'!$H$27:$H$603,$R$1186,'7.  Persistence Report'!$J$27:$J$603,"Adjustment")</f>
        <v>0</v>
      </c>
      <c r="V1266" s="255">
        <f>SUMIFS('7.  Persistence Report'!Z$27:Z$603,'7.  Persistence Report'!$D$27:$D$603,$B1265,'7.  Persistence Report'!$H$27:$H$603,$R$1186,'7.  Persistence Report'!$J$27:$J$603,"Adjustment")</f>
        <v>0</v>
      </c>
      <c r="W1266" s="255">
        <f>SUMIFS('7.  Persistence Report'!AA$27:AA$603,'7.  Persistence Report'!$D$27:$D$603,$B1265,'7.  Persistence Report'!$H$27:$H$603,$R$1186,'7.  Persistence Report'!$J$27:$J$603,"Adjustment")</f>
        <v>0</v>
      </c>
      <c r="X1266" s="255">
        <f>SUMIFS('7.  Persistence Report'!AB$27:AB$603,'7.  Persistence Report'!$D$27:$D$603,$B1265,'7.  Persistence Report'!$H$27:$H$603,$R$1186,'7.  Persistence Report'!$J$27:$J$603,"Adjustment")</f>
        <v>0</v>
      </c>
      <c r="Y1266" s="255">
        <f>SUMIFS('7.  Persistence Report'!AC$27:AC$603,'7.  Persistence Report'!$D$27:$D$603,$B1265,'7.  Persistence Report'!$H$27:$H$603,$R$1186,'7.  Persistence Report'!$J$27:$J$603,"Adjustment")</f>
        <v>0</v>
      </c>
      <c r="Z1266" s="255">
        <f>SUMIFS('7.  Persistence Report'!AD$27:AD$603,'7.  Persistence Report'!$D$27:$D$603,$B1265,'7.  Persistence Report'!$H$27:$H$603,$R$1186,'7.  Persistence Report'!$J$27:$J$603,"Adjustment")</f>
        <v>0</v>
      </c>
      <c r="AA1266" s="255">
        <f>SUMIFS('7.  Persistence Report'!AE$27:AE$603,'7.  Persistence Report'!$D$27:$D$603,$B1265,'7.  Persistence Report'!$H$27:$H$603,$R$1186,'7.  Persistence Report'!$J$27:$J$603,"Adjustment")</f>
        <v>0</v>
      </c>
      <c r="AB1266" s="255">
        <f>SUMIFS('7.  Persistence Report'!AF$27:AF$603,'7.  Persistence Report'!$D$27:$D$603,$B1265,'7.  Persistence Report'!$H$27:$H$603,$R$1186,'7.  Persistence Report'!$J$27:$J$603,"Adjustment")</f>
        <v>0</v>
      </c>
      <c r="AC1266" s="255">
        <f>SUMIFS('7.  Persistence Report'!AG$27:AG$603,'7.  Persistence Report'!$D$27:$D$603,$B1265,'7.  Persistence Report'!$H$27:$H$603,$R$1186,'7.  Persistence Report'!$J$27:$J$603,"Adjustment")</f>
        <v>0</v>
      </c>
      <c r="AD1266" s="255">
        <f>SUMIFS('7.  Persistence Report'!AH$27:AH$603,'7.  Persistence Report'!$D$27:$D$603,$B1265,'7.  Persistence Report'!$H$27:$H$603,$R$1186,'7.  Persistence Report'!$J$27:$J$603,"Adjustment")</f>
        <v>0</v>
      </c>
      <c r="AE1266" s="362">
        <f>AE1265</f>
        <v>0.69666666666666666</v>
      </c>
      <c r="AF1266" s="362">
        <f t="shared" ref="AF1266:AR1266" si="3516">AF1265</f>
        <v>0</v>
      </c>
      <c r="AG1266" s="362">
        <f t="shared" si="3516"/>
        <v>0.19666666666666666</v>
      </c>
      <c r="AH1266" s="362">
        <f t="shared" si="3516"/>
        <v>0.10666666666666667</v>
      </c>
      <c r="AI1266" s="362">
        <f t="shared" si="3516"/>
        <v>0</v>
      </c>
      <c r="AJ1266" s="362">
        <f t="shared" si="3516"/>
        <v>0</v>
      </c>
      <c r="AK1266" s="362">
        <f t="shared" si="3516"/>
        <v>0</v>
      </c>
      <c r="AL1266" s="362">
        <f t="shared" si="3516"/>
        <v>0</v>
      </c>
      <c r="AM1266" s="362">
        <f t="shared" si="3516"/>
        <v>0</v>
      </c>
      <c r="AN1266" s="362">
        <f t="shared" si="3516"/>
        <v>0</v>
      </c>
      <c r="AO1266" s="362">
        <f t="shared" si="3516"/>
        <v>0</v>
      </c>
      <c r="AP1266" s="362">
        <f t="shared" si="3516"/>
        <v>0</v>
      </c>
      <c r="AQ1266" s="362">
        <f t="shared" si="3516"/>
        <v>0</v>
      </c>
      <c r="AR1266" s="362">
        <f t="shared" si="3516"/>
        <v>0</v>
      </c>
      <c r="AS1266" s="266"/>
    </row>
    <row r="1267" spans="1:45" ht="15" customHeight="1" outlineLevel="1">
      <c r="A1267" s="464"/>
      <c r="B1267" s="254"/>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51"/>
      <c r="AE1267" s="363"/>
      <c r="AF1267" s="376"/>
      <c r="AG1267" s="376"/>
      <c r="AH1267" s="376"/>
      <c r="AI1267" s="376"/>
      <c r="AJ1267" s="376"/>
      <c r="AK1267" s="376"/>
      <c r="AL1267" s="376"/>
      <c r="AM1267" s="376"/>
      <c r="AN1267" s="376"/>
      <c r="AO1267" s="376"/>
      <c r="AP1267" s="376"/>
      <c r="AQ1267" s="376"/>
      <c r="AR1267" s="376"/>
      <c r="AS1267" s="266"/>
    </row>
    <row r="1268" spans="1:45" ht="15" customHeight="1" outlineLevel="1">
      <c r="A1268" s="464"/>
      <c r="B1268" s="248" t="s">
        <v>497</v>
      </c>
      <c r="C1268" s="251"/>
      <c r="D1268" s="251"/>
      <c r="E1268" s="251"/>
      <c r="F1268" s="251"/>
      <c r="G1268" s="251"/>
      <c r="H1268" s="251"/>
      <c r="I1268" s="251"/>
      <c r="J1268" s="251"/>
      <c r="K1268" s="251"/>
      <c r="L1268" s="251"/>
      <c r="M1268" s="251"/>
      <c r="N1268" s="251"/>
      <c r="O1268" s="251"/>
      <c r="P1268" s="251"/>
      <c r="Q1268" s="251"/>
      <c r="R1268" s="251"/>
      <c r="S1268" s="251"/>
      <c r="T1268" s="251"/>
      <c r="U1268" s="251"/>
      <c r="V1268" s="251"/>
      <c r="W1268" s="251"/>
      <c r="X1268" s="251"/>
      <c r="Y1268" s="251"/>
      <c r="Z1268" s="251"/>
      <c r="AA1268" s="251"/>
      <c r="AB1268" s="251"/>
      <c r="AC1268" s="251"/>
      <c r="AD1268" s="251"/>
      <c r="AE1268" s="363"/>
      <c r="AF1268" s="376"/>
      <c r="AG1268" s="376"/>
      <c r="AH1268" s="376"/>
      <c r="AI1268" s="376"/>
      <c r="AJ1268" s="376"/>
      <c r="AK1268" s="376"/>
      <c r="AL1268" s="376"/>
      <c r="AM1268" s="376"/>
      <c r="AN1268" s="376"/>
      <c r="AO1268" s="376"/>
      <c r="AP1268" s="376"/>
      <c r="AQ1268" s="376"/>
      <c r="AR1268" s="376"/>
      <c r="AS1268" s="266"/>
    </row>
    <row r="1269" spans="1:45" ht="15" customHeight="1" outlineLevel="1">
      <c r="A1269" s="464">
        <v>25</v>
      </c>
      <c r="B1269" s="379" t="s">
        <v>117</v>
      </c>
      <c r="C1269" s="251" t="s">
        <v>25</v>
      </c>
      <c r="D1269" s="255">
        <f>SUMIFS('7.  Persistence Report'!BA$27:BA$603,'7.  Persistence Report'!$D$27:$D$603,$B1269,'7.  Persistence Report'!$H$27:$H$603,$D$1186,'7.  Persistence Report'!$J$27:$J$603,"&lt;&gt;Adjustment")</f>
        <v>0</v>
      </c>
      <c r="E1269" s="255">
        <f>SUMIFS('7.  Persistence Report'!BB$27:BB$603,'7.  Persistence Report'!$D$27:$D$603,$B1269,'7.  Persistence Report'!$H$27:$H$603,$D$1186,'7.  Persistence Report'!$J$27:$J$603,"&lt;&gt;Adjustment")</f>
        <v>0</v>
      </c>
      <c r="F1269" s="255">
        <f>SUMIFS('7.  Persistence Report'!BC$27:BC$603,'7.  Persistence Report'!$D$27:$D$603,$B1269,'7.  Persistence Report'!$H$27:$H$603,$D$1186,'7.  Persistence Report'!$J$27:$J$603,"&lt;&gt;Adjustment")</f>
        <v>0</v>
      </c>
      <c r="G1269" s="255">
        <f>SUMIFS('7.  Persistence Report'!BD$27:BD$603,'7.  Persistence Report'!$D$27:$D$603,$B1269,'7.  Persistence Report'!$H$27:$H$603,$D$1186,'7.  Persistence Report'!$J$27:$J$603,"&lt;&gt;Adjustment")</f>
        <v>0</v>
      </c>
      <c r="H1269" s="255">
        <f>SUMIFS('7.  Persistence Report'!BE$27:BE$603,'7.  Persistence Report'!$D$27:$D$603,$B1269,'7.  Persistence Report'!$H$27:$H$603,$D$1186,'7.  Persistence Report'!$J$27:$J$603,"&lt;&gt;Adjustment")</f>
        <v>0</v>
      </c>
      <c r="I1269" s="255">
        <f>SUMIFS('7.  Persistence Report'!BF$27:BF$603,'7.  Persistence Report'!$D$27:$D$603,$B1269,'7.  Persistence Report'!$H$27:$H$603,$D$1186,'7.  Persistence Report'!$J$27:$J$603,"&lt;&gt;Adjustment")</f>
        <v>0</v>
      </c>
      <c r="J1269" s="255">
        <f>SUMIFS('7.  Persistence Report'!BG$27:BG$603,'7.  Persistence Report'!$D$27:$D$603,$B1269,'7.  Persistence Report'!$H$27:$H$603,$D$1186,'7.  Persistence Report'!$J$27:$J$603,"&lt;&gt;Adjustment")</f>
        <v>0</v>
      </c>
      <c r="K1269" s="255">
        <f>SUMIFS('7.  Persistence Report'!BH$27:BH$603,'7.  Persistence Report'!$D$27:$D$603,$B1269,'7.  Persistence Report'!$H$27:$H$603,$D$1186,'7.  Persistence Report'!$J$27:$J$603,"&lt;&gt;Adjustment")</f>
        <v>0</v>
      </c>
      <c r="L1269" s="255">
        <f>SUMIFS('7.  Persistence Report'!BI$27:BI$603,'7.  Persistence Report'!$D$27:$D$603,$B1269,'7.  Persistence Report'!$H$27:$H$603,$D$1186,'7.  Persistence Report'!$J$27:$J$603,"&lt;&gt;Adjustment")</f>
        <v>0</v>
      </c>
      <c r="M1269" s="255">
        <f>SUMIFS('7.  Persistence Report'!BJ$27:BJ$603,'7.  Persistence Report'!$D$27:$D$603,$B1269,'7.  Persistence Report'!$H$27:$H$603,$D$1186,'7.  Persistence Report'!$J$27:$J$603,"&lt;&gt;Adjustment")</f>
        <v>0</v>
      </c>
      <c r="N1269" s="255">
        <f>SUMIFS('7.  Persistence Report'!BK$27:BK$603,'7.  Persistence Report'!$D$27:$D$603,$B1269,'7.  Persistence Report'!$H$27:$H$603,$D$1186,'7.  Persistence Report'!$J$27:$J$603,"&lt;&gt;Adjustment")</f>
        <v>0</v>
      </c>
      <c r="O1269" s="255">
        <f>SUMIFS('7.  Persistence Report'!BL$27:BL$603,'7.  Persistence Report'!$D$27:$D$603,$B1269,'7.  Persistence Report'!$H$27:$H$603,$D$1186,'7.  Persistence Report'!$J$27:$J$603,"&lt;&gt;Adjustment")</f>
        <v>0</v>
      </c>
      <c r="P1269" s="255">
        <f>SUMIFS('7.  Persistence Report'!BM$27:BM$603,'7.  Persistence Report'!$D$27:$D$603,$B1269,'7.  Persistence Report'!$H$27:$H$603,$D$1186,'7.  Persistence Report'!$J$27:$J$603,"&lt;&gt;Adjustment")</f>
        <v>0</v>
      </c>
      <c r="Q1269" s="255">
        <v>12</v>
      </c>
      <c r="R1269" s="255">
        <f>SUMIFS('7.  Persistence Report'!V$27:V$603,'7.  Persistence Report'!$D$27:$D$603,$B1269,'7.  Persistence Report'!$H$27:$H$603,$R$1186,'7.  Persistence Report'!$J$27:$J$603,"&lt;&gt;Adjustment")</f>
        <v>0</v>
      </c>
      <c r="S1269" s="255">
        <f>SUMIFS('7.  Persistence Report'!W$27:W$603,'7.  Persistence Report'!$D$27:$D$603,$B1269,'7.  Persistence Report'!$H$27:$H$603,$R$1186,'7.  Persistence Report'!$J$27:$J$603,"&lt;&gt;Adjustment")</f>
        <v>0</v>
      </c>
      <c r="T1269" s="255">
        <f>SUMIFS('7.  Persistence Report'!X$27:X$603,'7.  Persistence Report'!$D$27:$D$603,$B1269,'7.  Persistence Report'!$H$27:$H$603,$R$1186,'7.  Persistence Report'!$J$27:$J$603,"&lt;&gt;Adjustment")</f>
        <v>0</v>
      </c>
      <c r="U1269" s="255">
        <f>SUMIFS('7.  Persistence Report'!Y$27:Y$603,'7.  Persistence Report'!$D$27:$D$603,$B1269,'7.  Persistence Report'!$H$27:$H$603,$R$1186,'7.  Persistence Report'!$J$27:$J$603,"&lt;&gt;Adjustment")</f>
        <v>0</v>
      </c>
      <c r="V1269" s="255">
        <f>SUMIFS('7.  Persistence Report'!Z$27:Z$603,'7.  Persistence Report'!$D$27:$D$603,$B1269,'7.  Persistence Report'!$H$27:$H$603,$R$1186,'7.  Persistence Report'!$J$27:$J$603,"&lt;&gt;Adjustment")</f>
        <v>0</v>
      </c>
      <c r="W1269" s="255">
        <f>SUMIFS('7.  Persistence Report'!AA$27:AA$603,'7.  Persistence Report'!$D$27:$D$603,$B1269,'7.  Persistence Report'!$H$27:$H$603,$R$1186,'7.  Persistence Report'!$J$27:$J$603,"&lt;&gt;Adjustment")</f>
        <v>0</v>
      </c>
      <c r="X1269" s="255">
        <f>SUMIFS('7.  Persistence Report'!AB$27:AB$603,'7.  Persistence Report'!$D$27:$D$603,$B1269,'7.  Persistence Report'!$H$27:$H$603,$R$1186,'7.  Persistence Report'!$J$27:$J$603,"&lt;&gt;Adjustment")</f>
        <v>0</v>
      </c>
      <c r="Y1269" s="255">
        <f>SUMIFS('7.  Persistence Report'!AC$27:AC$603,'7.  Persistence Report'!$D$27:$D$603,$B1269,'7.  Persistence Report'!$H$27:$H$603,$R$1186,'7.  Persistence Report'!$J$27:$J$603,"&lt;&gt;Adjustment")</f>
        <v>0</v>
      </c>
      <c r="Z1269" s="255">
        <f>SUMIFS('7.  Persistence Report'!AD$27:AD$603,'7.  Persistence Report'!$D$27:$D$603,$B1269,'7.  Persistence Report'!$H$27:$H$603,$R$1186,'7.  Persistence Report'!$J$27:$J$603,"&lt;&gt;Adjustment")</f>
        <v>0</v>
      </c>
      <c r="AA1269" s="255">
        <f>SUMIFS('7.  Persistence Report'!AE$27:AE$603,'7.  Persistence Report'!$D$27:$D$603,$B1269,'7.  Persistence Report'!$H$27:$H$603,$R$1186,'7.  Persistence Report'!$J$27:$J$603,"&lt;&gt;Adjustment")</f>
        <v>0</v>
      </c>
      <c r="AB1269" s="255">
        <f>SUMIFS('7.  Persistence Report'!AF$27:AF$603,'7.  Persistence Report'!$D$27:$D$603,$B1269,'7.  Persistence Report'!$H$27:$H$603,$R$1186,'7.  Persistence Report'!$J$27:$J$603,"&lt;&gt;Adjustment")</f>
        <v>0</v>
      </c>
      <c r="AC1269" s="255">
        <f>SUMIFS('7.  Persistence Report'!AG$27:AG$603,'7.  Persistence Report'!$D$27:$D$603,$B1269,'7.  Persistence Report'!$H$27:$H$603,$R$1186,'7.  Persistence Report'!$J$27:$J$603,"&lt;&gt;Adjustment")</f>
        <v>0</v>
      </c>
      <c r="AD1269" s="255">
        <f>SUMIFS('7.  Persistence Report'!AH$27:AH$603,'7.  Persistence Report'!$D$27:$D$603,$B1269,'7.  Persistence Report'!$H$27:$H$603,$R$1186,'7.  Persistence Report'!$J$27:$J$603,"&lt;&gt;Adjustment")</f>
        <v>0</v>
      </c>
      <c r="AE1269" s="361">
        <f>IFERROR(VLOOKUP($B1269,'3-a.  Rate Class Allocations'!$B:$BK,40,FALSE),0)</f>
        <v>0</v>
      </c>
      <c r="AF1269" s="361">
        <f>IFERROR(VLOOKUP($B1269,'3-a.  Rate Class Allocations'!$B:$BK,42,FALSE),0)</f>
        <v>0</v>
      </c>
      <c r="AG1269" s="361">
        <f>IFERROR(VLOOKUP($B1269,'3-a.  Rate Class Allocations'!$B:$BK,44,FALSE),0)</f>
        <v>9.2457420924574207E-2</v>
      </c>
      <c r="AH1269" s="361">
        <f>IFERROR(VLOOKUP($B1269,'3-a.  Rate Class Allocations'!$B:$BK,45,FALSE),0)</f>
        <v>0.68978102189781021</v>
      </c>
      <c r="AI1269" s="361">
        <f>IFERROR(VLOOKUP($B1269,'3-a.  Rate Class Allocations'!$B:$BK,47,FALSE),0)</f>
        <v>0.17274939172749393</v>
      </c>
      <c r="AJ1269" s="361">
        <f>IFERROR(VLOOKUP($B1269,'3-a.  Rate Class Allocations'!$B:$BK,49,FALSE),0)</f>
        <v>4.5012165450121655E-2</v>
      </c>
      <c r="AK1269" s="366"/>
      <c r="AL1269" s="366"/>
      <c r="AM1269" s="366"/>
      <c r="AN1269" s="366"/>
      <c r="AO1269" s="366"/>
      <c r="AP1269" s="366"/>
      <c r="AQ1269" s="366"/>
      <c r="AR1269" s="366"/>
      <c r="AS1269" s="256">
        <f>SUM(AE1269:AR1269)</f>
        <v>1</v>
      </c>
    </row>
    <row r="1270" spans="1:45" ht="15" customHeight="1" outlineLevel="1">
      <c r="A1270" s="464"/>
      <c r="B1270" s="254" t="s">
        <v>724</v>
      </c>
      <c r="C1270" s="251" t="s">
        <v>163</v>
      </c>
      <c r="D1270" s="255">
        <f>SUMIFS('7.  Persistence Report'!BA$27:BA$603,'7.  Persistence Report'!$D$27:$D$603,$B1269,'7.  Persistence Report'!$H$27:$H$603,$D$1186,'7.  Persistence Report'!$J$27:$J$603,"Adjustment")</f>
        <v>0</v>
      </c>
      <c r="E1270" s="255">
        <f>SUMIFS('7.  Persistence Report'!BB$27:BB$603,'7.  Persistence Report'!$D$27:$D$603,$B1269,'7.  Persistence Report'!$H$27:$H$603,$D$1186,'7.  Persistence Report'!$J$27:$J$603,"Adjustment")</f>
        <v>0</v>
      </c>
      <c r="F1270" s="255">
        <f>SUMIFS('7.  Persistence Report'!BC$27:BC$603,'7.  Persistence Report'!$D$27:$D$603,$B1269,'7.  Persistence Report'!$H$27:$H$603,$D$1186,'7.  Persistence Report'!$J$27:$J$603,"Adjustment")</f>
        <v>0</v>
      </c>
      <c r="G1270" s="255">
        <f>SUMIFS('7.  Persistence Report'!BD$27:BD$603,'7.  Persistence Report'!$D$27:$D$603,$B1269,'7.  Persistence Report'!$H$27:$H$603,$D$1186,'7.  Persistence Report'!$J$27:$J$603,"Adjustment")</f>
        <v>0</v>
      </c>
      <c r="H1270" s="255">
        <f>SUMIFS('7.  Persistence Report'!BE$27:BE$603,'7.  Persistence Report'!$D$27:$D$603,$B1269,'7.  Persistence Report'!$H$27:$H$603,$D$1186,'7.  Persistence Report'!$J$27:$J$603,"Adjustment")</f>
        <v>0</v>
      </c>
      <c r="I1270" s="255">
        <f>SUMIFS('7.  Persistence Report'!BF$27:BF$603,'7.  Persistence Report'!$D$27:$D$603,$B1269,'7.  Persistence Report'!$H$27:$H$603,$D$1186,'7.  Persistence Report'!$J$27:$J$603,"Adjustment")</f>
        <v>0</v>
      </c>
      <c r="J1270" s="255">
        <f>SUMIFS('7.  Persistence Report'!BG$27:BG$603,'7.  Persistence Report'!$D$27:$D$603,$B1269,'7.  Persistence Report'!$H$27:$H$603,$D$1186,'7.  Persistence Report'!$J$27:$J$603,"Adjustment")</f>
        <v>0</v>
      </c>
      <c r="K1270" s="255">
        <f>SUMIFS('7.  Persistence Report'!BH$27:BH$603,'7.  Persistence Report'!$D$27:$D$603,$B1269,'7.  Persistence Report'!$H$27:$H$603,$D$1186,'7.  Persistence Report'!$J$27:$J$603,"Adjustment")</f>
        <v>0</v>
      </c>
      <c r="L1270" s="255">
        <f>SUMIFS('7.  Persistence Report'!BI$27:BI$603,'7.  Persistence Report'!$D$27:$D$603,$B1269,'7.  Persistence Report'!$H$27:$H$603,$D$1186,'7.  Persistence Report'!$J$27:$J$603,"Adjustment")</f>
        <v>0</v>
      </c>
      <c r="M1270" s="255">
        <f>SUMIFS('7.  Persistence Report'!BJ$27:BJ$603,'7.  Persistence Report'!$D$27:$D$603,$B1269,'7.  Persistence Report'!$H$27:$H$603,$D$1186,'7.  Persistence Report'!$J$27:$J$603,"Adjustment")</f>
        <v>0</v>
      </c>
      <c r="N1270" s="255">
        <f>SUMIFS('7.  Persistence Report'!BK$27:BK$603,'7.  Persistence Report'!$D$27:$D$603,$B1269,'7.  Persistence Report'!$H$27:$H$603,$D$1186,'7.  Persistence Report'!$J$27:$J$603,"Adjustment")</f>
        <v>0</v>
      </c>
      <c r="O1270" s="255">
        <f>SUMIFS('7.  Persistence Report'!BL$27:BL$603,'7.  Persistence Report'!$D$27:$D$603,$B1269,'7.  Persistence Report'!$H$27:$H$603,$D$1186,'7.  Persistence Report'!$J$27:$J$603,"Adjustment")</f>
        <v>0</v>
      </c>
      <c r="P1270" s="255">
        <f>SUMIFS('7.  Persistence Report'!BM$27:BM$603,'7.  Persistence Report'!$D$27:$D$603,$B1269,'7.  Persistence Report'!$H$27:$H$603,$D$1186,'7.  Persistence Report'!$J$27:$J$603,"Adjustment")</f>
        <v>0</v>
      </c>
      <c r="Q1270" s="255">
        <f>Q1269</f>
        <v>12</v>
      </c>
      <c r="R1270" s="255">
        <f>SUMIFS('7.  Persistence Report'!V$27:V$603,'7.  Persistence Report'!$D$27:$D$603,$B1269,'7.  Persistence Report'!$H$27:$H$603,$R$1186,'7.  Persistence Report'!$J$27:$J$603,"Adjustment")</f>
        <v>0</v>
      </c>
      <c r="S1270" s="255">
        <f>SUMIFS('7.  Persistence Report'!W$27:W$603,'7.  Persistence Report'!$D$27:$D$603,$B1269,'7.  Persistence Report'!$H$27:$H$603,$R$1186,'7.  Persistence Report'!$J$27:$J$603,"Adjustment")</f>
        <v>0</v>
      </c>
      <c r="T1270" s="255">
        <f>SUMIFS('7.  Persistence Report'!X$27:X$603,'7.  Persistence Report'!$D$27:$D$603,$B1269,'7.  Persistence Report'!$H$27:$H$603,$R$1186,'7.  Persistence Report'!$J$27:$J$603,"Adjustment")</f>
        <v>0</v>
      </c>
      <c r="U1270" s="255">
        <f>SUMIFS('7.  Persistence Report'!Y$27:Y$603,'7.  Persistence Report'!$D$27:$D$603,$B1269,'7.  Persistence Report'!$H$27:$H$603,$R$1186,'7.  Persistence Report'!$J$27:$J$603,"Adjustment")</f>
        <v>0</v>
      </c>
      <c r="V1270" s="255">
        <f>SUMIFS('7.  Persistence Report'!Z$27:Z$603,'7.  Persistence Report'!$D$27:$D$603,$B1269,'7.  Persistence Report'!$H$27:$H$603,$R$1186,'7.  Persistence Report'!$J$27:$J$603,"Adjustment")</f>
        <v>0</v>
      </c>
      <c r="W1270" s="255">
        <f>SUMIFS('7.  Persistence Report'!AA$27:AA$603,'7.  Persistence Report'!$D$27:$D$603,$B1269,'7.  Persistence Report'!$H$27:$H$603,$R$1186,'7.  Persistence Report'!$J$27:$J$603,"Adjustment")</f>
        <v>0</v>
      </c>
      <c r="X1270" s="255">
        <f>SUMIFS('7.  Persistence Report'!AB$27:AB$603,'7.  Persistence Report'!$D$27:$D$603,$B1269,'7.  Persistence Report'!$H$27:$H$603,$R$1186,'7.  Persistence Report'!$J$27:$J$603,"Adjustment")</f>
        <v>0</v>
      </c>
      <c r="Y1270" s="255">
        <f>SUMIFS('7.  Persistence Report'!AC$27:AC$603,'7.  Persistence Report'!$D$27:$D$603,$B1269,'7.  Persistence Report'!$H$27:$H$603,$R$1186,'7.  Persistence Report'!$J$27:$J$603,"Adjustment")</f>
        <v>0</v>
      </c>
      <c r="Z1270" s="255">
        <f>SUMIFS('7.  Persistence Report'!AD$27:AD$603,'7.  Persistence Report'!$D$27:$D$603,$B1269,'7.  Persistence Report'!$H$27:$H$603,$R$1186,'7.  Persistence Report'!$J$27:$J$603,"Adjustment")</f>
        <v>0</v>
      </c>
      <c r="AA1270" s="255">
        <f>SUMIFS('7.  Persistence Report'!AE$27:AE$603,'7.  Persistence Report'!$D$27:$D$603,$B1269,'7.  Persistence Report'!$H$27:$H$603,$R$1186,'7.  Persistence Report'!$J$27:$J$603,"Adjustment")</f>
        <v>0</v>
      </c>
      <c r="AB1270" s="255">
        <f>SUMIFS('7.  Persistence Report'!AF$27:AF$603,'7.  Persistence Report'!$D$27:$D$603,$B1269,'7.  Persistence Report'!$H$27:$H$603,$R$1186,'7.  Persistence Report'!$J$27:$J$603,"Adjustment")</f>
        <v>0</v>
      </c>
      <c r="AC1270" s="255">
        <f>SUMIFS('7.  Persistence Report'!AG$27:AG$603,'7.  Persistence Report'!$D$27:$D$603,$B1269,'7.  Persistence Report'!$H$27:$H$603,$R$1186,'7.  Persistence Report'!$J$27:$J$603,"Adjustment")</f>
        <v>0</v>
      </c>
      <c r="AD1270" s="255">
        <f>SUMIFS('7.  Persistence Report'!AH$27:AH$603,'7.  Persistence Report'!$D$27:$D$603,$B1269,'7.  Persistence Report'!$H$27:$H$603,$R$1186,'7.  Persistence Report'!$J$27:$J$603,"Adjustment")</f>
        <v>0</v>
      </c>
      <c r="AE1270" s="362">
        <f>AE1269</f>
        <v>0</v>
      </c>
      <c r="AF1270" s="362">
        <f t="shared" ref="AF1270:AR1270" si="3517">AF1269</f>
        <v>0</v>
      </c>
      <c r="AG1270" s="362">
        <f t="shared" si="3517"/>
        <v>9.2457420924574207E-2</v>
      </c>
      <c r="AH1270" s="362">
        <f t="shared" si="3517"/>
        <v>0.68978102189781021</v>
      </c>
      <c r="AI1270" s="362">
        <f t="shared" si="3517"/>
        <v>0.17274939172749393</v>
      </c>
      <c r="AJ1270" s="362">
        <f t="shared" si="3517"/>
        <v>4.5012165450121655E-2</v>
      </c>
      <c r="AK1270" s="362">
        <f t="shared" si="3517"/>
        <v>0</v>
      </c>
      <c r="AL1270" s="362">
        <f t="shared" si="3517"/>
        <v>0</v>
      </c>
      <c r="AM1270" s="362">
        <f t="shared" si="3517"/>
        <v>0</v>
      </c>
      <c r="AN1270" s="362">
        <f t="shared" si="3517"/>
        <v>0</v>
      </c>
      <c r="AO1270" s="362">
        <f t="shared" si="3517"/>
        <v>0</v>
      </c>
      <c r="AP1270" s="362">
        <f t="shared" si="3517"/>
        <v>0</v>
      </c>
      <c r="AQ1270" s="362">
        <f t="shared" si="3517"/>
        <v>0</v>
      </c>
      <c r="AR1270" s="362">
        <f t="shared" si="3517"/>
        <v>0</v>
      </c>
      <c r="AS1270" s="266"/>
    </row>
    <row r="1271" spans="1:45" ht="15" customHeight="1" outlineLevel="1">
      <c r="A1271" s="464"/>
      <c r="B1271" s="254"/>
      <c r="C1271" s="251"/>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251"/>
      <c r="AE1271" s="363"/>
      <c r="AF1271" s="376"/>
      <c r="AG1271" s="376"/>
      <c r="AH1271" s="376"/>
      <c r="AI1271" s="376"/>
      <c r="AJ1271" s="376"/>
      <c r="AK1271" s="376"/>
      <c r="AL1271" s="376"/>
      <c r="AM1271" s="376"/>
      <c r="AN1271" s="376"/>
      <c r="AO1271" s="376"/>
      <c r="AP1271" s="376"/>
      <c r="AQ1271" s="376"/>
      <c r="AR1271" s="376"/>
      <c r="AS1271" s="266"/>
    </row>
    <row r="1272" spans="1:45" ht="15" customHeight="1" outlineLevel="1">
      <c r="A1272" s="464">
        <v>26</v>
      </c>
      <c r="B1272" s="379" t="s">
        <v>118</v>
      </c>
      <c r="C1272" s="251" t="s">
        <v>25</v>
      </c>
      <c r="D1272" s="255">
        <f>SUMIFS('7.  Persistence Report'!BA$27:BA$603,'7.  Persistence Report'!$D$27:$D$603,$B1272,'7.  Persistence Report'!$H$27:$H$603,$D$1186,'7.  Persistence Report'!$J$27:$J$603,"&lt;&gt;Adjustment")</f>
        <v>0</v>
      </c>
      <c r="E1272" s="255">
        <f>SUMIFS('7.  Persistence Report'!BB$27:BB$603,'7.  Persistence Report'!$D$27:$D$603,$B1272,'7.  Persistence Report'!$H$27:$H$603,$D$1186,'7.  Persistence Report'!$J$27:$J$603,"&lt;&gt;Adjustment")</f>
        <v>0</v>
      </c>
      <c r="F1272" s="255">
        <f>SUMIFS('7.  Persistence Report'!BC$27:BC$603,'7.  Persistence Report'!$D$27:$D$603,$B1272,'7.  Persistence Report'!$H$27:$H$603,$D$1186,'7.  Persistence Report'!$J$27:$J$603,"&lt;&gt;Adjustment")</f>
        <v>0</v>
      </c>
      <c r="G1272" s="255">
        <f>SUMIFS('7.  Persistence Report'!BD$27:BD$603,'7.  Persistence Report'!$D$27:$D$603,$B1272,'7.  Persistence Report'!$H$27:$H$603,$D$1186,'7.  Persistence Report'!$J$27:$J$603,"&lt;&gt;Adjustment")</f>
        <v>0</v>
      </c>
      <c r="H1272" s="255">
        <f>SUMIFS('7.  Persistence Report'!BE$27:BE$603,'7.  Persistence Report'!$D$27:$D$603,$B1272,'7.  Persistence Report'!$H$27:$H$603,$D$1186,'7.  Persistence Report'!$J$27:$J$603,"&lt;&gt;Adjustment")</f>
        <v>0</v>
      </c>
      <c r="I1272" s="255">
        <f>SUMIFS('7.  Persistence Report'!BF$27:BF$603,'7.  Persistence Report'!$D$27:$D$603,$B1272,'7.  Persistence Report'!$H$27:$H$603,$D$1186,'7.  Persistence Report'!$J$27:$J$603,"&lt;&gt;Adjustment")</f>
        <v>0</v>
      </c>
      <c r="J1272" s="255">
        <f>SUMIFS('7.  Persistence Report'!BG$27:BG$603,'7.  Persistence Report'!$D$27:$D$603,$B1272,'7.  Persistence Report'!$H$27:$H$603,$D$1186,'7.  Persistence Report'!$J$27:$J$603,"&lt;&gt;Adjustment")</f>
        <v>0</v>
      </c>
      <c r="K1272" s="255">
        <f>SUMIFS('7.  Persistence Report'!BH$27:BH$603,'7.  Persistence Report'!$D$27:$D$603,$B1272,'7.  Persistence Report'!$H$27:$H$603,$D$1186,'7.  Persistence Report'!$J$27:$J$603,"&lt;&gt;Adjustment")</f>
        <v>0</v>
      </c>
      <c r="L1272" s="255">
        <f>SUMIFS('7.  Persistence Report'!BI$27:BI$603,'7.  Persistence Report'!$D$27:$D$603,$B1272,'7.  Persistence Report'!$H$27:$H$603,$D$1186,'7.  Persistence Report'!$J$27:$J$603,"&lt;&gt;Adjustment")</f>
        <v>0</v>
      </c>
      <c r="M1272" s="255">
        <f>SUMIFS('7.  Persistence Report'!BJ$27:BJ$603,'7.  Persistence Report'!$D$27:$D$603,$B1272,'7.  Persistence Report'!$H$27:$H$603,$D$1186,'7.  Persistence Report'!$J$27:$J$603,"&lt;&gt;Adjustment")</f>
        <v>0</v>
      </c>
      <c r="N1272" s="255">
        <f>SUMIFS('7.  Persistence Report'!BK$27:BK$603,'7.  Persistence Report'!$D$27:$D$603,$B1272,'7.  Persistence Report'!$H$27:$H$603,$D$1186,'7.  Persistence Report'!$J$27:$J$603,"&lt;&gt;Adjustment")</f>
        <v>0</v>
      </c>
      <c r="O1272" s="255">
        <f>SUMIFS('7.  Persistence Report'!BL$27:BL$603,'7.  Persistence Report'!$D$27:$D$603,$B1272,'7.  Persistence Report'!$H$27:$H$603,$D$1186,'7.  Persistence Report'!$J$27:$J$603,"&lt;&gt;Adjustment")</f>
        <v>0</v>
      </c>
      <c r="P1272" s="255">
        <f>SUMIFS('7.  Persistence Report'!BM$27:BM$603,'7.  Persistence Report'!$D$27:$D$603,$B1272,'7.  Persistence Report'!$H$27:$H$603,$D$1186,'7.  Persistence Report'!$J$27:$J$603,"&lt;&gt;Adjustment")</f>
        <v>0</v>
      </c>
      <c r="Q1272" s="255">
        <v>12</v>
      </c>
      <c r="R1272" s="255">
        <f>SUMIFS('7.  Persistence Report'!V$27:V$603,'7.  Persistence Report'!$D$27:$D$603,$B1272,'7.  Persistence Report'!$H$27:$H$603,$R$1186,'7.  Persistence Report'!$J$27:$J$603,"&lt;&gt;Adjustment")</f>
        <v>0</v>
      </c>
      <c r="S1272" s="255">
        <f>SUMIFS('7.  Persistence Report'!W$27:W$603,'7.  Persistence Report'!$D$27:$D$603,$B1272,'7.  Persistence Report'!$H$27:$H$603,$R$1186,'7.  Persistence Report'!$J$27:$J$603,"&lt;&gt;Adjustment")</f>
        <v>0</v>
      </c>
      <c r="T1272" s="255">
        <f>SUMIFS('7.  Persistence Report'!X$27:X$603,'7.  Persistence Report'!$D$27:$D$603,$B1272,'7.  Persistence Report'!$H$27:$H$603,$R$1186,'7.  Persistence Report'!$J$27:$J$603,"&lt;&gt;Adjustment")</f>
        <v>0</v>
      </c>
      <c r="U1272" s="255">
        <f>SUMIFS('7.  Persistence Report'!Y$27:Y$603,'7.  Persistence Report'!$D$27:$D$603,$B1272,'7.  Persistence Report'!$H$27:$H$603,$R$1186,'7.  Persistence Report'!$J$27:$J$603,"&lt;&gt;Adjustment")</f>
        <v>0</v>
      </c>
      <c r="V1272" s="255">
        <f>SUMIFS('7.  Persistence Report'!Z$27:Z$603,'7.  Persistence Report'!$D$27:$D$603,$B1272,'7.  Persistence Report'!$H$27:$H$603,$R$1186,'7.  Persistence Report'!$J$27:$J$603,"&lt;&gt;Adjustment")</f>
        <v>0</v>
      </c>
      <c r="W1272" s="255">
        <f>SUMIFS('7.  Persistence Report'!AA$27:AA$603,'7.  Persistence Report'!$D$27:$D$603,$B1272,'7.  Persistence Report'!$H$27:$H$603,$R$1186,'7.  Persistence Report'!$J$27:$J$603,"&lt;&gt;Adjustment")</f>
        <v>0</v>
      </c>
      <c r="X1272" s="255">
        <f>SUMIFS('7.  Persistence Report'!AB$27:AB$603,'7.  Persistence Report'!$D$27:$D$603,$B1272,'7.  Persistence Report'!$H$27:$H$603,$R$1186,'7.  Persistence Report'!$J$27:$J$603,"&lt;&gt;Adjustment")</f>
        <v>0</v>
      </c>
      <c r="Y1272" s="255">
        <f>SUMIFS('7.  Persistence Report'!AC$27:AC$603,'7.  Persistence Report'!$D$27:$D$603,$B1272,'7.  Persistence Report'!$H$27:$H$603,$R$1186,'7.  Persistence Report'!$J$27:$J$603,"&lt;&gt;Adjustment")</f>
        <v>0</v>
      </c>
      <c r="Z1272" s="255">
        <f>SUMIFS('7.  Persistence Report'!AD$27:AD$603,'7.  Persistence Report'!$D$27:$D$603,$B1272,'7.  Persistence Report'!$H$27:$H$603,$R$1186,'7.  Persistence Report'!$J$27:$J$603,"&lt;&gt;Adjustment")</f>
        <v>0</v>
      </c>
      <c r="AA1272" s="255">
        <f>SUMIFS('7.  Persistence Report'!AE$27:AE$603,'7.  Persistence Report'!$D$27:$D$603,$B1272,'7.  Persistence Report'!$H$27:$H$603,$R$1186,'7.  Persistence Report'!$J$27:$J$603,"&lt;&gt;Adjustment")</f>
        <v>0</v>
      </c>
      <c r="AB1272" s="255">
        <f>SUMIFS('7.  Persistence Report'!AF$27:AF$603,'7.  Persistence Report'!$D$27:$D$603,$B1272,'7.  Persistence Report'!$H$27:$H$603,$R$1186,'7.  Persistence Report'!$J$27:$J$603,"&lt;&gt;Adjustment")</f>
        <v>0</v>
      </c>
      <c r="AC1272" s="255">
        <f>SUMIFS('7.  Persistence Report'!AG$27:AG$603,'7.  Persistence Report'!$D$27:$D$603,$B1272,'7.  Persistence Report'!$H$27:$H$603,$R$1186,'7.  Persistence Report'!$J$27:$J$603,"&lt;&gt;Adjustment")</f>
        <v>0</v>
      </c>
      <c r="AD1272" s="255">
        <f>SUMIFS('7.  Persistence Report'!AH$27:AH$603,'7.  Persistence Report'!$D$27:$D$603,$B1272,'7.  Persistence Report'!$H$27:$H$603,$R$1186,'7.  Persistence Report'!$J$27:$J$603,"&lt;&gt;Adjustment")</f>
        <v>0</v>
      </c>
      <c r="AE1272" s="361">
        <f>IFERROR(VLOOKUP($B1272,'3-a.  Rate Class Allocations'!$B:$BK,40,FALSE),0)</f>
        <v>0</v>
      </c>
      <c r="AF1272" s="361">
        <f>IFERROR(VLOOKUP($B1272,'3-a.  Rate Class Allocations'!$B:$BK,42,FALSE),0)</f>
        <v>0</v>
      </c>
      <c r="AG1272" s="361">
        <f>IFERROR(VLOOKUP($B1272,'3-a.  Rate Class Allocations'!$B:$BK,44,FALSE),0)</f>
        <v>7.4338353884478583E-2</v>
      </c>
      <c r="AH1272" s="361">
        <f>IFERROR(VLOOKUP($B1272,'3-a.  Rate Class Allocations'!$B:$BK,45,FALSE),0)</f>
        <v>0.61816437481961117</v>
      </c>
      <c r="AI1272" s="361">
        <f>IFERROR(VLOOKUP($B1272,'3-a.  Rate Class Allocations'!$B:$BK,47,FALSE),0)</f>
        <v>0.18309772550877837</v>
      </c>
      <c r="AJ1272" s="361">
        <f>IFERROR(VLOOKUP($B1272,'3-a.  Rate Class Allocations'!$B:$BK,49,FALSE),0)</f>
        <v>0.11799819031349645</v>
      </c>
      <c r="AK1272" s="366"/>
      <c r="AL1272" s="366"/>
      <c r="AM1272" s="366"/>
      <c r="AN1272" s="366"/>
      <c r="AO1272" s="366"/>
      <c r="AP1272" s="366"/>
      <c r="AQ1272" s="366"/>
      <c r="AR1272" s="366"/>
      <c r="AS1272" s="256">
        <f>SUM(AE1272:AR1272)</f>
        <v>0.99359864452636459</v>
      </c>
    </row>
    <row r="1273" spans="1:45" ht="15" customHeight="1" outlineLevel="1">
      <c r="A1273" s="464"/>
      <c r="B1273" s="254" t="s">
        <v>724</v>
      </c>
      <c r="C1273" s="251" t="s">
        <v>163</v>
      </c>
      <c r="D1273" s="255">
        <f>SUMIFS('7.  Persistence Report'!BA$27:BA$603,'7.  Persistence Report'!$D$27:$D$603,$B1272,'7.  Persistence Report'!$H$27:$H$603,$D$1186,'7.  Persistence Report'!$J$27:$J$603,"Adjustment")</f>
        <v>3808887.0195699721</v>
      </c>
      <c r="E1273" s="255">
        <f>SUMIFS('7.  Persistence Report'!BB$27:BB$603,'7.  Persistence Report'!$D$27:$D$603,$B1272,'7.  Persistence Report'!$H$27:$H$603,$D$1186,'7.  Persistence Report'!$J$27:$J$603,"Adjustment")</f>
        <v>3822302.9829350905</v>
      </c>
      <c r="F1273" s="255">
        <f>SUMIFS('7.  Persistence Report'!BC$27:BC$603,'7.  Persistence Report'!$D$27:$D$603,$B1272,'7.  Persistence Report'!$H$27:$H$603,$D$1186,'7.  Persistence Report'!$J$27:$J$603,"Adjustment")</f>
        <v>3822302.9829350905</v>
      </c>
      <c r="G1273" s="255">
        <f>SUMIFS('7.  Persistence Report'!BD$27:BD$603,'7.  Persistence Report'!$D$27:$D$603,$B1272,'7.  Persistence Report'!$H$27:$H$603,$D$1186,'7.  Persistence Report'!$J$27:$J$603,"Adjustment")</f>
        <v>3822302.9829350905</v>
      </c>
      <c r="H1273" s="255">
        <f>SUMIFS('7.  Persistence Report'!BE$27:BE$603,'7.  Persistence Report'!$D$27:$D$603,$B1272,'7.  Persistence Report'!$H$27:$H$603,$D$1186,'7.  Persistence Report'!$J$27:$J$603,"Adjustment")</f>
        <v>3822302.9829350905</v>
      </c>
      <c r="I1273" s="255">
        <f>SUMIFS('7.  Persistence Report'!BF$27:BF$603,'7.  Persistence Report'!$D$27:$D$603,$B1272,'7.  Persistence Report'!$H$27:$H$603,$D$1186,'7.  Persistence Report'!$J$27:$J$603,"Adjustment")</f>
        <v>3615670.7640257869</v>
      </c>
      <c r="J1273" s="255">
        <f>SUMIFS('7.  Persistence Report'!BG$27:BG$603,'7.  Persistence Report'!$D$27:$D$603,$B1272,'7.  Persistence Report'!$H$27:$H$603,$D$1186,'7.  Persistence Report'!$J$27:$J$603,"Adjustment")</f>
        <v>3615670.7640257869</v>
      </c>
      <c r="K1273" s="255">
        <f>SUMIFS('7.  Persistence Report'!BH$27:BH$603,'7.  Persistence Report'!$D$27:$D$603,$B1272,'7.  Persistence Report'!$H$27:$H$603,$D$1186,'7.  Persistence Report'!$J$27:$J$603,"Adjustment")</f>
        <v>3615670.7640257869</v>
      </c>
      <c r="L1273" s="255">
        <f>SUMIFS('7.  Persistence Report'!BI$27:BI$603,'7.  Persistence Report'!$D$27:$D$603,$B1272,'7.  Persistence Report'!$H$27:$H$603,$D$1186,'7.  Persistence Report'!$J$27:$J$603,"Adjustment")</f>
        <v>3598824.7392803826</v>
      </c>
      <c r="M1273" s="255">
        <f>SUMIFS('7.  Persistence Report'!BJ$27:BJ$603,'7.  Persistence Report'!$D$27:$D$603,$B1272,'7.  Persistence Report'!$H$27:$H$603,$D$1186,'7.  Persistence Report'!$J$27:$J$603,"Adjustment")</f>
        <v>3598824.7392803826</v>
      </c>
      <c r="N1273" s="255">
        <f>SUMIFS('7.  Persistence Report'!BK$27:BK$603,'7.  Persistence Report'!$D$27:$D$603,$B1272,'7.  Persistence Report'!$H$27:$H$603,$D$1186,'7.  Persistence Report'!$J$27:$J$603,"Adjustment")</f>
        <v>3474055.9704218502</v>
      </c>
      <c r="O1273" s="255">
        <f>SUMIFS('7.  Persistence Report'!BL$27:BL$603,'7.  Persistence Report'!$D$27:$D$603,$B1272,'7.  Persistence Report'!$H$27:$H$603,$D$1186,'7.  Persistence Report'!$J$27:$J$603,"Adjustment")</f>
        <v>3373143.2139492538</v>
      </c>
      <c r="P1273" s="255">
        <f>SUMIFS('7.  Persistence Report'!BM$27:BM$603,'7.  Persistence Report'!$D$27:$D$603,$B1272,'7.  Persistence Report'!$H$27:$H$603,$D$1186,'7.  Persistence Report'!$J$27:$J$603,"Adjustment")</f>
        <v>1288737.7368890455</v>
      </c>
      <c r="Q1273" s="255">
        <f>Q1272</f>
        <v>12</v>
      </c>
      <c r="R1273" s="255">
        <f>SUMIFS('7.  Persistence Report'!V$27:V$603,'7.  Persistence Report'!$D$27:$D$603,$B1272,'7.  Persistence Report'!$H$27:$H$603,$R$1186,'7.  Persistence Report'!$J$27:$J$603,"Adjustment")</f>
        <v>510.80978355516862</v>
      </c>
      <c r="S1273" s="255">
        <f>SUMIFS('7.  Persistence Report'!W$27:W$603,'7.  Persistence Report'!$D$27:$D$603,$B1272,'7.  Persistence Report'!$H$27:$H$603,$R$1186,'7.  Persistence Report'!$J$27:$J$603,"Adjustment")</f>
        <v>513.42373553924631</v>
      </c>
      <c r="T1273" s="255">
        <f>SUMIFS('7.  Persistence Report'!X$27:X$603,'7.  Persistence Report'!$D$27:$D$603,$B1272,'7.  Persistence Report'!$H$27:$H$603,$R$1186,'7.  Persistence Report'!$J$27:$J$603,"Adjustment")</f>
        <v>513.42373553924631</v>
      </c>
      <c r="U1273" s="255">
        <f>SUMIFS('7.  Persistence Report'!Y$27:Y$603,'7.  Persistence Report'!$D$27:$D$603,$B1272,'7.  Persistence Report'!$H$27:$H$603,$R$1186,'7.  Persistence Report'!$J$27:$J$603,"Adjustment")</f>
        <v>513.42373553924631</v>
      </c>
      <c r="V1273" s="255">
        <f>SUMIFS('7.  Persistence Report'!Z$27:Z$603,'7.  Persistence Report'!$D$27:$D$603,$B1272,'7.  Persistence Report'!$H$27:$H$603,$R$1186,'7.  Persistence Report'!$J$27:$J$603,"Adjustment")</f>
        <v>513.42373553924631</v>
      </c>
      <c r="W1273" s="255">
        <f>SUMIFS('7.  Persistence Report'!AA$27:AA$603,'7.  Persistence Report'!$D$27:$D$603,$B1272,'7.  Persistence Report'!$H$27:$H$603,$R$1186,'7.  Persistence Report'!$J$27:$J$603,"Adjustment")</f>
        <v>482.70979972633421</v>
      </c>
      <c r="X1273" s="255">
        <f>SUMIFS('7.  Persistence Report'!AB$27:AB$603,'7.  Persistence Report'!$D$27:$D$603,$B1272,'7.  Persistence Report'!$H$27:$H$603,$R$1186,'7.  Persistence Report'!$J$27:$J$603,"Adjustment")</f>
        <v>482.70979972633421</v>
      </c>
      <c r="Y1273" s="255">
        <f>SUMIFS('7.  Persistence Report'!AC$27:AC$603,'7.  Persistence Report'!$D$27:$D$603,$B1272,'7.  Persistence Report'!$H$27:$H$603,$R$1186,'7.  Persistence Report'!$J$27:$J$603,"Adjustment")</f>
        <v>482.70979972633421</v>
      </c>
      <c r="Z1273" s="255">
        <f>SUMIFS('7.  Persistence Report'!AD$27:AD$603,'7.  Persistence Report'!$D$27:$D$603,$B1272,'7.  Persistence Report'!$H$27:$H$603,$R$1186,'7.  Persistence Report'!$J$27:$J$603,"Adjustment")</f>
        <v>482.44356387610407</v>
      </c>
      <c r="AA1273" s="255">
        <f>SUMIFS('7.  Persistence Report'!AE$27:AE$603,'7.  Persistence Report'!$D$27:$D$603,$B1272,'7.  Persistence Report'!$H$27:$H$603,$R$1186,'7.  Persistence Report'!$J$27:$J$603,"Adjustment")</f>
        <v>482.44356387610407</v>
      </c>
      <c r="AB1273" s="255">
        <f>SUMIFS('7.  Persistence Report'!AF$27:AF$603,'7.  Persistence Report'!$D$27:$D$603,$B1272,'7.  Persistence Report'!$H$27:$H$603,$R$1186,'7.  Persistence Report'!$J$27:$J$603,"Adjustment")</f>
        <v>461.62876103993045</v>
      </c>
      <c r="AC1273" s="255">
        <f>SUMIFS('7.  Persistence Report'!AG$27:AG$603,'7.  Persistence Report'!$D$27:$D$603,$B1272,'7.  Persistence Report'!$H$27:$H$603,$R$1186,'7.  Persistence Report'!$J$27:$J$603,"Adjustment")</f>
        <v>444.05719492474196</v>
      </c>
      <c r="AD1273" s="255">
        <f>SUMIFS('7.  Persistence Report'!AH$27:AH$603,'7.  Persistence Report'!$D$27:$D$603,$B1272,'7.  Persistence Report'!$H$27:$H$603,$R$1186,'7.  Persistence Report'!$J$27:$J$603,"Adjustment")</f>
        <v>132.65806319193933</v>
      </c>
      <c r="AE1273" s="362">
        <f>AE1272</f>
        <v>0</v>
      </c>
      <c r="AF1273" s="362">
        <f t="shared" ref="AF1273:AR1273" si="3518">AF1272</f>
        <v>0</v>
      </c>
      <c r="AG1273" s="362">
        <f t="shared" si="3518"/>
        <v>7.4338353884478583E-2</v>
      </c>
      <c r="AH1273" s="362">
        <f t="shared" si="3518"/>
        <v>0.61816437481961117</v>
      </c>
      <c r="AI1273" s="362">
        <f t="shared" si="3518"/>
        <v>0.18309772550877837</v>
      </c>
      <c r="AJ1273" s="362">
        <f t="shared" si="3518"/>
        <v>0.11799819031349645</v>
      </c>
      <c r="AK1273" s="362">
        <f t="shared" si="3518"/>
        <v>0</v>
      </c>
      <c r="AL1273" s="362">
        <f t="shared" si="3518"/>
        <v>0</v>
      </c>
      <c r="AM1273" s="362">
        <f t="shared" si="3518"/>
        <v>0</v>
      </c>
      <c r="AN1273" s="362">
        <f t="shared" si="3518"/>
        <v>0</v>
      </c>
      <c r="AO1273" s="362">
        <f t="shared" si="3518"/>
        <v>0</v>
      </c>
      <c r="AP1273" s="362">
        <f t="shared" si="3518"/>
        <v>0</v>
      </c>
      <c r="AQ1273" s="362">
        <f t="shared" si="3518"/>
        <v>0</v>
      </c>
      <c r="AR1273" s="362">
        <f t="shared" si="3518"/>
        <v>0</v>
      </c>
      <c r="AS1273" s="266"/>
    </row>
    <row r="1274" spans="1:45" ht="15" customHeight="1" outlineLevel="1">
      <c r="A1274" s="464"/>
      <c r="B1274" s="254"/>
      <c r="C1274" s="251"/>
      <c r="D1274" s="251"/>
      <c r="E1274" s="251"/>
      <c r="F1274" s="251"/>
      <c r="G1274" s="251"/>
      <c r="H1274" s="251"/>
      <c r="I1274" s="251"/>
      <c r="J1274" s="251"/>
      <c r="K1274" s="251"/>
      <c r="L1274" s="251"/>
      <c r="M1274" s="251"/>
      <c r="N1274" s="251"/>
      <c r="O1274" s="251"/>
      <c r="P1274" s="251"/>
      <c r="Q1274" s="251"/>
      <c r="R1274" s="251"/>
      <c r="S1274" s="251"/>
      <c r="T1274" s="251"/>
      <c r="U1274" s="251"/>
      <c r="V1274" s="251"/>
      <c r="W1274" s="251"/>
      <c r="X1274" s="251"/>
      <c r="Y1274" s="251"/>
      <c r="Z1274" s="251"/>
      <c r="AA1274" s="251"/>
      <c r="AB1274" s="251"/>
      <c r="AC1274" s="251"/>
      <c r="AD1274" s="251"/>
      <c r="AE1274" s="363"/>
      <c r="AF1274" s="376"/>
      <c r="AG1274" s="376"/>
      <c r="AH1274" s="376"/>
      <c r="AI1274" s="376"/>
      <c r="AJ1274" s="376"/>
      <c r="AK1274" s="376"/>
      <c r="AL1274" s="376"/>
      <c r="AM1274" s="376"/>
      <c r="AN1274" s="376"/>
      <c r="AO1274" s="376"/>
      <c r="AP1274" s="376"/>
      <c r="AQ1274" s="376"/>
      <c r="AR1274" s="376"/>
      <c r="AS1274" s="266"/>
    </row>
    <row r="1275" spans="1:45" ht="15" customHeight="1" outlineLevel="1">
      <c r="A1275" s="464">
        <v>27</v>
      </c>
      <c r="B1275" s="379" t="s">
        <v>119</v>
      </c>
      <c r="C1275" s="251" t="s">
        <v>25</v>
      </c>
      <c r="D1275" s="255">
        <f>SUMIFS('7.  Persistence Report'!BA$27:BA$603,'7.  Persistence Report'!$D$27:$D$603,$B1275,'7.  Persistence Report'!$H$27:$H$603,$D$1186,'7.  Persistence Report'!$J$27:$J$603,"&lt;&gt;Adjustment")</f>
        <v>0</v>
      </c>
      <c r="E1275" s="255">
        <f>SUMIFS('7.  Persistence Report'!BB$27:BB$603,'7.  Persistence Report'!$D$27:$D$603,$B1275,'7.  Persistence Report'!$H$27:$H$603,$D$1186,'7.  Persistence Report'!$J$27:$J$603,"&lt;&gt;Adjustment")</f>
        <v>0</v>
      </c>
      <c r="F1275" s="255">
        <f>SUMIFS('7.  Persistence Report'!BC$27:BC$603,'7.  Persistence Report'!$D$27:$D$603,$B1275,'7.  Persistence Report'!$H$27:$H$603,$D$1186,'7.  Persistence Report'!$J$27:$J$603,"&lt;&gt;Adjustment")</f>
        <v>0</v>
      </c>
      <c r="G1275" s="255">
        <f>SUMIFS('7.  Persistence Report'!BD$27:BD$603,'7.  Persistence Report'!$D$27:$D$603,$B1275,'7.  Persistence Report'!$H$27:$H$603,$D$1186,'7.  Persistence Report'!$J$27:$J$603,"&lt;&gt;Adjustment")</f>
        <v>0</v>
      </c>
      <c r="H1275" s="255">
        <f>SUMIFS('7.  Persistence Report'!BE$27:BE$603,'7.  Persistence Report'!$D$27:$D$603,$B1275,'7.  Persistence Report'!$H$27:$H$603,$D$1186,'7.  Persistence Report'!$J$27:$J$603,"&lt;&gt;Adjustment")</f>
        <v>0</v>
      </c>
      <c r="I1275" s="255">
        <f>SUMIFS('7.  Persistence Report'!BF$27:BF$603,'7.  Persistence Report'!$D$27:$D$603,$B1275,'7.  Persistence Report'!$H$27:$H$603,$D$1186,'7.  Persistence Report'!$J$27:$J$603,"&lt;&gt;Adjustment")</f>
        <v>0</v>
      </c>
      <c r="J1275" s="255">
        <f>SUMIFS('7.  Persistence Report'!BG$27:BG$603,'7.  Persistence Report'!$D$27:$D$603,$B1275,'7.  Persistence Report'!$H$27:$H$603,$D$1186,'7.  Persistence Report'!$J$27:$J$603,"&lt;&gt;Adjustment")</f>
        <v>0</v>
      </c>
      <c r="K1275" s="255">
        <f>SUMIFS('7.  Persistence Report'!BH$27:BH$603,'7.  Persistence Report'!$D$27:$D$603,$B1275,'7.  Persistence Report'!$H$27:$H$603,$D$1186,'7.  Persistence Report'!$J$27:$J$603,"&lt;&gt;Adjustment")</f>
        <v>0</v>
      </c>
      <c r="L1275" s="255">
        <f>SUMIFS('7.  Persistence Report'!BI$27:BI$603,'7.  Persistence Report'!$D$27:$D$603,$B1275,'7.  Persistence Report'!$H$27:$H$603,$D$1186,'7.  Persistence Report'!$J$27:$J$603,"&lt;&gt;Adjustment")</f>
        <v>0</v>
      </c>
      <c r="M1275" s="255">
        <f>SUMIFS('7.  Persistence Report'!BJ$27:BJ$603,'7.  Persistence Report'!$D$27:$D$603,$B1275,'7.  Persistence Report'!$H$27:$H$603,$D$1186,'7.  Persistence Report'!$J$27:$J$603,"&lt;&gt;Adjustment")</f>
        <v>0</v>
      </c>
      <c r="N1275" s="255">
        <f>SUMIFS('7.  Persistence Report'!BK$27:BK$603,'7.  Persistence Report'!$D$27:$D$603,$B1275,'7.  Persistence Report'!$H$27:$H$603,$D$1186,'7.  Persistence Report'!$J$27:$J$603,"&lt;&gt;Adjustment")</f>
        <v>0</v>
      </c>
      <c r="O1275" s="255">
        <f>SUMIFS('7.  Persistence Report'!BL$27:BL$603,'7.  Persistence Report'!$D$27:$D$603,$B1275,'7.  Persistence Report'!$H$27:$H$603,$D$1186,'7.  Persistence Report'!$J$27:$J$603,"&lt;&gt;Adjustment")</f>
        <v>0</v>
      </c>
      <c r="P1275" s="255">
        <f>SUMIFS('7.  Persistence Report'!BM$27:BM$603,'7.  Persistence Report'!$D$27:$D$603,$B1275,'7.  Persistence Report'!$H$27:$H$603,$D$1186,'7.  Persistence Report'!$J$27:$J$603,"&lt;&gt;Adjustment")</f>
        <v>0</v>
      </c>
      <c r="Q1275" s="255">
        <v>12</v>
      </c>
      <c r="R1275" s="255">
        <f>SUMIFS('7.  Persistence Report'!V$27:V$603,'7.  Persistence Report'!$D$27:$D$603,$B1275,'7.  Persistence Report'!$H$27:$H$603,$R$1186,'7.  Persistence Report'!$J$27:$J$603,"&lt;&gt;Adjustment")</f>
        <v>0</v>
      </c>
      <c r="S1275" s="255">
        <f>SUMIFS('7.  Persistence Report'!W$27:W$603,'7.  Persistence Report'!$D$27:$D$603,$B1275,'7.  Persistence Report'!$H$27:$H$603,$R$1186,'7.  Persistence Report'!$J$27:$J$603,"&lt;&gt;Adjustment")</f>
        <v>0</v>
      </c>
      <c r="T1275" s="255">
        <f>SUMIFS('7.  Persistence Report'!X$27:X$603,'7.  Persistence Report'!$D$27:$D$603,$B1275,'7.  Persistence Report'!$H$27:$H$603,$R$1186,'7.  Persistence Report'!$J$27:$J$603,"&lt;&gt;Adjustment")</f>
        <v>0</v>
      </c>
      <c r="U1275" s="255">
        <f>SUMIFS('7.  Persistence Report'!Y$27:Y$603,'7.  Persistence Report'!$D$27:$D$603,$B1275,'7.  Persistence Report'!$H$27:$H$603,$R$1186,'7.  Persistence Report'!$J$27:$J$603,"&lt;&gt;Adjustment")</f>
        <v>0</v>
      </c>
      <c r="V1275" s="255">
        <f>SUMIFS('7.  Persistence Report'!Z$27:Z$603,'7.  Persistence Report'!$D$27:$D$603,$B1275,'7.  Persistence Report'!$H$27:$H$603,$R$1186,'7.  Persistence Report'!$J$27:$J$603,"&lt;&gt;Adjustment")</f>
        <v>0</v>
      </c>
      <c r="W1275" s="255">
        <f>SUMIFS('7.  Persistence Report'!AA$27:AA$603,'7.  Persistence Report'!$D$27:$D$603,$B1275,'7.  Persistence Report'!$H$27:$H$603,$R$1186,'7.  Persistence Report'!$J$27:$J$603,"&lt;&gt;Adjustment")</f>
        <v>0</v>
      </c>
      <c r="X1275" s="255">
        <f>SUMIFS('7.  Persistence Report'!AB$27:AB$603,'7.  Persistence Report'!$D$27:$D$603,$B1275,'7.  Persistence Report'!$H$27:$H$603,$R$1186,'7.  Persistence Report'!$J$27:$J$603,"&lt;&gt;Adjustment")</f>
        <v>0</v>
      </c>
      <c r="Y1275" s="255">
        <f>SUMIFS('7.  Persistence Report'!AC$27:AC$603,'7.  Persistence Report'!$D$27:$D$603,$B1275,'7.  Persistence Report'!$H$27:$H$603,$R$1186,'7.  Persistence Report'!$J$27:$J$603,"&lt;&gt;Adjustment")</f>
        <v>0</v>
      </c>
      <c r="Z1275" s="255">
        <f>SUMIFS('7.  Persistence Report'!AD$27:AD$603,'7.  Persistence Report'!$D$27:$D$603,$B1275,'7.  Persistence Report'!$H$27:$H$603,$R$1186,'7.  Persistence Report'!$J$27:$J$603,"&lt;&gt;Adjustment")</f>
        <v>0</v>
      </c>
      <c r="AA1275" s="255">
        <f>SUMIFS('7.  Persistence Report'!AE$27:AE$603,'7.  Persistence Report'!$D$27:$D$603,$B1275,'7.  Persistence Report'!$H$27:$H$603,$R$1186,'7.  Persistence Report'!$J$27:$J$603,"&lt;&gt;Adjustment")</f>
        <v>0</v>
      </c>
      <c r="AB1275" s="255">
        <f>SUMIFS('7.  Persistence Report'!AF$27:AF$603,'7.  Persistence Report'!$D$27:$D$603,$B1275,'7.  Persistence Report'!$H$27:$H$603,$R$1186,'7.  Persistence Report'!$J$27:$J$603,"&lt;&gt;Adjustment")</f>
        <v>0</v>
      </c>
      <c r="AC1275" s="255">
        <f>SUMIFS('7.  Persistence Report'!AG$27:AG$603,'7.  Persistence Report'!$D$27:$D$603,$B1275,'7.  Persistence Report'!$H$27:$H$603,$R$1186,'7.  Persistence Report'!$J$27:$J$603,"&lt;&gt;Adjustment")</f>
        <v>0</v>
      </c>
      <c r="AD1275" s="255">
        <f>SUMIFS('7.  Persistence Report'!AH$27:AH$603,'7.  Persistence Report'!$D$27:$D$603,$B1275,'7.  Persistence Report'!$H$27:$H$603,$R$1186,'7.  Persistence Report'!$J$27:$J$603,"&lt;&gt;Adjustment")</f>
        <v>0</v>
      </c>
      <c r="AE1275" s="361">
        <f>IFERROR(VLOOKUP($B1275,'3-a.  Rate Class Allocations'!$B:$BK,40,FALSE),0)</f>
        <v>0</v>
      </c>
      <c r="AF1275" s="361">
        <f>IFERROR(VLOOKUP($B1275,'3-a.  Rate Class Allocations'!$B:$BK,42,FALSE),0)</f>
        <v>0</v>
      </c>
      <c r="AG1275" s="361">
        <f>IFERROR(VLOOKUP($B1275,'3-a.  Rate Class Allocations'!$B:$BK,44,FALSE),0)</f>
        <v>0.92021658990420974</v>
      </c>
      <c r="AH1275" s="361">
        <f>IFERROR(VLOOKUP($B1275,'3-a.  Rate Class Allocations'!$B:$BK,45,FALSE),0)</f>
        <v>6.6147970517793669E-2</v>
      </c>
      <c r="AI1275" s="361">
        <f>IFERROR(VLOOKUP($B1275,'3-a.  Rate Class Allocations'!$B:$BK,47,FALSE),0)</f>
        <v>3.8304899218835689E-3</v>
      </c>
      <c r="AJ1275" s="361">
        <f>IFERROR(VLOOKUP($B1275,'3-a.  Rate Class Allocations'!$B:$BK,49,FALSE),0)</f>
        <v>4.3946772346358911E-3</v>
      </c>
      <c r="AK1275" s="366"/>
      <c r="AL1275" s="366"/>
      <c r="AM1275" s="366"/>
      <c r="AN1275" s="366"/>
      <c r="AO1275" s="366"/>
      <c r="AP1275" s="366"/>
      <c r="AQ1275" s="366"/>
      <c r="AR1275" s="366"/>
      <c r="AS1275" s="256">
        <f>SUM(AE1275:AR1275)</f>
        <v>0.99458972757852293</v>
      </c>
    </row>
    <row r="1276" spans="1:45" ht="15" customHeight="1" outlineLevel="1">
      <c r="A1276" s="464"/>
      <c r="B1276" s="254" t="s">
        <v>724</v>
      </c>
      <c r="C1276" s="251" t="s">
        <v>163</v>
      </c>
      <c r="D1276" s="255">
        <f>SUMIFS('7.  Persistence Report'!BA$27:BA$603,'7.  Persistence Report'!$D$27:$D$603,$B1275,'7.  Persistence Report'!$H$27:$H$603,$D$1186,'7.  Persistence Report'!$J$27:$J$603,"Adjustment")</f>
        <v>0</v>
      </c>
      <c r="E1276" s="255">
        <f>SUMIFS('7.  Persistence Report'!BB$27:BB$603,'7.  Persistence Report'!$D$27:$D$603,$B1275,'7.  Persistence Report'!$H$27:$H$603,$D$1186,'7.  Persistence Report'!$J$27:$J$603,"Adjustment")</f>
        <v>0</v>
      </c>
      <c r="F1276" s="255">
        <f>SUMIFS('7.  Persistence Report'!BC$27:BC$603,'7.  Persistence Report'!$D$27:$D$603,$B1275,'7.  Persistence Report'!$H$27:$H$603,$D$1186,'7.  Persistence Report'!$J$27:$J$603,"Adjustment")</f>
        <v>0</v>
      </c>
      <c r="G1276" s="255">
        <f>SUMIFS('7.  Persistence Report'!BD$27:BD$603,'7.  Persistence Report'!$D$27:$D$603,$B1275,'7.  Persistence Report'!$H$27:$H$603,$D$1186,'7.  Persistence Report'!$J$27:$J$603,"Adjustment")</f>
        <v>0</v>
      </c>
      <c r="H1276" s="255">
        <f>SUMIFS('7.  Persistence Report'!BE$27:BE$603,'7.  Persistence Report'!$D$27:$D$603,$B1275,'7.  Persistence Report'!$H$27:$H$603,$D$1186,'7.  Persistence Report'!$J$27:$J$603,"Adjustment")</f>
        <v>0</v>
      </c>
      <c r="I1276" s="255">
        <f>SUMIFS('7.  Persistence Report'!BF$27:BF$603,'7.  Persistence Report'!$D$27:$D$603,$B1275,'7.  Persistence Report'!$H$27:$H$603,$D$1186,'7.  Persistence Report'!$J$27:$J$603,"Adjustment")</f>
        <v>0</v>
      </c>
      <c r="J1276" s="255">
        <f>SUMIFS('7.  Persistence Report'!BG$27:BG$603,'7.  Persistence Report'!$D$27:$D$603,$B1275,'7.  Persistence Report'!$H$27:$H$603,$D$1186,'7.  Persistence Report'!$J$27:$J$603,"Adjustment")</f>
        <v>0</v>
      </c>
      <c r="K1276" s="255">
        <f>SUMIFS('7.  Persistence Report'!BH$27:BH$603,'7.  Persistence Report'!$D$27:$D$603,$B1275,'7.  Persistence Report'!$H$27:$H$603,$D$1186,'7.  Persistence Report'!$J$27:$J$603,"Adjustment")</f>
        <v>0</v>
      </c>
      <c r="L1276" s="255">
        <f>SUMIFS('7.  Persistence Report'!BI$27:BI$603,'7.  Persistence Report'!$D$27:$D$603,$B1275,'7.  Persistence Report'!$H$27:$H$603,$D$1186,'7.  Persistence Report'!$J$27:$J$603,"Adjustment")</f>
        <v>0</v>
      </c>
      <c r="M1276" s="255">
        <f>SUMIFS('7.  Persistence Report'!BJ$27:BJ$603,'7.  Persistence Report'!$D$27:$D$603,$B1275,'7.  Persistence Report'!$H$27:$H$603,$D$1186,'7.  Persistence Report'!$J$27:$J$603,"Adjustment")</f>
        <v>0</v>
      </c>
      <c r="N1276" s="255">
        <f>SUMIFS('7.  Persistence Report'!BK$27:BK$603,'7.  Persistence Report'!$D$27:$D$603,$B1275,'7.  Persistence Report'!$H$27:$H$603,$D$1186,'7.  Persistence Report'!$J$27:$J$603,"Adjustment")</f>
        <v>0</v>
      </c>
      <c r="O1276" s="255">
        <f>SUMIFS('7.  Persistence Report'!BL$27:BL$603,'7.  Persistence Report'!$D$27:$D$603,$B1275,'7.  Persistence Report'!$H$27:$H$603,$D$1186,'7.  Persistence Report'!$J$27:$J$603,"Adjustment")</f>
        <v>0</v>
      </c>
      <c r="P1276" s="255">
        <f>SUMIFS('7.  Persistence Report'!BM$27:BM$603,'7.  Persistence Report'!$D$27:$D$603,$B1275,'7.  Persistence Report'!$H$27:$H$603,$D$1186,'7.  Persistence Report'!$J$27:$J$603,"Adjustment")</f>
        <v>0</v>
      </c>
      <c r="Q1276" s="255">
        <f>Q1275</f>
        <v>12</v>
      </c>
      <c r="R1276" s="255">
        <f>SUMIFS('7.  Persistence Report'!V$27:V$603,'7.  Persistence Report'!$D$27:$D$603,$B1275,'7.  Persistence Report'!$H$27:$H$603,$R$1186,'7.  Persistence Report'!$J$27:$J$603,"Adjustment")</f>
        <v>0</v>
      </c>
      <c r="S1276" s="255">
        <f>SUMIFS('7.  Persistence Report'!W$27:W$603,'7.  Persistence Report'!$D$27:$D$603,$B1275,'7.  Persistence Report'!$H$27:$H$603,$R$1186,'7.  Persistence Report'!$J$27:$J$603,"Adjustment")</f>
        <v>0</v>
      </c>
      <c r="T1276" s="255">
        <f>SUMIFS('7.  Persistence Report'!X$27:X$603,'7.  Persistence Report'!$D$27:$D$603,$B1275,'7.  Persistence Report'!$H$27:$H$603,$R$1186,'7.  Persistence Report'!$J$27:$J$603,"Adjustment")</f>
        <v>0</v>
      </c>
      <c r="U1276" s="255">
        <f>SUMIFS('7.  Persistence Report'!Y$27:Y$603,'7.  Persistence Report'!$D$27:$D$603,$B1275,'7.  Persistence Report'!$H$27:$H$603,$R$1186,'7.  Persistence Report'!$J$27:$J$603,"Adjustment")</f>
        <v>0</v>
      </c>
      <c r="V1276" s="255">
        <f>SUMIFS('7.  Persistence Report'!Z$27:Z$603,'7.  Persistence Report'!$D$27:$D$603,$B1275,'7.  Persistence Report'!$H$27:$H$603,$R$1186,'7.  Persistence Report'!$J$27:$J$603,"Adjustment")</f>
        <v>0</v>
      </c>
      <c r="W1276" s="255">
        <f>SUMIFS('7.  Persistence Report'!AA$27:AA$603,'7.  Persistence Report'!$D$27:$D$603,$B1275,'7.  Persistence Report'!$H$27:$H$603,$R$1186,'7.  Persistence Report'!$J$27:$J$603,"Adjustment")</f>
        <v>0</v>
      </c>
      <c r="X1276" s="255">
        <f>SUMIFS('7.  Persistence Report'!AB$27:AB$603,'7.  Persistence Report'!$D$27:$D$603,$B1275,'7.  Persistence Report'!$H$27:$H$603,$R$1186,'7.  Persistence Report'!$J$27:$J$603,"Adjustment")</f>
        <v>0</v>
      </c>
      <c r="Y1276" s="255">
        <f>SUMIFS('7.  Persistence Report'!AC$27:AC$603,'7.  Persistence Report'!$D$27:$D$603,$B1275,'7.  Persistence Report'!$H$27:$H$603,$R$1186,'7.  Persistence Report'!$J$27:$J$603,"Adjustment")</f>
        <v>0</v>
      </c>
      <c r="Z1276" s="255">
        <f>SUMIFS('7.  Persistence Report'!AD$27:AD$603,'7.  Persistence Report'!$D$27:$D$603,$B1275,'7.  Persistence Report'!$H$27:$H$603,$R$1186,'7.  Persistence Report'!$J$27:$J$603,"Adjustment")</f>
        <v>0</v>
      </c>
      <c r="AA1276" s="255">
        <f>SUMIFS('7.  Persistence Report'!AE$27:AE$603,'7.  Persistence Report'!$D$27:$D$603,$B1275,'7.  Persistence Report'!$H$27:$H$603,$R$1186,'7.  Persistence Report'!$J$27:$J$603,"Adjustment")</f>
        <v>0</v>
      </c>
      <c r="AB1276" s="255">
        <f>SUMIFS('7.  Persistence Report'!AF$27:AF$603,'7.  Persistence Report'!$D$27:$D$603,$B1275,'7.  Persistence Report'!$H$27:$H$603,$R$1186,'7.  Persistence Report'!$J$27:$J$603,"Adjustment")</f>
        <v>0</v>
      </c>
      <c r="AC1276" s="255">
        <f>SUMIFS('7.  Persistence Report'!AG$27:AG$603,'7.  Persistence Report'!$D$27:$D$603,$B1275,'7.  Persistence Report'!$H$27:$H$603,$R$1186,'7.  Persistence Report'!$J$27:$J$603,"Adjustment")</f>
        <v>0</v>
      </c>
      <c r="AD1276" s="255">
        <f>SUMIFS('7.  Persistence Report'!AH$27:AH$603,'7.  Persistence Report'!$D$27:$D$603,$B1275,'7.  Persistence Report'!$H$27:$H$603,$R$1186,'7.  Persistence Report'!$J$27:$J$603,"Adjustment")</f>
        <v>0</v>
      </c>
      <c r="AE1276" s="362">
        <f>AE1275</f>
        <v>0</v>
      </c>
      <c r="AF1276" s="362">
        <f t="shared" ref="AF1276:AR1276" si="3519">AF1275</f>
        <v>0</v>
      </c>
      <c r="AG1276" s="362">
        <f t="shared" si="3519"/>
        <v>0.92021658990420974</v>
      </c>
      <c r="AH1276" s="362">
        <f t="shared" si="3519"/>
        <v>6.6147970517793669E-2</v>
      </c>
      <c r="AI1276" s="362">
        <f t="shared" si="3519"/>
        <v>3.8304899218835689E-3</v>
      </c>
      <c r="AJ1276" s="362">
        <f t="shared" si="3519"/>
        <v>4.3946772346358911E-3</v>
      </c>
      <c r="AK1276" s="362">
        <f t="shared" si="3519"/>
        <v>0</v>
      </c>
      <c r="AL1276" s="362">
        <f t="shared" si="3519"/>
        <v>0</v>
      </c>
      <c r="AM1276" s="362">
        <f t="shared" si="3519"/>
        <v>0</v>
      </c>
      <c r="AN1276" s="362">
        <f t="shared" si="3519"/>
        <v>0</v>
      </c>
      <c r="AO1276" s="362">
        <f t="shared" si="3519"/>
        <v>0</v>
      </c>
      <c r="AP1276" s="362">
        <f t="shared" si="3519"/>
        <v>0</v>
      </c>
      <c r="AQ1276" s="362">
        <f t="shared" si="3519"/>
        <v>0</v>
      </c>
      <c r="AR1276" s="362">
        <f t="shared" si="3519"/>
        <v>0</v>
      </c>
      <c r="AS1276" s="266"/>
    </row>
    <row r="1277" spans="1:45" ht="15" customHeight="1" outlineLevel="1">
      <c r="A1277" s="464"/>
      <c r="B1277" s="254"/>
      <c r="C1277" s="251"/>
      <c r="D1277" s="251"/>
      <c r="E1277" s="251"/>
      <c r="F1277" s="251"/>
      <c r="G1277" s="251"/>
      <c r="H1277" s="251"/>
      <c r="I1277" s="251"/>
      <c r="J1277" s="251"/>
      <c r="K1277" s="251"/>
      <c r="L1277" s="251"/>
      <c r="M1277" s="251"/>
      <c r="N1277" s="251"/>
      <c r="O1277" s="251"/>
      <c r="P1277" s="251"/>
      <c r="Q1277" s="251"/>
      <c r="R1277" s="251"/>
      <c r="S1277" s="251"/>
      <c r="T1277" s="251"/>
      <c r="U1277" s="251"/>
      <c r="V1277" s="251"/>
      <c r="W1277" s="251"/>
      <c r="X1277" s="251"/>
      <c r="Y1277" s="251"/>
      <c r="Z1277" s="251"/>
      <c r="AA1277" s="251"/>
      <c r="AB1277" s="251"/>
      <c r="AC1277" s="251"/>
      <c r="AD1277" s="251"/>
      <c r="AE1277" s="363"/>
      <c r="AF1277" s="376"/>
      <c r="AG1277" s="376"/>
      <c r="AH1277" s="376"/>
      <c r="AI1277" s="376"/>
      <c r="AJ1277" s="376"/>
      <c r="AK1277" s="376"/>
      <c r="AL1277" s="376"/>
      <c r="AM1277" s="376"/>
      <c r="AN1277" s="376"/>
      <c r="AO1277" s="376"/>
      <c r="AP1277" s="376"/>
      <c r="AQ1277" s="376"/>
      <c r="AR1277" s="376"/>
      <c r="AS1277" s="266"/>
    </row>
    <row r="1278" spans="1:45" ht="15" customHeight="1" outlineLevel="1">
      <c r="A1278" s="464">
        <v>28</v>
      </c>
      <c r="B1278" s="379" t="s">
        <v>120</v>
      </c>
      <c r="C1278" s="251" t="s">
        <v>25</v>
      </c>
      <c r="D1278" s="255">
        <f>SUMIFS('7.  Persistence Report'!BA$27:BA$603,'7.  Persistence Report'!$D$27:$D$603,$B1278,'7.  Persistence Report'!$H$27:$H$603,$D$1186,'7.  Persistence Report'!$J$27:$J$603,"&lt;&gt;Adjustment")</f>
        <v>0</v>
      </c>
      <c r="E1278" s="255">
        <f>SUMIFS('7.  Persistence Report'!BB$27:BB$603,'7.  Persistence Report'!$D$27:$D$603,$B1278,'7.  Persistence Report'!$H$27:$H$603,$D$1186,'7.  Persistence Report'!$J$27:$J$603,"&lt;&gt;Adjustment")</f>
        <v>0</v>
      </c>
      <c r="F1278" s="255">
        <f>SUMIFS('7.  Persistence Report'!BC$27:BC$603,'7.  Persistence Report'!$D$27:$D$603,$B1278,'7.  Persistence Report'!$H$27:$H$603,$D$1186,'7.  Persistence Report'!$J$27:$J$603,"&lt;&gt;Adjustment")</f>
        <v>0</v>
      </c>
      <c r="G1278" s="255">
        <f>SUMIFS('7.  Persistence Report'!BD$27:BD$603,'7.  Persistence Report'!$D$27:$D$603,$B1278,'7.  Persistence Report'!$H$27:$H$603,$D$1186,'7.  Persistence Report'!$J$27:$J$603,"&lt;&gt;Adjustment")</f>
        <v>0</v>
      </c>
      <c r="H1278" s="255">
        <f>SUMIFS('7.  Persistence Report'!BE$27:BE$603,'7.  Persistence Report'!$D$27:$D$603,$B1278,'7.  Persistence Report'!$H$27:$H$603,$D$1186,'7.  Persistence Report'!$J$27:$J$603,"&lt;&gt;Adjustment")</f>
        <v>0</v>
      </c>
      <c r="I1278" s="255">
        <f>SUMIFS('7.  Persistence Report'!BF$27:BF$603,'7.  Persistence Report'!$D$27:$D$603,$B1278,'7.  Persistence Report'!$H$27:$H$603,$D$1186,'7.  Persistence Report'!$J$27:$J$603,"&lt;&gt;Adjustment")</f>
        <v>0</v>
      </c>
      <c r="J1278" s="255">
        <f>SUMIFS('7.  Persistence Report'!BG$27:BG$603,'7.  Persistence Report'!$D$27:$D$603,$B1278,'7.  Persistence Report'!$H$27:$H$603,$D$1186,'7.  Persistence Report'!$J$27:$J$603,"&lt;&gt;Adjustment")</f>
        <v>0</v>
      </c>
      <c r="K1278" s="255">
        <f>SUMIFS('7.  Persistence Report'!BH$27:BH$603,'7.  Persistence Report'!$D$27:$D$603,$B1278,'7.  Persistence Report'!$H$27:$H$603,$D$1186,'7.  Persistence Report'!$J$27:$J$603,"&lt;&gt;Adjustment")</f>
        <v>0</v>
      </c>
      <c r="L1278" s="255">
        <f>SUMIFS('7.  Persistence Report'!BI$27:BI$603,'7.  Persistence Report'!$D$27:$D$603,$B1278,'7.  Persistence Report'!$H$27:$H$603,$D$1186,'7.  Persistence Report'!$J$27:$J$603,"&lt;&gt;Adjustment")</f>
        <v>0</v>
      </c>
      <c r="M1278" s="255">
        <f>SUMIFS('7.  Persistence Report'!BJ$27:BJ$603,'7.  Persistence Report'!$D$27:$D$603,$B1278,'7.  Persistence Report'!$H$27:$H$603,$D$1186,'7.  Persistence Report'!$J$27:$J$603,"&lt;&gt;Adjustment")</f>
        <v>0</v>
      </c>
      <c r="N1278" s="255">
        <f>SUMIFS('7.  Persistence Report'!BK$27:BK$603,'7.  Persistence Report'!$D$27:$D$603,$B1278,'7.  Persistence Report'!$H$27:$H$603,$D$1186,'7.  Persistence Report'!$J$27:$J$603,"&lt;&gt;Adjustment")</f>
        <v>0</v>
      </c>
      <c r="O1278" s="255">
        <f>SUMIFS('7.  Persistence Report'!BL$27:BL$603,'7.  Persistence Report'!$D$27:$D$603,$B1278,'7.  Persistence Report'!$H$27:$H$603,$D$1186,'7.  Persistence Report'!$J$27:$J$603,"&lt;&gt;Adjustment")</f>
        <v>0</v>
      </c>
      <c r="P1278" s="255">
        <f>SUMIFS('7.  Persistence Report'!BM$27:BM$603,'7.  Persistence Report'!$D$27:$D$603,$B1278,'7.  Persistence Report'!$H$27:$H$603,$D$1186,'7.  Persistence Report'!$J$27:$J$603,"&lt;&gt;Adjustment")</f>
        <v>0</v>
      </c>
      <c r="Q1278" s="255">
        <v>12</v>
      </c>
      <c r="R1278" s="255">
        <f>SUMIFS('7.  Persistence Report'!V$27:V$603,'7.  Persistence Report'!$D$27:$D$603,$B1278,'7.  Persistence Report'!$H$27:$H$603,$R$1186,'7.  Persistence Report'!$J$27:$J$603,"&lt;&gt;Adjustment")</f>
        <v>0</v>
      </c>
      <c r="S1278" s="255">
        <f>SUMIFS('7.  Persistence Report'!W$27:W$603,'7.  Persistence Report'!$D$27:$D$603,$B1278,'7.  Persistence Report'!$H$27:$H$603,$R$1186,'7.  Persistence Report'!$J$27:$J$603,"&lt;&gt;Adjustment")</f>
        <v>0</v>
      </c>
      <c r="T1278" s="255">
        <f>SUMIFS('7.  Persistence Report'!X$27:X$603,'7.  Persistence Report'!$D$27:$D$603,$B1278,'7.  Persistence Report'!$H$27:$H$603,$R$1186,'7.  Persistence Report'!$J$27:$J$603,"&lt;&gt;Adjustment")</f>
        <v>0</v>
      </c>
      <c r="U1278" s="255">
        <f>SUMIFS('7.  Persistence Report'!Y$27:Y$603,'7.  Persistence Report'!$D$27:$D$603,$B1278,'7.  Persistence Report'!$H$27:$H$603,$R$1186,'7.  Persistence Report'!$J$27:$J$603,"&lt;&gt;Adjustment")</f>
        <v>0</v>
      </c>
      <c r="V1278" s="255">
        <f>SUMIFS('7.  Persistence Report'!Z$27:Z$603,'7.  Persistence Report'!$D$27:$D$603,$B1278,'7.  Persistence Report'!$H$27:$H$603,$R$1186,'7.  Persistence Report'!$J$27:$J$603,"&lt;&gt;Adjustment")</f>
        <v>0</v>
      </c>
      <c r="W1278" s="255">
        <f>SUMIFS('7.  Persistence Report'!AA$27:AA$603,'7.  Persistence Report'!$D$27:$D$603,$B1278,'7.  Persistence Report'!$H$27:$H$603,$R$1186,'7.  Persistence Report'!$J$27:$J$603,"&lt;&gt;Adjustment")</f>
        <v>0</v>
      </c>
      <c r="X1278" s="255">
        <f>SUMIFS('7.  Persistence Report'!AB$27:AB$603,'7.  Persistence Report'!$D$27:$D$603,$B1278,'7.  Persistence Report'!$H$27:$H$603,$R$1186,'7.  Persistence Report'!$J$27:$J$603,"&lt;&gt;Adjustment")</f>
        <v>0</v>
      </c>
      <c r="Y1278" s="255">
        <f>SUMIFS('7.  Persistence Report'!AC$27:AC$603,'7.  Persistence Report'!$D$27:$D$603,$B1278,'7.  Persistence Report'!$H$27:$H$603,$R$1186,'7.  Persistence Report'!$J$27:$J$603,"&lt;&gt;Adjustment")</f>
        <v>0</v>
      </c>
      <c r="Z1278" s="255">
        <f>SUMIFS('7.  Persistence Report'!AD$27:AD$603,'7.  Persistence Report'!$D$27:$D$603,$B1278,'7.  Persistence Report'!$H$27:$H$603,$R$1186,'7.  Persistence Report'!$J$27:$J$603,"&lt;&gt;Adjustment")</f>
        <v>0</v>
      </c>
      <c r="AA1278" s="255">
        <f>SUMIFS('7.  Persistence Report'!AE$27:AE$603,'7.  Persistence Report'!$D$27:$D$603,$B1278,'7.  Persistence Report'!$H$27:$H$603,$R$1186,'7.  Persistence Report'!$J$27:$J$603,"&lt;&gt;Adjustment")</f>
        <v>0</v>
      </c>
      <c r="AB1278" s="255">
        <f>SUMIFS('7.  Persistence Report'!AF$27:AF$603,'7.  Persistence Report'!$D$27:$D$603,$B1278,'7.  Persistence Report'!$H$27:$H$603,$R$1186,'7.  Persistence Report'!$J$27:$J$603,"&lt;&gt;Adjustment")</f>
        <v>0</v>
      </c>
      <c r="AC1278" s="255">
        <f>SUMIFS('7.  Persistence Report'!AG$27:AG$603,'7.  Persistence Report'!$D$27:$D$603,$B1278,'7.  Persistence Report'!$H$27:$H$603,$R$1186,'7.  Persistence Report'!$J$27:$J$603,"&lt;&gt;Adjustment")</f>
        <v>0</v>
      </c>
      <c r="AD1278" s="255">
        <f>SUMIFS('7.  Persistence Report'!AH$27:AH$603,'7.  Persistence Report'!$D$27:$D$603,$B1278,'7.  Persistence Report'!$H$27:$H$603,$R$1186,'7.  Persistence Report'!$J$27:$J$603,"&lt;&gt;Adjustment")</f>
        <v>0</v>
      </c>
      <c r="AE1278" s="361">
        <f>IFERROR(VLOOKUP($B1278,'3-a.  Rate Class Allocations'!$B:$BK,40,FALSE),0)</f>
        <v>0</v>
      </c>
      <c r="AF1278" s="361">
        <f>IFERROR(VLOOKUP($B1278,'3-a.  Rate Class Allocations'!$B:$BK,42,FALSE),0)</f>
        <v>0</v>
      </c>
      <c r="AG1278" s="361">
        <f>IFERROR(VLOOKUP($B1278,'3-a.  Rate Class Allocations'!$B:$BK,44,FALSE),0)</f>
        <v>8.9297173379666115E-3</v>
      </c>
      <c r="AH1278" s="361">
        <f>IFERROR(VLOOKUP($B1278,'3-a.  Rate Class Allocations'!$B:$BK,45,FALSE),0)</f>
        <v>0.47861243619982291</v>
      </c>
      <c r="AI1278" s="361">
        <f>IFERROR(VLOOKUP($B1278,'3-a.  Rate Class Allocations'!$B:$BK,47,FALSE),0)</f>
        <v>0.15893379443892505</v>
      </c>
      <c r="AJ1278" s="361">
        <f>IFERROR(VLOOKUP($B1278,'3-a.  Rate Class Allocations'!$B:$BK,49,FALSE),0)</f>
        <v>0.35292374820196643</v>
      </c>
      <c r="AK1278" s="366"/>
      <c r="AL1278" s="366"/>
      <c r="AM1278" s="366"/>
      <c r="AN1278" s="366"/>
      <c r="AO1278" s="366"/>
      <c r="AP1278" s="366"/>
      <c r="AQ1278" s="366"/>
      <c r="AR1278" s="366"/>
      <c r="AS1278" s="256">
        <f>SUM(AE1278:AR1278)</f>
        <v>0.99939969617868107</v>
      </c>
    </row>
    <row r="1279" spans="1:45" ht="15" customHeight="1" outlineLevel="1">
      <c r="A1279" s="464"/>
      <c r="B1279" s="254" t="s">
        <v>724</v>
      </c>
      <c r="C1279" s="251" t="s">
        <v>163</v>
      </c>
      <c r="D1279" s="255">
        <f>SUMIFS('7.  Persistence Report'!BA$27:BA$603,'7.  Persistence Report'!$D$27:$D$603,$B1278,'7.  Persistence Report'!$H$27:$H$603,$D$1186,'7.  Persistence Report'!$J$27:$J$603,"Adjustment")</f>
        <v>6017027.4904255327</v>
      </c>
      <c r="E1279" s="255">
        <f>SUMIFS('7.  Persistence Report'!BB$27:BB$603,'7.  Persistence Report'!$D$27:$D$603,$B1278,'7.  Persistence Report'!$H$27:$H$603,$D$1186,'7.  Persistence Report'!$J$27:$J$603,"Adjustment")</f>
        <v>6017027.4904255327</v>
      </c>
      <c r="F1279" s="255">
        <f>SUMIFS('7.  Persistence Report'!BC$27:BC$603,'7.  Persistence Report'!$D$27:$D$603,$B1278,'7.  Persistence Report'!$H$27:$H$603,$D$1186,'7.  Persistence Report'!$J$27:$J$603,"Adjustment")</f>
        <v>6017027.4904255327</v>
      </c>
      <c r="G1279" s="255">
        <f>SUMIFS('7.  Persistence Report'!BD$27:BD$603,'7.  Persistence Report'!$D$27:$D$603,$B1278,'7.  Persistence Report'!$H$27:$H$603,$D$1186,'7.  Persistence Report'!$J$27:$J$603,"Adjustment")</f>
        <v>6017027.4904255327</v>
      </c>
      <c r="H1279" s="255">
        <f>SUMIFS('7.  Persistence Report'!BE$27:BE$603,'7.  Persistence Report'!$D$27:$D$603,$B1278,'7.  Persistence Report'!$H$27:$H$603,$D$1186,'7.  Persistence Report'!$J$27:$J$603,"Adjustment")</f>
        <v>6017027.4904255327</v>
      </c>
      <c r="I1279" s="255">
        <f>SUMIFS('7.  Persistence Report'!BF$27:BF$603,'7.  Persistence Report'!$D$27:$D$603,$B1278,'7.  Persistence Report'!$H$27:$H$603,$D$1186,'7.  Persistence Report'!$J$27:$J$603,"Adjustment")</f>
        <v>6017027.4904255327</v>
      </c>
      <c r="J1279" s="255">
        <f>SUMIFS('7.  Persistence Report'!BG$27:BG$603,'7.  Persistence Report'!$D$27:$D$603,$B1278,'7.  Persistence Report'!$H$27:$H$603,$D$1186,'7.  Persistence Report'!$J$27:$J$603,"Adjustment")</f>
        <v>6017027.4904255327</v>
      </c>
      <c r="K1279" s="255">
        <f>SUMIFS('7.  Persistence Report'!BH$27:BH$603,'7.  Persistence Report'!$D$27:$D$603,$B1278,'7.  Persistence Report'!$H$27:$H$603,$D$1186,'7.  Persistence Report'!$J$27:$J$603,"Adjustment")</f>
        <v>6017027.4904255327</v>
      </c>
      <c r="L1279" s="255">
        <f>SUMIFS('7.  Persistence Report'!BI$27:BI$603,'7.  Persistence Report'!$D$27:$D$603,$B1278,'7.  Persistence Report'!$H$27:$H$603,$D$1186,'7.  Persistence Report'!$J$27:$J$603,"Adjustment")</f>
        <v>6017027.4904255327</v>
      </c>
      <c r="M1279" s="255">
        <f>SUMIFS('7.  Persistence Report'!BJ$27:BJ$603,'7.  Persistence Report'!$D$27:$D$603,$B1278,'7.  Persistence Report'!$H$27:$H$603,$D$1186,'7.  Persistence Report'!$J$27:$J$603,"Adjustment")</f>
        <v>6017027.4904255327</v>
      </c>
      <c r="N1279" s="255">
        <f>SUMIFS('7.  Persistence Report'!BK$27:BK$603,'7.  Persistence Report'!$D$27:$D$603,$B1278,'7.  Persistence Report'!$H$27:$H$603,$D$1186,'7.  Persistence Report'!$J$27:$J$603,"Adjustment")</f>
        <v>6017027.4904255327</v>
      </c>
      <c r="O1279" s="255">
        <f>SUMIFS('7.  Persistence Report'!BL$27:BL$603,'7.  Persistence Report'!$D$27:$D$603,$B1278,'7.  Persistence Report'!$H$27:$H$603,$D$1186,'7.  Persistence Report'!$J$27:$J$603,"Adjustment")</f>
        <v>6017027.4904255327</v>
      </c>
      <c r="P1279" s="255">
        <f>SUMIFS('7.  Persistence Report'!BM$27:BM$603,'7.  Persistence Report'!$D$27:$D$603,$B1278,'7.  Persistence Report'!$H$27:$H$603,$D$1186,'7.  Persistence Report'!$J$27:$J$603,"Adjustment")</f>
        <v>6017027.4904255327</v>
      </c>
      <c r="Q1279" s="255">
        <f>Q1278</f>
        <v>12</v>
      </c>
      <c r="R1279" s="255">
        <f>SUMIFS('7.  Persistence Report'!V$27:V$603,'7.  Persistence Report'!$D$27:$D$603,$B1278,'7.  Persistence Report'!$H$27:$H$603,$R$1186,'7.  Persistence Report'!$J$27:$J$603,"Adjustment")</f>
        <v>1719.1636929460583</v>
      </c>
      <c r="S1279" s="255">
        <f>SUMIFS('7.  Persistence Report'!W$27:W$603,'7.  Persistence Report'!$D$27:$D$603,$B1278,'7.  Persistence Report'!$H$27:$H$603,$R$1186,'7.  Persistence Report'!$J$27:$J$603,"Adjustment")</f>
        <v>1719.1636929460583</v>
      </c>
      <c r="T1279" s="255">
        <f>SUMIFS('7.  Persistence Report'!X$27:X$603,'7.  Persistence Report'!$D$27:$D$603,$B1278,'7.  Persistence Report'!$H$27:$H$603,$R$1186,'7.  Persistence Report'!$J$27:$J$603,"Adjustment")</f>
        <v>1719.1636929460583</v>
      </c>
      <c r="U1279" s="255">
        <f>SUMIFS('7.  Persistence Report'!Y$27:Y$603,'7.  Persistence Report'!$D$27:$D$603,$B1278,'7.  Persistence Report'!$H$27:$H$603,$R$1186,'7.  Persistence Report'!$J$27:$J$603,"Adjustment")</f>
        <v>1719.1636929460583</v>
      </c>
      <c r="V1279" s="255">
        <f>SUMIFS('7.  Persistence Report'!Z$27:Z$603,'7.  Persistence Report'!$D$27:$D$603,$B1278,'7.  Persistence Report'!$H$27:$H$603,$R$1186,'7.  Persistence Report'!$J$27:$J$603,"Adjustment")</f>
        <v>1719.1636929460583</v>
      </c>
      <c r="W1279" s="255">
        <f>SUMIFS('7.  Persistence Report'!AA$27:AA$603,'7.  Persistence Report'!$D$27:$D$603,$B1278,'7.  Persistence Report'!$H$27:$H$603,$R$1186,'7.  Persistence Report'!$J$27:$J$603,"Adjustment")</f>
        <v>1719.1636929460583</v>
      </c>
      <c r="X1279" s="255">
        <f>SUMIFS('7.  Persistence Report'!AB$27:AB$603,'7.  Persistence Report'!$D$27:$D$603,$B1278,'7.  Persistence Report'!$H$27:$H$603,$R$1186,'7.  Persistence Report'!$J$27:$J$603,"Adjustment")</f>
        <v>1719.1636929460583</v>
      </c>
      <c r="Y1279" s="255">
        <f>SUMIFS('7.  Persistence Report'!AC$27:AC$603,'7.  Persistence Report'!$D$27:$D$603,$B1278,'7.  Persistence Report'!$H$27:$H$603,$R$1186,'7.  Persistence Report'!$J$27:$J$603,"Adjustment")</f>
        <v>1719.1636929460583</v>
      </c>
      <c r="Z1279" s="255">
        <f>SUMIFS('7.  Persistence Report'!AD$27:AD$603,'7.  Persistence Report'!$D$27:$D$603,$B1278,'7.  Persistence Report'!$H$27:$H$603,$R$1186,'7.  Persistence Report'!$J$27:$J$603,"Adjustment")</f>
        <v>1719.1636929460583</v>
      </c>
      <c r="AA1279" s="255">
        <f>SUMIFS('7.  Persistence Report'!AE$27:AE$603,'7.  Persistence Report'!$D$27:$D$603,$B1278,'7.  Persistence Report'!$H$27:$H$603,$R$1186,'7.  Persistence Report'!$J$27:$J$603,"Adjustment")</f>
        <v>1719.1636929460583</v>
      </c>
      <c r="AB1279" s="255">
        <f>SUMIFS('7.  Persistence Report'!AF$27:AF$603,'7.  Persistence Report'!$D$27:$D$603,$B1278,'7.  Persistence Report'!$H$27:$H$603,$R$1186,'7.  Persistence Report'!$J$27:$J$603,"Adjustment")</f>
        <v>1719.1636929460583</v>
      </c>
      <c r="AC1279" s="255">
        <f>SUMIFS('7.  Persistence Report'!AG$27:AG$603,'7.  Persistence Report'!$D$27:$D$603,$B1278,'7.  Persistence Report'!$H$27:$H$603,$R$1186,'7.  Persistence Report'!$J$27:$J$603,"Adjustment")</f>
        <v>1719.1636929460583</v>
      </c>
      <c r="AD1279" s="255">
        <f>SUMIFS('7.  Persistence Report'!AH$27:AH$603,'7.  Persistence Report'!$D$27:$D$603,$B1278,'7.  Persistence Report'!$H$27:$H$603,$R$1186,'7.  Persistence Report'!$J$27:$J$603,"Adjustment")</f>
        <v>1719.1636929460583</v>
      </c>
      <c r="AE1279" s="362">
        <f>AE1278</f>
        <v>0</v>
      </c>
      <c r="AF1279" s="362">
        <f>AF1278</f>
        <v>0</v>
      </c>
      <c r="AG1279" s="362">
        <f t="shared" ref="AG1279:AJ1279" si="3520">AG1278</f>
        <v>8.9297173379666115E-3</v>
      </c>
      <c r="AH1279" s="362">
        <f t="shared" si="3520"/>
        <v>0.47861243619982291</v>
      </c>
      <c r="AI1279" s="362">
        <f t="shared" si="3520"/>
        <v>0.15893379443892505</v>
      </c>
      <c r="AJ1279" s="362">
        <f t="shared" si="3520"/>
        <v>0.35292374820196643</v>
      </c>
      <c r="AK1279" s="362">
        <f>AK1278</f>
        <v>0</v>
      </c>
      <c r="AL1279" s="362">
        <f t="shared" ref="AL1279:AR1279" si="3521">AL1278</f>
        <v>0</v>
      </c>
      <c r="AM1279" s="362">
        <f t="shared" si="3521"/>
        <v>0</v>
      </c>
      <c r="AN1279" s="362">
        <f t="shared" si="3521"/>
        <v>0</v>
      </c>
      <c r="AO1279" s="362">
        <f t="shared" si="3521"/>
        <v>0</v>
      </c>
      <c r="AP1279" s="362">
        <f t="shared" si="3521"/>
        <v>0</v>
      </c>
      <c r="AQ1279" s="362">
        <f t="shared" si="3521"/>
        <v>0</v>
      </c>
      <c r="AR1279" s="362">
        <f t="shared" si="3521"/>
        <v>0</v>
      </c>
      <c r="AS1279" s="266"/>
    </row>
    <row r="1280" spans="1:45" ht="15" customHeight="1" outlineLevel="1">
      <c r="A1280" s="464"/>
      <c r="B1280" s="254"/>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251"/>
      <c r="AE1280" s="363"/>
      <c r="AF1280" s="376"/>
      <c r="AG1280" s="376"/>
      <c r="AH1280" s="376"/>
      <c r="AI1280" s="376"/>
      <c r="AJ1280" s="376"/>
      <c r="AK1280" s="376"/>
      <c r="AL1280" s="376"/>
      <c r="AM1280" s="376"/>
      <c r="AN1280" s="376"/>
      <c r="AO1280" s="376"/>
      <c r="AP1280" s="376"/>
      <c r="AQ1280" s="376"/>
      <c r="AR1280" s="376"/>
      <c r="AS1280" s="266"/>
    </row>
    <row r="1281" spans="1:45" ht="15" customHeight="1" outlineLevel="1">
      <c r="A1281" s="464">
        <v>29</v>
      </c>
      <c r="B1281" s="379" t="s">
        <v>121</v>
      </c>
      <c r="C1281" s="251" t="s">
        <v>25</v>
      </c>
      <c r="D1281" s="255">
        <f>SUMIFS('7.  Persistence Report'!BA$27:BA$603,'7.  Persistence Report'!$D$27:$D$603,$B1281,'7.  Persistence Report'!$H$27:$H$603,$D$1186,'7.  Persistence Report'!$J$27:$J$603,"&lt;&gt;Adjustment")</f>
        <v>0</v>
      </c>
      <c r="E1281" s="255">
        <f>SUMIFS('7.  Persistence Report'!BB$27:BB$603,'7.  Persistence Report'!$D$27:$D$603,$B1281,'7.  Persistence Report'!$H$27:$H$603,$D$1186,'7.  Persistence Report'!$J$27:$J$603,"&lt;&gt;Adjustment")</f>
        <v>0</v>
      </c>
      <c r="F1281" s="255">
        <f>SUMIFS('7.  Persistence Report'!BC$27:BC$603,'7.  Persistence Report'!$D$27:$D$603,$B1281,'7.  Persistence Report'!$H$27:$H$603,$D$1186,'7.  Persistence Report'!$J$27:$J$603,"&lt;&gt;Adjustment")</f>
        <v>0</v>
      </c>
      <c r="G1281" s="255">
        <f>SUMIFS('7.  Persistence Report'!BD$27:BD$603,'7.  Persistence Report'!$D$27:$D$603,$B1281,'7.  Persistence Report'!$H$27:$H$603,$D$1186,'7.  Persistence Report'!$J$27:$J$603,"&lt;&gt;Adjustment")</f>
        <v>0</v>
      </c>
      <c r="H1281" s="255">
        <f>SUMIFS('7.  Persistence Report'!BE$27:BE$603,'7.  Persistence Report'!$D$27:$D$603,$B1281,'7.  Persistence Report'!$H$27:$H$603,$D$1186,'7.  Persistence Report'!$J$27:$J$603,"&lt;&gt;Adjustment")</f>
        <v>0</v>
      </c>
      <c r="I1281" s="255">
        <f>SUMIFS('7.  Persistence Report'!BF$27:BF$603,'7.  Persistence Report'!$D$27:$D$603,$B1281,'7.  Persistence Report'!$H$27:$H$603,$D$1186,'7.  Persistence Report'!$J$27:$J$603,"&lt;&gt;Adjustment")</f>
        <v>0</v>
      </c>
      <c r="J1281" s="255">
        <f>SUMIFS('7.  Persistence Report'!BG$27:BG$603,'7.  Persistence Report'!$D$27:$D$603,$B1281,'7.  Persistence Report'!$H$27:$H$603,$D$1186,'7.  Persistence Report'!$J$27:$J$603,"&lt;&gt;Adjustment")</f>
        <v>0</v>
      </c>
      <c r="K1281" s="255">
        <f>SUMIFS('7.  Persistence Report'!BH$27:BH$603,'7.  Persistence Report'!$D$27:$D$603,$B1281,'7.  Persistence Report'!$H$27:$H$603,$D$1186,'7.  Persistence Report'!$J$27:$J$603,"&lt;&gt;Adjustment")</f>
        <v>0</v>
      </c>
      <c r="L1281" s="255">
        <f>SUMIFS('7.  Persistence Report'!BI$27:BI$603,'7.  Persistence Report'!$D$27:$D$603,$B1281,'7.  Persistence Report'!$H$27:$H$603,$D$1186,'7.  Persistence Report'!$J$27:$J$603,"&lt;&gt;Adjustment")</f>
        <v>0</v>
      </c>
      <c r="M1281" s="255">
        <f>SUMIFS('7.  Persistence Report'!BJ$27:BJ$603,'7.  Persistence Report'!$D$27:$D$603,$B1281,'7.  Persistence Report'!$H$27:$H$603,$D$1186,'7.  Persistence Report'!$J$27:$J$603,"&lt;&gt;Adjustment")</f>
        <v>0</v>
      </c>
      <c r="N1281" s="255">
        <f>SUMIFS('7.  Persistence Report'!BK$27:BK$603,'7.  Persistence Report'!$D$27:$D$603,$B1281,'7.  Persistence Report'!$H$27:$H$603,$D$1186,'7.  Persistence Report'!$J$27:$J$603,"&lt;&gt;Adjustment")</f>
        <v>0</v>
      </c>
      <c r="O1281" s="255">
        <f>SUMIFS('7.  Persistence Report'!BL$27:BL$603,'7.  Persistence Report'!$D$27:$D$603,$B1281,'7.  Persistence Report'!$H$27:$H$603,$D$1186,'7.  Persistence Report'!$J$27:$J$603,"&lt;&gt;Adjustment")</f>
        <v>0</v>
      </c>
      <c r="P1281" s="255">
        <f>SUMIFS('7.  Persistence Report'!BM$27:BM$603,'7.  Persistence Report'!$D$27:$D$603,$B1281,'7.  Persistence Report'!$H$27:$H$603,$D$1186,'7.  Persistence Report'!$J$27:$J$603,"&lt;&gt;Adjustment")</f>
        <v>0</v>
      </c>
      <c r="Q1281" s="255">
        <v>3</v>
      </c>
      <c r="R1281" s="255">
        <f>SUMIFS('7.  Persistence Report'!V$27:V$603,'7.  Persistence Report'!$D$27:$D$603,$B1281,'7.  Persistence Report'!$H$27:$H$603,$R$1186,'7.  Persistence Report'!$J$27:$J$603,"&lt;&gt;Adjustment")</f>
        <v>0</v>
      </c>
      <c r="S1281" s="255">
        <f>SUMIFS('7.  Persistence Report'!W$27:W$603,'7.  Persistence Report'!$D$27:$D$603,$B1281,'7.  Persistence Report'!$H$27:$H$603,$R$1186,'7.  Persistence Report'!$J$27:$J$603,"&lt;&gt;Adjustment")</f>
        <v>0</v>
      </c>
      <c r="T1281" s="255">
        <f>SUMIFS('7.  Persistence Report'!X$27:X$603,'7.  Persistence Report'!$D$27:$D$603,$B1281,'7.  Persistence Report'!$H$27:$H$603,$R$1186,'7.  Persistence Report'!$J$27:$J$603,"&lt;&gt;Adjustment")</f>
        <v>0</v>
      </c>
      <c r="U1281" s="255">
        <f>SUMIFS('7.  Persistence Report'!Y$27:Y$603,'7.  Persistence Report'!$D$27:$D$603,$B1281,'7.  Persistence Report'!$H$27:$H$603,$R$1186,'7.  Persistence Report'!$J$27:$J$603,"&lt;&gt;Adjustment")</f>
        <v>0</v>
      </c>
      <c r="V1281" s="255">
        <f>SUMIFS('7.  Persistence Report'!Z$27:Z$603,'7.  Persistence Report'!$D$27:$D$603,$B1281,'7.  Persistence Report'!$H$27:$H$603,$R$1186,'7.  Persistence Report'!$J$27:$J$603,"&lt;&gt;Adjustment")</f>
        <v>0</v>
      </c>
      <c r="W1281" s="255">
        <f>SUMIFS('7.  Persistence Report'!AA$27:AA$603,'7.  Persistence Report'!$D$27:$D$603,$B1281,'7.  Persistence Report'!$H$27:$H$603,$R$1186,'7.  Persistence Report'!$J$27:$J$603,"&lt;&gt;Adjustment")</f>
        <v>0</v>
      </c>
      <c r="X1281" s="255">
        <f>SUMIFS('7.  Persistence Report'!AB$27:AB$603,'7.  Persistence Report'!$D$27:$D$603,$B1281,'7.  Persistence Report'!$H$27:$H$603,$R$1186,'7.  Persistence Report'!$J$27:$J$603,"&lt;&gt;Adjustment")</f>
        <v>0</v>
      </c>
      <c r="Y1281" s="255">
        <f>SUMIFS('7.  Persistence Report'!AC$27:AC$603,'7.  Persistence Report'!$D$27:$D$603,$B1281,'7.  Persistence Report'!$H$27:$H$603,$R$1186,'7.  Persistence Report'!$J$27:$J$603,"&lt;&gt;Adjustment")</f>
        <v>0</v>
      </c>
      <c r="Z1281" s="255">
        <f>SUMIFS('7.  Persistence Report'!AD$27:AD$603,'7.  Persistence Report'!$D$27:$D$603,$B1281,'7.  Persistence Report'!$H$27:$H$603,$R$1186,'7.  Persistence Report'!$J$27:$J$603,"&lt;&gt;Adjustment")</f>
        <v>0</v>
      </c>
      <c r="AA1281" s="255">
        <f>SUMIFS('7.  Persistence Report'!AE$27:AE$603,'7.  Persistence Report'!$D$27:$D$603,$B1281,'7.  Persistence Report'!$H$27:$H$603,$R$1186,'7.  Persistence Report'!$J$27:$J$603,"&lt;&gt;Adjustment")</f>
        <v>0</v>
      </c>
      <c r="AB1281" s="255">
        <f>SUMIFS('7.  Persistence Report'!AF$27:AF$603,'7.  Persistence Report'!$D$27:$D$603,$B1281,'7.  Persistence Report'!$H$27:$H$603,$R$1186,'7.  Persistence Report'!$J$27:$J$603,"&lt;&gt;Adjustment")</f>
        <v>0</v>
      </c>
      <c r="AC1281" s="255">
        <f>SUMIFS('7.  Persistence Report'!AG$27:AG$603,'7.  Persistence Report'!$D$27:$D$603,$B1281,'7.  Persistence Report'!$H$27:$H$603,$R$1186,'7.  Persistence Report'!$J$27:$J$603,"&lt;&gt;Adjustment")</f>
        <v>0</v>
      </c>
      <c r="AD1281" s="255">
        <f>SUMIFS('7.  Persistence Report'!AH$27:AH$603,'7.  Persistence Report'!$D$27:$D$603,$B1281,'7.  Persistence Report'!$H$27:$H$603,$R$1186,'7.  Persistence Report'!$J$27:$J$603,"&lt;&gt;Adjustment")</f>
        <v>0</v>
      </c>
      <c r="AE1281" s="361">
        <f>IFERROR(VLOOKUP($B1281,'3-a.  Rate Class Allocations'!$B:$BK,40,FALSE),0)</f>
        <v>0</v>
      </c>
      <c r="AF1281" s="361">
        <f>IFERROR(VLOOKUP($B1281,'3-a.  Rate Class Allocations'!$B:$BK,42,FALSE),0)</f>
        <v>0</v>
      </c>
      <c r="AG1281" s="361">
        <f>IFERROR(VLOOKUP($B1281,'3-a.  Rate Class Allocations'!$B:$BK,44,FALSE),0)</f>
        <v>0</v>
      </c>
      <c r="AH1281" s="361">
        <f>IFERROR(VLOOKUP($B1281,'3-a.  Rate Class Allocations'!$B:$BK,45,FALSE),0)</f>
        <v>0.16826917605120376</v>
      </c>
      <c r="AI1281" s="361">
        <f>IFERROR(VLOOKUP($B1281,'3-a.  Rate Class Allocations'!$B:$BK,47,FALSE),0)</f>
        <v>0.83173082394879627</v>
      </c>
      <c r="AJ1281" s="361">
        <f>IFERROR(VLOOKUP($B1281,'3-a.  Rate Class Allocations'!$B:$BK,49,FALSE),0)</f>
        <v>0</v>
      </c>
      <c r="AK1281" s="366"/>
      <c r="AL1281" s="366"/>
      <c r="AM1281" s="366"/>
      <c r="AN1281" s="366"/>
      <c r="AO1281" s="366"/>
      <c r="AP1281" s="366"/>
      <c r="AQ1281" s="366"/>
      <c r="AR1281" s="366"/>
      <c r="AS1281" s="256">
        <f>SUM(AE1281:AR1281)</f>
        <v>1</v>
      </c>
    </row>
    <row r="1282" spans="1:45" ht="15" customHeight="1" outlineLevel="1">
      <c r="A1282" s="464"/>
      <c r="B1282" s="254" t="s">
        <v>724</v>
      </c>
      <c r="C1282" s="251" t="s">
        <v>163</v>
      </c>
      <c r="D1282" s="255">
        <f>SUMIFS('7.  Persistence Report'!BA$27:BA$603,'7.  Persistence Report'!$D$27:$D$603,$B1281,'7.  Persistence Report'!$H$27:$H$603,$D$1186,'7.  Persistence Report'!$J$27:$J$603,"Adjustment")</f>
        <v>0</v>
      </c>
      <c r="E1282" s="255">
        <f>SUMIFS('7.  Persistence Report'!BB$27:BB$603,'7.  Persistence Report'!$D$27:$D$603,$B1281,'7.  Persistence Report'!$H$27:$H$603,$D$1186,'7.  Persistence Report'!$J$27:$J$603,"Adjustment")</f>
        <v>0</v>
      </c>
      <c r="F1282" s="255">
        <f>SUMIFS('7.  Persistence Report'!BC$27:BC$603,'7.  Persistence Report'!$D$27:$D$603,$B1281,'7.  Persistence Report'!$H$27:$H$603,$D$1186,'7.  Persistence Report'!$J$27:$J$603,"Adjustment")</f>
        <v>0</v>
      </c>
      <c r="G1282" s="255">
        <f>SUMIFS('7.  Persistence Report'!BD$27:BD$603,'7.  Persistence Report'!$D$27:$D$603,$B1281,'7.  Persistence Report'!$H$27:$H$603,$D$1186,'7.  Persistence Report'!$J$27:$J$603,"Adjustment")</f>
        <v>0</v>
      </c>
      <c r="H1282" s="255">
        <f>SUMIFS('7.  Persistence Report'!BE$27:BE$603,'7.  Persistence Report'!$D$27:$D$603,$B1281,'7.  Persistence Report'!$H$27:$H$603,$D$1186,'7.  Persistence Report'!$J$27:$J$603,"Adjustment")</f>
        <v>0</v>
      </c>
      <c r="I1282" s="255">
        <f>SUMIFS('7.  Persistence Report'!BF$27:BF$603,'7.  Persistence Report'!$D$27:$D$603,$B1281,'7.  Persistence Report'!$H$27:$H$603,$D$1186,'7.  Persistence Report'!$J$27:$J$603,"Adjustment")</f>
        <v>0</v>
      </c>
      <c r="J1282" s="255">
        <f>SUMIFS('7.  Persistence Report'!BG$27:BG$603,'7.  Persistence Report'!$D$27:$D$603,$B1281,'7.  Persistence Report'!$H$27:$H$603,$D$1186,'7.  Persistence Report'!$J$27:$J$603,"Adjustment")</f>
        <v>0</v>
      </c>
      <c r="K1282" s="255">
        <f>SUMIFS('7.  Persistence Report'!BH$27:BH$603,'7.  Persistence Report'!$D$27:$D$603,$B1281,'7.  Persistence Report'!$H$27:$H$603,$D$1186,'7.  Persistence Report'!$J$27:$J$603,"Adjustment")</f>
        <v>0</v>
      </c>
      <c r="L1282" s="255">
        <f>SUMIFS('7.  Persistence Report'!BI$27:BI$603,'7.  Persistence Report'!$D$27:$D$603,$B1281,'7.  Persistence Report'!$H$27:$H$603,$D$1186,'7.  Persistence Report'!$J$27:$J$603,"Adjustment")</f>
        <v>0</v>
      </c>
      <c r="M1282" s="255">
        <f>SUMIFS('7.  Persistence Report'!BJ$27:BJ$603,'7.  Persistence Report'!$D$27:$D$603,$B1281,'7.  Persistence Report'!$H$27:$H$603,$D$1186,'7.  Persistence Report'!$J$27:$J$603,"Adjustment")</f>
        <v>0</v>
      </c>
      <c r="N1282" s="255">
        <f>SUMIFS('7.  Persistence Report'!BK$27:BK$603,'7.  Persistence Report'!$D$27:$D$603,$B1281,'7.  Persistence Report'!$H$27:$H$603,$D$1186,'7.  Persistence Report'!$J$27:$J$603,"Adjustment")</f>
        <v>0</v>
      </c>
      <c r="O1282" s="255">
        <f>SUMIFS('7.  Persistence Report'!BL$27:BL$603,'7.  Persistence Report'!$D$27:$D$603,$B1281,'7.  Persistence Report'!$H$27:$H$603,$D$1186,'7.  Persistence Report'!$J$27:$J$603,"Adjustment")</f>
        <v>0</v>
      </c>
      <c r="P1282" s="255">
        <f>SUMIFS('7.  Persistence Report'!BM$27:BM$603,'7.  Persistence Report'!$D$27:$D$603,$B1281,'7.  Persistence Report'!$H$27:$H$603,$D$1186,'7.  Persistence Report'!$J$27:$J$603,"Adjustment")</f>
        <v>0</v>
      </c>
      <c r="Q1282" s="255">
        <f>Q1281</f>
        <v>3</v>
      </c>
      <c r="R1282" s="255">
        <f>SUMIFS('7.  Persistence Report'!V$27:V$603,'7.  Persistence Report'!$D$27:$D$603,$B1281,'7.  Persistence Report'!$H$27:$H$603,$R$1186,'7.  Persistence Report'!$J$27:$J$603,"Adjustment")</f>
        <v>0</v>
      </c>
      <c r="S1282" s="255">
        <f>SUMIFS('7.  Persistence Report'!W$27:W$603,'7.  Persistence Report'!$D$27:$D$603,$B1281,'7.  Persistence Report'!$H$27:$H$603,$R$1186,'7.  Persistence Report'!$J$27:$J$603,"Adjustment")</f>
        <v>0</v>
      </c>
      <c r="T1282" s="255">
        <f>SUMIFS('7.  Persistence Report'!X$27:X$603,'7.  Persistence Report'!$D$27:$D$603,$B1281,'7.  Persistence Report'!$H$27:$H$603,$R$1186,'7.  Persistence Report'!$J$27:$J$603,"Adjustment")</f>
        <v>0</v>
      </c>
      <c r="U1282" s="255">
        <f>SUMIFS('7.  Persistence Report'!Y$27:Y$603,'7.  Persistence Report'!$D$27:$D$603,$B1281,'7.  Persistence Report'!$H$27:$H$603,$R$1186,'7.  Persistence Report'!$J$27:$J$603,"Adjustment")</f>
        <v>0</v>
      </c>
      <c r="V1282" s="255">
        <f>SUMIFS('7.  Persistence Report'!Z$27:Z$603,'7.  Persistence Report'!$D$27:$D$603,$B1281,'7.  Persistence Report'!$H$27:$H$603,$R$1186,'7.  Persistence Report'!$J$27:$J$603,"Adjustment")</f>
        <v>0</v>
      </c>
      <c r="W1282" s="255">
        <f>SUMIFS('7.  Persistence Report'!AA$27:AA$603,'7.  Persistence Report'!$D$27:$D$603,$B1281,'7.  Persistence Report'!$H$27:$H$603,$R$1186,'7.  Persistence Report'!$J$27:$J$603,"Adjustment")</f>
        <v>0</v>
      </c>
      <c r="X1282" s="255">
        <f>SUMIFS('7.  Persistence Report'!AB$27:AB$603,'7.  Persistence Report'!$D$27:$D$603,$B1281,'7.  Persistence Report'!$H$27:$H$603,$R$1186,'7.  Persistence Report'!$J$27:$J$603,"Adjustment")</f>
        <v>0</v>
      </c>
      <c r="Y1282" s="255">
        <f>SUMIFS('7.  Persistence Report'!AC$27:AC$603,'7.  Persistence Report'!$D$27:$D$603,$B1281,'7.  Persistence Report'!$H$27:$H$603,$R$1186,'7.  Persistence Report'!$J$27:$J$603,"Adjustment")</f>
        <v>0</v>
      </c>
      <c r="Z1282" s="255">
        <f>SUMIFS('7.  Persistence Report'!AD$27:AD$603,'7.  Persistence Report'!$D$27:$D$603,$B1281,'7.  Persistence Report'!$H$27:$H$603,$R$1186,'7.  Persistence Report'!$J$27:$J$603,"Adjustment")</f>
        <v>0</v>
      </c>
      <c r="AA1282" s="255">
        <f>SUMIFS('7.  Persistence Report'!AE$27:AE$603,'7.  Persistence Report'!$D$27:$D$603,$B1281,'7.  Persistence Report'!$H$27:$H$603,$R$1186,'7.  Persistence Report'!$J$27:$J$603,"Adjustment")</f>
        <v>0</v>
      </c>
      <c r="AB1282" s="255">
        <f>SUMIFS('7.  Persistence Report'!AF$27:AF$603,'7.  Persistence Report'!$D$27:$D$603,$B1281,'7.  Persistence Report'!$H$27:$H$603,$R$1186,'7.  Persistence Report'!$J$27:$J$603,"Adjustment")</f>
        <v>0</v>
      </c>
      <c r="AC1282" s="255">
        <f>SUMIFS('7.  Persistence Report'!AG$27:AG$603,'7.  Persistence Report'!$D$27:$D$603,$B1281,'7.  Persistence Report'!$H$27:$H$603,$R$1186,'7.  Persistence Report'!$J$27:$J$603,"Adjustment")</f>
        <v>0</v>
      </c>
      <c r="AD1282" s="255">
        <f>SUMIFS('7.  Persistence Report'!AH$27:AH$603,'7.  Persistence Report'!$D$27:$D$603,$B1281,'7.  Persistence Report'!$H$27:$H$603,$R$1186,'7.  Persistence Report'!$J$27:$J$603,"Adjustment")</f>
        <v>0</v>
      </c>
      <c r="AE1282" s="362">
        <f>AE1281</f>
        <v>0</v>
      </c>
      <c r="AF1282" s="362">
        <f t="shared" ref="AF1282:AR1282" si="3522">AF1281</f>
        <v>0</v>
      </c>
      <c r="AG1282" s="362">
        <f t="shared" si="3522"/>
        <v>0</v>
      </c>
      <c r="AH1282" s="362">
        <f t="shared" si="3522"/>
        <v>0.16826917605120376</v>
      </c>
      <c r="AI1282" s="362">
        <f t="shared" si="3522"/>
        <v>0.83173082394879627</v>
      </c>
      <c r="AJ1282" s="362">
        <f t="shared" si="3522"/>
        <v>0</v>
      </c>
      <c r="AK1282" s="362">
        <f t="shared" si="3522"/>
        <v>0</v>
      </c>
      <c r="AL1282" s="362">
        <f t="shared" si="3522"/>
        <v>0</v>
      </c>
      <c r="AM1282" s="362">
        <f t="shared" si="3522"/>
        <v>0</v>
      </c>
      <c r="AN1282" s="362">
        <f t="shared" si="3522"/>
        <v>0</v>
      </c>
      <c r="AO1282" s="362">
        <f t="shared" si="3522"/>
        <v>0</v>
      </c>
      <c r="AP1282" s="362">
        <f t="shared" si="3522"/>
        <v>0</v>
      </c>
      <c r="AQ1282" s="362">
        <f t="shared" si="3522"/>
        <v>0</v>
      </c>
      <c r="AR1282" s="362">
        <f t="shared" si="3522"/>
        <v>0</v>
      </c>
      <c r="AS1282" s="266"/>
    </row>
    <row r="1283" spans="1:45" ht="15" customHeight="1" outlineLevel="1">
      <c r="A1283" s="464"/>
      <c r="B1283" s="254"/>
      <c r="C1283" s="251"/>
      <c r="D1283" s="251"/>
      <c r="E1283" s="251"/>
      <c r="F1283" s="251"/>
      <c r="G1283" s="251"/>
      <c r="H1283" s="251"/>
      <c r="I1283" s="251"/>
      <c r="J1283" s="251"/>
      <c r="K1283" s="251"/>
      <c r="L1283" s="251"/>
      <c r="M1283" s="251"/>
      <c r="N1283" s="251"/>
      <c r="O1283" s="251"/>
      <c r="P1283" s="251"/>
      <c r="Q1283" s="251"/>
      <c r="R1283" s="251"/>
      <c r="S1283" s="251"/>
      <c r="T1283" s="251"/>
      <c r="U1283" s="251"/>
      <c r="V1283" s="251"/>
      <c r="W1283" s="251"/>
      <c r="X1283" s="251"/>
      <c r="Y1283" s="251"/>
      <c r="Z1283" s="251"/>
      <c r="AA1283" s="251"/>
      <c r="AB1283" s="251"/>
      <c r="AC1283" s="251"/>
      <c r="AD1283" s="251"/>
      <c r="AE1283" s="363"/>
      <c r="AF1283" s="376"/>
      <c r="AG1283" s="376"/>
      <c r="AH1283" s="376"/>
      <c r="AI1283" s="376"/>
      <c r="AJ1283" s="376"/>
      <c r="AK1283" s="376"/>
      <c r="AL1283" s="376"/>
      <c r="AM1283" s="376"/>
      <c r="AN1283" s="376"/>
      <c r="AO1283" s="376"/>
      <c r="AP1283" s="376"/>
      <c r="AQ1283" s="376"/>
      <c r="AR1283" s="376"/>
      <c r="AS1283" s="266"/>
    </row>
    <row r="1284" spans="1:45" ht="15" customHeight="1" outlineLevel="1">
      <c r="A1284" s="464">
        <v>30</v>
      </c>
      <c r="B1284" s="379" t="s">
        <v>122</v>
      </c>
      <c r="C1284" s="251" t="s">
        <v>25</v>
      </c>
      <c r="D1284" s="255">
        <f>SUMIFS('7.  Persistence Report'!BA$27:BA$603,'7.  Persistence Report'!$D$27:$D$603,$B1284,'7.  Persistence Report'!$H$27:$H$603,$D$1186,'7.  Persistence Report'!$J$27:$J$603,"&lt;&gt;Adjustment")</f>
        <v>0</v>
      </c>
      <c r="E1284" s="255">
        <f>SUMIFS('7.  Persistence Report'!BB$27:BB$603,'7.  Persistence Report'!$D$27:$D$603,$B1284,'7.  Persistence Report'!$H$27:$H$603,$D$1186,'7.  Persistence Report'!$J$27:$J$603,"&lt;&gt;Adjustment")</f>
        <v>0</v>
      </c>
      <c r="F1284" s="255">
        <f>SUMIFS('7.  Persistence Report'!BC$27:BC$603,'7.  Persistence Report'!$D$27:$D$603,$B1284,'7.  Persistence Report'!$H$27:$H$603,$D$1186,'7.  Persistence Report'!$J$27:$J$603,"&lt;&gt;Adjustment")</f>
        <v>0</v>
      </c>
      <c r="G1284" s="255">
        <f>SUMIFS('7.  Persistence Report'!BD$27:BD$603,'7.  Persistence Report'!$D$27:$D$603,$B1284,'7.  Persistence Report'!$H$27:$H$603,$D$1186,'7.  Persistence Report'!$J$27:$J$603,"&lt;&gt;Adjustment")</f>
        <v>0</v>
      </c>
      <c r="H1284" s="255">
        <f>SUMIFS('7.  Persistence Report'!BE$27:BE$603,'7.  Persistence Report'!$D$27:$D$603,$B1284,'7.  Persistence Report'!$H$27:$H$603,$D$1186,'7.  Persistence Report'!$J$27:$J$603,"&lt;&gt;Adjustment")</f>
        <v>0</v>
      </c>
      <c r="I1284" s="255">
        <f>SUMIFS('7.  Persistence Report'!BF$27:BF$603,'7.  Persistence Report'!$D$27:$D$603,$B1284,'7.  Persistence Report'!$H$27:$H$603,$D$1186,'7.  Persistence Report'!$J$27:$J$603,"&lt;&gt;Adjustment")</f>
        <v>0</v>
      </c>
      <c r="J1284" s="255">
        <f>SUMIFS('7.  Persistence Report'!BG$27:BG$603,'7.  Persistence Report'!$D$27:$D$603,$B1284,'7.  Persistence Report'!$H$27:$H$603,$D$1186,'7.  Persistence Report'!$J$27:$J$603,"&lt;&gt;Adjustment")</f>
        <v>0</v>
      </c>
      <c r="K1284" s="255">
        <f>SUMIFS('7.  Persistence Report'!BH$27:BH$603,'7.  Persistence Report'!$D$27:$D$603,$B1284,'7.  Persistence Report'!$H$27:$H$603,$D$1186,'7.  Persistence Report'!$J$27:$J$603,"&lt;&gt;Adjustment")</f>
        <v>0</v>
      </c>
      <c r="L1284" s="255">
        <f>SUMIFS('7.  Persistence Report'!BI$27:BI$603,'7.  Persistence Report'!$D$27:$D$603,$B1284,'7.  Persistence Report'!$H$27:$H$603,$D$1186,'7.  Persistence Report'!$J$27:$J$603,"&lt;&gt;Adjustment")</f>
        <v>0</v>
      </c>
      <c r="M1284" s="255">
        <f>SUMIFS('7.  Persistence Report'!BJ$27:BJ$603,'7.  Persistence Report'!$D$27:$D$603,$B1284,'7.  Persistence Report'!$H$27:$H$603,$D$1186,'7.  Persistence Report'!$J$27:$J$603,"&lt;&gt;Adjustment")</f>
        <v>0</v>
      </c>
      <c r="N1284" s="255">
        <f>SUMIFS('7.  Persistence Report'!BK$27:BK$603,'7.  Persistence Report'!$D$27:$D$603,$B1284,'7.  Persistence Report'!$H$27:$H$603,$D$1186,'7.  Persistence Report'!$J$27:$J$603,"&lt;&gt;Adjustment")</f>
        <v>0</v>
      </c>
      <c r="O1284" s="255">
        <f>SUMIFS('7.  Persistence Report'!BL$27:BL$603,'7.  Persistence Report'!$D$27:$D$603,$B1284,'7.  Persistence Report'!$H$27:$H$603,$D$1186,'7.  Persistence Report'!$J$27:$J$603,"&lt;&gt;Adjustment")</f>
        <v>0</v>
      </c>
      <c r="P1284" s="255">
        <f>SUMIFS('7.  Persistence Report'!BM$27:BM$603,'7.  Persistence Report'!$D$27:$D$603,$B1284,'7.  Persistence Report'!$H$27:$H$603,$D$1186,'7.  Persistence Report'!$J$27:$J$603,"&lt;&gt;Adjustment")</f>
        <v>0</v>
      </c>
      <c r="Q1284" s="255">
        <v>12</v>
      </c>
      <c r="R1284" s="255">
        <f>SUMIFS('7.  Persistence Report'!V$27:V$603,'7.  Persistence Report'!$D$27:$D$603,$B1284,'7.  Persistence Report'!$H$27:$H$603,$R$1186,'7.  Persistence Report'!$J$27:$J$603,"&lt;&gt;Adjustment")</f>
        <v>0</v>
      </c>
      <c r="S1284" s="255">
        <f>SUMIFS('7.  Persistence Report'!W$27:W$603,'7.  Persistence Report'!$D$27:$D$603,$B1284,'7.  Persistence Report'!$H$27:$H$603,$R$1186,'7.  Persistence Report'!$J$27:$J$603,"&lt;&gt;Adjustment")</f>
        <v>0</v>
      </c>
      <c r="T1284" s="255">
        <f>SUMIFS('7.  Persistence Report'!X$27:X$603,'7.  Persistence Report'!$D$27:$D$603,$B1284,'7.  Persistence Report'!$H$27:$H$603,$R$1186,'7.  Persistence Report'!$J$27:$J$603,"&lt;&gt;Adjustment")</f>
        <v>0</v>
      </c>
      <c r="U1284" s="255">
        <f>SUMIFS('7.  Persistence Report'!Y$27:Y$603,'7.  Persistence Report'!$D$27:$D$603,$B1284,'7.  Persistence Report'!$H$27:$H$603,$R$1186,'7.  Persistence Report'!$J$27:$J$603,"&lt;&gt;Adjustment")</f>
        <v>0</v>
      </c>
      <c r="V1284" s="255">
        <f>SUMIFS('7.  Persistence Report'!Z$27:Z$603,'7.  Persistence Report'!$D$27:$D$603,$B1284,'7.  Persistence Report'!$H$27:$H$603,$R$1186,'7.  Persistence Report'!$J$27:$J$603,"&lt;&gt;Adjustment")</f>
        <v>0</v>
      </c>
      <c r="W1284" s="255">
        <f>SUMIFS('7.  Persistence Report'!AA$27:AA$603,'7.  Persistence Report'!$D$27:$D$603,$B1284,'7.  Persistence Report'!$H$27:$H$603,$R$1186,'7.  Persistence Report'!$J$27:$J$603,"&lt;&gt;Adjustment")</f>
        <v>0</v>
      </c>
      <c r="X1284" s="255">
        <f>SUMIFS('7.  Persistence Report'!AB$27:AB$603,'7.  Persistence Report'!$D$27:$D$603,$B1284,'7.  Persistence Report'!$H$27:$H$603,$R$1186,'7.  Persistence Report'!$J$27:$J$603,"&lt;&gt;Adjustment")</f>
        <v>0</v>
      </c>
      <c r="Y1284" s="255">
        <f>SUMIFS('7.  Persistence Report'!AC$27:AC$603,'7.  Persistence Report'!$D$27:$D$603,$B1284,'7.  Persistence Report'!$H$27:$H$603,$R$1186,'7.  Persistence Report'!$J$27:$J$603,"&lt;&gt;Adjustment")</f>
        <v>0</v>
      </c>
      <c r="Z1284" s="255">
        <f>SUMIFS('7.  Persistence Report'!AD$27:AD$603,'7.  Persistence Report'!$D$27:$D$603,$B1284,'7.  Persistence Report'!$H$27:$H$603,$R$1186,'7.  Persistence Report'!$J$27:$J$603,"&lt;&gt;Adjustment")</f>
        <v>0</v>
      </c>
      <c r="AA1284" s="255">
        <f>SUMIFS('7.  Persistence Report'!AE$27:AE$603,'7.  Persistence Report'!$D$27:$D$603,$B1284,'7.  Persistence Report'!$H$27:$H$603,$R$1186,'7.  Persistence Report'!$J$27:$J$603,"&lt;&gt;Adjustment")</f>
        <v>0</v>
      </c>
      <c r="AB1284" s="255">
        <f>SUMIFS('7.  Persistence Report'!AF$27:AF$603,'7.  Persistence Report'!$D$27:$D$603,$B1284,'7.  Persistence Report'!$H$27:$H$603,$R$1186,'7.  Persistence Report'!$J$27:$J$603,"&lt;&gt;Adjustment")</f>
        <v>0</v>
      </c>
      <c r="AC1284" s="255">
        <f>SUMIFS('7.  Persistence Report'!AG$27:AG$603,'7.  Persistence Report'!$D$27:$D$603,$B1284,'7.  Persistence Report'!$H$27:$H$603,$R$1186,'7.  Persistence Report'!$J$27:$J$603,"&lt;&gt;Adjustment")</f>
        <v>0</v>
      </c>
      <c r="AD1284" s="255">
        <f>SUMIFS('7.  Persistence Report'!AH$27:AH$603,'7.  Persistence Report'!$D$27:$D$603,$B1284,'7.  Persistence Report'!$H$27:$H$603,$R$1186,'7.  Persistence Report'!$J$27:$J$603,"&lt;&gt;Adjustment")</f>
        <v>0</v>
      </c>
      <c r="AE1284" s="361">
        <f>IFERROR(VLOOKUP($B1284,'3-a.  Rate Class Allocations'!$B:$BK,40,FALSE),0)</f>
        <v>0</v>
      </c>
      <c r="AF1284" s="361">
        <f>IFERROR(VLOOKUP($B1284,'3-a.  Rate Class Allocations'!$B:$BK,42,FALSE),0)</f>
        <v>0</v>
      </c>
      <c r="AG1284" s="361">
        <f>IFERROR(VLOOKUP($B1284,'3-a.  Rate Class Allocations'!$B:$BK,44,FALSE),0)</f>
        <v>0</v>
      </c>
      <c r="AH1284" s="361">
        <f>IFERROR(VLOOKUP($B1284,'3-a.  Rate Class Allocations'!$B:$BK,45,FALSE),0)</f>
        <v>0.1367815591093294</v>
      </c>
      <c r="AI1284" s="361">
        <f>IFERROR(VLOOKUP($B1284,'3-a.  Rate Class Allocations'!$B:$BK,47,FALSE),0)</f>
        <v>0</v>
      </c>
      <c r="AJ1284" s="361">
        <f>IFERROR(VLOOKUP($B1284,'3-a.  Rate Class Allocations'!$B:$BK,49,FALSE),0)</f>
        <v>0.86321844089067068</v>
      </c>
      <c r="AK1284" s="366"/>
      <c r="AL1284" s="366"/>
      <c r="AM1284" s="366"/>
      <c r="AN1284" s="366"/>
      <c r="AO1284" s="366"/>
      <c r="AP1284" s="366"/>
      <c r="AQ1284" s="366"/>
      <c r="AR1284" s="366"/>
      <c r="AS1284" s="256">
        <f>SUM(AE1284:AR1284)</f>
        <v>1</v>
      </c>
    </row>
    <row r="1285" spans="1:45" ht="15" customHeight="1" outlineLevel="1">
      <c r="A1285" s="464"/>
      <c r="B1285" s="254" t="s">
        <v>724</v>
      </c>
      <c r="C1285" s="251" t="s">
        <v>163</v>
      </c>
      <c r="D1285" s="255">
        <f>SUMIFS('7.  Persistence Report'!BA$27:BA$603,'7.  Persistence Report'!$D$27:$D$603,$B1284,'7.  Persistence Report'!$H$27:$H$603,$D$1186,'7.  Persistence Report'!$J$27:$J$603,"Adjustment")</f>
        <v>180926215.36711344</v>
      </c>
      <c r="E1285" s="255">
        <f>SUMIFS('7.  Persistence Report'!BB$27:BB$603,'7.  Persistence Report'!$D$27:$D$603,$B1284,'7.  Persistence Report'!$H$27:$H$603,$D$1186,'7.  Persistence Report'!$J$27:$J$603,"Adjustment")</f>
        <v>180926215.36711344</v>
      </c>
      <c r="F1285" s="255">
        <f>SUMIFS('7.  Persistence Report'!BC$27:BC$603,'7.  Persistence Report'!$D$27:$D$603,$B1284,'7.  Persistence Report'!$H$27:$H$603,$D$1186,'7.  Persistence Report'!$J$27:$J$603,"Adjustment")</f>
        <v>180926215.36711344</v>
      </c>
      <c r="G1285" s="255">
        <f>SUMIFS('7.  Persistence Report'!BD$27:BD$603,'7.  Persistence Report'!$D$27:$D$603,$B1284,'7.  Persistence Report'!$H$27:$H$603,$D$1186,'7.  Persistence Report'!$J$27:$J$603,"Adjustment")</f>
        <v>180926215.36711344</v>
      </c>
      <c r="H1285" s="255">
        <f>SUMIFS('7.  Persistence Report'!BE$27:BE$603,'7.  Persistence Report'!$D$27:$D$603,$B1284,'7.  Persistence Report'!$H$27:$H$603,$D$1186,'7.  Persistence Report'!$J$27:$J$603,"Adjustment")</f>
        <v>180926215.36711344</v>
      </c>
      <c r="I1285" s="255">
        <f>SUMIFS('7.  Persistence Report'!BF$27:BF$603,'7.  Persistence Report'!$D$27:$D$603,$B1284,'7.  Persistence Report'!$H$27:$H$603,$D$1186,'7.  Persistence Report'!$J$27:$J$603,"Adjustment")</f>
        <v>180926215.36711344</v>
      </c>
      <c r="J1285" s="255">
        <f>SUMIFS('7.  Persistence Report'!BG$27:BG$603,'7.  Persistence Report'!$D$27:$D$603,$B1284,'7.  Persistence Report'!$H$27:$H$603,$D$1186,'7.  Persistence Report'!$J$27:$J$603,"Adjustment")</f>
        <v>180926215.36711344</v>
      </c>
      <c r="K1285" s="255">
        <f>SUMIFS('7.  Persistence Report'!BH$27:BH$603,'7.  Persistence Report'!$D$27:$D$603,$B1284,'7.  Persistence Report'!$H$27:$H$603,$D$1186,'7.  Persistence Report'!$J$27:$J$603,"Adjustment")</f>
        <v>180926215.36711344</v>
      </c>
      <c r="L1285" s="255">
        <f>SUMIFS('7.  Persistence Report'!BI$27:BI$603,'7.  Persistence Report'!$D$27:$D$603,$B1284,'7.  Persistence Report'!$H$27:$H$603,$D$1186,'7.  Persistence Report'!$J$27:$J$603,"Adjustment")</f>
        <v>180926215.36711344</v>
      </c>
      <c r="M1285" s="255">
        <f>SUMIFS('7.  Persistence Report'!BJ$27:BJ$603,'7.  Persistence Report'!$D$27:$D$603,$B1284,'7.  Persistence Report'!$H$27:$H$603,$D$1186,'7.  Persistence Report'!$J$27:$J$603,"Adjustment")</f>
        <v>180926215.36711344</v>
      </c>
      <c r="N1285" s="255">
        <f>SUMIFS('7.  Persistence Report'!BK$27:BK$603,'7.  Persistence Report'!$D$27:$D$603,$B1284,'7.  Persistence Report'!$H$27:$H$603,$D$1186,'7.  Persistence Report'!$J$27:$J$603,"Adjustment")</f>
        <v>48267104.517223716</v>
      </c>
      <c r="O1285" s="255">
        <f>SUMIFS('7.  Persistence Report'!BL$27:BL$603,'7.  Persistence Report'!$D$27:$D$603,$B1284,'7.  Persistence Report'!$H$27:$H$603,$D$1186,'7.  Persistence Report'!$J$27:$J$603,"Adjustment")</f>
        <v>48267104.517223716</v>
      </c>
      <c r="P1285" s="255">
        <f>SUMIFS('7.  Persistence Report'!BM$27:BM$603,'7.  Persistence Report'!$D$27:$D$603,$B1284,'7.  Persistence Report'!$H$27:$H$603,$D$1186,'7.  Persistence Report'!$J$27:$J$603,"Adjustment")</f>
        <v>48267104.517223716</v>
      </c>
      <c r="Q1285" s="255">
        <f>Q1284</f>
        <v>12</v>
      </c>
      <c r="R1285" s="255">
        <f>SUMIFS('7.  Persistence Report'!V$27:V$603,'7.  Persistence Report'!$D$27:$D$603,$B1284,'7.  Persistence Report'!$H$27:$H$603,$R$1186,'7.  Persistence Report'!$J$27:$J$603,"Adjustment")</f>
        <v>19654.618004866181</v>
      </c>
      <c r="S1285" s="255">
        <f>SUMIFS('7.  Persistence Report'!W$27:W$603,'7.  Persistence Report'!$D$27:$D$603,$B1284,'7.  Persistence Report'!$H$27:$H$603,$R$1186,'7.  Persistence Report'!$J$27:$J$603,"Adjustment")</f>
        <v>19654.618004866181</v>
      </c>
      <c r="T1285" s="255">
        <f>SUMIFS('7.  Persistence Report'!X$27:X$603,'7.  Persistence Report'!$D$27:$D$603,$B1284,'7.  Persistence Report'!$H$27:$H$603,$R$1186,'7.  Persistence Report'!$J$27:$J$603,"Adjustment")</f>
        <v>19654.618004866181</v>
      </c>
      <c r="U1285" s="255">
        <f>SUMIFS('7.  Persistence Report'!Y$27:Y$603,'7.  Persistence Report'!$D$27:$D$603,$B1284,'7.  Persistence Report'!$H$27:$H$603,$R$1186,'7.  Persistence Report'!$J$27:$J$603,"Adjustment")</f>
        <v>19654.618004866181</v>
      </c>
      <c r="V1285" s="255">
        <f>SUMIFS('7.  Persistence Report'!Z$27:Z$603,'7.  Persistence Report'!$D$27:$D$603,$B1284,'7.  Persistence Report'!$H$27:$H$603,$R$1186,'7.  Persistence Report'!$J$27:$J$603,"Adjustment")</f>
        <v>19654.618004866181</v>
      </c>
      <c r="W1285" s="255">
        <f>SUMIFS('7.  Persistence Report'!AA$27:AA$603,'7.  Persistence Report'!$D$27:$D$603,$B1284,'7.  Persistence Report'!$H$27:$H$603,$R$1186,'7.  Persistence Report'!$J$27:$J$603,"Adjustment")</f>
        <v>19654.618004866181</v>
      </c>
      <c r="X1285" s="255">
        <f>SUMIFS('7.  Persistence Report'!AB$27:AB$603,'7.  Persistence Report'!$D$27:$D$603,$B1284,'7.  Persistence Report'!$H$27:$H$603,$R$1186,'7.  Persistence Report'!$J$27:$J$603,"Adjustment")</f>
        <v>19654.618004866181</v>
      </c>
      <c r="Y1285" s="255">
        <f>SUMIFS('7.  Persistence Report'!AC$27:AC$603,'7.  Persistence Report'!$D$27:$D$603,$B1284,'7.  Persistence Report'!$H$27:$H$603,$R$1186,'7.  Persistence Report'!$J$27:$J$603,"Adjustment")</f>
        <v>19654.618004866181</v>
      </c>
      <c r="Z1285" s="255">
        <f>SUMIFS('7.  Persistence Report'!AD$27:AD$603,'7.  Persistence Report'!$D$27:$D$603,$B1284,'7.  Persistence Report'!$H$27:$H$603,$R$1186,'7.  Persistence Report'!$J$27:$J$603,"Adjustment")</f>
        <v>19654.618004866181</v>
      </c>
      <c r="AA1285" s="255">
        <f>SUMIFS('7.  Persistence Report'!AE$27:AE$603,'7.  Persistence Report'!$D$27:$D$603,$B1284,'7.  Persistence Report'!$H$27:$H$603,$R$1186,'7.  Persistence Report'!$J$27:$J$603,"Adjustment")</f>
        <v>19654.618004866181</v>
      </c>
      <c r="AB1285" s="255">
        <f>SUMIFS('7.  Persistence Report'!AF$27:AF$603,'7.  Persistence Report'!$D$27:$D$603,$B1284,'7.  Persistence Report'!$H$27:$H$603,$R$1186,'7.  Persistence Report'!$J$27:$J$603,"Adjustment")</f>
        <v>12870.424574209246</v>
      </c>
      <c r="AC1285" s="255">
        <f>SUMIFS('7.  Persistence Report'!AG$27:AG$603,'7.  Persistence Report'!$D$27:$D$603,$B1284,'7.  Persistence Report'!$H$27:$H$603,$R$1186,'7.  Persistence Report'!$J$27:$J$603,"Adjustment")</f>
        <v>12870.424574209246</v>
      </c>
      <c r="AD1285" s="255">
        <f>SUMIFS('7.  Persistence Report'!AH$27:AH$603,'7.  Persistence Report'!$D$27:$D$603,$B1284,'7.  Persistence Report'!$H$27:$H$603,$R$1186,'7.  Persistence Report'!$J$27:$J$603,"Adjustment")</f>
        <v>12870.424574209246</v>
      </c>
      <c r="AE1285" s="362">
        <f>AE1284</f>
        <v>0</v>
      </c>
      <c r="AF1285" s="362">
        <f t="shared" ref="AF1285:AR1285" si="3523">AF1284</f>
        <v>0</v>
      </c>
      <c r="AG1285" s="362">
        <f t="shared" si="3523"/>
        <v>0</v>
      </c>
      <c r="AH1285" s="362">
        <f t="shared" si="3523"/>
        <v>0.1367815591093294</v>
      </c>
      <c r="AI1285" s="362">
        <f t="shared" si="3523"/>
        <v>0</v>
      </c>
      <c r="AJ1285" s="362">
        <f t="shared" si="3523"/>
        <v>0.86321844089067068</v>
      </c>
      <c r="AK1285" s="362">
        <f t="shared" si="3523"/>
        <v>0</v>
      </c>
      <c r="AL1285" s="362">
        <f t="shared" si="3523"/>
        <v>0</v>
      </c>
      <c r="AM1285" s="362">
        <f t="shared" si="3523"/>
        <v>0</v>
      </c>
      <c r="AN1285" s="362">
        <f t="shared" si="3523"/>
        <v>0</v>
      </c>
      <c r="AO1285" s="362">
        <f t="shared" si="3523"/>
        <v>0</v>
      </c>
      <c r="AP1285" s="362">
        <f t="shared" si="3523"/>
        <v>0</v>
      </c>
      <c r="AQ1285" s="362">
        <f t="shared" si="3523"/>
        <v>0</v>
      </c>
      <c r="AR1285" s="362">
        <f t="shared" si="3523"/>
        <v>0</v>
      </c>
      <c r="AS1285" s="266"/>
    </row>
    <row r="1286" spans="1:45" ht="15" customHeight="1" outlineLevel="1">
      <c r="A1286" s="464"/>
      <c r="B1286" s="254"/>
      <c r="C1286" s="251"/>
      <c r="D1286" s="251"/>
      <c r="E1286" s="251"/>
      <c r="F1286" s="251"/>
      <c r="G1286" s="251"/>
      <c r="H1286" s="251"/>
      <c r="I1286" s="251"/>
      <c r="J1286" s="251"/>
      <c r="K1286" s="251"/>
      <c r="L1286" s="251"/>
      <c r="M1286" s="251"/>
      <c r="N1286" s="251"/>
      <c r="O1286" s="251"/>
      <c r="P1286" s="251"/>
      <c r="Q1286" s="251"/>
      <c r="R1286" s="251"/>
      <c r="S1286" s="251"/>
      <c r="T1286" s="251"/>
      <c r="U1286" s="251"/>
      <c r="V1286" s="251"/>
      <c r="W1286" s="251"/>
      <c r="X1286" s="251"/>
      <c r="Y1286" s="251"/>
      <c r="Z1286" s="251"/>
      <c r="AA1286" s="251"/>
      <c r="AB1286" s="251"/>
      <c r="AC1286" s="251"/>
      <c r="AD1286" s="251"/>
      <c r="AE1286" s="363"/>
      <c r="AF1286" s="376"/>
      <c r="AG1286" s="376"/>
      <c r="AH1286" s="376"/>
      <c r="AI1286" s="376"/>
      <c r="AJ1286" s="376"/>
      <c r="AK1286" s="376"/>
      <c r="AL1286" s="376"/>
      <c r="AM1286" s="376"/>
      <c r="AN1286" s="376"/>
      <c r="AO1286" s="376"/>
      <c r="AP1286" s="376"/>
      <c r="AQ1286" s="376"/>
      <c r="AR1286" s="376"/>
      <c r="AS1286" s="266"/>
    </row>
    <row r="1287" spans="1:45" ht="15" customHeight="1" outlineLevel="1">
      <c r="A1287" s="464">
        <v>31</v>
      </c>
      <c r="B1287" s="379" t="s">
        <v>123</v>
      </c>
      <c r="C1287" s="251" t="s">
        <v>25</v>
      </c>
      <c r="D1287" s="255">
        <f>SUMIFS('7.  Persistence Report'!BA$27:BA$603,'7.  Persistence Report'!$D$27:$D$603,$B1287,'7.  Persistence Report'!$H$27:$H$603,$D$1186,'7.  Persistence Report'!$J$27:$J$603,"&lt;&gt;Adjustment")</f>
        <v>0</v>
      </c>
      <c r="E1287" s="255">
        <f>SUMIFS('7.  Persistence Report'!BB$27:BB$603,'7.  Persistence Report'!$D$27:$D$603,$B1287,'7.  Persistence Report'!$H$27:$H$603,$D$1186,'7.  Persistence Report'!$J$27:$J$603,"&lt;&gt;Adjustment")</f>
        <v>0</v>
      </c>
      <c r="F1287" s="255">
        <f>SUMIFS('7.  Persistence Report'!BC$27:BC$603,'7.  Persistence Report'!$D$27:$D$603,$B1287,'7.  Persistence Report'!$H$27:$H$603,$D$1186,'7.  Persistence Report'!$J$27:$J$603,"&lt;&gt;Adjustment")</f>
        <v>0</v>
      </c>
      <c r="G1287" s="255">
        <f>SUMIFS('7.  Persistence Report'!BD$27:BD$603,'7.  Persistence Report'!$D$27:$D$603,$B1287,'7.  Persistence Report'!$H$27:$H$603,$D$1186,'7.  Persistence Report'!$J$27:$J$603,"&lt;&gt;Adjustment")</f>
        <v>0</v>
      </c>
      <c r="H1287" s="255">
        <f>SUMIFS('7.  Persistence Report'!BE$27:BE$603,'7.  Persistence Report'!$D$27:$D$603,$B1287,'7.  Persistence Report'!$H$27:$H$603,$D$1186,'7.  Persistence Report'!$J$27:$J$603,"&lt;&gt;Adjustment")</f>
        <v>0</v>
      </c>
      <c r="I1287" s="255">
        <f>SUMIFS('7.  Persistence Report'!BF$27:BF$603,'7.  Persistence Report'!$D$27:$D$603,$B1287,'7.  Persistence Report'!$H$27:$H$603,$D$1186,'7.  Persistence Report'!$J$27:$J$603,"&lt;&gt;Adjustment")</f>
        <v>0</v>
      </c>
      <c r="J1287" s="255">
        <f>SUMIFS('7.  Persistence Report'!BG$27:BG$603,'7.  Persistence Report'!$D$27:$D$603,$B1287,'7.  Persistence Report'!$H$27:$H$603,$D$1186,'7.  Persistence Report'!$J$27:$J$603,"&lt;&gt;Adjustment")</f>
        <v>0</v>
      </c>
      <c r="K1287" s="255">
        <f>SUMIFS('7.  Persistence Report'!BH$27:BH$603,'7.  Persistence Report'!$D$27:$D$603,$B1287,'7.  Persistence Report'!$H$27:$H$603,$D$1186,'7.  Persistence Report'!$J$27:$J$603,"&lt;&gt;Adjustment")</f>
        <v>0</v>
      </c>
      <c r="L1287" s="255">
        <f>SUMIFS('7.  Persistence Report'!BI$27:BI$603,'7.  Persistence Report'!$D$27:$D$603,$B1287,'7.  Persistence Report'!$H$27:$H$603,$D$1186,'7.  Persistence Report'!$J$27:$J$603,"&lt;&gt;Adjustment")</f>
        <v>0</v>
      </c>
      <c r="M1287" s="255">
        <f>SUMIFS('7.  Persistence Report'!BJ$27:BJ$603,'7.  Persistence Report'!$D$27:$D$603,$B1287,'7.  Persistence Report'!$H$27:$H$603,$D$1186,'7.  Persistence Report'!$J$27:$J$603,"&lt;&gt;Adjustment")</f>
        <v>0</v>
      </c>
      <c r="N1287" s="255">
        <f>SUMIFS('7.  Persistence Report'!BK$27:BK$603,'7.  Persistence Report'!$D$27:$D$603,$B1287,'7.  Persistence Report'!$H$27:$H$603,$D$1186,'7.  Persistence Report'!$J$27:$J$603,"&lt;&gt;Adjustment")</f>
        <v>0</v>
      </c>
      <c r="O1287" s="255">
        <f>SUMIFS('7.  Persistence Report'!BL$27:BL$603,'7.  Persistence Report'!$D$27:$D$603,$B1287,'7.  Persistence Report'!$H$27:$H$603,$D$1186,'7.  Persistence Report'!$J$27:$J$603,"&lt;&gt;Adjustment")</f>
        <v>0</v>
      </c>
      <c r="P1287" s="255">
        <f>SUMIFS('7.  Persistence Report'!BM$27:BM$603,'7.  Persistence Report'!$D$27:$D$603,$B1287,'7.  Persistence Report'!$H$27:$H$603,$D$1186,'7.  Persistence Report'!$J$27:$J$603,"&lt;&gt;Adjustment")</f>
        <v>0</v>
      </c>
      <c r="Q1287" s="255">
        <v>12</v>
      </c>
      <c r="R1287" s="255">
        <f>SUMIFS('7.  Persistence Report'!V$27:V$603,'7.  Persistence Report'!$D$27:$D$603,$B1287,'7.  Persistence Report'!$H$27:$H$603,$R$1186,'7.  Persistence Report'!$J$27:$J$603,"&lt;&gt;Adjustment")</f>
        <v>0</v>
      </c>
      <c r="S1287" s="255">
        <f>SUMIFS('7.  Persistence Report'!W$27:W$603,'7.  Persistence Report'!$D$27:$D$603,$B1287,'7.  Persistence Report'!$H$27:$H$603,$R$1186,'7.  Persistence Report'!$J$27:$J$603,"&lt;&gt;Adjustment")</f>
        <v>0</v>
      </c>
      <c r="T1287" s="255">
        <f>SUMIFS('7.  Persistence Report'!X$27:X$603,'7.  Persistence Report'!$D$27:$D$603,$B1287,'7.  Persistence Report'!$H$27:$H$603,$R$1186,'7.  Persistence Report'!$J$27:$J$603,"&lt;&gt;Adjustment")</f>
        <v>0</v>
      </c>
      <c r="U1287" s="255">
        <f>SUMIFS('7.  Persistence Report'!Y$27:Y$603,'7.  Persistence Report'!$D$27:$D$603,$B1287,'7.  Persistence Report'!$H$27:$H$603,$R$1186,'7.  Persistence Report'!$J$27:$J$603,"&lt;&gt;Adjustment")</f>
        <v>0</v>
      </c>
      <c r="V1287" s="255">
        <f>SUMIFS('7.  Persistence Report'!Z$27:Z$603,'7.  Persistence Report'!$D$27:$D$603,$B1287,'7.  Persistence Report'!$H$27:$H$603,$R$1186,'7.  Persistence Report'!$J$27:$J$603,"&lt;&gt;Adjustment")</f>
        <v>0</v>
      </c>
      <c r="W1287" s="255">
        <f>SUMIFS('7.  Persistence Report'!AA$27:AA$603,'7.  Persistence Report'!$D$27:$D$603,$B1287,'7.  Persistence Report'!$H$27:$H$603,$R$1186,'7.  Persistence Report'!$J$27:$J$603,"&lt;&gt;Adjustment")</f>
        <v>0</v>
      </c>
      <c r="X1287" s="255">
        <f>SUMIFS('7.  Persistence Report'!AB$27:AB$603,'7.  Persistence Report'!$D$27:$D$603,$B1287,'7.  Persistence Report'!$H$27:$H$603,$R$1186,'7.  Persistence Report'!$J$27:$J$603,"&lt;&gt;Adjustment")</f>
        <v>0</v>
      </c>
      <c r="Y1287" s="255">
        <f>SUMIFS('7.  Persistence Report'!AC$27:AC$603,'7.  Persistence Report'!$D$27:$D$603,$B1287,'7.  Persistence Report'!$H$27:$H$603,$R$1186,'7.  Persistence Report'!$J$27:$J$603,"&lt;&gt;Adjustment")</f>
        <v>0</v>
      </c>
      <c r="Z1287" s="255">
        <f>SUMIFS('7.  Persistence Report'!AD$27:AD$603,'7.  Persistence Report'!$D$27:$D$603,$B1287,'7.  Persistence Report'!$H$27:$H$603,$R$1186,'7.  Persistence Report'!$J$27:$J$603,"&lt;&gt;Adjustment")</f>
        <v>0</v>
      </c>
      <c r="AA1287" s="255">
        <f>SUMIFS('7.  Persistence Report'!AE$27:AE$603,'7.  Persistence Report'!$D$27:$D$603,$B1287,'7.  Persistence Report'!$H$27:$H$603,$R$1186,'7.  Persistence Report'!$J$27:$J$603,"&lt;&gt;Adjustment")</f>
        <v>0</v>
      </c>
      <c r="AB1287" s="255">
        <f>SUMIFS('7.  Persistence Report'!AF$27:AF$603,'7.  Persistence Report'!$D$27:$D$603,$B1287,'7.  Persistence Report'!$H$27:$H$603,$R$1186,'7.  Persistence Report'!$J$27:$J$603,"&lt;&gt;Adjustment")</f>
        <v>0</v>
      </c>
      <c r="AC1287" s="255">
        <f>SUMIFS('7.  Persistence Report'!AG$27:AG$603,'7.  Persistence Report'!$D$27:$D$603,$B1287,'7.  Persistence Report'!$H$27:$H$603,$R$1186,'7.  Persistence Report'!$J$27:$J$603,"&lt;&gt;Adjustment")</f>
        <v>0</v>
      </c>
      <c r="AD1287" s="255">
        <f>SUMIFS('7.  Persistence Report'!AH$27:AH$603,'7.  Persistence Report'!$D$27:$D$603,$B1287,'7.  Persistence Report'!$H$27:$H$603,$R$1186,'7.  Persistence Report'!$J$27:$J$603,"&lt;&gt;Adjustment")</f>
        <v>0</v>
      </c>
      <c r="AE1287" s="361">
        <f>IFERROR(VLOOKUP($B1287,'3-a.  Rate Class Allocations'!$B:$BK,40,FALSE),0)</f>
        <v>0</v>
      </c>
      <c r="AF1287" s="361">
        <f>IFERROR(VLOOKUP($B1287,'3-a.  Rate Class Allocations'!$B:$BK,42,FALSE),0)</f>
        <v>0</v>
      </c>
      <c r="AG1287" s="361">
        <f>IFERROR(VLOOKUP($B1287,'3-a.  Rate Class Allocations'!$B:$BK,44,FALSE),0)</f>
        <v>0</v>
      </c>
      <c r="AH1287" s="361">
        <f>IFERROR(VLOOKUP($B1287,'3-a.  Rate Class Allocations'!$B:$BK,45,FALSE),0)</f>
        <v>0</v>
      </c>
      <c r="AI1287" s="361">
        <f>IFERROR(VLOOKUP($B1287,'3-a.  Rate Class Allocations'!$B:$BK,47,FALSE),0)</f>
        <v>0</v>
      </c>
      <c r="AJ1287" s="361">
        <f>IFERROR(VLOOKUP($B1287,'3-a.  Rate Class Allocations'!$B:$BK,49,FALSE),0)</f>
        <v>0</v>
      </c>
      <c r="AK1287" s="366"/>
      <c r="AL1287" s="366"/>
      <c r="AM1287" s="366"/>
      <c r="AN1287" s="366"/>
      <c r="AO1287" s="366"/>
      <c r="AP1287" s="366"/>
      <c r="AQ1287" s="366"/>
      <c r="AR1287" s="366"/>
      <c r="AS1287" s="256">
        <f>SUM(AE1287:AR1287)</f>
        <v>0</v>
      </c>
    </row>
    <row r="1288" spans="1:45" ht="15" customHeight="1" outlineLevel="1">
      <c r="A1288" s="464"/>
      <c r="B1288" s="254" t="s">
        <v>724</v>
      </c>
      <c r="C1288" s="251" t="s">
        <v>163</v>
      </c>
      <c r="D1288" s="255">
        <f>SUMIFS('7.  Persistence Report'!BA$27:BA$603,'7.  Persistence Report'!$D$27:$D$603,$B1287,'7.  Persistence Report'!$H$27:$H$603,$D$1186,'7.  Persistence Report'!$J$27:$J$603,"Adjustment")</f>
        <v>0</v>
      </c>
      <c r="E1288" s="255">
        <f>SUMIFS('7.  Persistence Report'!BB$27:BB$603,'7.  Persistence Report'!$D$27:$D$603,$B1287,'7.  Persistence Report'!$H$27:$H$603,$D$1186,'7.  Persistence Report'!$J$27:$J$603,"Adjustment")</f>
        <v>0</v>
      </c>
      <c r="F1288" s="255">
        <f>SUMIFS('7.  Persistence Report'!BC$27:BC$603,'7.  Persistence Report'!$D$27:$D$603,$B1287,'7.  Persistence Report'!$H$27:$H$603,$D$1186,'7.  Persistence Report'!$J$27:$J$603,"Adjustment")</f>
        <v>0</v>
      </c>
      <c r="G1288" s="255">
        <f>SUMIFS('7.  Persistence Report'!BD$27:BD$603,'7.  Persistence Report'!$D$27:$D$603,$B1287,'7.  Persistence Report'!$H$27:$H$603,$D$1186,'7.  Persistence Report'!$J$27:$J$603,"Adjustment")</f>
        <v>0</v>
      </c>
      <c r="H1288" s="255">
        <f>SUMIFS('7.  Persistence Report'!BE$27:BE$603,'7.  Persistence Report'!$D$27:$D$603,$B1287,'7.  Persistence Report'!$H$27:$H$603,$D$1186,'7.  Persistence Report'!$J$27:$J$603,"Adjustment")</f>
        <v>0</v>
      </c>
      <c r="I1288" s="255">
        <f>SUMIFS('7.  Persistence Report'!BF$27:BF$603,'7.  Persistence Report'!$D$27:$D$603,$B1287,'7.  Persistence Report'!$H$27:$H$603,$D$1186,'7.  Persistence Report'!$J$27:$J$603,"Adjustment")</f>
        <v>0</v>
      </c>
      <c r="J1288" s="255">
        <f>SUMIFS('7.  Persistence Report'!BG$27:BG$603,'7.  Persistence Report'!$D$27:$D$603,$B1287,'7.  Persistence Report'!$H$27:$H$603,$D$1186,'7.  Persistence Report'!$J$27:$J$603,"Adjustment")</f>
        <v>0</v>
      </c>
      <c r="K1288" s="255">
        <f>SUMIFS('7.  Persistence Report'!BH$27:BH$603,'7.  Persistence Report'!$D$27:$D$603,$B1287,'7.  Persistence Report'!$H$27:$H$603,$D$1186,'7.  Persistence Report'!$J$27:$J$603,"Adjustment")</f>
        <v>0</v>
      </c>
      <c r="L1288" s="255">
        <f>SUMIFS('7.  Persistence Report'!BI$27:BI$603,'7.  Persistence Report'!$D$27:$D$603,$B1287,'7.  Persistence Report'!$H$27:$H$603,$D$1186,'7.  Persistence Report'!$J$27:$J$603,"Adjustment")</f>
        <v>0</v>
      </c>
      <c r="M1288" s="255">
        <f>SUMIFS('7.  Persistence Report'!BJ$27:BJ$603,'7.  Persistence Report'!$D$27:$D$603,$B1287,'7.  Persistence Report'!$H$27:$H$603,$D$1186,'7.  Persistence Report'!$J$27:$J$603,"Adjustment")</f>
        <v>0</v>
      </c>
      <c r="N1288" s="255">
        <f>SUMIFS('7.  Persistence Report'!BK$27:BK$603,'7.  Persistence Report'!$D$27:$D$603,$B1287,'7.  Persistence Report'!$H$27:$H$603,$D$1186,'7.  Persistence Report'!$J$27:$J$603,"Adjustment")</f>
        <v>0</v>
      </c>
      <c r="O1288" s="255">
        <f>SUMIFS('7.  Persistence Report'!BL$27:BL$603,'7.  Persistence Report'!$D$27:$D$603,$B1287,'7.  Persistence Report'!$H$27:$H$603,$D$1186,'7.  Persistence Report'!$J$27:$J$603,"Adjustment")</f>
        <v>0</v>
      </c>
      <c r="P1288" s="255">
        <f>SUMIFS('7.  Persistence Report'!BM$27:BM$603,'7.  Persistence Report'!$D$27:$D$603,$B1287,'7.  Persistence Report'!$H$27:$H$603,$D$1186,'7.  Persistence Report'!$J$27:$J$603,"Adjustment")</f>
        <v>0</v>
      </c>
      <c r="Q1288" s="255">
        <f>Q1287</f>
        <v>12</v>
      </c>
      <c r="R1288" s="255">
        <f>SUMIFS('7.  Persistence Report'!V$27:V$603,'7.  Persistence Report'!$D$27:$D$603,$B1287,'7.  Persistence Report'!$H$27:$H$603,$R$1186,'7.  Persistence Report'!$J$27:$J$603,"Adjustment")</f>
        <v>0</v>
      </c>
      <c r="S1288" s="255">
        <f>SUMIFS('7.  Persistence Report'!W$27:W$603,'7.  Persistence Report'!$D$27:$D$603,$B1287,'7.  Persistence Report'!$H$27:$H$603,$R$1186,'7.  Persistence Report'!$J$27:$J$603,"Adjustment")</f>
        <v>0</v>
      </c>
      <c r="T1288" s="255">
        <f>SUMIFS('7.  Persistence Report'!X$27:X$603,'7.  Persistence Report'!$D$27:$D$603,$B1287,'7.  Persistence Report'!$H$27:$H$603,$R$1186,'7.  Persistence Report'!$J$27:$J$603,"Adjustment")</f>
        <v>0</v>
      </c>
      <c r="U1288" s="255">
        <f>SUMIFS('7.  Persistence Report'!Y$27:Y$603,'7.  Persistence Report'!$D$27:$D$603,$B1287,'7.  Persistence Report'!$H$27:$H$603,$R$1186,'7.  Persistence Report'!$J$27:$J$603,"Adjustment")</f>
        <v>0</v>
      </c>
      <c r="V1288" s="255">
        <f>SUMIFS('7.  Persistence Report'!Z$27:Z$603,'7.  Persistence Report'!$D$27:$D$603,$B1287,'7.  Persistence Report'!$H$27:$H$603,$R$1186,'7.  Persistence Report'!$J$27:$J$603,"Adjustment")</f>
        <v>0</v>
      </c>
      <c r="W1288" s="255">
        <f>SUMIFS('7.  Persistence Report'!AA$27:AA$603,'7.  Persistence Report'!$D$27:$D$603,$B1287,'7.  Persistence Report'!$H$27:$H$603,$R$1186,'7.  Persistence Report'!$J$27:$J$603,"Adjustment")</f>
        <v>0</v>
      </c>
      <c r="X1288" s="255">
        <f>SUMIFS('7.  Persistence Report'!AB$27:AB$603,'7.  Persistence Report'!$D$27:$D$603,$B1287,'7.  Persistence Report'!$H$27:$H$603,$R$1186,'7.  Persistence Report'!$J$27:$J$603,"Adjustment")</f>
        <v>0</v>
      </c>
      <c r="Y1288" s="255">
        <f>SUMIFS('7.  Persistence Report'!AC$27:AC$603,'7.  Persistence Report'!$D$27:$D$603,$B1287,'7.  Persistence Report'!$H$27:$H$603,$R$1186,'7.  Persistence Report'!$J$27:$J$603,"Adjustment")</f>
        <v>0</v>
      </c>
      <c r="Z1288" s="255">
        <f>SUMIFS('7.  Persistence Report'!AD$27:AD$603,'7.  Persistence Report'!$D$27:$D$603,$B1287,'7.  Persistence Report'!$H$27:$H$603,$R$1186,'7.  Persistence Report'!$J$27:$J$603,"Adjustment")</f>
        <v>0</v>
      </c>
      <c r="AA1288" s="255">
        <f>SUMIFS('7.  Persistence Report'!AE$27:AE$603,'7.  Persistence Report'!$D$27:$D$603,$B1287,'7.  Persistence Report'!$H$27:$H$603,$R$1186,'7.  Persistence Report'!$J$27:$J$603,"Adjustment")</f>
        <v>0</v>
      </c>
      <c r="AB1288" s="255">
        <f>SUMIFS('7.  Persistence Report'!AF$27:AF$603,'7.  Persistence Report'!$D$27:$D$603,$B1287,'7.  Persistence Report'!$H$27:$H$603,$R$1186,'7.  Persistence Report'!$J$27:$J$603,"Adjustment")</f>
        <v>0</v>
      </c>
      <c r="AC1288" s="255">
        <f>SUMIFS('7.  Persistence Report'!AG$27:AG$603,'7.  Persistence Report'!$D$27:$D$603,$B1287,'7.  Persistence Report'!$H$27:$H$603,$R$1186,'7.  Persistence Report'!$J$27:$J$603,"Adjustment")</f>
        <v>0</v>
      </c>
      <c r="AD1288" s="255">
        <f>SUMIFS('7.  Persistence Report'!AH$27:AH$603,'7.  Persistence Report'!$D$27:$D$603,$B1287,'7.  Persistence Report'!$H$27:$H$603,$R$1186,'7.  Persistence Report'!$J$27:$J$603,"Adjustment")</f>
        <v>0</v>
      </c>
      <c r="AE1288" s="362">
        <f>AE1287</f>
        <v>0</v>
      </c>
      <c r="AF1288" s="362">
        <f t="shared" ref="AF1288:AR1288" si="3524">AF1287</f>
        <v>0</v>
      </c>
      <c r="AG1288" s="362">
        <f t="shared" si="3524"/>
        <v>0</v>
      </c>
      <c r="AH1288" s="362">
        <f t="shared" si="3524"/>
        <v>0</v>
      </c>
      <c r="AI1288" s="362">
        <f t="shared" si="3524"/>
        <v>0</v>
      </c>
      <c r="AJ1288" s="362">
        <f t="shared" si="3524"/>
        <v>0</v>
      </c>
      <c r="AK1288" s="362">
        <f t="shared" si="3524"/>
        <v>0</v>
      </c>
      <c r="AL1288" s="362">
        <f t="shared" si="3524"/>
        <v>0</v>
      </c>
      <c r="AM1288" s="362">
        <f t="shared" si="3524"/>
        <v>0</v>
      </c>
      <c r="AN1288" s="362">
        <f t="shared" si="3524"/>
        <v>0</v>
      </c>
      <c r="AO1288" s="362">
        <f t="shared" si="3524"/>
        <v>0</v>
      </c>
      <c r="AP1288" s="362">
        <f t="shared" si="3524"/>
        <v>0</v>
      </c>
      <c r="AQ1288" s="362">
        <f t="shared" si="3524"/>
        <v>0</v>
      </c>
      <c r="AR1288" s="362">
        <f t="shared" si="3524"/>
        <v>0</v>
      </c>
      <c r="AS1288" s="266"/>
    </row>
    <row r="1289" spans="1:45" ht="15" customHeight="1" outlineLevel="1">
      <c r="A1289" s="464"/>
      <c r="B1289" s="379"/>
      <c r="C1289" s="251"/>
      <c r="D1289" s="251"/>
      <c r="E1289" s="251"/>
      <c r="F1289" s="251"/>
      <c r="G1289" s="251"/>
      <c r="H1289" s="251"/>
      <c r="I1289" s="251"/>
      <c r="J1289" s="251"/>
      <c r="K1289" s="251"/>
      <c r="L1289" s="251"/>
      <c r="M1289" s="251"/>
      <c r="N1289" s="251"/>
      <c r="O1289" s="251"/>
      <c r="P1289" s="251"/>
      <c r="Q1289" s="251"/>
      <c r="R1289" s="251"/>
      <c r="S1289" s="251"/>
      <c r="T1289" s="251"/>
      <c r="U1289" s="251"/>
      <c r="V1289" s="251"/>
      <c r="W1289" s="251"/>
      <c r="X1289" s="251"/>
      <c r="Y1289" s="251"/>
      <c r="Z1289" s="251"/>
      <c r="AA1289" s="251"/>
      <c r="AB1289" s="251"/>
      <c r="AC1289" s="251"/>
      <c r="AD1289" s="251"/>
      <c r="AE1289" s="363"/>
      <c r="AF1289" s="376"/>
      <c r="AG1289" s="376"/>
      <c r="AH1289" s="376"/>
      <c r="AI1289" s="376"/>
      <c r="AJ1289" s="376"/>
      <c r="AK1289" s="376"/>
      <c r="AL1289" s="376"/>
      <c r="AM1289" s="376"/>
      <c r="AN1289" s="376"/>
      <c r="AO1289" s="376"/>
      <c r="AP1289" s="376"/>
      <c r="AQ1289" s="376"/>
      <c r="AR1289" s="376"/>
      <c r="AS1289" s="266"/>
    </row>
    <row r="1290" spans="1:45" ht="15" customHeight="1" outlineLevel="1">
      <c r="A1290" s="464">
        <v>32</v>
      </c>
      <c r="B1290" s="379" t="s">
        <v>124</v>
      </c>
      <c r="C1290" s="251" t="s">
        <v>25</v>
      </c>
      <c r="D1290" s="255">
        <f>SUMIFS('7.  Persistence Report'!BA$27:BA$603,'7.  Persistence Report'!$D$27:$D$603,$B1290,'7.  Persistence Report'!$H$27:$H$603,$D$1186,'7.  Persistence Report'!$J$27:$J$603,"&lt;&gt;Adjustment")</f>
        <v>0</v>
      </c>
      <c r="E1290" s="255">
        <f>SUMIFS('7.  Persistence Report'!BB$27:BB$603,'7.  Persistence Report'!$D$27:$D$603,$B1290,'7.  Persistence Report'!$H$27:$H$603,$D$1186,'7.  Persistence Report'!$J$27:$J$603,"&lt;&gt;Adjustment")</f>
        <v>0</v>
      </c>
      <c r="F1290" s="255">
        <f>SUMIFS('7.  Persistence Report'!BC$27:BC$603,'7.  Persistence Report'!$D$27:$D$603,$B1290,'7.  Persistence Report'!$H$27:$H$603,$D$1186,'7.  Persistence Report'!$J$27:$J$603,"&lt;&gt;Adjustment")</f>
        <v>0</v>
      </c>
      <c r="G1290" s="255">
        <f>SUMIFS('7.  Persistence Report'!BD$27:BD$603,'7.  Persistence Report'!$D$27:$D$603,$B1290,'7.  Persistence Report'!$H$27:$H$603,$D$1186,'7.  Persistence Report'!$J$27:$J$603,"&lt;&gt;Adjustment")</f>
        <v>0</v>
      </c>
      <c r="H1290" s="255">
        <f>SUMIFS('7.  Persistence Report'!BE$27:BE$603,'7.  Persistence Report'!$D$27:$D$603,$B1290,'7.  Persistence Report'!$H$27:$H$603,$D$1186,'7.  Persistence Report'!$J$27:$J$603,"&lt;&gt;Adjustment")</f>
        <v>0</v>
      </c>
      <c r="I1290" s="255">
        <f>SUMIFS('7.  Persistence Report'!BF$27:BF$603,'7.  Persistence Report'!$D$27:$D$603,$B1290,'7.  Persistence Report'!$H$27:$H$603,$D$1186,'7.  Persistence Report'!$J$27:$J$603,"&lt;&gt;Adjustment")</f>
        <v>0</v>
      </c>
      <c r="J1290" s="255">
        <f>SUMIFS('7.  Persistence Report'!BG$27:BG$603,'7.  Persistence Report'!$D$27:$D$603,$B1290,'7.  Persistence Report'!$H$27:$H$603,$D$1186,'7.  Persistence Report'!$J$27:$J$603,"&lt;&gt;Adjustment")</f>
        <v>0</v>
      </c>
      <c r="K1290" s="255">
        <f>SUMIFS('7.  Persistence Report'!BH$27:BH$603,'7.  Persistence Report'!$D$27:$D$603,$B1290,'7.  Persistence Report'!$H$27:$H$603,$D$1186,'7.  Persistence Report'!$J$27:$J$603,"&lt;&gt;Adjustment")</f>
        <v>0</v>
      </c>
      <c r="L1290" s="255">
        <f>SUMIFS('7.  Persistence Report'!BI$27:BI$603,'7.  Persistence Report'!$D$27:$D$603,$B1290,'7.  Persistence Report'!$H$27:$H$603,$D$1186,'7.  Persistence Report'!$J$27:$J$603,"&lt;&gt;Adjustment")</f>
        <v>0</v>
      </c>
      <c r="M1290" s="255">
        <f>SUMIFS('7.  Persistence Report'!BJ$27:BJ$603,'7.  Persistence Report'!$D$27:$D$603,$B1290,'7.  Persistence Report'!$H$27:$H$603,$D$1186,'7.  Persistence Report'!$J$27:$J$603,"&lt;&gt;Adjustment")</f>
        <v>0</v>
      </c>
      <c r="N1290" s="255">
        <f>SUMIFS('7.  Persistence Report'!BK$27:BK$603,'7.  Persistence Report'!$D$27:$D$603,$B1290,'7.  Persistence Report'!$H$27:$H$603,$D$1186,'7.  Persistence Report'!$J$27:$J$603,"&lt;&gt;Adjustment")</f>
        <v>0</v>
      </c>
      <c r="O1290" s="255">
        <f>SUMIFS('7.  Persistence Report'!BL$27:BL$603,'7.  Persistence Report'!$D$27:$D$603,$B1290,'7.  Persistence Report'!$H$27:$H$603,$D$1186,'7.  Persistence Report'!$J$27:$J$603,"&lt;&gt;Adjustment")</f>
        <v>0</v>
      </c>
      <c r="P1290" s="255">
        <f>SUMIFS('7.  Persistence Report'!BM$27:BM$603,'7.  Persistence Report'!$D$27:$D$603,$B1290,'7.  Persistence Report'!$H$27:$H$603,$D$1186,'7.  Persistence Report'!$J$27:$J$603,"&lt;&gt;Adjustment")</f>
        <v>0</v>
      </c>
      <c r="Q1290" s="255">
        <v>12</v>
      </c>
      <c r="R1290" s="255">
        <f>SUMIFS('7.  Persistence Report'!V$27:V$603,'7.  Persistence Report'!$D$27:$D$603,$B1290,'7.  Persistence Report'!$H$27:$H$603,$R$1186,'7.  Persistence Report'!$J$27:$J$603,"&lt;&gt;Adjustment")</f>
        <v>0</v>
      </c>
      <c r="S1290" s="255">
        <f>SUMIFS('7.  Persistence Report'!W$27:W$603,'7.  Persistence Report'!$D$27:$D$603,$B1290,'7.  Persistence Report'!$H$27:$H$603,$R$1186,'7.  Persistence Report'!$J$27:$J$603,"&lt;&gt;Adjustment")</f>
        <v>0</v>
      </c>
      <c r="T1290" s="255">
        <f>SUMIFS('7.  Persistence Report'!X$27:X$603,'7.  Persistence Report'!$D$27:$D$603,$B1290,'7.  Persistence Report'!$H$27:$H$603,$R$1186,'7.  Persistence Report'!$J$27:$J$603,"&lt;&gt;Adjustment")</f>
        <v>0</v>
      </c>
      <c r="U1290" s="255">
        <f>SUMIFS('7.  Persistence Report'!Y$27:Y$603,'7.  Persistence Report'!$D$27:$D$603,$B1290,'7.  Persistence Report'!$H$27:$H$603,$R$1186,'7.  Persistence Report'!$J$27:$J$603,"&lt;&gt;Adjustment")</f>
        <v>0</v>
      </c>
      <c r="V1290" s="255">
        <f>SUMIFS('7.  Persistence Report'!Z$27:Z$603,'7.  Persistence Report'!$D$27:$D$603,$B1290,'7.  Persistence Report'!$H$27:$H$603,$R$1186,'7.  Persistence Report'!$J$27:$J$603,"&lt;&gt;Adjustment")</f>
        <v>0</v>
      </c>
      <c r="W1290" s="255">
        <f>SUMIFS('7.  Persistence Report'!AA$27:AA$603,'7.  Persistence Report'!$D$27:$D$603,$B1290,'7.  Persistence Report'!$H$27:$H$603,$R$1186,'7.  Persistence Report'!$J$27:$J$603,"&lt;&gt;Adjustment")</f>
        <v>0</v>
      </c>
      <c r="X1290" s="255">
        <f>SUMIFS('7.  Persistence Report'!AB$27:AB$603,'7.  Persistence Report'!$D$27:$D$603,$B1290,'7.  Persistence Report'!$H$27:$H$603,$R$1186,'7.  Persistence Report'!$J$27:$J$603,"&lt;&gt;Adjustment")</f>
        <v>0</v>
      </c>
      <c r="Y1290" s="255">
        <f>SUMIFS('7.  Persistence Report'!AC$27:AC$603,'7.  Persistence Report'!$D$27:$D$603,$B1290,'7.  Persistence Report'!$H$27:$H$603,$R$1186,'7.  Persistence Report'!$J$27:$J$603,"&lt;&gt;Adjustment")</f>
        <v>0</v>
      </c>
      <c r="Z1290" s="255">
        <f>SUMIFS('7.  Persistence Report'!AD$27:AD$603,'7.  Persistence Report'!$D$27:$D$603,$B1290,'7.  Persistence Report'!$H$27:$H$603,$R$1186,'7.  Persistence Report'!$J$27:$J$603,"&lt;&gt;Adjustment")</f>
        <v>0</v>
      </c>
      <c r="AA1290" s="255">
        <f>SUMIFS('7.  Persistence Report'!AE$27:AE$603,'7.  Persistence Report'!$D$27:$D$603,$B1290,'7.  Persistence Report'!$H$27:$H$603,$R$1186,'7.  Persistence Report'!$J$27:$J$603,"&lt;&gt;Adjustment")</f>
        <v>0</v>
      </c>
      <c r="AB1290" s="255">
        <f>SUMIFS('7.  Persistence Report'!AF$27:AF$603,'7.  Persistence Report'!$D$27:$D$603,$B1290,'7.  Persistence Report'!$H$27:$H$603,$R$1186,'7.  Persistence Report'!$J$27:$J$603,"&lt;&gt;Adjustment")</f>
        <v>0</v>
      </c>
      <c r="AC1290" s="255">
        <f>SUMIFS('7.  Persistence Report'!AG$27:AG$603,'7.  Persistence Report'!$D$27:$D$603,$B1290,'7.  Persistence Report'!$H$27:$H$603,$R$1186,'7.  Persistence Report'!$J$27:$J$603,"&lt;&gt;Adjustment")</f>
        <v>0</v>
      </c>
      <c r="AD1290" s="255">
        <f>SUMIFS('7.  Persistence Report'!AH$27:AH$603,'7.  Persistence Report'!$D$27:$D$603,$B1290,'7.  Persistence Report'!$H$27:$H$603,$R$1186,'7.  Persistence Report'!$J$27:$J$603,"&lt;&gt;Adjustment")</f>
        <v>0</v>
      </c>
      <c r="AE1290" s="361">
        <f>IFERROR(VLOOKUP($B1290,'3-a.  Rate Class Allocations'!$B:$BK,40,FALSE),0)</f>
        <v>0</v>
      </c>
      <c r="AF1290" s="361">
        <f>IFERROR(VLOOKUP($B1290,'3-a.  Rate Class Allocations'!$B:$BK,42,FALSE),0)</f>
        <v>0</v>
      </c>
      <c r="AG1290" s="361">
        <f>IFERROR(VLOOKUP($B1290,'3-a.  Rate Class Allocations'!$B:$BK,44,FALSE),0)</f>
        <v>1.0422056016421254E-2</v>
      </c>
      <c r="AH1290" s="361">
        <f>IFERROR(VLOOKUP($B1290,'3-a.  Rate Class Allocations'!$B:$BK,45,FALSE),0)</f>
        <v>0.22321279685040674</v>
      </c>
      <c r="AI1290" s="361">
        <f>IFERROR(VLOOKUP($B1290,'3-a.  Rate Class Allocations'!$B:$BK,47,FALSE),0)</f>
        <v>7.8800844338337353E-2</v>
      </c>
      <c r="AJ1290" s="361">
        <f>IFERROR(VLOOKUP($B1290,'3-a.  Rate Class Allocations'!$B:$BK,49,FALSE),0)</f>
        <v>0.67182651206110544</v>
      </c>
      <c r="AK1290" s="366"/>
      <c r="AL1290" s="366"/>
      <c r="AM1290" s="366"/>
      <c r="AN1290" s="366"/>
      <c r="AO1290" s="366"/>
      <c r="AP1290" s="366"/>
      <c r="AQ1290" s="366"/>
      <c r="AR1290" s="366"/>
      <c r="AS1290" s="256">
        <f>SUM(AE1290:AR1290)</f>
        <v>0.98426220926627073</v>
      </c>
    </row>
    <row r="1291" spans="1:45" ht="15" customHeight="1" outlineLevel="1">
      <c r="A1291" s="464"/>
      <c r="B1291" s="254" t="s">
        <v>724</v>
      </c>
      <c r="C1291" s="251" t="s">
        <v>163</v>
      </c>
      <c r="D1291" s="255">
        <f>SUMIFS('7.  Persistence Report'!BA$27:BA$603,'7.  Persistence Report'!$D$27:$D$603,$B1290,'7.  Persistence Report'!$H$27:$H$603,$D$1186,'7.  Persistence Report'!$J$27:$J$603,"Adjustment")</f>
        <v>0</v>
      </c>
      <c r="E1291" s="255">
        <f>SUMIFS('7.  Persistence Report'!BB$27:BB$603,'7.  Persistence Report'!$D$27:$D$603,$B1290,'7.  Persistence Report'!$H$27:$H$603,$D$1186,'7.  Persistence Report'!$J$27:$J$603,"Adjustment")</f>
        <v>0</v>
      </c>
      <c r="F1291" s="255">
        <f>SUMIFS('7.  Persistence Report'!BC$27:BC$603,'7.  Persistence Report'!$D$27:$D$603,$B1290,'7.  Persistence Report'!$H$27:$H$603,$D$1186,'7.  Persistence Report'!$J$27:$J$603,"Adjustment")</f>
        <v>0</v>
      </c>
      <c r="G1291" s="255">
        <f>SUMIFS('7.  Persistence Report'!BD$27:BD$603,'7.  Persistence Report'!$D$27:$D$603,$B1290,'7.  Persistence Report'!$H$27:$H$603,$D$1186,'7.  Persistence Report'!$J$27:$J$603,"Adjustment")</f>
        <v>0</v>
      </c>
      <c r="H1291" s="255">
        <f>SUMIFS('7.  Persistence Report'!BE$27:BE$603,'7.  Persistence Report'!$D$27:$D$603,$B1290,'7.  Persistence Report'!$H$27:$H$603,$D$1186,'7.  Persistence Report'!$J$27:$J$603,"Adjustment")</f>
        <v>0</v>
      </c>
      <c r="I1291" s="255">
        <f>SUMIFS('7.  Persistence Report'!BF$27:BF$603,'7.  Persistence Report'!$D$27:$D$603,$B1290,'7.  Persistence Report'!$H$27:$H$603,$D$1186,'7.  Persistence Report'!$J$27:$J$603,"Adjustment")</f>
        <v>0</v>
      </c>
      <c r="J1291" s="255">
        <f>SUMIFS('7.  Persistence Report'!BG$27:BG$603,'7.  Persistence Report'!$D$27:$D$603,$B1290,'7.  Persistence Report'!$H$27:$H$603,$D$1186,'7.  Persistence Report'!$J$27:$J$603,"Adjustment")</f>
        <v>0</v>
      </c>
      <c r="K1291" s="255">
        <f>SUMIFS('7.  Persistence Report'!BH$27:BH$603,'7.  Persistence Report'!$D$27:$D$603,$B1290,'7.  Persistence Report'!$H$27:$H$603,$D$1186,'7.  Persistence Report'!$J$27:$J$603,"Adjustment")</f>
        <v>0</v>
      </c>
      <c r="L1291" s="255">
        <f>SUMIFS('7.  Persistence Report'!BI$27:BI$603,'7.  Persistence Report'!$D$27:$D$603,$B1290,'7.  Persistence Report'!$H$27:$H$603,$D$1186,'7.  Persistence Report'!$J$27:$J$603,"Adjustment")</f>
        <v>0</v>
      </c>
      <c r="M1291" s="255">
        <f>SUMIFS('7.  Persistence Report'!BJ$27:BJ$603,'7.  Persistence Report'!$D$27:$D$603,$B1290,'7.  Persistence Report'!$H$27:$H$603,$D$1186,'7.  Persistence Report'!$J$27:$J$603,"Adjustment")</f>
        <v>0</v>
      </c>
      <c r="N1291" s="255">
        <f>SUMIFS('7.  Persistence Report'!BK$27:BK$603,'7.  Persistence Report'!$D$27:$D$603,$B1290,'7.  Persistence Report'!$H$27:$H$603,$D$1186,'7.  Persistence Report'!$J$27:$J$603,"Adjustment")</f>
        <v>0</v>
      </c>
      <c r="O1291" s="255">
        <f>SUMIFS('7.  Persistence Report'!BL$27:BL$603,'7.  Persistence Report'!$D$27:$D$603,$B1290,'7.  Persistence Report'!$H$27:$H$603,$D$1186,'7.  Persistence Report'!$J$27:$J$603,"Adjustment")</f>
        <v>0</v>
      </c>
      <c r="P1291" s="255">
        <f>SUMIFS('7.  Persistence Report'!BM$27:BM$603,'7.  Persistence Report'!$D$27:$D$603,$B1290,'7.  Persistence Report'!$H$27:$H$603,$D$1186,'7.  Persistence Report'!$J$27:$J$603,"Adjustment")</f>
        <v>0</v>
      </c>
      <c r="Q1291" s="255">
        <f>Q1290</f>
        <v>12</v>
      </c>
      <c r="R1291" s="255">
        <f>SUMIFS('7.  Persistence Report'!V$27:V$603,'7.  Persistence Report'!$D$27:$D$603,$B1290,'7.  Persistence Report'!$H$27:$H$603,$R$1186,'7.  Persistence Report'!$J$27:$J$603,"Adjustment")</f>
        <v>0</v>
      </c>
      <c r="S1291" s="255">
        <f>SUMIFS('7.  Persistence Report'!W$27:W$603,'7.  Persistence Report'!$D$27:$D$603,$B1290,'7.  Persistence Report'!$H$27:$H$603,$R$1186,'7.  Persistence Report'!$J$27:$J$603,"Adjustment")</f>
        <v>0</v>
      </c>
      <c r="T1291" s="255">
        <f>SUMIFS('7.  Persistence Report'!X$27:X$603,'7.  Persistence Report'!$D$27:$D$603,$B1290,'7.  Persistence Report'!$H$27:$H$603,$R$1186,'7.  Persistence Report'!$J$27:$J$603,"Adjustment")</f>
        <v>0</v>
      </c>
      <c r="U1291" s="255">
        <f>SUMIFS('7.  Persistence Report'!Y$27:Y$603,'7.  Persistence Report'!$D$27:$D$603,$B1290,'7.  Persistence Report'!$H$27:$H$603,$R$1186,'7.  Persistence Report'!$J$27:$J$603,"Adjustment")</f>
        <v>0</v>
      </c>
      <c r="V1291" s="255">
        <f>SUMIFS('7.  Persistence Report'!Z$27:Z$603,'7.  Persistence Report'!$D$27:$D$603,$B1290,'7.  Persistence Report'!$H$27:$H$603,$R$1186,'7.  Persistence Report'!$J$27:$J$603,"Adjustment")</f>
        <v>0</v>
      </c>
      <c r="W1291" s="255">
        <f>SUMIFS('7.  Persistence Report'!AA$27:AA$603,'7.  Persistence Report'!$D$27:$D$603,$B1290,'7.  Persistence Report'!$H$27:$H$603,$R$1186,'7.  Persistence Report'!$J$27:$J$603,"Adjustment")</f>
        <v>0</v>
      </c>
      <c r="X1291" s="255">
        <f>SUMIFS('7.  Persistence Report'!AB$27:AB$603,'7.  Persistence Report'!$D$27:$D$603,$B1290,'7.  Persistence Report'!$H$27:$H$603,$R$1186,'7.  Persistence Report'!$J$27:$J$603,"Adjustment")</f>
        <v>0</v>
      </c>
      <c r="Y1291" s="255">
        <f>SUMIFS('7.  Persistence Report'!AC$27:AC$603,'7.  Persistence Report'!$D$27:$D$603,$B1290,'7.  Persistence Report'!$H$27:$H$603,$R$1186,'7.  Persistence Report'!$J$27:$J$603,"Adjustment")</f>
        <v>0</v>
      </c>
      <c r="Z1291" s="255">
        <f>SUMIFS('7.  Persistence Report'!AD$27:AD$603,'7.  Persistence Report'!$D$27:$D$603,$B1290,'7.  Persistence Report'!$H$27:$H$603,$R$1186,'7.  Persistence Report'!$J$27:$J$603,"Adjustment")</f>
        <v>0</v>
      </c>
      <c r="AA1291" s="255">
        <f>SUMIFS('7.  Persistence Report'!AE$27:AE$603,'7.  Persistence Report'!$D$27:$D$603,$B1290,'7.  Persistence Report'!$H$27:$H$603,$R$1186,'7.  Persistence Report'!$J$27:$J$603,"Adjustment")</f>
        <v>0</v>
      </c>
      <c r="AB1291" s="255">
        <f>SUMIFS('7.  Persistence Report'!AF$27:AF$603,'7.  Persistence Report'!$D$27:$D$603,$B1290,'7.  Persistence Report'!$H$27:$H$603,$R$1186,'7.  Persistence Report'!$J$27:$J$603,"Adjustment")</f>
        <v>0</v>
      </c>
      <c r="AC1291" s="255">
        <f>SUMIFS('7.  Persistence Report'!AG$27:AG$603,'7.  Persistence Report'!$D$27:$D$603,$B1290,'7.  Persistence Report'!$H$27:$H$603,$R$1186,'7.  Persistence Report'!$J$27:$J$603,"Adjustment")</f>
        <v>0</v>
      </c>
      <c r="AD1291" s="255">
        <f>SUMIFS('7.  Persistence Report'!AH$27:AH$603,'7.  Persistence Report'!$D$27:$D$603,$B1290,'7.  Persistence Report'!$H$27:$H$603,$R$1186,'7.  Persistence Report'!$J$27:$J$603,"Adjustment")</f>
        <v>0</v>
      </c>
      <c r="AE1291" s="362">
        <f>AE1290</f>
        <v>0</v>
      </c>
      <c r="AF1291" s="362">
        <f t="shared" ref="AF1291:AR1291" si="3525">AF1290</f>
        <v>0</v>
      </c>
      <c r="AG1291" s="362">
        <f t="shared" si="3525"/>
        <v>1.0422056016421254E-2</v>
      </c>
      <c r="AH1291" s="362">
        <f t="shared" si="3525"/>
        <v>0.22321279685040674</v>
      </c>
      <c r="AI1291" s="362">
        <f t="shared" si="3525"/>
        <v>7.8800844338337353E-2</v>
      </c>
      <c r="AJ1291" s="362">
        <f t="shared" si="3525"/>
        <v>0.67182651206110544</v>
      </c>
      <c r="AK1291" s="362">
        <f t="shared" si="3525"/>
        <v>0</v>
      </c>
      <c r="AL1291" s="362">
        <f t="shared" si="3525"/>
        <v>0</v>
      </c>
      <c r="AM1291" s="362">
        <f t="shared" si="3525"/>
        <v>0</v>
      </c>
      <c r="AN1291" s="362">
        <f t="shared" si="3525"/>
        <v>0</v>
      </c>
      <c r="AO1291" s="362">
        <f t="shared" si="3525"/>
        <v>0</v>
      </c>
      <c r="AP1291" s="362">
        <f t="shared" si="3525"/>
        <v>0</v>
      </c>
      <c r="AQ1291" s="362">
        <f t="shared" si="3525"/>
        <v>0</v>
      </c>
      <c r="AR1291" s="362">
        <f t="shared" si="3525"/>
        <v>0</v>
      </c>
      <c r="AS1291" s="266"/>
    </row>
    <row r="1292" spans="1:45" ht="15" customHeight="1" outlineLevel="1">
      <c r="A1292" s="464"/>
      <c r="B1292" s="379"/>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251"/>
      <c r="AE1292" s="363"/>
      <c r="AF1292" s="376"/>
      <c r="AG1292" s="376"/>
      <c r="AH1292" s="376"/>
      <c r="AI1292" s="376"/>
      <c r="AJ1292" s="376"/>
      <c r="AK1292" s="376"/>
      <c r="AL1292" s="376"/>
      <c r="AM1292" s="376"/>
      <c r="AN1292" s="376"/>
      <c r="AO1292" s="376"/>
      <c r="AP1292" s="376"/>
      <c r="AQ1292" s="376"/>
      <c r="AR1292" s="376"/>
      <c r="AS1292" s="266"/>
    </row>
    <row r="1293" spans="1:45" ht="15" customHeight="1" outlineLevel="1">
      <c r="A1293" s="464"/>
      <c r="B1293" s="248" t="s">
        <v>498</v>
      </c>
      <c r="C1293" s="251"/>
      <c r="D1293" s="251"/>
      <c r="E1293" s="251"/>
      <c r="F1293" s="251"/>
      <c r="G1293" s="251"/>
      <c r="H1293" s="251"/>
      <c r="I1293" s="251"/>
      <c r="J1293" s="251"/>
      <c r="K1293" s="251"/>
      <c r="L1293" s="251"/>
      <c r="M1293" s="251"/>
      <c r="N1293" s="251"/>
      <c r="O1293" s="251"/>
      <c r="P1293" s="251"/>
      <c r="Q1293" s="251"/>
      <c r="R1293" s="251"/>
      <c r="S1293" s="251"/>
      <c r="T1293" s="251"/>
      <c r="U1293" s="251"/>
      <c r="V1293" s="251"/>
      <c r="W1293" s="251"/>
      <c r="X1293" s="251"/>
      <c r="Y1293" s="251"/>
      <c r="Z1293" s="251"/>
      <c r="AA1293" s="251"/>
      <c r="AB1293" s="251"/>
      <c r="AC1293" s="251"/>
      <c r="AD1293" s="251"/>
      <c r="AE1293" s="363"/>
      <c r="AF1293" s="376"/>
      <c r="AG1293" s="376"/>
      <c r="AH1293" s="376"/>
      <c r="AI1293" s="376"/>
      <c r="AJ1293" s="376"/>
      <c r="AK1293" s="376"/>
      <c r="AL1293" s="376"/>
      <c r="AM1293" s="376"/>
      <c r="AN1293" s="376"/>
      <c r="AO1293" s="376"/>
      <c r="AP1293" s="376"/>
      <c r="AQ1293" s="376"/>
      <c r="AR1293" s="376"/>
      <c r="AS1293" s="266"/>
    </row>
    <row r="1294" spans="1:45" ht="15" customHeight="1" outlineLevel="1">
      <c r="A1294" s="464">
        <v>33</v>
      </c>
      <c r="B1294" s="379" t="s">
        <v>1041</v>
      </c>
      <c r="C1294" s="251" t="s">
        <v>25</v>
      </c>
      <c r="D1294" s="255">
        <f>SUMIFS('7.  Persistence Report'!BA$27:BA$603,'7.  Persistence Report'!$D$27:$D$603,$B1294,'7.  Persistence Report'!$H$27:$H$603,$D$1186,'7.  Persistence Report'!$J$27:$J$603,"&lt;&gt;Adjustment")</f>
        <v>0</v>
      </c>
      <c r="E1294" s="255">
        <f>SUMIFS('7.  Persistence Report'!BB$27:BB$603,'7.  Persistence Report'!$D$27:$D$603,$B1294,'7.  Persistence Report'!$H$27:$H$603,$D$1186,'7.  Persistence Report'!$J$27:$J$603,"&lt;&gt;Adjustment")</f>
        <v>0</v>
      </c>
      <c r="F1294" s="255">
        <f>SUMIFS('7.  Persistence Report'!BC$27:BC$603,'7.  Persistence Report'!$D$27:$D$603,$B1294,'7.  Persistence Report'!$H$27:$H$603,$D$1186,'7.  Persistence Report'!$J$27:$J$603,"&lt;&gt;Adjustment")</f>
        <v>0</v>
      </c>
      <c r="G1294" s="255">
        <f>SUMIFS('7.  Persistence Report'!BD$27:BD$603,'7.  Persistence Report'!$D$27:$D$603,$B1294,'7.  Persistence Report'!$H$27:$H$603,$D$1186,'7.  Persistence Report'!$J$27:$J$603,"&lt;&gt;Adjustment")</f>
        <v>0</v>
      </c>
      <c r="H1294" s="255">
        <f>SUMIFS('7.  Persistence Report'!BE$27:BE$603,'7.  Persistence Report'!$D$27:$D$603,$B1294,'7.  Persistence Report'!$H$27:$H$603,$D$1186,'7.  Persistence Report'!$J$27:$J$603,"&lt;&gt;Adjustment")</f>
        <v>0</v>
      </c>
      <c r="I1294" s="255">
        <f>SUMIFS('7.  Persistence Report'!BF$27:BF$603,'7.  Persistence Report'!$D$27:$D$603,$B1294,'7.  Persistence Report'!$H$27:$H$603,$D$1186,'7.  Persistence Report'!$J$27:$J$603,"&lt;&gt;Adjustment")</f>
        <v>0</v>
      </c>
      <c r="J1294" s="255">
        <f>SUMIFS('7.  Persistence Report'!BG$27:BG$603,'7.  Persistence Report'!$D$27:$D$603,$B1294,'7.  Persistence Report'!$H$27:$H$603,$D$1186,'7.  Persistence Report'!$J$27:$J$603,"&lt;&gt;Adjustment")</f>
        <v>0</v>
      </c>
      <c r="K1294" s="255">
        <f>SUMIFS('7.  Persistence Report'!BH$27:BH$603,'7.  Persistence Report'!$D$27:$D$603,$B1294,'7.  Persistence Report'!$H$27:$H$603,$D$1186,'7.  Persistence Report'!$J$27:$J$603,"&lt;&gt;Adjustment")</f>
        <v>0</v>
      </c>
      <c r="L1294" s="255">
        <f>SUMIFS('7.  Persistence Report'!BI$27:BI$603,'7.  Persistence Report'!$D$27:$D$603,$B1294,'7.  Persistence Report'!$H$27:$H$603,$D$1186,'7.  Persistence Report'!$J$27:$J$603,"&lt;&gt;Adjustment")</f>
        <v>0</v>
      </c>
      <c r="M1294" s="255">
        <f>SUMIFS('7.  Persistence Report'!BJ$27:BJ$603,'7.  Persistence Report'!$D$27:$D$603,$B1294,'7.  Persistence Report'!$H$27:$H$603,$D$1186,'7.  Persistence Report'!$J$27:$J$603,"&lt;&gt;Adjustment")</f>
        <v>0</v>
      </c>
      <c r="N1294" s="255">
        <f>SUMIFS('7.  Persistence Report'!BK$27:BK$603,'7.  Persistence Report'!$D$27:$D$603,$B1294,'7.  Persistence Report'!$H$27:$H$603,$D$1186,'7.  Persistence Report'!$J$27:$J$603,"&lt;&gt;Adjustment")</f>
        <v>0</v>
      </c>
      <c r="O1294" s="255">
        <f>SUMIFS('7.  Persistence Report'!BL$27:BL$603,'7.  Persistence Report'!$D$27:$D$603,$B1294,'7.  Persistence Report'!$H$27:$H$603,$D$1186,'7.  Persistence Report'!$J$27:$J$603,"&lt;&gt;Adjustment")</f>
        <v>0</v>
      </c>
      <c r="P1294" s="255">
        <f>SUMIFS('7.  Persistence Report'!BM$27:BM$603,'7.  Persistence Report'!$D$27:$D$603,$B1294,'7.  Persistence Report'!$H$27:$H$603,$D$1186,'7.  Persistence Report'!$J$27:$J$603,"&lt;&gt;Adjustment")</f>
        <v>0</v>
      </c>
      <c r="Q1294" s="255">
        <v>12</v>
      </c>
      <c r="R1294" s="255">
        <f>SUMIFS('7.  Persistence Report'!V$27:V$603,'7.  Persistence Report'!$D$27:$D$603,$B1294,'7.  Persistence Report'!$H$27:$H$603,$R$1186,'7.  Persistence Report'!$J$27:$J$603,"&lt;&gt;Adjustment")</f>
        <v>0</v>
      </c>
      <c r="S1294" s="255">
        <f>SUMIFS('7.  Persistence Report'!W$27:W$603,'7.  Persistence Report'!$D$27:$D$603,$B1294,'7.  Persistence Report'!$H$27:$H$603,$R$1186,'7.  Persistence Report'!$J$27:$J$603,"&lt;&gt;Adjustment")</f>
        <v>0</v>
      </c>
      <c r="T1294" s="255">
        <f>SUMIFS('7.  Persistence Report'!X$27:X$603,'7.  Persistence Report'!$D$27:$D$603,$B1294,'7.  Persistence Report'!$H$27:$H$603,$R$1186,'7.  Persistence Report'!$J$27:$J$603,"&lt;&gt;Adjustment")</f>
        <v>0</v>
      </c>
      <c r="U1294" s="255">
        <f>SUMIFS('7.  Persistence Report'!Y$27:Y$603,'7.  Persistence Report'!$D$27:$D$603,$B1294,'7.  Persistence Report'!$H$27:$H$603,$R$1186,'7.  Persistence Report'!$J$27:$J$603,"&lt;&gt;Adjustment")</f>
        <v>0</v>
      </c>
      <c r="V1294" s="255">
        <f>SUMIFS('7.  Persistence Report'!Z$27:Z$603,'7.  Persistence Report'!$D$27:$D$603,$B1294,'7.  Persistence Report'!$H$27:$H$603,$R$1186,'7.  Persistence Report'!$J$27:$J$603,"&lt;&gt;Adjustment")</f>
        <v>0</v>
      </c>
      <c r="W1294" s="255">
        <f>SUMIFS('7.  Persistence Report'!AA$27:AA$603,'7.  Persistence Report'!$D$27:$D$603,$B1294,'7.  Persistence Report'!$H$27:$H$603,$R$1186,'7.  Persistence Report'!$J$27:$J$603,"&lt;&gt;Adjustment")</f>
        <v>0</v>
      </c>
      <c r="X1294" s="255">
        <f>SUMIFS('7.  Persistence Report'!AB$27:AB$603,'7.  Persistence Report'!$D$27:$D$603,$B1294,'7.  Persistence Report'!$H$27:$H$603,$R$1186,'7.  Persistence Report'!$J$27:$J$603,"&lt;&gt;Adjustment")</f>
        <v>0</v>
      </c>
      <c r="Y1294" s="255">
        <f>SUMIFS('7.  Persistence Report'!AC$27:AC$603,'7.  Persistence Report'!$D$27:$D$603,$B1294,'7.  Persistence Report'!$H$27:$H$603,$R$1186,'7.  Persistence Report'!$J$27:$J$603,"&lt;&gt;Adjustment")</f>
        <v>0</v>
      </c>
      <c r="Z1294" s="255">
        <f>SUMIFS('7.  Persistence Report'!AD$27:AD$603,'7.  Persistence Report'!$D$27:$D$603,$B1294,'7.  Persistence Report'!$H$27:$H$603,$R$1186,'7.  Persistence Report'!$J$27:$J$603,"&lt;&gt;Adjustment")</f>
        <v>0</v>
      </c>
      <c r="AA1294" s="255">
        <f>SUMIFS('7.  Persistence Report'!AE$27:AE$603,'7.  Persistence Report'!$D$27:$D$603,$B1294,'7.  Persistence Report'!$H$27:$H$603,$R$1186,'7.  Persistence Report'!$J$27:$J$603,"&lt;&gt;Adjustment")</f>
        <v>0</v>
      </c>
      <c r="AB1294" s="255">
        <f>SUMIFS('7.  Persistence Report'!AF$27:AF$603,'7.  Persistence Report'!$D$27:$D$603,$B1294,'7.  Persistence Report'!$H$27:$H$603,$R$1186,'7.  Persistence Report'!$J$27:$J$603,"&lt;&gt;Adjustment")</f>
        <v>0</v>
      </c>
      <c r="AC1294" s="255">
        <f>SUMIFS('7.  Persistence Report'!AG$27:AG$603,'7.  Persistence Report'!$D$27:$D$603,$B1294,'7.  Persistence Report'!$H$27:$H$603,$R$1186,'7.  Persistence Report'!$J$27:$J$603,"&lt;&gt;Adjustment")</f>
        <v>0</v>
      </c>
      <c r="AD1294" s="255">
        <f>SUMIFS('7.  Persistence Report'!AH$27:AH$603,'7.  Persistence Report'!$D$27:$D$603,$B1294,'7.  Persistence Report'!$H$27:$H$603,$R$1186,'7.  Persistence Report'!$J$27:$J$603,"&lt;&gt;Adjustment")</f>
        <v>0</v>
      </c>
      <c r="AE1294" s="361">
        <f>IFERROR(VLOOKUP($B1294,'3-a.  Rate Class Allocations'!$B:$BK,40,FALSE),0)</f>
        <v>0</v>
      </c>
      <c r="AF1294" s="361">
        <f>IFERROR(VLOOKUP($B1294,'3-a.  Rate Class Allocations'!$B:$BK,42,FALSE),0)</f>
        <v>0</v>
      </c>
      <c r="AG1294" s="361">
        <f>IFERROR(VLOOKUP($B1294,'3-a.  Rate Class Allocations'!$B:$BK,44,FALSE),0)</f>
        <v>0</v>
      </c>
      <c r="AH1294" s="361">
        <f>IFERROR(VLOOKUP($B1294,'3-a.  Rate Class Allocations'!$B:$BK,45,FALSE),0)</f>
        <v>0.11612088510294502</v>
      </c>
      <c r="AI1294" s="361">
        <f>IFERROR(VLOOKUP($B1294,'3-a.  Rate Class Allocations'!$B:$BK,47,FALSE),0)</f>
        <v>0.68129806427818973</v>
      </c>
      <c r="AJ1294" s="361">
        <f>IFERROR(VLOOKUP($B1294,'3-a.  Rate Class Allocations'!$B:$BK,49,FALSE),0)</f>
        <v>0.20258105061886528</v>
      </c>
      <c r="AK1294" s="366"/>
      <c r="AL1294" s="366"/>
      <c r="AM1294" s="366"/>
      <c r="AN1294" s="366"/>
      <c r="AO1294" s="366"/>
      <c r="AP1294" s="366"/>
      <c r="AQ1294" s="366"/>
      <c r="AR1294" s="366"/>
      <c r="AS1294" s="256">
        <f>SUM(AE1294:AR1294)</f>
        <v>1</v>
      </c>
    </row>
    <row r="1295" spans="1:45" ht="15" customHeight="1" outlineLevel="1">
      <c r="A1295" s="464"/>
      <c r="B1295" s="254" t="s">
        <v>724</v>
      </c>
      <c r="C1295" s="251" t="s">
        <v>163</v>
      </c>
      <c r="D1295" s="255">
        <f>SUMIFS('7.  Persistence Report'!BA$27:BA$603,'7.  Persistence Report'!$D$27:$D$603,$B1294,'7.  Persistence Report'!$H$27:$H$603,$D$1186,'7.  Persistence Report'!$J$27:$J$603,"Adjustment")</f>
        <v>0</v>
      </c>
      <c r="E1295" s="255">
        <f>SUMIFS('7.  Persistence Report'!BB$27:BB$603,'7.  Persistence Report'!$D$27:$D$603,$B1294,'7.  Persistence Report'!$H$27:$H$603,$D$1186,'7.  Persistence Report'!$J$27:$J$603,"Adjustment")</f>
        <v>0</v>
      </c>
      <c r="F1295" s="255">
        <f>SUMIFS('7.  Persistence Report'!BC$27:BC$603,'7.  Persistence Report'!$D$27:$D$603,$B1294,'7.  Persistence Report'!$H$27:$H$603,$D$1186,'7.  Persistence Report'!$J$27:$J$603,"Adjustment")</f>
        <v>0</v>
      </c>
      <c r="G1295" s="255">
        <f>SUMIFS('7.  Persistence Report'!BD$27:BD$603,'7.  Persistence Report'!$D$27:$D$603,$B1294,'7.  Persistence Report'!$H$27:$H$603,$D$1186,'7.  Persistence Report'!$J$27:$J$603,"Adjustment")</f>
        <v>0</v>
      </c>
      <c r="H1295" s="255">
        <f>SUMIFS('7.  Persistence Report'!BE$27:BE$603,'7.  Persistence Report'!$D$27:$D$603,$B1294,'7.  Persistence Report'!$H$27:$H$603,$D$1186,'7.  Persistence Report'!$J$27:$J$603,"Adjustment")</f>
        <v>0</v>
      </c>
      <c r="I1295" s="255">
        <f>SUMIFS('7.  Persistence Report'!BF$27:BF$603,'7.  Persistence Report'!$D$27:$D$603,$B1294,'7.  Persistence Report'!$H$27:$H$603,$D$1186,'7.  Persistence Report'!$J$27:$J$603,"Adjustment")</f>
        <v>0</v>
      </c>
      <c r="J1295" s="255">
        <f>SUMIFS('7.  Persistence Report'!BG$27:BG$603,'7.  Persistence Report'!$D$27:$D$603,$B1294,'7.  Persistence Report'!$H$27:$H$603,$D$1186,'7.  Persistence Report'!$J$27:$J$603,"Adjustment")</f>
        <v>0</v>
      </c>
      <c r="K1295" s="255">
        <f>SUMIFS('7.  Persistence Report'!BH$27:BH$603,'7.  Persistence Report'!$D$27:$D$603,$B1294,'7.  Persistence Report'!$H$27:$H$603,$D$1186,'7.  Persistence Report'!$J$27:$J$603,"Adjustment")</f>
        <v>0</v>
      </c>
      <c r="L1295" s="255">
        <f>SUMIFS('7.  Persistence Report'!BI$27:BI$603,'7.  Persistence Report'!$D$27:$D$603,$B1294,'7.  Persistence Report'!$H$27:$H$603,$D$1186,'7.  Persistence Report'!$J$27:$J$603,"Adjustment")</f>
        <v>0</v>
      </c>
      <c r="M1295" s="255">
        <f>SUMIFS('7.  Persistence Report'!BJ$27:BJ$603,'7.  Persistence Report'!$D$27:$D$603,$B1294,'7.  Persistence Report'!$H$27:$H$603,$D$1186,'7.  Persistence Report'!$J$27:$J$603,"Adjustment")</f>
        <v>0</v>
      </c>
      <c r="N1295" s="255">
        <f>SUMIFS('7.  Persistence Report'!BK$27:BK$603,'7.  Persistence Report'!$D$27:$D$603,$B1294,'7.  Persistence Report'!$H$27:$H$603,$D$1186,'7.  Persistence Report'!$J$27:$J$603,"Adjustment")</f>
        <v>0</v>
      </c>
      <c r="O1295" s="255">
        <f>SUMIFS('7.  Persistence Report'!BL$27:BL$603,'7.  Persistence Report'!$D$27:$D$603,$B1294,'7.  Persistence Report'!$H$27:$H$603,$D$1186,'7.  Persistence Report'!$J$27:$J$603,"Adjustment")</f>
        <v>0</v>
      </c>
      <c r="P1295" s="255">
        <f>SUMIFS('7.  Persistence Report'!BM$27:BM$603,'7.  Persistence Report'!$D$27:$D$603,$B1294,'7.  Persistence Report'!$H$27:$H$603,$D$1186,'7.  Persistence Report'!$J$27:$J$603,"Adjustment")</f>
        <v>0</v>
      </c>
      <c r="Q1295" s="255">
        <f>Q1294</f>
        <v>12</v>
      </c>
      <c r="R1295" s="255">
        <f>SUMIFS('7.  Persistence Report'!V$27:V$603,'7.  Persistence Report'!$D$27:$D$603,$B1294,'7.  Persistence Report'!$H$27:$H$603,$R$1186,'7.  Persistence Report'!$J$27:$J$603,"Adjustment")</f>
        <v>0</v>
      </c>
      <c r="S1295" s="255">
        <f>SUMIFS('7.  Persistence Report'!W$27:W$603,'7.  Persistence Report'!$D$27:$D$603,$B1294,'7.  Persistence Report'!$H$27:$H$603,$R$1186,'7.  Persistence Report'!$J$27:$J$603,"Adjustment")</f>
        <v>0</v>
      </c>
      <c r="T1295" s="255">
        <f>SUMIFS('7.  Persistence Report'!X$27:X$603,'7.  Persistence Report'!$D$27:$D$603,$B1294,'7.  Persistence Report'!$H$27:$H$603,$R$1186,'7.  Persistence Report'!$J$27:$J$603,"Adjustment")</f>
        <v>0</v>
      </c>
      <c r="U1295" s="255">
        <f>SUMIFS('7.  Persistence Report'!Y$27:Y$603,'7.  Persistence Report'!$D$27:$D$603,$B1294,'7.  Persistence Report'!$H$27:$H$603,$R$1186,'7.  Persistence Report'!$J$27:$J$603,"Adjustment")</f>
        <v>0</v>
      </c>
      <c r="V1295" s="255">
        <f>SUMIFS('7.  Persistence Report'!Z$27:Z$603,'7.  Persistence Report'!$D$27:$D$603,$B1294,'7.  Persistence Report'!$H$27:$H$603,$R$1186,'7.  Persistence Report'!$J$27:$J$603,"Adjustment")</f>
        <v>0</v>
      </c>
      <c r="W1295" s="255">
        <f>SUMIFS('7.  Persistence Report'!AA$27:AA$603,'7.  Persistence Report'!$D$27:$D$603,$B1294,'7.  Persistence Report'!$H$27:$H$603,$R$1186,'7.  Persistence Report'!$J$27:$J$603,"Adjustment")</f>
        <v>0</v>
      </c>
      <c r="X1295" s="255">
        <f>SUMIFS('7.  Persistence Report'!AB$27:AB$603,'7.  Persistence Report'!$D$27:$D$603,$B1294,'7.  Persistence Report'!$H$27:$H$603,$R$1186,'7.  Persistence Report'!$J$27:$J$603,"Adjustment")</f>
        <v>0</v>
      </c>
      <c r="Y1295" s="255">
        <f>SUMIFS('7.  Persistence Report'!AC$27:AC$603,'7.  Persistence Report'!$D$27:$D$603,$B1294,'7.  Persistence Report'!$H$27:$H$603,$R$1186,'7.  Persistence Report'!$J$27:$J$603,"Adjustment")</f>
        <v>0</v>
      </c>
      <c r="Z1295" s="255">
        <f>SUMIFS('7.  Persistence Report'!AD$27:AD$603,'7.  Persistence Report'!$D$27:$D$603,$B1294,'7.  Persistence Report'!$H$27:$H$603,$R$1186,'7.  Persistence Report'!$J$27:$J$603,"Adjustment")</f>
        <v>0</v>
      </c>
      <c r="AA1295" s="255">
        <f>SUMIFS('7.  Persistence Report'!AE$27:AE$603,'7.  Persistence Report'!$D$27:$D$603,$B1294,'7.  Persistence Report'!$H$27:$H$603,$R$1186,'7.  Persistence Report'!$J$27:$J$603,"Adjustment")</f>
        <v>0</v>
      </c>
      <c r="AB1295" s="255">
        <f>SUMIFS('7.  Persistence Report'!AF$27:AF$603,'7.  Persistence Report'!$D$27:$D$603,$B1294,'7.  Persistence Report'!$H$27:$H$603,$R$1186,'7.  Persistence Report'!$J$27:$J$603,"Adjustment")</f>
        <v>0</v>
      </c>
      <c r="AC1295" s="255">
        <f>SUMIFS('7.  Persistence Report'!AG$27:AG$603,'7.  Persistence Report'!$D$27:$D$603,$B1294,'7.  Persistence Report'!$H$27:$H$603,$R$1186,'7.  Persistence Report'!$J$27:$J$603,"Adjustment")</f>
        <v>0</v>
      </c>
      <c r="AD1295" s="255">
        <f>SUMIFS('7.  Persistence Report'!AH$27:AH$603,'7.  Persistence Report'!$D$27:$D$603,$B1294,'7.  Persistence Report'!$H$27:$H$603,$R$1186,'7.  Persistence Report'!$J$27:$J$603,"Adjustment")</f>
        <v>0</v>
      </c>
      <c r="AE1295" s="362">
        <f>AE1294</f>
        <v>0</v>
      </c>
      <c r="AF1295" s="362">
        <f t="shared" ref="AF1295:AR1295" si="3526">AF1294</f>
        <v>0</v>
      </c>
      <c r="AG1295" s="362">
        <f t="shared" si="3526"/>
        <v>0</v>
      </c>
      <c r="AH1295" s="362">
        <f t="shared" si="3526"/>
        <v>0.11612088510294502</v>
      </c>
      <c r="AI1295" s="362">
        <f t="shared" si="3526"/>
        <v>0.68129806427818973</v>
      </c>
      <c r="AJ1295" s="362">
        <f t="shared" si="3526"/>
        <v>0.20258105061886528</v>
      </c>
      <c r="AK1295" s="362">
        <f t="shared" si="3526"/>
        <v>0</v>
      </c>
      <c r="AL1295" s="362">
        <f t="shared" si="3526"/>
        <v>0</v>
      </c>
      <c r="AM1295" s="362">
        <f t="shared" si="3526"/>
        <v>0</v>
      </c>
      <c r="AN1295" s="362">
        <f t="shared" si="3526"/>
        <v>0</v>
      </c>
      <c r="AO1295" s="362">
        <f t="shared" si="3526"/>
        <v>0</v>
      </c>
      <c r="AP1295" s="362">
        <f t="shared" si="3526"/>
        <v>0</v>
      </c>
      <c r="AQ1295" s="362">
        <f t="shared" si="3526"/>
        <v>0</v>
      </c>
      <c r="AR1295" s="362">
        <f t="shared" si="3526"/>
        <v>0</v>
      </c>
      <c r="AS1295" s="266"/>
    </row>
    <row r="1296" spans="1:45" ht="15" customHeight="1" outlineLevel="1">
      <c r="A1296" s="464"/>
      <c r="B1296" s="379"/>
      <c r="C1296" s="251"/>
      <c r="D1296" s="251"/>
      <c r="E1296" s="251"/>
      <c r="F1296" s="251"/>
      <c r="G1296" s="251"/>
      <c r="H1296" s="251"/>
      <c r="I1296" s="251"/>
      <c r="J1296" s="251"/>
      <c r="K1296" s="251"/>
      <c r="L1296" s="251"/>
      <c r="M1296" s="251"/>
      <c r="N1296" s="251"/>
      <c r="O1296" s="251"/>
      <c r="P1296" s="251"/>
      <c r="Q1296" s="251"/>
      <c r="R1296" s="251"/>
      <c r="S1296" s="251"/>
      <c r="T1296" s="251"/>
      <c r="U1296" s="251"/>
      <c r="V1296" s="251"/>
      <c r="W1296" s="251"/>
      <c r="X1296" s="251"/>
      <c r="Y1296" s="251"/>
      <c r="Z1296" s="251"/>
      <c r="AA1296" s="251"/>
      <c r="AB1296" s="251"/>
      <c r="AC1296" s="251"/>
      <c r="AD1296" s="251"/>
      <c r="AE1296" s="363"/>
      <c r="AF1296" s="376"/>
      <c r="AG1296" s="376"/>
      <c r="AH1296" s="376"/>
      <c r="AI1296" s="376"/>
      <c r="AJ1296" s="376"/>
      <c r="AK1296" s="376"/>
      <c r="AL1296" s="376"/>
      <c r="AM1296" s="376"/>
      <c r="AN1296" s="376"/>
      <c r="AO1296" s="376"/>
      <c r="AP1296" s="376"/>
      <c r="AQ1296" s="376"/>
      <c r="AR1296" s="376"/>
      <c r="AS1296" s="266"/>
    </row>
    <row r="1297" spans="1:45" ht="15" hidden="1" customHeight="1" outlineLevel="1">
      <c r="A1297" s="464">
        <v>34</v>
      </c>
      <c r="B1297" s="379" t="s">
        <v>126</v>
      </c>
      <c r="C1297" s="251" t="s">
        <v>25</v>
      </c>
      <c r="D1297" s="255"/>
      <c r="E1297" s="255"/>
      <c r="F1297" s="255"/>
      <c r="G1297" s="255"/>
      <c r="H1297" s="255"/>
      <c r="I1297" s="255"/>
      <c r="J1297" s="255"/>
      <c r="K1297" s="255"/>
      <c r="L1297" s="255"/>
      <c r="M1297" s="255"/>
      <c r="N1297" s="255"/>
      <c r="O1297" s="255"/>
      <c r="P1297" s="255"/>
      <c r="Q1297" s="255">
        <v>0</v>
      </c>
      <c r="R1297" s="255"/>
      <c r="S1297" s="255"/>
      <c r="T1297" s="255"/>
      <c r="U1297" s="255"/>
      <c r="V1297" s="255"/>
      <c r="W1297" s="255"/>
      <c r="X1297" s="255"/>
      <c r="Y1297" s="255"/>
      <c r="Z1297" s="255"/>
      <c r="AA1297" s="255"/>
      <c r="AB1297" s="255"/>
      <c r="AC1297" s="255"/>
      <c r="AD1297" s="255"/>
      <c r="AE1297" s="377"/>
      <c r="AF1297" s="366"/>
      <c r="AG1297" s="366"/>
      <c r="AH1297" s="366"/>
      <c r="AI1297" s="366"/>
      <c r="AJ1297" s="366"/>
      <c r="AK1297" s="366"/>
      <c r="AL1297" s="366"/>
      <c r="AM1297" s="366"/>
      <c r="AN1297" s="366"/>
      <c r="AO1297" s="366"/>
      <c r="AP1297" s="366"/>
      <c r="AQ1297" s="366"/>
      <c r="AR1297" s="366"/>
      <c r="AS1297" s="256">
        <f>SUM(AE1297:AR1297)</f>
        <v>0</v>
      </c>
    </row>
    <row r="1298" spans="1:45" ht="15" hidden="1" customHeight="1" outlineLevel="1">
      <c r="A1298" s="464"/>
      <c r="B1298" s="254" t="s">
        <v>724</v>
      </c>
      <c r="C1298" s="251" t="s">
        <v>163</v>
      </c>
      <c r="D1298" s="255"/>
      <c r="E1298" s="255"/>
      <c r="F1298" s="255"/>
      <c r="G1298" s="255"/>
      <c r="H1298" s="255"/>
      <c r="I1298" s="255"/>
      <c r="J1298" s="255"/>
      <c r="K1298" s="255"/>
      <c r="L1298" s="255"/>
      <c r="M1298" s="255"/>
      <c r="N1298" s="255"/>
      <c r="O1298" s="255"/>
      <c r="P1298" s="255"/>
      <c r="Q1298" s="255">
        <f>Q1297</f>
        <v>0</v>
      </c>
      <c r="R1298" s="255"/>
      <c r="S1298" s="255"/>
      <c r="T1298" s="255"/>
      <c r="U1298" s="255"/>
      <c r="V1298" s="255"/>
      <c r="W1298" s="255"/>
      <c r="X1298" s="255"/>
      <c r="Y1298" s="255"/>
      <c r="Z1298" s="255"/>
      <c r="AA1298" s="255"/>
      <c r="AB1298" s="255"/>
      <c r="AC1298" s="255"/>
      <c r="AD1298" s="255"/>
      <c r="AE1298" s="362">
        <f>AE1297</f>
        <v>0</v>
      </c>
      <c r="AF1298" s="362">
        <f t="shared" ref="AF1298:AR1298" si="3527">AF1297</f>
        <v>0</v>
      </c>
      <c r="AG1298" s="362">
        <f t="shared" si="3527"/>
        <v>0</v>
      </c>
      <c r="AH1298" s="362">
        <f t="shared" si="3527"/>
        <v>0</v>
      </c>
      <c r="AI1298" s="362">
        <f t="shared" si="3527"/>
        <v>0</v>
      </c>
      <c r="AJ1298" s="362">
        <f t="shared" si="3527"/>
        <v>0</v>
      </c>
      <c r="AK1298" s="362">
        <f t="shared" si="3527"/>
        <v>0</v>
      </c>
      <c r="AL1298" s="362">
        <f t="shared" si="3527"/>
        <v>0</v>
      </c>
      <c r="AM1298" s="362">
        <f t="shared" si="3527"/>
        <v>0</v>
      </c>
      <c r="AN1298" s="362">
        <f t="shared" si="3527"/>
        <v>0</v>
      </c>
      <c r="AO1298" s="362">
        <f t="shared" si="3527"/>
        <v>0</v>
      </c>
      <c r="AP1298" s="362">
        <f t="shared" si="3527"/>
        <v>0</v>
      </c>
      <c r="AQ1298" s="362">
        <f t="shared" si="3527"/>
        <v>0</v>
      </c>
      <c r="AR1298" s="362">
        <f t="shared" si="3527"/>
        <v>0</v>
      </c>
      <c r="AS1298" s="266"/>
    </row>
    <row r="1299" spans="1:45" ht="15" hidden="1" customHeight="1" outlineLevel="1">
      <c r="A1299" s="464"/>
      <c r="B1299" s="379"/>
      <c r="C1299" s="251"/>
      <c r="D1299" s="251"/>
      <c r="E1299" s="251"/>
      <c r="F1299" s="251"/>
      <c r="G1299" s="251"/>
      <c r="H1299" s="251"/>
      <c r="I1299" s="251"/>
      <c r="J1299" s="251"/>
      <c r="K1299" s="251"/>
      <c r="L1299" s="251"/>
      <c r="M1299" s="251"/>
      <c r="N1299" s="251"/>
      <c r="O1299" s="251"/>
      <c r="P1299" s="251"/>
      <c r="Q1299" s="251"/>
      <c r="R1299" s="251"/>
      <c r="S1299" s="251"/>
      <c r="T1299" s="251"/>
      <c r="U1299" s="251"/>
      <c r="V1299" s="251"/>
      <c r="W1299" s="251"/>
      <c r="X1299" s="251"/>
      <c r="Y1299" s="251"/>
      <c r="Z1299" s="251"/>
      <c r="AA1299" s="251"/>
      <c r="AB1299" s="251"/>
      <c r="AC1299" s="251"/>
      <c r="AD1299" s="251"/>
      <c r="AE1299" s="363"/>
      <c r="AF1299" s="376"/>
      <c r="AG1299" s="376"/>
      <c r="AH1299" s="376"/>
      <c r="AI1299" s="376"/>
      <c r="AJ1299" s="376"/>
      <c r="AK1299" s="376"/>
      <c r="AL1299" s="376"/>
      <c r="AM1299" s="376"/>
      <c r="AN1299" s="376"/>
      <c r="AO1299" s="376"/>
      <c r="AP1299" s="376"/>
      <c r="AQ1299" s="376"/>
      <c r="AR1299" s="376"/>
      <c r="AS1299" s="266"/>
    </row>
    <row r="1300" spans="1:45" ht="15" hidden="1" customHeight="1" outlineLevel="1">
      <c r="A1300" s="464">
        <v>35</v>
      </c>
      <c r="B1300" s="379" t="s">
        <v>127</v>
      </c>
      <c r="C1300" s="251" t="s">
        <v>25</v>
      </c>
      <c r="D1300" s="255"/>
      <c r="E1300" s="255"/>
      <c r="F1300" s="255"/>
      <c r="G1300" s="255"/>
      <c r="H1300" s="255"/>
      <c r="I1300" s="255"/>
      <c r="J1300" s="255"/>
      <c r="K1300" s="255"/>
      <c r="L1300" s="255"/>
      <c r="M1300" s="255"/>
      <c r="N1300" s="255"/>
      <c r="O1300" s="255"/>
      <c r="P1300" s="255"/>
      <c r="Q1300" s="255">
        <v>0</v>
      </c>
      <c r="R1300" s="255"/>
      <c r="S1300" s="255"/>
      <c r="T1300" s="255"/>
      <c r="U1300" s="255"/>
      <c r="V1300" s="255"/>
      <c r="W1300" s="255"/>
      <c r="X1300" s="255"/>
      <c r="Y1300" s="255"/>
      <c r="Z1300" s="255"/>
      <c r="AA1300" s="255"/>
      <c r="AB1300" s="255"/>
      <c r="AC1300" s="255"/>
      <c r="AD1300" s="255"/>
      <c r="AE1300" s="377"/>
      <c r="AF1300" s="366"/>
      <c r="AG1300" s="366"/>
      <c r="AH1300" s="366"/>
      <c r="AI1300" s="366"/>
      <c r="AJ1300" s="366"/>
      <c r="AK1300" s="366"/>
      <c r="AL1300" s="366"/>
      <c r="AM1300" s="366"/>
      <c r="AN1300" s="366"/>
      <c r="AO1300" s="366"/>
      <c r="AP1300" s="366"/>
      <c r="AQ1300" s="366"/>
      <c r="AR1300" s="366"/>
      <c r="AS1300" s="256">
        <f>SUM(AE1300:AR1300)</f>
        <v>0</v>
      </c>
    </row>
    <row r="1301" spans="1:45" ht="15" hidden="1" customHeight="1" outlineLevel="1">
      <c r="A1301" s="464"/>
      <c r="B1301" s="254" t="s">
        <v>724</v>
      </c>
      <c r="C1301" s="251" t="s">
        <v>163</v>
      </c>
      <c r="D1301" s="255"/>
      <c r="E1301" s="255"/>
      <c r="F1301" s="255"/>
      <c r="G1301" s="255"/>
      <c r="H1301" s="255"/>
      <c r="I1301" s="255"/>
      <c r="J1301" s="255"/>
      <c r="K1301" s="255"/>
      <c r="L1301" s="255"/>
      <c r="M1301" s="255"/>
      <c r="N1301" s="255"/>
      <c r="O1301" s="255"/>
      <c r="P1301" s="255"/>
      <c r="Q1301" s="255">
        <f>Q1300</f>
        <v>0</v>
      </c>
      <c r="R1301" s="255"/>
      <c r="S1301" s="255"/>
      <c r="T1301" s="255"/>
      <c r="U1301" s="255"/>
      <c r="V1301" s="255"/>
      <c r="W1301" s="255"/>
      <c r="X1301" s="255"/>
      <c r="Y1301" s="255"/>
      <c r="Z1301" s="255"/>
      <c r="AA1301" s="255"/>
      <c r="AB1301" s="255"/>
      <c r="AC1301" s="255"/>
      <c r="AD1301" s="255"/>
      <c r="AE1301" s="362">
        <f>AE1300</f>
        <v>0</v>
      </c>
      <c r="AF1301" s="362">
        <f t="shared" ref="AF1301:AR1301" si="3528">AF1300</f>
        <v>0</v>
      </c>
      <c r="AG1301" s="362">
        <f t="shared" si="3528"/>
        <v>0</v>
      </c>
      <c r="AH1301" s="362">
        <f t="shared" si="3528"/>
        <v>0</v>
      </c>
      <c r="AI1301" s="362">
        <f t="shared" si="3528"/>
        <v>0</v>
      </c>
      <c r="AJ1301" s="362">
        <f t="shared" si="3528"/>
        <v>0</v>
      </c>
      <c r="AK1301" s="362">
        <f t="shared" si="3528"/>
        <v>0</v>
      </c>
      <c r="AL1301" s="362">
        <f t="shared" si="3528"/>
        <v>0</v>
      </c>
      <c r="AM1301" s="362">
        <f t="shared" si="3528"/>
        <v>0</v>
      </c>
      <c r="AN1301" s="362">
        <f t="shared" si="3528"/>
        <v>0</v>
      </c>
      <c r="AO1301" s="362">
        <f t="shared" si="3528"/>
        <v>0</v>
      </c>
      <c r="AP1301" s="362">
        <f t="shared" si="3528"/>
        <v>0</v>
      </c>
      <c r="AQ1301" s="362">
        <f t="shared" si="3528"/>
        <v>0</v>
      </c>
      <c r="AR1301" s="362">
        <f t="shared" si="3528"/>
        <v>0</v>
      </c>
      <c r="AS1301" s="266"/>
    </row>
    <row r="1302" spans="1:45" ht="15" hidden="1" customHeight="1" outlineLevel="1">
      <c r="A1302" s="464"/>
      <c r="B1302" s="382"/>
      <c r="C1302" s="251"/>
      <c r="D1302" s="251"/>
      <c r="E1302" s="251"/>
      <c r="F1302" s="251"/>
      <c r="G1302" s="251"/>
      <c r="H1302" s="251"/>
      <c r="I1302" s="251"/>
      <c r="J1302" s="251"/>
      <c r="K1302" s="251"/>
      <c r="L1302" s="251"/>
      <c r="M1302" s="251"/>
      <c r="N1302" s="251"/>
      <c r="O1302" s="251"/>
      <c r="P1302" s="251"/>
      <c r="Q1302" s="251"/>
      <c r="R1302" s="251"/>
      <c r="S1302" s="251"/>
      <c r="T1302" s="251"/>
      <c r="U1302" s="251"/>
      <c r="V1302" s="251"/>
      <c r="W1302" s="251"/>
      <c r="X1302" s="251"/>
      <c r="Y1302" s="251"/>
      <c r="Z1302" s="251"/>
      <c r="AA1302" s="251"/>
      <c r="AB1302" s="251"/>
      <c r="AC1302" s="251"/>
      <c r="AD1302" s="251"/>
      <c r="AE1302" s="363"/>
      <c r="AF1302" s="376"/>
      <c r="AG1302" s="376"/>
      <c r="AH1302" s="376"/>
      <c r="AI1302" s="376"/>
      <c r="AJ1302" s="376"/>
      <c r="AK1302" s="376"/>
      <c r="AL1302" s="376"/>
      <c r="AM1302" s="376"/>
      <c r="AN1302" s="376"/>
      <c r="AO1302" s="376"/>
      <c r="AP1302" s="376"/>
      <c r="AQ1302" s="376"/>
      <c r="AR1302" s="376"/>
      <c r="AS1302" s="266"/>
    </row>
    <row r="1303" spans="1:45" ht="15" hidden="1" customHeight="1" outlineLevel="1">
      <c r="A1303" s="464"/>
      <c r="B1303" s="248" t="s">
        <v>499</v>
      </c>
      <c r="C1303" s="251"/>
      <c r="D1303" s="251"/>
      <c r="E1303" s="251"/>
      <c r="F1303" s="251"/>
      <c r="G1303" s="251"/>
      <c r="H1303" s="251"/>
      <c r="I1303" s="251"/>
      <c r="J1303" s="251"/>
      <c r="K1303" s="251"/>
      <c r="L1303" s="251"/>
      <c r="M1303" s="251"/>
      <c r="N1303" s="251"/>
      <c r="O1303" s="251"/>
      <c r="P1303" s="251"/>
      <c r="Q1303" s="251"/>
      <c r="R1303" s="251"/>
      <c r="S1303" s="251"/>
      <c r="T1303" s="251"/>
      <c r="U1303" s="251"/>
      <c r="V1303" s="251"/>
      <c r="W1303" s="251"/>
      <c r="X1303" s="251"/>
      <c r="Y1303" s="251"/>
      <c r="Z1303" s="251"/>
      <c r="AA1303" s="251"/>
      <c r="AB1303" s="251"/>
      <c r="AC1303" s="251"/>
      <c r="AD1303" s="251"/>
      <c r="AE1303" s="363"/>
      <c r="AF1303" s="376"/>
      <c r="AG1303" s="376"/>
      <c r="AH1303" s="376"/>
      <c r="AI1303" s="376"/>
      <c r="AJ1303" s="376"/>
      <c r="AK1303" s="376"/>
      <c r="AL1303" s="376"/>
      <c r="AM1303" s="376"/>
      <c r="AN1303" s="376"/>
      <c r="AO1303" s="376"/>
      <c r="AP1303" s="376"/>
      <c r="AQ1303" s="376"/>
      <c r="AR1303" s="376"/>
      <c r="AS1303" s="266"/>
    </row>
    <row r="1304" spans="1:45" ht="28.5" hidden="1" customHeight="1" outlineLevel="1">
      <c r="A1304" s="464">
        <v>36</v>
      </c>
      <c r="B1304" s="379" t="s">
        <v>128</v>
      </c>
      <c r="C1304" s="251" t="s">
        <v>25</v>
      </c>
      <c r="D1304" s="255"/>
      <c r="E1304" s="255"/>
      <c r="F1304" s="255"/>
      <c r="G1304" s="255"/>
      <c r="H1304" s="255"/>
      <c r="I1304" s="255"/>
      <c r="J1304" s="255"/>
      <c r="K1304" s="255"/>
      <c r="L1304" s="255"/>
      <c r="M1304" s="255"/>
      <c r="N1304" s="255"/>
      <c r="O1304" s="255"/>
      <c r="P1304" s="255"/>
      <c r="Q1304" s="255">
        <v>12</v>
      </c>
      <c r="R1304" s="255"/>
      <c r="S1304" s="255"/>
      <c r="T1304" s="255"/>
      <c r="U1304" s="255"/>
      <c r="V1304" s="255"/>
      <c r="W1304" s="255"/>
      <c r="X1304" s="255"/>
      <c r="Y1304" s="255"/>
      <c r="Z1304" s="255"/>
      <c r="AA1304" s="255"/>
      <c r="AB1304" s="255"/>
      <c r="AC1304" s="255"/>
      <c r="AD1304" s="255"/>
      <c r="AE1304" s="377"/>
      <c r="AF1304" s="366"/>
      <c r="AG1304" s="366"/>
      <c r="AH1304" s="366"/>
      <c r="AI1304" s="366"/>
      <c r="AJ1304" s="366"/>
      <c r="AK1304" s="366"/>
      <c r="AL1304" s="366"/>
      <c r="AM1304" s="366"/>
      <c r="AN1304" s="366"/>
      <c r="AO1304" s="366"/>
      <c r="AP1304" s="366"/>
      <c r="AQ1304" s="366"/>
      <c r="AR1304" s="366"/>
      <c r="AS1304" s="256">
        <f>SUM(AE1304:AR1304)</f>
        <v>0</v>
      </c>
    </row>
    <row r="1305" spans="1:45" ht="15" hidden="1" customHeight="1" outlineLevel="1">
      <c r="A1305" s="464"/>
      <c r="B1305" s="254" t="s">
        <v>724</v>
      </c>
      <c r="C1305" s="251" t="s">
        <v>163</v>
      </c>
      <c r="D1305" s="255"/>
      <c r="E1305" s="255"/>
      <c r="F1305" s="255"/>
      <c r="G1305" s="255"/>
      <c r="H1305" s="255"/>
      <c r="I1305" s="255"/>
      <c r="J1305" s="255"/>
      <c r="K1305" s="255"/>
      <c r="L1305" s="255"/>
      <c r="M1305" s="255"/>
      <c r="N1305" s="255"/>
      <c r="O1305" s="255"/>
      <c r="P1305" s="255"/>
      <c r="Q1305" s="255">
        <f>Q1304</f>
        <v>12</v>
      </c>
      <c r="R1305" s="255"/>
      <c r="S1305" s="255"/>
      <c r="T1305" s="255"/>
      <c r="U1305" s="255"/>
      <c r="V1305" s="255"/>
      <c r="W1305" s="255"/>
      <c r="X1305" s="255"/>
      <c r="Y1305" s="255"/>
      <c r="Z1305" s="255"/>
      <c r="AA1305" s="255"/>
      <c r="AB1305" s="255"/>
      <c r="AC1305" s="255"/>
      <c r="AD1305" s="255"/>
      <c r="AE1305" s="362">
        <f>AE1304</f>
        <v>0</v>
      </c>
      <c r="AF1305" s="362">
        <f t="shared" ref="AF1305:AR1305" si="3529">AF1304</f>
        <v>0</v>
      </c>
      <c r="AG1305" s="362">
        <f t="shared" si="3529"/>
        <v>0</v>
      </c>
      <c r="AH1305" s="362">
        <f t="shared" si="3529"/>
        <v>0</v>
      </c>
      <c r="AI1305" s="362">
        <f t="shared" si="3529"/>
        <v>0</v>
      </c>
      <c r="AJ1305" s="362">
        <f t="shared" si="3529"/>
        <v>0</v>
      </c>
      <c r="AK1305" s="362">
        <f t="shared" si="3529"/>
        <v>0</v>
      </c>
      <c r="AL1305" s="362">
        <f t="shared" si="3529"/>
        <v>0</v>
      </c>
      <c r="AM1305" s="362">
        <f t="shared" si="3529"/>
        <v>0</v>
      </c>
      <c r="AN1305" s="362">
        <f t="shared" si="3529"/>
        <v>0</v>
      </c>
      <c r="AO1305" s="362">
        <f t="shared" si="3529"/>
        <v>0</v>
      </c>
      <c r="AP1305" s="362">
        <f t="shared" si="3529"/>
        <v>0</v>
      </c>
      <c r="AQ1305" s="362">
        <f t="shared" si="3529"/>
        <v>0</v>
      </c>
      <c r="AR1305" s="362">
        <f t="shared" si="3529"/>
        <v>0</v>
      </c>
      <c r="AS1305" s="266"/>
    </row>
    <row r="1306" spans="1:45" ht="15" hidden="1" customHeight="1" outlineLevel="1">
      <c r="A1306" s="464"/>
      <c r="B1306" s="379"/>
      <c r="C1306" s="251"/>
      <c r="D1306" s="251"/>
      <c r="E1306" s="251"/>
      <c r="F1306" s="251"/>
      <c r="G1306" s="251"/>
      <c r="H1306" s="251"/>
      <c r="I1306" s="251"/>
      <c r="J1306" s="251"/>
      <c r="K1306" s="251"/>
      <c r="L1306" s="251"/>
      <c r="M1306" s="251"/>
      <c r="N1306" s="251"/>
      <c r="O1306" s="251"/>
      <c r="P1306" s="251"/>
      <c r="Q1306" s="251"/>
      <c r="R1306" s="251"/>
      <c r="S1306" s="251"/>
      <c r="T1306" s="251"/>
      <c r="U1306" s="251"/>
      <c r="V1306" s="251"/>
      <c r="W1306" s="251"/>
      <c r="X1306" s="251"/>
      <c r="Y1306" s="251"/>
      <c r="Z1306" s="251"/>
      <c r="AA1306" s="251"/>
      <c r="AB1306" s="251"/>
      <c r="AC1306" s="251"/>
      <c r="AD1306" s="251"/>
      <c r="AE1306" s="363"/>
      <c r="AF1306" s="376"/>
      <c r="AG1306" s="376"/>
      <c r="AH1306" s="376"/>
      <c r="AI1306" s="376"/>
      <c r="AJ1306" s="376"/>
      <c r="AK1306" s="376"/>
      <c r="AL1306" s="376"/>
      <c r="AM1306" s="376"/>
      <c r="AN1306" s="376"/>
      <c r="AO1306" s="376"/>
      <c r="AP1306" s="376"/>
      <c r="AQ1306" s="376"/>
      <c r="AR1306" s="376"/>
      <c r="AS1306" s="266"/>
    </row>
    <row r="1307" spans="1:45" ht="15" hidden="1" customHeight="1" outlineLevel="1">
      <c r="A1307" s="464">
        <v>37</v>
      </c>
      <c r="B1307" s="379" t="s">
        <v>129</v>
      </c>
      <c r="C1307" s="251" t="s">
        <v>25</v>
      </c>
      <c r="D1307" s="255"/>
      <c r="E1307" s="255"/>
      <c r="F1307" s="255"/>
      <c r="G1307" s="255"/>
      <c r="H1307" s="255"/>
      <c r="I1307" s="255"/>
      <c r="J1307" s="255"/>
      <c r="K1307" s="255"/>
      <c r="L1307" s="255"/>
      <c r="M1307" s="255"/>
      <c r="N1307" s="255"/>
      <c r="O1307" s="255"/>
      <c r="P1307" s="255"/>
      <c r="Q1307" s="255">
        <v>12</v>
      </c>
      <c r="R1307" s="255"/>
      <c r="S1307" s="255"/>
      <c r="T1307" s="255"/>
      <c r="U1307" s="255"/>
      <c r="V1307" s="255"/>
      <c r="W1307" s="255"/>
      <c r="X1307" s="255"/>
      <c r="Y1307" s="255"/>
      <c r="Z1307" s="255"/>
      <c r="AA1307" s="255"/>
      <c r="AB1307" s="255"/>
      <c r="AC1307" s="255"/>
      <c r="AD1307" s="255"/>
      <c r="AE1307" s="377"/>
      <c r="AF1307" s="366"/>
      <c r="AG1307" s="366"/>
      <c r="AH1307" s="366"/>
      <c r="AI1307" s="366"/>
      <c r="AJ1307" s="366"/>
      <c r="AK1307" s="366"/>
      <c r="AL1307" s="366"/>
      <c r="AM1307" s="366"/>
      <c r="AN1307" s="366"/>
      <c r="AO1307" s="366"/>
      <c r="AP1307" s="366"/>
      <c r="AQ1307" s="366"/>
      <c r="AR1307" s="366"/>
      <c r="AS1307" s="256">
        <f>SUM(AE1307:AR1307)</f>
        <v>0</v>
      </c>
    </row>
    <row r="1308" spans="1:45" ht="15" hidden="1" customHeight="1" outlineLevel="1">
      <c r="A1308" s="464"/>
      <c r="B1308" s="254" t="s">
        <v>724</v>
      </c>
      <c r="C1308" s="251" t="s">
        <v>163</v>
      </c>
      <c r="D1308" s="255"/>
      <c r="E1308" s="255"/>
      <c r="F1308" s="255"/>
      <c r="G1308" s="255"/>
      <c r="H1308" s="255"/>
      <c r="I1308" s="255"/>
      <c r="J1308" s="255"/>
      <c r="K1308" s="255"/>
      <c r="L1308" s="255"/>
      <c r="M1308" s="255"/>
      <c r="N1308" s="255"/>
      <c r="O1308" s="255"/>
      <c r="P1308" s="255"/>
      <c r="Q1308" s="255">
        <f>Q1307</f>
        <v>12</v>
      </c>
      <c r="R1308" s="255"/>
      <c r="S1308" s="255"/>
      <c r="T1308" s="255"/>
      <c r="U1308" s="255"/>
      <c r="V1308" s="255"/>
      <c r="W1308" s="255"/>
      <c r="X1308" s="255"/>
      <c r="Y1308" s="255"/>
      <c r="Z1308" s="255"/>
      <c r="AA1308" s="255"/>
      <c r="AB1308" s="255"/>
      <c r="AC1308" s="255"/>
      <c r="AD1308" s="255"/>
      <c r="AE1308" s="362">
        <f>AE1307</f>
        <v>0</v>
      </c>
      <c r="AF1308" s="362">
        <f t="shared" ref="AF1308:AR1308" si="3530">AF1307</f>
        <v>0</v>
      </c>
      <c r="AG1308" s="362">
        <f t="shared" si="3530"/>
        <v>0</v>
      </c>
      <c r="AH1308" s="362">
        <f t="shared" si="3530"/>
        <v>0</v>
      </c>
      <c r="AI1308" s="362">
        <f t="shared" si="3530"/>
        <v>0</v>
      </c>
      <c r="AJ1308" s="362">
        <f t="shared" si="3530"/>
        <v>0</v>
      </c>
      <c r="AK1308" s="362">
        <f t="shared" si="3530"/>
        <v>0</v>
      </c>
      <c r="AL1308" s="362">
        <f t="shared" si="3530"/>
        <v>0</v>
      </c>
      <c r="AM1308" s="362">
        <f t="shared" si="3530"/>
        <v>0</v>
      </c>
      <c r="AN1308" s="362">
        <f t="shared" si="3530"/>
        <v>0</v>
      </c>
      <c r="AO1308" s="362">
        <f t="shared" si="3530"/>
        <v>0</v>
      </c>
      <c r="AP1308" s="362">
        <f t="shared" si="3530"/>
        <v>0</v>
      </c>
      <c r="AQ1308" s="362">
        <f t="shared" si="3530"/>
        <v>0</v>
      </c>
      <c r="AR1308" s="362">
        <f t="shared" si="3530"/>
        <v>0</v>
      </c>
      <c r="AS1308" s="266"/>
    </row>
    <row r="1309" spans="1:45" ht="15" hidden="1" customHeight="1" outlineLevel="1">
      <c r="A1309" s="464"/>
      <c r="B1309" s="379"/>
      <c r="C1309" s="251"/>
      <c r="D1309" s="251"/>
      <c r="E1309" s="251"/>
      <c r="F1309" s="251"/>
      <c r="G1309" s="251"/>
      <c r="H1309" s="251"/>
      <c r="I1309" s="251"/>
      <c r="J1309" s="251"/>
      <c r="K1309" s="251"/>
      <c r="L1309" s="251"/>
      <c r="M1309" s="251"/>
      <c r="N1309" s="251"/>
      <c r="O1309" s="251"/>
      <c r="P1309" s="251"/>
      <c r="Q1309" s="251"/>
      <c r="R1309" s="251"/>
      <c r="S1309" s="251"/>
      <c r="T1309" s="251"/>
      <c r="U1309" s="251"/>
      <c r="V1309" s="251"/>
      <c r="W1309" s="251"/>
      <c r="X1309" s="251"/>
      <c r="Y1309" s="251"/>
      <c r="Z1309" s="251"/>
      <c r="AA1309" s="251"/>
      <c r="AB1309" s="251"/>
      <c r="AC1309" s="251"/>
      <c r="AD1309" s="251"/>
      <c r="AE1309" s="363"/>
      <c r="AF1309" s="376"/>
      <c r="AG1309" s="376"/>
      <c r="AH1309" s="376"/>
      <c r="AI1309" s="376"/>
      <c r="AJ1309" s="376"/>
      <c r="AK1309" s="376"/>
      <c r="AL1309" s="376"/>
      <c r="AM1309" s="376"/>
      <c r="AN1309" s="376"/>
      <c r="AO1309" s="376"/>
      <c r="AP1309" s="376"/>
      <c r="AQ1309" s="376"/>
      <c r="AR1309" s="376"/>
      <c r="AS1309" s="266"/>
    </row>
    <row r="1310" spans="1:45" ht="15" hidden="1" customHeight="1" outlineLevel="1">
      <c r="A1310" s="464">
        <v>38</v>
      </c>
      <c r="B1310" s="379" t="s">
        <v>130</v>
      </c>
      <c r="C1310" s="251" t="s">
        <v>25</v>
      </c>
      <c r="D1310" s="255"/>
      <c r="E1310" s="255"/>
      <c r="F1310" s="255"/>
      <c r="G1310" s="255"/>
      <c r="H1310" s="255"/>
      <c r="I1310" s="255"/>
      <c r="J1310" s="255"/>
      <c r="K1310" s="255"/>
      <c r="L1310" s="255"/>
      <c r="M1310" s="255"/>
      <c r="N1310" s="255"/>
      <c r="O1310" s="255"/>
      <c r="P1310" s="255"/>
      <c r="Q1310" s="255">
        <v>12</v>
      </c>
      <c r="R1310" s="255"/>
      <c r="S1310" s="255"/>
      <c r="T1310" s="255"/>
      <c r="U1310" s="255"/>
      <c r="V1310" s="255"/>
      <c r="W1310" s="255"/>
      <c r="X1310" s="255"/>
      <c r="Y1310" s="255"/>
      <c r="Z1310" s="255"/>
      <c r="AA1310" s="255"/>
      <c r="AB1310" s="255"/>
      <c r="AC1310" s="255"/>
      <c r="AD1310" s="255"/>
      <c r="AE1310" s="377"/>
      <c r="AF1310" s="366"/>
      <c r="AG1310" s="366"/>
      <c r="AH1310" s="366"/>
      <c r="AI1310" s="366"/>
      <c r="AJ1310" s="366"/>
      <c r="AK1310" s="366"/>
      <c r="AL1310" s="366"/>
      <c r="AM1310" s="366"/>
      <c r="AN1310" s="366"/>
      <c r="AO1310" s="366"/>
      <c r="AP1310" s="366"/>
      <c r="AQ1310" s="366"/>
      <c r="AR1310" s="366"/>
      <c r="AS1310" s="256">
        <f>SUM(AE1310:AR1310)</f>
        <v>0</v>
      </c>
    </row>
    <row r="1311" spans="1:45" ht="15" hidden="1" customHeight="1" outlineLevel="1">
      <c r="A1311" s="464"/>
      <c r="B1311" s="254" t="s">
        <v>724</v>
      </c>
      <c r="C1311" s="251" t="s">
        <v>163</v>
      </c>
      <c r="D1311" s="255"/>
      <c r="E1311" s="255"/>
      <c r="F1311" s="255"/>
      <c r="G1311" s="255"/>
      <c r="H1311" s="255"/>
      <c r="I1311" s="255"/>
      <c r="J1311" s="255"/>
      <c r="K1311" s="255"/>
      <c r="L1311" s="255"/>
      <c r="M1311" s="255"/>
      <c r="N1311" s="255"/>
      <c r="O1311" s="255"/>
      <c r="P1311" s="255"/>
      <c r="Q1311" s="255">
        <f>Q1310</f>
        <v>12</v>
      </c>
      <c r="R1311" s="255"/>
      <c r="S1311" s="255"/>
      <c r="T1311" s="255"/>
      <c r="U1311" s="255"/>
      <c r="V1311" s="255"/>
      <c r="W1311" s="255"/>
      <c r="X1311" s="255"/>
      <c r="Y1311" s="255"/>
      <c r="Z1311" s="255"/>
      <c r="AA1311" s="255"/>
      <c r="AB1311" s="255"/>
      <c r="AC1311" s="255"/>
      <c r="AD1311" s="255"/>
      <c r="AE1311" s="362">
        <f>AE1310</f>
        <v>0</v>
      </c>
      <c r="AF1311" s="362">
        <f t="shared" ref="AF1311:AR1311" si="3531">AF1310</f>
        <v>0</v>
      </c>
      <c r="AG1311" s="362">
        <f t="shared" si="3531"/>
        <v>0</v>
      </c>
      <c r="AH1311" s="362">
        <f t="shared" si="3531"/>
        <v>0</v>
      </c>
      <c r="AI1311" s="362">
        <f t="shared" si="3531"/>
        <v>0</v>
      </c>
      <c r="AJ1311" s="362">
        <f t="shared" si="3531"/>
        <v>0</v>
      </c>
      <c r="AK1311" s="362">
        <f t="shared" si="3531"/>
        <v>0</v>
      </c>
      <c r="AL1311" s="362">
        <f t="shared" si="3531"/>
        <v>0</v>
      </c>
      <c r="AM1311" s="362">
        <f t="shared" si="3531"/>
        <v>0</v>
      </c>
      <c r="AN1311" s="362">
        <f t="shared" si="3531"/>
        <v>0</v>
      </c>
      <c r="AO1311" s="362">
        <f t="shared" si="3531"/>
        <v>0</v>
      </c>
      <c r="AP1311" s="362">
        <f t="shared" si="3531"/>
        <v>0</v>
      </c>
      <c r="AQ1311" s="362">
        <f t="shared" si="3531"/>
        <v>0</v>
      </c>
      <c r="AR1311" s="362">
        <f t="shared" si="3531"/>
        <v>0</v>
      </c>
      <c r="AS1311" s="266"/>
    </row>
    <row r="1312" spans="1:45" ht="15" hidden="1" customHeight="1" outlineLevel="1">
      <c r="A1312" s="464"/>
      <c r="B1312" s="379"/>
      <c r="C1312" s="251"/>
      <c r="D1312" s="251"/>
      <c r="E1312" s="251"/>
      <c r="F1312" s="251"/>
      <c r="G1312" s="251"/>
      <c r="H1312" s="251"/>
      <c r="I1312" s="251"/>
      <c r="J1312" s="251"/>
      <c r="K1312" s="251"/>
      <c r="L1312" s="251"/>
      <c r="M1312" s="251"/>
      <c r="N1312" s="251"/>
      <c r="O1312" s="251"/>
      <c r="P1312" s="251"/>
      <c r="Q1312" s="251"/>
      <c r="R1312" s="251"/>
      <c r="S1312" s="251"/>
      <c r="T1312" s="251"/>
      <c r="U1312" s="251"/>
      <c r="V1312" s="251"/>
      <c r="W1312" s="251"/>
      <c r="X1312" s="251"/>
      <c r="Y1312" s="251"/>
      <c r="Z1312" s="251"/>
      <c r="AA1312" s="251"/>
      <c r="AB1312" s="251"/>
      <c r="AC1312" s="251"/>
      <c r="AD1312" s="251"/>
      <c r="AE1312" s="363"/>
      <c r="AF1312" s="376"/>
      <c r="AG1312" s="376"/>
      <c r="AH1312" s="376"/>
      <c r="AI1312" s="376"/>
      <c r="AJ1312" s="376"/>
      <c r="AK1312" s="376"/>
      <c r="AL1312" s="376"/>
      <c r="AM1312" s="376"/>
      <c r="AN1312" s="376"/>
      <c r="AO1312" s="376"/>
      <c r="AP1312" s="376"/>
      <c r="AQ1312" s="376"/>
      <c r="AR1312" s="376"/>
      <c r="AS1312" s="266"/>
    </row>
    <row r="1313" spans="1:45" ht="15" hidden="1" customHeight="1" outlineLevel="1">
      <c r="A1313" s="464">
        <v>39</v>
      </c>
      <c r="B1313" s="379" t="s">
        <v>131</v>
      </c>
      <c r="C1313" s="251" t="s">
        <v>25</v>
      </c>
      <c r="D1313" s="255"/>
      <c r="E1313" s="255"/>
      <c r="F1313" s="255"/>
      <c r="G1313" s="255"/>
      <c r="H1313" s="255"/>
      <c r="I1313" s="255"/>
      <c r="J1313" s="255"/>
      <c r="K1313" s="255"/>
      <c r="L1313" s="255"/>
      <c r="M1313" s="255"/>
      <c r="N1313" s="255"/>
      <c r="O1313" s="255"/>
      <c r="P1313" s="255"/>
      <c r="Q1313" s="255">
        <v>12</v>
      </c>
      <c r="R1313" s="255"/>
      <c r="S1313" s="255"/>
      <c r="T1313" s="255"/>
      <c r="U1313" s="255"/>
      <c r="V1313" s="255"/>
      <c r="W1313" s="255"/>
      <c r="X1313" s="255"/>
      <c r="Y1313" s="255"/>
      <c r="Z1313" s="255"/>
      <c r="AA1313" s="255"/>
      <c r="AB1313" s="255"/>
      <c r="AC1313" s="255"/>
      <c r="AD1313" s="255"/>
      <c r="AE1313" s="377"/>
      <c r="AF1313" s="366"/>
      <c r="AG1313" s="366"/>
      <c r="AH1313" s="366"/>
      <c r="AI1313" s="366"/>
      <c r="AJ1313" s="366"/>
      <c r="AK1313" s="366"/>
      <c r="AL1313" s="366"/>
      <c r="AM1313" s="366"/>
      <c r="AN1313" s="366"/>
      <c r="AO1313" s="366"/>
      <c r="AP1313" s="366"/>
      <c r="AQ1313" s="366"/>
      <c r="AR1313" s="366"/>
      <c r="AS1313" s="256">
        <f>SUM(AE1313:AR1313)</f>
        <v>0</v>
      </c>
    </row>
    <row r="1314" spans="1:45" ht="15" hidden="1" customHeight="1" outlineLevel="1">
      <c r="A1314" s="464"/>
      <c r="B1314" s="254" t="s">
        <v>724</v>
      </c>
      <c r="C1314" s="251" t="s">
        <v>163</v>
      </c>
      <c r="D1314" s="255"/>
      <c r="E1314" s="255"/>
      <c r="F1314" s="255"/>
      <c r="G1314" s="255"/>
      <c r="H1314" s="255"/>
      <c r="I1314" s="255"/>
      <c r="J1314" s="255"/>
      <c r="K1314" s="255"/>
      <c r="L1314" s="255"/>
      <c r="M1314" s="255"/>
      <c r="N1314" s="255"/>
      <c r="O1314" s="255"/>
      <c r="P1314" s="255"/>
      <c r="Q1314" s="255">
        <f>Q1313</f>
        <v>12</v>
      </c>
      <c r="R1314" s="255"/>
      <c r="S1314" s="255"/>
      <c r="T1314" s="255"/>
      <c r="U1314" s="255"/>
      <c r="V1314" s="255"/>
      <c r="W1314" s="255"/>
      <c r="X1314" s="255"/>
      <c r="Y1314" s="255"/>
      <c r="Z1314" s="255"/>
      <c r="AA1314" s="255"/>
      <c r="AB1314" s="255"/>
      <c r="AC1314" s="255"/>
      <c r="AD1314" s="255"/>
      <c r="AE1314" s="362">
        <f>AE1313</f>
        <v>0</v>
      </c>
      <c r="AF1314" s="362">
        <f t="shared" ref="AF1314:AR1314" si="3532">AF1313</f>
        <v>0</v>
      </c>
      <c r="AG1314" s="362">
        <f t="shared" si="3532"/>
        <v>0</v>
      </c>
      <c r="AH1314" s="362">
        <f t="shared" si="3532"/>
        <v>0</v>
      </c>
      <c r="AI1314" s="362">
        <f t="shared" si="3532"/>
        <v>0</v>
      </c>
      <c r="AJ1314" s="362">
        <f t="shared" si="3532"/>
        <v>0</v>
      </c>
      <c r="AK1314" s="362">
        <f t="shared" si="3532"/>
        <v>0</v>
      </c>
      <c r="AL1314" s="362">
        <f t="shared" si="3532"/>
        <v>0</v>
      </c>
      <c r="AM1314" s="362">
        <f t="shared" si="3532"/>
        <v>0</v>
      </c>
      <c r="AN1314" s="362">
        <f t="shared" si="3532"/>
        <v>0</v>
      </c>
      <c r="AO1314" s="362">
        <f t="shared" si="3532"/>
        <v>0</v>
      </c>
      <c r="AP1314" s="362">
        <f t="shared" si="3532"/>
        <v>0</v>
      </c>
      <c r="AQ1314" s="362">
        <f t="shared" si="3532"/>
        <v>0</v>
      </c>
      <c r="AR1314" s="362">
        <f t="shared" si="3532"/>
        <v>0</v>
      </c>
      <c r="AS1314" s="266"/>
    </row>
    <row r="1315" spans="1:45" ht="15" hidden="1" customHeight="1" outlineLevel="1">
      <c r="A1315" s="464"/>
      <c r="B1315" s="379"/>
      <c r="C1315" s="251"/>
      <c r="D1315" s="251"/>
      <c r="E1315" s="251"/>
      <c r="F1315" s="251"/>
      <c r="G1315" s="251"/>
      <c r="H1315" s="251"/>
      <c r="I1315" s="251"/>
      <c r="J1315" s="251"/>
      <c r="K1315" s="251"/>
      <c r="L1315" s="251"/>
      <c r="M1315" s="251"/>
      <c r="N1315" s="251"/>
      <c r="O1315" s="251"/>
      <c r="P1315" s="251"/>
      <c r="Q1315" s="251"/>
      <c r="R1315" s="251"/>
      <c r="S1315" s="251"/>
      <c r="T1315" s="251"/>
      <c r="U1315" s="251"/>
      <c r="V1315" s="251"/>
      <c r="W1315" s="251"/>
      <c r="X1315" s="251"/>
      <c r="Y1315" s="251"/>
      <c r="Z1315" s="251"/>
      <c r="AA1315" s="251"/>
      <c r="AB1315" s="251"/>
      <c r="AC1315" s="251"/>
      <c r="AD1315" s="251"/>
      <c r="AE1315" s="363"/>
      <c r="AF1315" s="376"/>
      <c r="AG1315" s="376"/>
      <c r="AH1315" s="376"/>
      <c r="AI1315" s="376"/>
      <c r="AJ1315" s="376"/>
      <c r="AK1315" s="376"/>
      <c r="AL1315" s="376"/>
      <c r="AM1315" s="376"/>
      <c r="AN1315" s="376"/>
      <c r="AO1315" s="376"/>
      <c r="AP1315" s="376"/>
      <c r="AQ1315" s="376"/>
      <c r="AR1315" s="376"/>
      <c r="AS1315" s="266"/>
    </row>
    <row r="1316" spans="1:45" ht="15" hidden="1" customHeight="1" outlineLevel="1">
      <c r="A1316" s="464">
        <v>40</v>
      </c>
      <c r="B1316" s="379" t="s">
        <v>132</v>
      </c>
      <c r="C1316" s="251" t="s">
        <v>25</v>
      </c>
      <c r="D1316" s="255"/>
      <c r="E1316" s="255"/>
      <c r="F1316" s="255"/>
      <c r="G1316" s="255"/>
      <c r="H1316" s="255"/>
      <c r="I1316" s="255"/>
      <c r="J1316" s="255"/>
      <c r="K1316" s="255"/>
      <c r="L1316" s="255"/>
      <c r="M1316" s="255"/>
      <c r="N1316" s="255"/>
      <c r="O1316" s="255"/>
      <c r="P1316" s="255"/>
      <c r="Q1316" s="255">
        <v>12</v>
      </c>
      <c r="R1316" s="255"/>
      <c r="S1316" s="255"/>
      <c r="T1316" s="255"/>
      <c r="U1316" s="255"/>
      <c r="V1316" s="255"/>
      <c r="W1316" s="255"/>
      <c r="X1316" s="255"/>
      <c r="Y1316" s="255"/>
      <c r="Z1316" s="255"/>
      <c r="AA1316" s="255"/>
      <c r="AB1316" s="255"/>
      <c r="AC1316" s="255"/>
      <c r="AD1316" s="255"/>
      <c r="AE1316" s="377"/>
      <c r="AF1316" s="366"/>
      <c r="AG1316" s="366"/>
      <c r="AH1316" s="366"/>
      <c r="AI1316" s="366"/>
      <c r="AJ1316" s="366"/>
      <c r="AK1316" s="366"/>
      <c r="AL1316" s="366"/>
      <c r="AM1316" s="366"/>
      <c r="AN1316" s="366"/>
      <c r="AO1316" s="366"/>
      <c r="AP1316" s="366"/>
      <c r="AQ1316" s="366"/>
      <c r="AR1316" s="366"/>
      <c r="AS1316" s="256">
        <f>SUM(AE1316:AR1316)</f>
        <v>0</v>
      </c>
    </row>
    <row r="1317" spans="1:45" ht="15" hidden="1" customHeight="1" outlineLevel="1">
      <c r="A1317" s="464"/>
      <c r="B1317" s="254" t="s">
        <v>724</v>
      </c>
      <c r="C1317" s="251" t="s">
        <v>163</v>
      </c>
      <c r="D1317" s="255"/>
      <c r="E1317" s="255"/>
      <c r="F1317" s="255"/>
      <c r="G1317" s="255"/>
      <c r="H1317" s="255"/>
      <c r="I1317" s="255"/>
      <c r="J1317" s="255"/>
      <c r="K1317" s="255"/>
      <c r="L1317" s="255"/>
      <c r="M1317" s="255"/>
      <c r="N1317" s="255"/>
      <c r="O1317" s="255"/>
      <c r="P1317" s="255"/>
      <c r="Q1317" s="255">
        <f>Q1316</f>
        <v>12</v>
      </c>
      <c r="R1317" s="255"/>
      <c r="S1317" s="255"/>
      <c r="T1317" s="255"/>
      <c r="U1317" s="255"/>
      <c r="V1317" s="255"/>
      <c r="W1317" s="255"/>
      <c r="X1317" s="255"/>
      <c r="Y1317" s="255"/>
      <c r="Z1317" s="255"/>
      <c r="AA1317" s="255"/>
      <c r="AB1317" s="255"/>
      <c r="AC1317" s="255"/>
      <c r="AD1317" s="255"/>
      <c r="AE1317" s="362">
        <f>AE1316</f>
        <v>0</v>
      </c>
      <c r="AF1317" s="362">
        <f t="shared" ref="AF1317:AR1317" si="3533">AF1316</f>
        <v>0</v>
      </c>
      <c r="AG1317" s="362">
        <f t="shared" si="3533"/>
        <v>0</v>
      </c>
      <c r="AH1317" s="362">
        <f t="shared" si="3533"/>
        <v>0</v>
      </c>
      <c r="AI1317" s="362">
        <f t="shared" si="3533"/>
        <v>0</v>
      </c>
      <c r="AJ1317" s="362">
        <f t="shared" si="3533"/>
        <v>0</v>
      </c>
      <c r="AK1317" s="362">
        <f t="shared" si="3533"/>
        <v>0</v>
      </c>
      <c r="AL1317" s="362">
        <f t="shared" si="3533"/>
        <v>0</v>
      </c>
      <c r="AM1317" s="362">
        <f t="shared" si="3533"/>
        <v>0</v>
      </c>
      <c r="AN1317" s="362">
        <f t="shared" si="3533"/>
        <v>0</v>
      </c>
      <c r="AO1317" s="362">
        <f t="shared" si="3533"/>
        <v>0</v>
      </c>
      <c r="AP1317" s="362">
        <f t="shared" si="3533"/>
        <v>0</v>
      </c>
      <c r="AQ1317" s="362">
        <f t="shared" si="3533"/>
        <v>0</v>
      </c>
      <c r="AR1317" s="362">
        <f t="shared" si="3533"/>
        <v>0</v>
      </c>
      <c r="AS1317" s="266"/>
    </row>
    <row r="1318" spans="1:45" ht="15" hidden="1" customHeight="1" outlineLevel="1">
      <c r="A1318" s="464"/>
      <c r="B1318" s="379"/>
      <c r="C1318" s="251"/>
      <c r="D1318" s="251"/>
      <c r="E1318" s="251"/>
      <c r="F1318" s="251"/>
      <c r="G1318" s="251"/>
      <c r="H1318" s="251"/>
      <c r="I1318" s="251"/>
      <c r="J1318" s="251"/>
      <c r="K1318" s="251"/>
      <c r="L1318" s="251"/>
      <c r="M1318" s="251"/>
      <c r="N1318" s="251"/>
      <c r="O1318" s="251"/>
      <c r="P1318" s="251"/>
      <c r="Q1318" s="251"/>
      <c r="R1318" s="251"/>
      <c r="S1318" s="251"/>
      <c r="T1318" s="251"/>
      <c r="U1318" s="251"/>
      <c r="V1318" s="251"/>
      <c r="W1318" s="251"/>
      <c r="X1318" s="251"/>
      <c r="Y1318" s="251"/>
      <c r="Z1318" s="251"/>
      <c r="AA1318" s="251"/>
      <c r="AB1318" s="251"/>
      <c r="AC1318" s="251"/>
      <c r="AD1318" s="251"/>
      <c r="AE1318" s="363"/>
      <c r="AF1318" s="376"/>
      <c r="AG1318" s="376"/>
      <c r="AH1318" s="376"/>
      <c r="AI1318" s="376"/>
      <c r="AJ1318" s="376"/>
      <c r="AK1318" s="376"/>
      <c r="AL1318" s="376"/>
      <c r="AM1318" s="376"/>
      <c r="AN1318" s="376"/>
      <c r="AO1318" s="376"/>
      <c r="AP1318" s="376"/>
      <c r="AQ1318" s="376"/>
      <c r="AR1318" s="376"/>
      <c r="AS1318" s="266"/>
    </row>
    <row r="1319" spans="1:45" ht="28.5" hidden="1" customHeight="1" outlineLevel="1">
      <c r="A1319" s="464">
        <v>41</v>
      </c>
      <c r="B1319" s="379" t="s">
        <v>133</v>
      </c>
      <c r="C1319" s="251" t="s">
        <v>25</v>
      </c>
      <c r="D1319" s="255"/>
      <c r="E1319" s="255"/>
      <c r="F1319" s="255"/>
      <c r="G1319" s="255"/>
      <c r="H1319" s="255"/>
      <c r="I1319" s="255"/>
      <c r="J1319" s="255"/>
      <c r="K1319" s="255"/>
      <c r="L1319" s="255"/>
      <c r="M1319" s="255"/>
      <c r="N1319" s="255"/>
      <c r="O1319" s="255"/>
      <c r="P1319" s="255"/>
      <c r="Q1319" s="255">
        <v>12</v>
      </c>
      <c r="R1319" s="255"/>
      <c r="S1319" s="255"/>
      <c r="T1319" s="255"/>
      <c r="U1319" s="255"/>
      <c r="V1319" s="255"/>
      <c r="W1319" s="255"/>
      <c r="X1319" s="255"/>
      <c r="Y1319" s="255"/>
      <c r="Z1319" s="255"/>
      <c r="AA1319" s="255"/>
      <c r="AB1319" s="255"/>
      <c r="AC1319" s="255"/>
      <c r="AD1319" s="255"/>
      <c r="AE1319" s="377"/>
      <c r="AF1319" s="366"/>
      <c r="AG1319" s="366"/>
      <c r="AH1319" s="366"/>
      <c r="AI1319" s="366"/>
      <c r="AJ1319" s="366"/>
      <c r="AK1319" s="366"/>
      <c r="AL1319" s="366"/>
      <c r="AM1319" s="366"/>
      <c r="AN1319" s="366"/>
      <c r="AO1319" s="366"/>
      <c r="AP1319" s="366"/>
      <c r="AQ1319" s="366"/>
      <c r="AR1319" s="366"/>
      <c r="AS1319" s="256">
        <f>SUM(AE1319:AR1319)</f>
        <v>0</v>
      </c>
    </row>
    <row r="1320" spans="1:45" ht="15" hidden="1" customHeight="1" outlineLevel="1">
      <c r="A1320" s="464"/>
      <c r="B1320" s="254" t="s">
        <v>724</v>
      </c>
      <c r="C1320" s="251" t="s">
        <v>163</v>
      </c>
      <c r="D1320" s="255"/>
      <c r="E1320" s="255"/>
      <c r="F1320" s="255"/>
      <c r="G1320" s="255"/>
      <c r="H1320" s="255"/>
      <c r="I1320" s="255"/>
      <c r="J1320" s="255"/>
      <c r="K1320" s="255"/>
      <c r="L1320" s="255"/>
      <c r="M1320" s="255"/>
      <c r="N1320" s="255"/>
      <c r="O1320" s="255"/>
      <c r="P1320" s="255"/>
      <c r="Q1320" s="255">
        <f>Q1319</f>
        <v>12</v>
      </c>
      <c r="R1320" s="255"/>
      <c r="S1320" s="255"/>
      <c r="T1320" s="255"/>
      <c r="U1320" s="255"/>
      <c r="V1320" s="255"/>
      <c r="W1320" s="255"/>
      <c r="X1320" s="255"/>
      <c r="Y1320" s="255"/>
      <c r="Z1320" s="255"/>
      <c r="AA1320" s="255"/>
      <c r="AB1320" s="255"/>
      <c r="AC1320" s="255"/>
      <c r="AD1320" s="255"/>
      <c r="AE1320" s="362">
        <f>AE1319</f>
        <v>0</v>
      </c>
      <c r="AF1320" s="362">
        <f t="shared" ref="AF1320:AR1320" si="3534">AF1319</f>
        <v>0</v>
      </c>
      <c r="AG1320" s="362">
        <f t="shared" si="3534"/>
        <v>0</v>
      </c>
      <c r="AH1320" s="362">
        <f t="shared" si="3534"/>
        <v>0</v>
      </c>
      <c r="AI1320" s="362">
        <f t="shared" si="3534"/>
        <v>0</v>
      </c>
      <c r="AJ1320" s="362">
        <f t="shared" si="3534"/>
        <v>0</v>
      </c>
      <c r="AK1320" s="362">
        <f t="shared" si="3534"/>
        <v>0</v>
      </c>
      <c r="AL1320" s="362">
        <f t="shared" si="3534"/>
        <v>0</v>
      </c>
      <c r="AM1320" s="362">
        <f t="shared" si="3534"/>
        <v>0</v>
      </c>
      <c r="AN1320" s="362">
        <f t="shared" si="3534"/>
        <v>0</v>
      </c>
      <c r="AO1320" s="362">
        <f t="shared" si="3534"/>
        <v>0</v>
      </c>
      <c r="AP1320" s="362">
        <f t="shared" si="3534"/>
        <v>0</v>
      </c>
      <c r="AQ1320" s="362">
        <f t="shared" si="3534"/>
        <v>0</v>
      </c>
      <c r="AR1320" s="362">
        <f t="shared" si="3534"/>
        <v>0</v>
      </c>
      <c r="AS1320" s="266"/>
    </row>
    <row r="1321" spans="1:45" ht="15" hidden="1" customHeight="1" outlineLevel="1">
      <c r="A1321" s="464"/>
      <c r="B1321" s="379"/>
      <c r="C1321" s="251"/>
      <c r="D1321" s="251"/>
      <c r="E1321" s="251"/>
      <c r="F1321" s="251"/>
      <c r="G1321" s="251"/>
      <c r="H1321" s="251"/>
      <c r="I1321" s="251"/>
      <c r="J1321" s="251"/>
      <c r="K1321" s="251"/>
      <c r="L1321" s="251"/>
      <c r="M1321" s="251"/>
      <c r="N1321" s="251"/>
      <c r="O1321" s="251"/>
      <c r="P1321" s="251"/>
      <c r="Q1321" s="251"/>
      <c r="R1321" s="251"/>
      <c r="S1321" s="251"/>
      <c r="T1321" s="251"/>
      <c r="U1321" s="251"/>
      <c r="V1321" s="251"/>
      <c r="W1321" s="251"/>
      <c r="X1321" s="251"/>
      <c r="Y1321" s="251"/>
      <c r="Z1321" s="251"/>
      <c r="AA1321" s="251"/>
      <c r="AB1321" s="251"/>
      <c r="AC1321" s="251"/>
      <c r="AD1321" s="251"/>
      <c r="AE1321" s="363"/>
      <c r="AF1321" s="376"/>
      <c r="AG1321" s="376"/>
      <c r="AH1321" s="376"/>
      <c r="AI1321" s="376"/>
      <c r="AJ1321" s="376"/>
      <c r="AK1321" s="376"/>
      <c r="AL1321" s="376"/>
      <c r="AM1321" s="376"/>
      <c r="AN1321" s="376"/>
      <c r="AO1321" s="376"/>
      <c r="AP1321" s="376"/>
      <c r="AQ1321" s="376"/>
      <c r="AR1321" s="376"/>
      <c r="AS1321" s="266"/>
    </row>
    <row r="1322" spans="1:45" ht="28.5" hidden="1" customHeight="1" outlineLevel="1">
      <c r="A1322" s="464">
        <v>42</v>
      </c>
      <c r="B1322" s="379" t="s">
        <v>134</v>
      </c>
      <c r="C1322" s="251" t="s">
        <v>25</v>
      </c>
      <c r="D1322" s="255"/>
      <c r="E1322" s="255"/>
      <c r="F1322" s="255"/>
      <c r="G1322" s="255"/>
      <c r="H1322" s="255"/>
      <c r="I1322" s="255"/>
      <c r="J1322" s="255"/>
      <c r="K1322" s="255"/>
      <c r="L1322" s="255"/>
      <c r="M1322" s="255"/>
      <c r="N1322" s="255"/>
      <c r="O1322" s="255"/>
      <c r="P1322" s="255"/>
      <c r="Q1322" s="251"/>
      <c r="R1322" s="255"/>
      <c r="S1322" s="255"/>
      <c r="T1322" s="255"/>
      <c r="U1322" s="255"/>
      <c r="V1322" s="255"/>
      <c r="W1322" s="255"/>
      <c r="X1322" s="255"/>
      <c r="Y1322" s="255"/>
      <c r="Z1322" s="255"/>
      <c r="AA1322" s="255"/>
      <c r="AB1322" s="255"/>
      <c r="AC1322" s="255"/>
      <c r="AD1322" s="255"/>
      <c r="AE1322" s="377"/>
      <c r="AF1322" s="366"/>
      <c r="AG1322" s="366"/>
      <c r="AH1322" s="366"/>
      <c r="AI1322" s="366"/>
      <c r="AJ1322" s="366"/>
      <c r="AK1322" s="366"/>
      <c r="AL1322" s="366"/>
      <c r="AM1322" s="366"/>
      <c r="AN1322" s="366"/>
      <c r="AO1322" s="366"/>
      <c r="AP1322" s="366"/>
      <c r="AQ1322" s="366"/>
      <c r="AR1322" s="366"/>
      <c r="AS1322" s="256">
        <f>SUM(AE1322:AR1322)</f>
        <v>0</v>
      </c>
    </row>
    <row r="1323" spans="1:45" ht="15" hidden="1" customHeight="1" outlineLevel="1">
      <c r="A1323" s="464"/>
      <c r="B1323" s="254" t="s">
        <v>724</v>
      </c>
      <c r="C1323" s="251" t="s">
        <v>163</v>
      </c>
      <c r="D1323" s="255"/>
      <c r="E1323" s="255"/>
      <c r="F1323" s="255"/>
      <c r="G1323" s="255"/>
      <c r="H1323" s="255"/>
      <c r="I1323" s="255"/>
      <c r="J1323" s="255"/>
      <c r="K1323" s="255"/>
      <c r="L1323" s="255"/>
      <c r="M1323" s="255"/>
      <c r="N1323" s="255"/>
      <c r="O1323" s="255"/>
      <c r="P1323" s="255"/>
      <c r="Q1323" s="414"/>
      <c r="R1323" s="255"/>
      <c r="S1323" s="255"/>
      <c r="T1323" s="255"/>
      <c r="U1323" s="255"/>
      <c r="V1323" s="255"/>
      <c r="W1323" s="255"/>
      <c r="X1323" s="255"/>
      <c r="Y1323" s="255"/>
      <c r="Z1323" s="255"/>
      <c r="AA1323" s="255"/>
      <c r="AB1323" s="255"/>
      <c r="AC1323" s="255"/>
      <c r="AD1323" s="255"/>
      <c r="AE1323" s="362">
        <f>AE1322</f>
        <v>0</v>
      </c>
      <c r="AF1323" s="362">
        <f t="shared" ref="AF1323:AR1323" si="3535">AF1322</f>
        <v>0</v>
      </c>
      <c r="AG1323" s="362">
        <f t="shared" si="3535"/>
        <v>0</v>
      </c>
      <c r="AH1323" s="362">
        <f t="shared" si="3535"/>
        <v>0</v>
      </c>
      <c r="AI1323" s="362">
        <f t="shared" si="3535"/>
        <v>0</v>
      </c>
      <c r="AJ1323" s="362">
        <f t="shared" si="3535"/>
        <v>0</v>
      </c>
      <c r="AK1323" s="362">
        <f t="shared" si="3535"/>
        <v>0</v>
      </c>
      <c r="AL1323" s="362">
        <f t="shared" si="3535"/>
        <v>0</v>
      </c>
      <c r="AM1323" s="362">
        <f t="shared" si="3535"/>
        <v>0</v>
      </c>
      <c r="AN1323" s="362">
        <f t="shared" si="3535"/>
        <v>0</v>
      </c>
      <c r="AO1323" s="362">
        <f t="shared" si="3535"/>
        <v>0</v>
      </c>
      <c r="AP1323" s="362">
        <f t="shared" si="3535"/>
        <v>0</v>
      </c>
      <c r="AQ1323" s="362">
        <f t="shared" si="3535"/>
        <v>0</v>
      </c>
      <c r="AR1323" s="362">
        <f t="shared" si="3535"/>
        <v>0</v>
      </c>
      <c r="AS1323" s="266"/>
    </row>
    <row r="1324" spans="1:45" ht="15" hidden="1" customHeight="1" outlineLevel="1">
      <c r="A1324" s="464"/>
      <c r="B1324" s="379"/>
      <c r="C1324" s="251"/>
      <c r="D1324" s="251"/>
      <c r="E1324" s="251"/>
      <c r="F1324" s="251"/>
      <c r="G1324" s="251"/>
      <c r="H1324" s="251"/>
      <c r="I1324" s="251"/>
      <c r="J1324" s="251"/>
      <c r="K1324" s="251"/>
      <c r="L1324" s="251"/>
      <c r="M1324" s="251"/>
      <c r="N1324" s="251"/>
      <c r="O1324" s="251"/>
      <c r="P1324" s="251"/>
      <c r="Q1324" s="251"/>
      <c r="R1324" s="251"/>
      <c r="S1324" s="251"/>
      <c r="T1324" s="251"/>
      <c r="U1324" s="251"/>
      <c r="V1324" s="251"/>
      <c r="W1324" s="251"/>
      <c r="X1324" s="251"/>
      <c r="Y1324" s="251"/>
      <c r="Z1324" s="251"/>
      <c r="AA1324" s="251"/>
      <c r="AB1324" s="251"/>
      <c r="AC1324" s="251"/>
      <c r="AD1324" s="251"/>
      <c r="AE1324" s="363"/>
      <c r="AF1324" s="376"/>
      <c r="AG1324" s="376"/>
      <c r="AH1324" s="376"/>
      <c r="AI1324" s="376"/>
      <c r="AJ1324" s="376"/>
      <c r="AK1324" s="376"/>
      <c r="AL1324" s="376"/>
      <c r="AM1324" s="376"/>
      <c r="AN1324" s="376"/>
      <c r="AO1324" s="376"/>
      <c r="AP1324" s="376"/>
      <c r="AQ1324" s="376"/>
      <c r="AR1324" s="376"/>
      <c r="AS1324" s="266"/>
    </row>
    <row r="1325" spans="1:45" ht="15" hidden="1" customHeight="1" outlineLevel="1">
      <c r="A1325" s="464">
        <v>43</v>
      </c>
      <c r="B1325" s="379" t="s">
        <v>135</v>
      </c>
      <c r="C1325" s="251" t="s">
        <v>25</v>
      </c>
      <c r="D1325" s="255"/>
      <c r="E1325" s="255"/>
      <c r="F1325" s="255"/>
      <c r="G1325" s="255"/>
      <c r="H1325" s="255"/>
      <c r="I1325" s="255"/>
      <c r="J1325" s="255"/>
      <c r="K1325" s="255"/>
      <c r="L1325" s="255"/>
      <c r="M1325" s="255"/>
      <c r="N1325" s="255"/>
      <c r="O1325" s="255"/>
      <c r="P1325" s="255"/>
      <c r="Q1325" s="255">
        <v>12</v>
      </c>
      <c r="R1325" s="255"/>
      <c r="S1325" s="255"/>
      <c r="T1325" s="255"/>
      <c r="U1325" s="255"/>
      <c r="V1325" s="255"/>
      <c r="W1325" s="255"/>
      <c r="X1325" s="255"/>
      <c r="Y1325" s="255"/>
      <c r="Z1325" s="255"/>
      <c r="AA1325" s="255"/>
      <c r="AB1325" s="255"/>
      <c r="AC1325" s="255"/>
      <c r="AD1325" s="255"/>
      <c r="AE1325" s="377"/>
      <c r="AF1325" s="366"/>
      <c r="AG1325" s="366"/>
      <c r="AH1325" s="366"/>
      <c r="AI1325" s="366"/>
      <c r="AJ1325" s="366"/>
      <c r="AK1325" s="366"/>
      <c r="AL1325" s="366"/>
      <c r="AM1325" s="366"/>
      <c r="AN1325" s="366"/>
      <c r="AO1325" s="366"/>
      <c r="AP1325" s="366"/>
      <c r="AQ1325" s="366"/>
      <c r="AR1325" s="366"/>
      <c r="AS1325" s="256">
        <f>SUM(AE1325:AR1325)</f>
        <v>0</v>
      </c>
    </row>
    <row r="1326" spans="1:45" ht="15" hidden="1" customHeight="1" outlineLevel="1">
      <c r="A1326" s="464"/>
      <c r="B1326" s="254" t="s">
        <v>724</v>
      </c>
      <c r="C1326" s="251" t="s">
        <v>163</v>
      </c>
      <c r="D1326" s="255"/>
      <c r="E1326" s="255"/>
      <c r="F1326" s="255"/>
      <c r="G1326" s="255"/>
      <c r="H1326" s="255"/>
      <c r="I1326" s="255"/>
      <c r="J1326" s="255"/>
      <c r="K1326" s="255"/>
      <c r="L1326" s="255"/>
      <c r="M1326" s="255"/>
      <c r="N1326" s="255"/>
      <c r="O1326" s="255"/>
      <c r="P1326" s="255"/>
      <c r="Q1326" s="255">
        <f>Q1325</f>
        <v>12</v>
      </c>
      <c r="R1326" s="255"/>
      <c r="S1326" s="255"/>
      <c r="T1326" s="255"/>
      <c r="U1326" s="255"/>
      <c r="V1326" s="255"/>
      <c r="W1326" s="255"/>
      <c r="X1326" s="255"/>
      <c r="Y1326" s="255"/>
      <c r="Z1326" s="255"/>
      <c r="AA1326" s="255"/>
      <c r="AB1326" s="255"/>
      <c r="AC1326" s="255"/>
      <c r="AD1326" s="255"/>
      <c r="AE1326" s="362">
        <f>AE1325</f>
        <v>0</v>
      </c>
      <c r="AF1326" s="362">
        <f t="shared" ref="AF1326:AR1326" si="3536">AF1325</f>
        <v>0</v>
      </c>
      <c r="AG1326" s="362">
        <f t="shared" si="3536"/>
        <v>0</v>
      </c>
      <c r="AH1326" s="362">
        <f t="shared" si="3536"/>
        <v>0</v>
      </c>
      <c r="AI1326" s="362">
        <f t="shared" si="3536"/>
        <v>0</v>
      </c>
      <c r="AJ1326" s="362">
        <f t="shared" si="3536"/>
        <v>0</v>
      </c>
      <c r="AK1326" s="362">
        <f t="shared" si="3536"/>
        <v>0</v>
      </c>
      <c r="AL1326" s="362">
        <f t="shared" si="3536"/>
        <v>0</v>
      </c>
      <c r="AM1326" s="362">
        <f t="shared" si="3536"/>
        <v>0</v>
      </c>
      <c r="AN1326" s="362">
        <f t="shared" si="3536"/>
        <v>0</v>
      </c>
      <c r="AO1326" s="362">
        <f t="shared" si="3536"/>
        <v>0</v>
      </c>
      <c r="AP1326" s="362">
        <f t="shared" si="3536"/>
        <v>0</v>
      </c>
      <c r="AQ1326" s="362">
        <f t="shared" si="3536"/>
        <v>0</v>
      </c>
      <c r="AR1326" s="362">
        <f t="shared" si="3536"/>
        <v>0</v>
      </c>
      <c r="AS1326" s="266"/>
    </row>
    <row r="1327" spans="1:45" ht="15" hidden="1" customHeight="1" outlineLevel="1">
      <c r="A1327" s="464"/>
      <c r="B1327" s="379"/>
      <c r="C1327" s="251"/>
      <c r="D1327" s="251"/>
      <c r="E1327" s="251"/>
      <c r="F1327" s="251"/>
      <c r="G1327" s="251"/>
      <c r="H1327" s="251"/>
      <c r="I1327" s="251"/>
      <c r="J1327" s="251"/>
      <c r="K1327" s="251"/>
      <c r="L1327" s="251"/>
      <c r="M1327" s="251"/>
      <c r="N1327" s="251"/>
      <c r="O1327" s="251"/>
      <c r="P1327" s="251"/>
      <c r="Q1327" s="251"/>
      <c r="R1327" s="251"/>
      <c r="S1327" s="251"/>
      <c r="T1327" s="251"/>
      <c r="U1327" s="251"/>
      <c r="V1327" s="251"/>
      <c r="W1327" s="251"/>
      <c r="X1327" s="251"/>
      <c r="Y1327" s="251"/>
      <c r="Z1327" s="251"/>
      <c r="AA1327" s="251"/>
      <c r="AB1327" s="251"/>
      <c r="AC1327" s="251"/>
      <c r="AD1327" s="251"/>
      <c r="AE1327" s="363"/>
      <c r="AF1327" s="376"/>
      <c r="AG1327" s="376"/>
      <c r="AH1327" s="376"/>
      <c r="AI1327" s="376"/>
      <c r="AJ1327" s="376"/>
      <c r="AK1327" s="376"/>
      <c r="AL1327" s="376"/>
      <c r="AM1327" s="376"/>
      <c r="AN1327" s="376"/>
      <c r="AO1327" s="376"/>
      <c r="AP1327" s="376"/>
      <c r="AQ1327" s="376"/>
      <c r="AR1327" s="376"/>
      <c r="AS1327" s="266"/>
    </row>
    <row r="1328" spans="1:45" ht="28.5" hidden="1" customHeight="1" outlineLevel="1">
      <c r="A1328" s="464">
        <v>44</v>
      </c>
      <c r="B1328" s="379" t="s">
        <v>136</v>
      </c>
      <c r="C1328" s="251" t="s">
        <v>25</v>
      </c>
      <c r="D1328" s="255"/>
      <c r="E1328" s="255"/>
      <c r="F1328" s="255"/>
      <c r="G1328" s="255"/>
      <c r="H1328" s="255"/>
      <c r="I1328" s="255"/>
      <c r="J1328" s="255"/>
      <c r="K1328" s="255"/>
      <c r="L1328" s="255"/>
      <c r="M1328" s="255"/>
      <c r="N1328" s="255"/>
      <c r="O1328" s="255"/>
      <c r="P1328" s="255"/>
      <c r="Q1328" s="255">
        <v>12</v>
      </c>
      <c r="R1328" s="255"/>
      <c r="S1328" s="255"/>
      <c r="T1328" s="255"/>
      <c r="U1328" s="255"/>
      <c r="V1328" s="255"/>
      <c r="W1328" s="255"/>
      <c r="X1328" s="255"/>
      <c r="Y1328" s="255"/>
      <c r="Z1328" s="255"/>
      <c r="AA1328" s="255"/>
      <c r="AB1328" s="255"/>
      <c r="AC1328" s="255"/>
      <c r="AD1328" s="255"/>
      <c r="AE1328" s="377"/>
      <c r="AF1328" s="366"/>
      <c r="AG1328" s="366"/>
      <c r="AH1328" s="366"/>
      <c r="AI1328" s="366"/>
      <c r="AJ1328" s="366"/>
      <c r="AK1328" s="366"/>
      <c r="AL1328" s="366"/>
      <c r="AM1328" s="366"/>
      <c r="AN1328" s="366"/>
      <c r="AO1328" s="366"/>
      <c r="AP1328" s="366"/>
      <c r="AQ1328" s="366"/>
      <c r="AR1328" s="366"/>
      <c r="AS1328" s="256">
        <f>SUM(AE1328:AR1328)</f>
        <v>0</v>
      </c>
    </row>
    <row r="1329" spans="1:45" ht="15" hidden="1" customHeight="1" outlineLevel="1">
      <c r="A1329" s="464"/>
      <c r="B1329" s="254" t="s">
        <v>724</v>
      </c>
      <c r="C1329" s="251" t="s">
        <v>163</v>
      </c>
      <c r="D1329" s="255"/>
      <c r="E1329" s="255"/>
      <c r="F1329" s="255"/>
      <c r="G1329" s="255"/>
      <c r="H1329" s="255"/>
      <c r="I1329" s="255"/>
      <c r="J1329" s="255"/>
      <c r="K1329" s="255"/>
      <c r="L1329" s="255"/>
      <c r="M1329" s="255"/>
      <c r="N1329" s="255"/>
      <c r="O1329" s="255"/>
      <c r="P1329" s="255"/>
      <c r="Q1329" s="255">
        <f>Q1328</f>
        <v>12</v>
      </c>
      <c r="R1329" s="255"/>
      <c r="S1329" s="255"/>
      <c r="T1329" s="255"/>
      <c r="U1329" s="255"/>
      <c r="V1329" s="255"/>
      <c r="W1329" s="255"/>
      <c r="X1329" s="255"/>
      <c r="Y1329" s="255"/>
      <c r="Z1329" s="255"/>
      <c r="AA1329" s="255"/>
      <c r="AB1329" s="255"/>
      <c r="AC1329" s="255"/>
      <c r="AD1329" s="255"/>
      <c r="AE1329" s="362">
        <f>AE1328</f>
        <v>0</v>
      </c>
      <c r="AF1329" s="362">
        <f t="shared" ref="AF1329:AR1329" si="3537">AF1328</f>
        <v>0</v>
      </c>
      <c r="AG1329" s="362">
        <f t="shared" si="3537"/>
        <v>0</v>
      </c>
      <c r="AH1329" s="362">
        <f t="shared" si="3537"/>
        <v>0</v>
      </c>
      <c r="AI1329" s="362">
        <f t="shared" si="3537"/>
        <v>0</v>
      </c>
      <c r="AJ1329" s="362">
        <f t="shared" si="3537"/>
        <v>0</v>
      </c>
      <c r="AK1329" s="362">
        <f t="shared" si="3537"/>
        <v>0</v>
      </c>
      <c r="AL1329" s="362">
        <f t="shared" si="3537"/>
        <v>0</v>
      </c>
      <c r="AM1329" s="362">
        <f t="shared" si="3537"/>
        <v>0</v>
      </c>
      <c r="AN1329" s="362">
        <f t="shared" si="3537"/>
        <v>0</v>
      </c>
      <c r="AO1329" s="362">
        <f t="shared" si="3537"/>
        <v>0</v>
      </c>
      <c r="AP1329" s="362">
        <f t="shared" si="3537"/>
        <v>0</v>
      </c>
      <c r="AQ1329" s="362">
        <f t="shared" si="3537"/>
        <v>0</v>
      </c>
      <c r="AR1329" s="362">
        <f t="shared" si="3537"/>
        <v>0</v>
      </c>
      <c r="AS1329" s="266"/>
    </row>
    <row r="1330" spans="1:45" ht="15" hidden="1" customHeight="1" outlineLevel="1">
      <c r="A1330" s="464"/>
      <c r="B1330" s="379"/>
      <c r="C1330" s="251"/>
      <c r="D1330" s="251"/>
      <c r="E1330" s="251"/>
      <c r="F1330" s="251"/>
      <c r="G1330" s="251"/>
      <c r="H1330" s="251"/>
      <c r="I1330" s="251"/>
      <c r="J1330" s="251"/>
      <c r="K1330" s="251"/>
      <c r="L1330" s="251"/>
      <c r="M1330" s="251"/>
      <c r="N1330" s="251"/>
      <c r="O1330" s="251"/>
      <c r="P1330" s="251"/>
      <c r="Q1330" s="251"/>
      <c r="R1330" s="251"/>
      <c r="S1330" s="251"/>
      <c r="T1330" s="251"/>
      <c r="U1330" s="251"/>
      <c r="V1330" s="251"/>
      <c r="W1330" s="251"/>
      <c r="X1330" s="251"/>
      <c r="Y1330" s="251"/>
      <c r="Z1330" s="251"/>
      <c r="AA1330" s="251"/>
      <c r="AB1330" s="251"/>
      <c r="AC1330" s="251"/>
      <c r="AD1330" s="251"/>
      <c r="AE1330" s="363"/>
      <c r="AF1330" s="376"/>
      <c r="AG1330" s="376"/>
      <c r="AH1330" s="376"/>
      <c r="AI1330" s="376"/>
      <c r="AJ1330" s="376"/>
      <c r="AK1330" s="376"/>
      <c r="AL1330" s="376"/>
      <c r="AM1330" s="376"/>
      <c r="AN1330" s="376"/>
      <c r="AO1330" s="376"/>
      <c r="AP1330" s="376"/>
      <c r="AQ1330" s="376"/>
      <c r="AR1330" s="376"/>
      <c r="AS1330" s="266"/>
    </row>
    <row r="1331" spans="1:45" ht="32.85" hidden="1" customHeight="1" outlineLevel="1">
      <c r="A1331" s="464">
        <v>45</v>
      </c>
      <c r="B1331" s="379" t="s">
        <v>137</v>
      </c>
      <c r="C1331" s="251" t="s">
        <v>25</v>
      </c>
      <c r="D1331" s="255"/>
      <c r="E1331" s="255"/>
      <c r="F1331" s="255"/>
      <c r="G1331" s="255"/>
      <c r="H1331" s="255"/>
      <c r="I1331" s="255"/>
      <c r="J1331" s="255"/>
      <c r="K1331" s="255"/>
      <c r="L1331" s="255"/>
      <c r="M1331" s="255"/>
      <c r="N1331" s="255"/>
      <c r="O1331" s="255"/>
      <c r="P1331" s="255"/>
      <c r="Q1331" s="255">
        <v>12</v>
      </c>
      <c r="R1331" s="255"/>
      <c r="S1331" s="255"/>
      <c r="T1331" s="255"/>
      <c r="U1331" s="255"/>
      <c r="V1331" s="255"/>
      <c r="W1331" s="255"/>
      <c r="X1331" s="255"/>
      <c r="Y1331" s="255"/>
      <c r="Z1331" s="255"/>
      <c r="AA1331" s="255"/>
      <c r="AB1331" s="255"/>
      <c r="AC1331" s="255"/>
      <c r="AD1331" s="255"/>
      <c r="AE1331" s="377"/>
      <c r="AF1331" s="366"/>
      <c r="AG1331" s="366"/>
      <c r="AH1331" s="366"/>
      <c r="AI1331" s="366"/>
      <c r="AJ1331" s="366"/>
      <c r="AK1331" s="366"/>
      <c r="AL1331" s="366"/>
      <c r="AM1331" s="366"/>
      <c r="AN1331" s="366"/>
      <c r="AO1331" s="366"/>
      <c r="AP1331" s="366"/>
      <c r="AQ1331" s="366"/>
      <c r="AR1331" s="366"/>
      <c r="AS1331" s="256">
        <f>SUM(AE1331:AR1331)</f>
        <v>0</v>
      </c>
    </row>
    <row r="1332" spans="1:45" ht="15" hidden="1" customHeight="1" outlineLevel="1">
      <c r="A1332" s="464"/>
      <c r="B1332" s="254" t="s">
        <v>724</v>
      </c>
      <c r="C1332" s="251" t="s">
        <v>163</v>
      </c>
      <c r="D1332" s="255"/>
      <c r="E1332" s="255"/>
      <c r="F1332" s="255"/>
      <c r="G1332" s="255"/>
      <c r="H1332" s="255"/>
      <c r="I1332" s="255"/>
      <c r="J1332" s="255"/>
      <c r="K1332" s="255"/>
      <c r="L1332" s="255"/>
      <c r="M1332" s="255"/>
      <c r="N1332" s="255"/>
      <c r="O1332" s="255"/>
      <c r="P1332" s="255"/>
      <c r="Q1332" s="255">
        <f>Q1331</f>
        <v>12</v>
      </c>
      <c r="R1332" s="255"/>
      <c r="S1332" s="255"/>
      <c r="T1332" s="255"/>
      <c r="U1332" s="255"/>
      <c r="V1332" s="255"/>
      <c r="W1332" s="255"/>
      <c r="X1332" s="255"/>
      <c r="Y1332" s="255"/>
      <c r="Z1332" s="255"/>
      <c r="AA1332" s="255"/>
      <c r="AB1332" s="255"/>
      <c r="AC1332" s="255"/>
      <c r="AD1332" s="255"/>
      <c r="AE1332" s="362">
        <f>AE1331</f>
        <v>0</v>
      </c>
      <c r="AF1332" s="362">
        <f t="shared" ref="AF1332:AR1332" si="3538">AF1331</f>
        <v>0</v>
      </c>
      <c r="AG1332" s="362">
        <f t="shared" si="3538"/>
        <v>0</v>
      </c>
      <c r="AH1332" s="362">
        <f t="shared" si="3538"/>
        <v>0</v>
      </c>
      <c r="AI1332" s="362">
        <f t="shared" si="3538"/>
        <v>0</v>
      </c>
      <c r="AJ1332" s="362">
        <f t="shared" si="3538"/>
        <v>0</v>
      </c>
      <c r="AK1332" s="362">
        <f t="shared" si="3538"/>
        <v>0</v>
      </c>
      <c r="AL1332" s="362">
        <f t="shared" si="3538"/>
        <v>0</v>
      </c>
      <c r="AM1332" s="362">
        <f t="shared" si="3538"/>
        <v>0</v>
      </c>
      <c r="AN1332" s="362">
        <f t="shared" si="3538"/>
        <v>0</v>
      </c>
      <c r="AO1332" s="362">
        <f t="shared" si="3538"/>
        <v>0</v>
      </c>
      <c r="AP1332" s="362">
        <f t="shared" si="3538"/>
        <v>0</v>
      </c>
      <c r="AQ1332" s="362">
        <f t="shared" si="3538"/>
        <v>0</v>
      </c>
      <c r="AR1332" s="362">
        <f t="shared" si="3538"/>
        <v>0</v>
      </c>
      <c r="AS1332" s="266"/>
    </row>
    <row r="1333" spans="1:45" ht="15" hidden="1" customHeight="1" outlineLevel="1">
      <c r="A1333" s="464"/>
      <c r="B1333" s="379"/>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251"/>
      <c r="AE1333" s="363"/>
      <c r="AF1333" s="376"/>
      <c r="AG1333" s="376"/>
      <c r="AH1333" s="376"/>
      <c r="AI1333" s="376"/>
      <c r="AJ1333" s="376"/>
      <c r="AK1333" s="376"/>
      <c r="AL1333" s="376"/>
      <c r="AM1333" s="376"/>
      <c r="AN1333" s="376"/>
      <c r="AO1333" s="376"/>
      <c r="AP1333" s="376"/>
      <c r="AQ1333" s="376"/>
      <c r="AR1333" s="376"/>
      <c r="AS1333" s="266"/>
    </row>
    <row r="1334" spans="1:45" ht="32.1" hidden="1" customHeight="1" outlineLevel="1">
      <c r="A1334" s="464">
        <v>46</v>
      </c>
      <c r="B1334" s="379" t="s">
        <v>138</v>
      </c>
      <c r="C1334" s="251" t="s">
        <v>25</v>
      </c>
      <c r="D1334" s="255"/>
      <c r="E1334" s="255"/>
      <c r="F1334" s="255"/>
      <c r="G1334" s="255"/>
      <c r="H1334" s="255"/>
      <c r="I1334" s="255"/>
      <c r="J1334" s="255"/>
      <c r="K1334" s="255"/>
      <c r="L1334" s="255"/>
      <c r="M1334" s="255"/>
      <c r="N1334" s="255"/>
      <c r="O1334" s="255"/>
      <c r="P1334" s="255"/>
      <c r="Q1334" s="255">
        <v>12</v>
      </c>
      <c r="R1334" s="255"/>
      <c r="S1334" s="255"/>
      <c r="T1334" s="255"/>
      <c r="U1334" s="255"/>
      <c r="V1334" s="255"/>
      <c r="W1334" s="255"/>
      <c r="X1334" s="255"/>
      <c r="Y1334" s="255"/>
      <c r="Z1334" s="255"/>
      <c r="AA1334" s="255"/>
      <c r="AB1334" s="255"/>
      <c r="AC1334" s="255"/>
      <c r="AD1334" s="255"/>
      <c r="AE1334" s="377"/>
      <c r="AF1334" s="366"/>
      <c r="AG1334" s="366"/>
      <c r="AH1334" s="366"/>
      <c r="AI1334" s="366"/>
      <c r="AJ1334" s="366"/>
      <c r="AK1334" s="366"/>
      <c r="AL1334" s="366"/>
      <c r="AM1334" s="366"/>
      <c r="AN1334" s="366"/>
      <c r="AO1334" s="366"/>
      <c r="AP1334" s="366"/>
      <c r="AQ1334" s="366"/>
      <c r="AR1334" s="366"/>
      <c r="AS1334" s="256">
        <f>SUM(AE1334:AR1334)</f>
        <v>0</v>
      </c>
    </row>
    <row r="1335" spans="1:45" ht="15" hidden="1" customHeight="1" outlineLevel="1">
      <c r="A1335" s="464"/>
      <c r="B1335" s="254" t="s">
        <v>724</v>
      </c>
      <c r="C1335" s="251" t="s">
        <v>163</v>
      </c>
      <c r="D1335" s="255"/>
      <c r="E1335" s="255"/>
      <c r="F1335" s="255"/>
      <c r="G1335" s="255"/>
      <c r="H1335" s="255"/>
      <c r="I1335" s="255"/>
      <c r="J1335" s="255"/>
      <c r="K1335" s="255"/>
      <c r="L1335" s="255"/>
      <c r="M1335" s="255"/>
      <c r="N1335" s="255"/>
      <c r="O1335" s="255"/>
      <c r="P1335" s="255"/>
      <c r="Q1335" s="255">
        <f>Q1334</f>
        <v>12</v>
      </c>
      <c r="R1335" s="255"/>
      <c r="S1335" s="255"/>
      <c r="T1335" s="255"/>
      <c r="U1335" s="255"/>
      <c r="V1335" s="255"/>
      <c r="W1335" s="255"/>
      <c r="X1335" s="255"/>
      <c r="Y1335" s="255"/>
      <c r="Z1335" s="255"/>
      <c r="AA1335" s="255"/>
      <c r="AB1335" s="255"/>
      <c r="AC1335" s="255"/>
      <c r="AD1335" s="255"/>
      <c r="AE1335" s="362">
        <f>AE1334</f>
        <v>0</v>
      </c>
      <c r="AF1335" s="362">
        <f t="shared" ref="AF1335:AR1335" si="3539">AF1334</f>
        <v>0</v>
      </c>
      <c r="AG1335" s="362">
        <f t="shared" si="3539"/>
        <v>0</v>
      </c>
      <c r="AH1335" s="362">
        <f t="shared" si="3539"/>
        <v>0</v>
      </c>
      <c r="AI1335" s="362">
        <f t="shared" si="3539"/>
        <v>0</v>
      </c>
      <c r="AJ1335" s="362">
        <f t="shared" si="3539"/>
        <v>0</v>
      </c>
      <c r="AK1335" s="362">
        <f t="shared" si="3539"/>
        <v>0</v>
      </c>
      <c r="AL1335" s="362">
        <f t="shared" si="3539"/>
        <v>0</v>
      </c>
      <c r="AM1335" s="362">
        <f t="shared" si="3539"/>
        <v>0</v>
      </c>
      <c r="AN1335" s="362">
        <f t="shared" si="3539"/>
        <v>0</v>
      </c>
      <c r="AO1335" s="362">
        <f t="shared" si="3539"/>
        <v>0</v>
      </c>
      <c r="AP1335" s="362">
        <f t="shared" si="3539"/>
        <v>0</v>
      </c>
      <c r="AQ1335" s="362">
        <f t="shared" si="3539"/>
        <v>0</v>
      </c>
      <c r="AR1335" s="362">
        <f t="shared" si="3539"/>
        <v>0</v>
      </c>
      <c r="AS1335" s="266"/>
    </row>
    <row r="1336" spans="1:45" ht="15" hidden="1" customHeight="1" outlineLevel="1">
      <c r="A1336" s="464"/>
      <c r="B1336" s="379"/>
      <c r="C1336" s="251"/>
      <c r="D1336" s="251"/>
      <c r="E1336" s="251"/>
      <c r="F1336" s="251"/>
      <c r="G1336" s="251"/>
      <c r="H1336" s="251"/>
      <c r="I1336" s="251"/>
      <c r="J1336" s="251"/>
      <c r="K1336" s="251"/>
      <c r="L1336" s="251"/>
      <c r="M1336" s="251"/>
      <c r="N1336" s="251"/>
      <c r="O1336" s="251"/>
      <c r="P1336" s="251"/>
      <c r="Q1336" s="251"/>
      <c r="R1336" s="251"/>
      <c r="S1336" s="251"/>
      <c r="T1336" s="251"/>
      <c r="U1336" s="251"/>
      <c r="V1336" s="251"/>
      <c r="W1336" s="251"/>
      <c r="X1336" s="251"/>
      <c r="Y1336" s="251"/>
      <c r="Z1336" s="251"/>
      <c r="AA1336" s="251"/>
      <c r="AB1336" s="251"/>
      <c r="AC1336" s="251"/>
      <c r="AD1336" s="251"/>
      <c r="AE1336" s="363"/>
      <c r="AF1336" s="376"/>
      <c r="AG1336" s="376"/>
      <c r="AH1336" s="376"/>
      <c r="AI1336" s="376"/>
      <c r="AJ1336" s="376"/>
      <c r="AK1336" s="376"/>
      <c r="AL1336" s="376"/>
      <c r="AM1336" s="376"/>
      <c r="AN1336" s="376"/>
      <c r="AO1336" s="376"/>
      <c r="AP1336" s="376"/>
      <c r="AQ1336" s="376"/>
      <c r="AR1336" s="376"/>
      <c r="AS1336" s="266"/>
    </row>
    <row r="1337" spans="1:45" ht="35.85" hidden="1" customHeight="1" outlineLevel="1">
      <c r="A1337" s="464">
        <v>47</v>
      </c>
      <c r="B1337" s="379" t="s">
        <v>139</v>
      </c>
      <c r="C1337" s="251" t="s">
        <v>25</v>
      </c>
      <c r="D1337" s="255"/>
      <c r="E1337" s="255"/>
      <c r="F1337" s="255"/>
      <c r="G1337" s="255"/>
      <c r="H1337" s="255"/>
      <c r="I1337" s="255"/>
      <c r="J1337" s="255"/>
      <c r="K1337" s="255"/>
      <c r="L1337" s="255"/>
      <c r="M1337" s="255"/>
      <c r="N1337" s="255"/>
      <c r="O1337" s="255"/>
      <c r="P1337" s="255"/>
      <c r="Q1337" s="255">
        <v>12</v>
      </c>
      <c r="R1337" s="255"/>
      <c r="S1337" s="255"/>
      <c r="T1337" s="255"/>
      <c r="U1337" s="255"/>
      <c r="V1337" s="255"/>
      <c r="W1337" s="255"/>
      <c r="X1337" s="255"/>
      <c r="Y1337" s="255"/>
      <c r="Z1337" s="255"/>
      <c r="AA1337" s="255"/>
      <c r="AB1337" s="255"/>
      <c r="AC1337" s="255"/>
      <c r="AD1337" s="255"/>
      <c r="AE1337" s="377"/>
      <c r="AF1337" s="366"/>
      <c r="AG1337" s="366"/>
      <c r="AH1337" s="366"/>
      <c r="AI1337" s="366"/>
      <c r="AJ1337" s="366"/>
      <c r="AK1337" s="366"/>
      <c r="AL1337" s="366"/>
      <c r="AM1337" s="366"/>
      <c r="AN1337" s="366"/>
      <c r="AO1337" s="366"/>
      <c r="AP1337" s="366"/>
      <c r="AQ1337" s="366"/>
      <c r="AR1337" s="366"/>
      <c r="AS1337" s="256">
        <f>SUM(AE1337:AR1337)</f>
        <v>0</v>
      </c>
    </row>
    <row r="1338" spans="1:45" ht="15" hidden="1" customHeight="1" outlineLevel="1">
      <c r="A1338" s="464"/>
      <c r="B1338" s="254" t="s">
        <v>724</v>
      </c>
      <c r="C1338" s="251" t="s">
        <v>163</v>
      </c>
      <c r="D1338" s="255"/>
      <c r="E1338" s="255"/>
      <c r="F1338" s="255"/>
      <c r="G1338" s="255"/>
      <c r="H1338" s="255"/>
      <c r="I1338" s="255"/>
      <c r="J1338" s="255"/>
      <c r="K1338" s="255"/>
      <c r="L1338" s="255"/>
      <c r="M1338" s="255"/>
      <c r="N1338" s="255"/>
      <c r="O1338" s="255"/>
      <c r="P1338" s="255"/>
      <c r="Q1338" s="255">
        <f>Q1337</f>
        <v>12</v>
      </c>
      <c r="R1338" s="255"/>
      <c r="S1338" s="255"/>
      <c r="T1338" s="255"/>
      <c r="U1338" s="255"/>
      <c r="V1338" s="255"/>
      <c r="W1338" s="255"/>
      <c r="X1338" s="255"/>
      <c r="Y1338" s="255"/>
      <c r="Z1338" s="255"/>
      <c r="AA1338" s="255"/>
      <c r="AB1338" s="255"/>
      <c r="AC1338" s="255"/>
      <c r="AD1338" s="255"/>
      <c r="AE1338" s="362">
        <f>AE1337</f>
        <v>0</v>
      </c>
      <c r="AF1338" s="362">
        <f t="shared" ref="AF1338:AR1338" si="3540">AF1337</f>
        <v>0</v>
      </c>
      <c r="AG1338" s="362">
        <f t="shared" si="3540"/>
        <v>0</v>
      </c>
      <c r="AH1338" s="362">
        <f t="shared" si="3540"/>
        <v>0</v>
      </c>
      <c r="AI1338" s="362">
        <f t="shared" si="3540"/>
        <v>0</v>
      </c>
      <c r="AJ1338" s="362">
        <f t="shared" si="3540"/>
        <v>0</v>
      </c>
      <c r="AK1338" s="362">
        <f t="shared" si="3540"/>
        <v>0</v>
      </c>
      <c r="AL1338" s="362">
        <f t="shared" si="3540"/>
        <v>0</v>
      </c>
      <c r="AM1338" s="362">
        <f t="shared" si="3540"/>
        <v>0</v>
      </c>
      <c r="AN1338" s="362">
        <f t="shared" si="3540"/>
        <v>0</v>
      </c>
      <c r="AO1338" s="362">
        <f t="shared" si="3540"/>
        <v>0</v>
      </c>
      <c r="AP1338" s="362">
        <f t="shared" si="3540"/>
        <v>0</v>
      </c>
      <c r="AQ1338" s="362">
        <f t="shared" si="3540"/>
        <v>0</v>
      </c>
      <c r="AR1338" s="362">
        <f t="shared" si="3540"/>
        <v>0</v>
      </c>
      <c r="AS1338" s="266"/>
    </row>
    <row r="1339" spans="1:45" ht="15" hidden="1" customHeight="1" outlineLevel="1">
      <c r="A1339" s="464"/>
      <c r="B1339" s="379"/>
      <c r="C1339" s="251"/>
      <c r="D1339" s="251"/>
      <c r="E1339" s="251"/>
      <c r="F1339" s="251"/>
      <c r="G1339" s="251"/>
      <c r="H1339" s="251"/>
      <c r="I1339" s="251"/>
      <c r="J1339" s="251"/>
      <c r="K1339" s="251"/>
      <c r="L1339" s="251"/>
      <c r="M1339" s="251"/>
      <c r="N1339" s="251"/>
      <c r="O1339" s="251"/>
      <c r="P1339" s="251"/>
      <c r="Q1339" s="251"/>
      <c r="R1339" s="251"/>
      <c r="S1339" s="251"/>
      <c r="T1339" s="251"/>
      <c r="U1339" s="251"/>
      <c r="V1339" s="251"/>
      <c r="W1339" s="251"/>
      <c r="X1339" s="251"/>
      <c r="Y1339" s="251"/>
      <c r="Z1339" s="251"/>
      <c r="AA1339" s="251"/>
      <c r="AB1339" s="251"/>
      <c r="AC1339" s="251"/>
      <c r="AD1339" s="251"/>
      <c r="AE1339" s="363"/>
      <c r="AF1339" s="376"/>
      <c r="AG1339" s="376"/>
      <c r="AH1339" s="376"/>
      <c r="AI1339" s="376"/>
      <c r="AJ1339" s="376"/>
      <c r="AK1339" s="376"/>
      <c r="AL1339" s="376"/>
      <c r="AM1339" s="376"/>
      <c r="AN1339" s="376"/>
      <c r="AO1339" s="376"/>
      <c r="AP1339" s="376"/>
      <c r="AQ1339" s="376"/>
      <c r="AR1339" s="376"/>
      <c r="AS1339" s="266"/>
    </row>
    <row r="1340" spans="1:45" ht="39.75" hidden="1" customHeight="1" outlineLevel="1">
      <c r="A1340" s="464">
        <v>48</v>
      </c>
      <c r="B1340" s="379" t="s">
        <v>140</v>
      </c>
      <c r="C1340" s="251" t="s">
        <v>25</v>
      </c>
      <c r="D1340" s="255"/>
      <c r="E1340" s="255"/>
      <c r="F1340" s="255"/>
      <c r="G1340" s="255"/>
      <c r="H1340" s="255"/>
      <c r="I1340" s="255"/>
      <c r="J1340" s="255"/>
      <c r="K1340" s="255"/>
      <c r="L1340" s="255"/>
      <c r="M1340" s="255"/>
      <c r="N1340" s="255"/>
      <c r="O1340" s="255"/>
      <c r="P1340" s="255"/>
      <c r="Q1340" s="255">
        <v>12</v>
      </c>
      <c r="R1340" s="255"/>
      <c r="S1340" s="255"/>
      <c r="T1340" s="255"/>
      <c r="U1340" s="255"/>
      <c r="V1340" s="255"/>
      <c r="W1340" s="255"/>
      <c r="X1340" s="255"/>
      <c r="Y1340" s="255"/>
      <c r="Z1340" s="255"/>
      <c r="AA1340" s="255"/>
      <c r="AB1340" s="255"/>
      <c r="AC1340" s="255"/>
      <c r="AD1340" s="255"/>
      <c r="AE1340" s="377"/>
      <c r="AF1340" s="366"/>
      <c r="AG1340" s="366"/>
      <c r="AH1340" s="366"/>
      <c r="AI1340" s="366"/>
      <c r="AJ1340" s="366"/>
      <c r="AK1340" s="366"/>
      <c r="AL1340" s="366"/>
      <c r="AM1340" s="366"/>
      <c r="AN1340" s="366"/>
      <c r="AO1340" s="366"/>
      <c r="AP1340" s="366"/>
      <c r="AQ1340" s="366"/>
      <c r="AR1340" s="366"/>
      <c r="AS1340" s="256">
        <f>SUM(AE1340:AR1340)</f>
        <v>0</v>
      </c>
    </row>
    <row r="1341" spans="1:45" ht="15" hidden="1" customHeight="1" outlineLevel="1">
      <c r="A1341" s="464"/>
      <c r="B1341" s="254" t="s">
        <v>724</v>
      </c>
      <c r="C1341" s="251" t="s">
        <v>163</v>
      </c>
      <c r="D1341" s="255"/>
      <c r="E1341" s="255"/>
      <c r="F1341" s="255"/>
      <c r="G1341" s="255"/>
      <c r="H1341" s="255"/>
      <c r="I1341" s="255"/>
      <c r="J1341" s="255"/>
      <c r="K1341" s="255"/>
      <c r="L1341" s="255"/>
      <c r="M1341" s="255"/>
      <c r="N1341" s="255"/>
      <c r="O1341" s="255"/>
      <c r="P1341" s="255"/>
      <c r="Q1341" s="255">
        <f>Q1340</f>
        <v>12</v>
      </c>
      <c r="R1341" s="255"/>
      <c r="S1341" s="255"/>
      <c r="T1341" s="255"/>
      <c r="U1341" s="255"/>
      <c r="V1341" s="255"/>
      <c r="W1341" s="255"/>
      <c r="X1341" s="255"/>
      <c r="Y1341" s="255"/>
      <c r="Z1341" s="255"/>
      <c r="AA1341" s="255"/>
      <c r="AB1341" s="255"/>
      <c r="AC1341" s="255"/>
      <c r="AD1341" s="255"/>
      <c r="AE1341" s="362">
        <f>AE1340</f>
        <v>0</v>
      </c>
      <c r="AF1341" s="362">
        <f t="shared" ref="AF1341:AR1341" si="3541">AF1340</f>
        <v>0</v>
      </c>
      <c r="AG1341" s="362">
        <f t="shared" si="3541"/>
        <v>0</v>
      </c>
      <c r="AH1341" s="362">
        <f t="shared" si="3541"/>
        <v>0</v>
      </c>
      <c r="AI1341" s="362">
        <f t="shared" si="3541"/>
        <v>0</v>
      </c>
      <c r="AJ1341" s="362">
        <f t="shared" si="3541"/>
        <v>0</v>
      </c>
      <c r="AK1341" s="362">
        <f t="shared" si="3541"/>
        <v>0</v>
      </c>
      <c r="AL1341" s="362">
        <f t="shared" si="3541"/>
        <v>0</v>
      </c>
      <c r="AM1341" s="362">
        <f t="shared" si="3541"/>
        <v>0</v>
      </c>
      <c r="AN1341" s="362">
        <f t="shared" si="3541"/>
        <v>0</v>
      </c>
      <c r="AO1341" s="362">
        <f t="shared" si="3541"/>
        <v>0</v>
      </c>
      <c r="AP1341" s="362">
        <f t="shared" si="3541"/>
        <v>0</v>
      </c>
      <c r="AQ1341" s="362">
        <f t="shared" si="3541"/>
        <v>0</v>
      </c>
      <c r="AR1341" s="362">
        <f t="shared" si="3541"/>
        <v>0</v>
      </c>
      <c r="AS1341" s="266"/>
    </row>
    <row r="1342" spans="1:45" ht="15" hidden="1" customHeight="1" outlineLevel="1">
      <c r="A1342" s="464"/>
      <c r="B1342" s="379"/>
      <c r="C1342" s="251"/>
      <c r="D1342" s="251"/>
      <c r="E1342" s="251"/>
      <c r="F1342" s="251"/>
      <c r="G1342" s="251"/>
      <c r="H1342" s="251"/>
      <c r="I1342" s="251"/>
      <c r="J1342" s="251"/>
      <c r="K1342" s="251"/>
      <c r="L1342" s="251"/>
      <c r="M1342" s="251"/>
      <c r="N1342" s="251"/>
      <c r="O1342" s="251"/>
      <c r="P1342" s="251"/>
      <c r="Q1342" s="251"/>
      <c r="R1342" s="251"/>
      <c r="S1342" s="251"/>
      <c r="T1342" s="251"/>
      <c r="U1342" s="251"/>
      <c r="V1342" s="251"/>
      <c r="W1342" s="251"/>
      <c r="X1342" s="251"/>
      <c r="Y1342" s="251"/>
      <c r="Z1342" s="251"/>
      <c r="AA1342" s="251"/>
      <c r="AB1342" s="251"/>
      <c r="AC1342" s="251"/>
      <c r="AD1342" s="251"/>
      <c r="AE1342" s="363"/>
      <c r="AF1342" s="376"/>
      <c r="AG1342" s="376"/>
      <c r="AH1342" s="376"/>
      <c r="AI1342" s="376"/>
      <c r="AJ1342" s="376"/>
      <c r="AK1342" s="376"/>
      <c r="AL1342" s="376"/>
      <c r="AM1342" s="376"/>
      <c r="AN1342" s="376"/>
      <c r="AO1342" s="376"/>
      <c r="AP1342" s="376"/>
      <c r="AQ1342" s="376"/>
      <c r="AR1342" s="376"/>
      <c r="AS1342" s="266"/>
    </row>
    <row r="1343" spans="1:45" ht="33" hidden="1" customHeight="1" outlineLevel="1">
      <c r="A1343" s="464">
        <v>49</v>
      </c>
      <c r="B1343" s="379" t="s">
        <v>141</v>
      </c>
      <c r="C1343" s="251" t="s">
        <v>25</v>
      </c>
      <c r="D1343" s="255"/>
      <c r="E1343" s="255"/>
      <c r="F1343" s="255"/>
      <c r="G1343" s="255"/>
      <c r="H1343" s="255"/>
      <c r="I1343" s="255"/>
      <c r="J1343" s="255"/>
      <c r="K1343" s="255"/>
      <c r="L1343" s="255"/>
      <c r="M1343" s="255"/>
      <c r="N1343" s="255"/>
      <c r="O1343" s="255"/>
      <c r="P1343" s="255"/>
      <c r="Q1343" s="255">
        <v>12</v>
      </c>
      <c r="R1343" s="255"/>
      <c r="S1343" s="255"/>
      <c r="T1343" s="255"/>
      <c r="U1343" s="255"/>
      <c r="V1343" s="255"/>
      <c r="W1343" s="255"/>
      <c r="X1343" s="255"/>
      <c r="Y1343" s="255"/>
      <c r="Z1343" s="255"/>
      <c r="AA1343" s="255"/>
      <c r="AB1343" s="255"/>
      <c r="AC1343" s="255"/>
      <c r="AD1343" s="255"/>
      <c r="AE1343" s="377"/>
      <c r="AF1343" s="366"/>
      <c r="AG1343" s="366"/>
      <c r="AH1343" s="366"/>
      <c r="AI1343" s="366"/>
      <c r="AJ1343" s="366"/>
      <c r="AK1343" s="366"/>
      <c r="AL1343" s="366"/>
      <c r="AM1343" s="366"/>
      <c r="AN1343" s="366"/>
      <c r="AO1343" s="366"/>
      <c r="AP1343" s="366"/>
      <c r="AQ1343" s="366"/>
      <c r="AR1343" s="366"/>
      <c r="AS1343" s="256">
        <f>SUM(AE1343:AR1343)</f>
        <v>0</v>
      </c>
    </row>
    <row r="1344" spans="1:45" ht="15" hidden="1" customHeight="1" outlineLevel="1">
      <c r="A1344" s="464"/>
      <c r="B1344" s="254" t="s">
        <v>724</v>
      </c>
      <c r="C1344" s="251" t="s">
        <v>163</v>
      </c>
      <c r="D1344" s="255"/>
      <c r="E1344" s="255"/>
      <c r="F1344" s="255"/>
      <c r="G1344" s="255"/>
      <c r="H1344" s="255"/>
      <c r="I1344" s="255"/>
      <c r="J1344" s="255"/>
      <c r="K1344" s="255"/>
      <c r="L1344" s="255"/>
      <c r="M1344" s="255"/>
      <c r="N1344" s="255"/>
      <c r="O1344" s="255"/>
      <c r="P1344" s="255"/>
      <c r="Q1344" s="255">
        <f>Q1343</f>
        <v>12</v>
      </c>
      <c r="R1344" s="255"/>
      <c r="S1344" s="255"/>
      <c r="T1344" s="255"/>
      <c r="U1344" s="255"/>
      <c r="V1344" s="255"/>
      <c r="W1344" s="255"/>
      <c r="X1344" s="255"/>
      <c r="Y1344" s="255"/>
      <c r="Z1344" s="255"/>
      <c r="AA1344" s="255"/>
      <c r="AB1344" s="255"/>
      <c r="AC1344" s="255"/>
      <c r="AD1344" s="255"/>
      <c r="AE1344" s="362">
        <f>AE1343</f>
        <v>0</v>
      </c>
      <c r="AF1344" s="362">
        <f t="shared" ref="AF1344:AR1344" si="3542">AF1343</f>
        <v>0</v>
      </c>
      <c r="AG1344" s="362">
        <f t="shared" si="3542"/>
        <v>0</v>
      </c>
      <c r="AH1344" s="362">
        <f t="shared" si="3542"/>
        <v>0</v>
      </c>
      <c r="AI1344" s="362">
        <f t="shared" si="3542"/>
        <v>0</v>
      </c>
      <c r="AJ1344" s="362">
        <f t="shared" si="3542"/>
        <v>0</v>
      </c>
      <c r="AK1344" s="362">
        <f t="shared" si="3542"/>
        <v>0</v>
      </c>
      <c r="AL1344" s="362">
        <f t="shared" si="3542"/>
        <v>0</v>
      </c>
      <c r="AM1344" s="362">
        <f t="shared" si="3542"/>
        <v>0</v>
      </c>
      <c r="AN1344" s="362">
        <f t="shared" si="3542"/>
        <v>0</v>
      </c>
      <c r="AO1344" s="362">
        <f t="shared" si="3542"/>
        <v>0</v>
      </c>
      <c r="AP1344" s="362">
        <f t="shared" si="3542"/>
        <v>0</v>
      </c>
      <c r="AQ1344" s="362">
        <f t="shared" si="3542"/>
        <v>0</v>
      </c>
      <c r="AR1344" s="362">
        <f t="shared" si="3542"/>
        <v>0</v>
      </c>
      <c r="AS1344" s="266"/>
    </row>
    <row r="1345" spans="1:45" hidden="1" outlineLevel="1">
      <c r="A1345" s="464"/>
      <c r="AS1345" s="671"/>
    </row>
    <row r="1346" spans="1:45" ht="15.75" outlineLevel="1">
      <c r="A1346" s="464"/>
      <c r="B1346" s="675" t="s">
        <v>920</v>
      </c>
      <c r="AS1346" s="671"/>
    </row>
    <row r="1347" spans="1:45" outlineLevel="1">
      <c r="A1347" s="464">
        <v>50</v>
      </c>
      <c r="AS1347" s="671"/>
    </row>
    <row r="1348" spans="1:45" ht="15.75" outlineLevel="1">
      <c r="A1348" s="464"/>
      <c r="B1348" s="379" t="s">
        <v>919</v>
      </c>
      <c r="C1348" s="251" t="s">
        <v>25</v>
      </c>
      <c r="D1348" s="255">
        <f>SUMIFS('7.  Persistence Report'!BA$27:BA$603,'7.  Persistence Report'!$D$27:$D$603,$B1348,'7.  Persistence Report'!$H$27:$H$603,$D$1186,'7.  Persistence Report'!$J$27:$J$603,"&lt;&gt;Adjustment")</f>
        <v>0</v>
      </c>
      <c r="E1348" s="255">
        <f>SUMIFS('7.  Persistence Report'!BB$27:BB$603,'7.  Persistence Report'!$D$27:$D$603,$B1348,'7.  Persistence Report'!$H$27:$H$603,$D$1186,'7.  Persistence Report'!$J$27:$J$603,"&lt;&gt;Adjustment")</f>
        <v>0</v>
      </c>
      <c r="F1348" s="255">
        <f>SUMIFS('7.  Persistence Report'!BC$27:BC$603,'7.  Persistence Report'!$D$27:$D$603,$B1348,'7.  Persistence Report'!$H$27:$H$603,$D$1186,'7.  Persistence Report'!$J$27:$J$603,"&lt;&gt;Adjustment")</f>
        <v>0</v>
      </c>
      <c r="G1348" s="255">
        <f>SUMIFS('7.  Persistence Report'!BD$27:BD$603,'7.  Persistence Report'!$D$27:$D$603,$B1348,'7.  Persistence Report'!$H$27:$H$603,$D$1186,'7.  Persistence Report'!$J$27:$J$603,"&lt;&gt;Adjustment")</f>
        <v>0</v>
      </c>
      <c r="H1348" s="255">
        <f>SUMIFS('7.  Persistence Report'!BE$27:BE$603,'7.  Persistence Report'!$D$27:$D$603,$B1348,'7.  Persistence Report'!$H$27:$H$603,$D$1186,'7.  Persistence Report'!$J$27:$J$603,"&lt;&gt;Adjustment")</f>
        <v>0</v>
      </c>
      <c r="I1348" s="255">
        <f>SUMIFS('7.  Persistence Report'!BF$27:BF$603,'7.  Persistence Report'!$D$27:$D$603,$B1348,'7.  Persistence Report'!$H$27:$H$603,$D$1186,'7.  Persistence Report'!$J$27:$J$603,"&lt;&gt;Adjustment")</f>
        <v>0</v>
      </c>
      <c r="J1348" s="255">
        <f>SUMIFS('7.  Persistence Report'!BG$27:BG$603,'7.  Persistence Report'!$D$27:$D$603,$B1348,'7.  Persistence Report'!$H$27:$H$603,$D$1186,'7.  Persistence Report'!$J$27:$J$603,"&lt;&gt;Adjustment")</f>
        <v>0</v>
      </c>
      <c r="K1348" s="255">
        <f>SUMIFS('7.  Persistence Report'!BH$27:BH$603,'7.  Persistence Report'!$D$27:$D$603,$B1348,'7.  Persistence Report'!$H$27:$H$603,$D$1186,'7.  Persistence Report'!$J$27:$J$603,"&lt;&gt;Adjustment")</f>
        <v>0</v>
      </c>
      <c r="L1348" s="255">
        <f>SUMIFS('7.  Persistence Report'!BI$27:BI$603,'7.  Persistence Report'!$D$27:$D$603,$B1348,'7.  Persistence Report'!$H$27:$H$603,$D$1186,'7.  Persistence Report'!$J$27:$J$603,"&lt;&gt;Adjustment")</f>
        <v>0</v>
      </c>
      <c r="M1348" s="255">
        <f>SUMIFS('7.  Persistence Report'!BJ$27:BJ$603,'7.  Persistence Report'!$D$27:$D$603,$B1348,'7.  Persistence Report'!$H$27:$H$603,$D$1186,'7.  Persistence Report'!$J$27:$J$603,"&lt;&gt;Adjustment")</f>
        <v>0</v>
      </c>
      <c r="N1348" s="255">
        <f>SUMIFS('7.  Persistence Report'!BK$27:BK$603,'7.  Persistence Report'!$D$27:$D$603,$B1348,'7.  Persistence Report'!$H$27:$H$603,$D$1186,'7.  Persistence Report'!$J$27:$J$603,"&lt;&gt;Adjustment")</f>
        <v>0</v>
      </c>
      <c r="O1348" s="255">
        <f>SUMIFS('7.  Persistence Report'!BL$27:BL$603,'7.  Persistence Report'!$D$27:$D$603,$B1348,'7.  Persistence Report'!$H$27:$H$603,$D$1186,'7.  Persistence Report'!$J$27:$J$603,"&lt;&gt;Adjustment")</f>
        <v>0</v>
      </c>
      <c r="P1348" s="255">
        <f>SUMIFS('7.  Persistence Report'!BM$27:BM$603,'7.  Persistence Report'!$D$27:$D$603,$B1348,'7.  Persistence Report'!$H$27:$H$603,$D$1186,'7.  Persistence Report'!$J$27:$J$603,"&lt;&gt;Adjustment")</f>
        <v>0</v>
      </c>
      <c r="Q1348" s="255">
        <v>12</v>
      </c>
      <c r="R1348" s="255">
        <f>SUMIFS('7.  Persistence Report'!V$27:V$603,'7.  Persistence Report'!$D$27:$D$603,$B1348,'7.  Persistence Report'!$H$27:$H$603,$R$1186,'7.  Persistence Report'!$J$27:$J$603,"&lt;&gt;Adjustment")</f>
        <v>0</v>
      </c>
      <c r="S1348" s="255">
        <f>SUMIFS('7.  Persistence Report'!W$27:W$603,'7.  Persistence Report'!$D$27:$D$603,$B1348,'7.  Persistence Report'!$H$27:$H$603,$R$1186,'7.  Persistence Report'!$J$27:$J$603,"&lt;&gt;Adjustment")</f>
        <v>0</v>
      </c>
      <c r="T1348" s="255">
        <f>SUMIFS('7.  Persistence Report'!X$27:X$603,'7.  Persistence Report'!$D$27:$D$603,$B1348,'7.  Persistence Report'!$H$27:$H$603,$R$1186,'7.  Persistence Report'!$J$27:$J$603,"&lt;&gt;Adjustment")</f>
        <v>0</v>
      </c>
      <c r="U1348" s="255">
        <f>SUMIFS('7.  Persistence Report'!Y$27:Y$603,'7.  Persistence Report'!$D$27:$D$603,$B1348,'7.  Persistence Report'!$H$27:$H$603,$R$1186,'7.  Persistence Report'!$J$27:$J$603,"&lt;&gt;Adjustment")</f>
        <v>0</v>
      </c>
      <c r="V1348" s="255">
        <f>SUMIFS('7.  Persistence Report'!Z$27:Z$603,'7.  Persistence Report'!$D$27:$D$603,$B1348,'7.  Persistence Report'!$H$27:$H$603,$R$1186,'7.  Persistence Report'!$J$27:$J$603,"&lt;&gt;Adjustment")</f>
        <v>0</v>
      </c>
      <c r="W1348" s="255">
        <f>SUMIFS('7.  Persistence Report'!AA$27:AA$603,'7.  Persistence Report'!$D$27:$D$603,$B1348,'7.  Persistence Report'!$H$27:$H$603,$R$1186,'7.  Persistence Report'!$J$27:$J$603,"&lt;&gt;Adjustment")</f>
        <v>0</v>
      </c>
      <c r="X1348" s="255">
        <f>SUMIFS('7.  Persistence Report'!AB$27:AB$603,'7.  Persistence Report'!$D$27:$D$603,$B1348,'7.  Persistence Report'!$H$27:$H$603,$R$1186,'7.  Persistence Report'!$J$27:$J$603,"&lt;&gt;Adjustment")</f>
        <v>0</v>
      </c>
      <c r="Y1348" s="255">
        <f>SUMIFS('7.  Persistence Report'!AC$27:AC$603,'7.  Persistence Report'!$D$27:$D$603,$B1348,'7.  Persistence Report'!$H$27:$H$603,$R$1186,'7.  Persistence Report'!$J$27:$J$603,"&lt;&gt;Adjustment")</f>
        <v>0</v>
      </c>
      <c r="Z1348" s="255">
        <f>SUMIFS('7.  Persistence Report'!AD$27:AD$603,'7.  Persistence Report'!$D$27:$D$603,$B1348,'7.  Persistence Report'!$H$27:$H$603,$R$1186,'7.  Persistence Report'!$J$27:$J$603,"&lt;&gt;Adjustment")</f>
        <v>0</v>
      </c>
      <c r="AA1348" s="255">
        <f>SUMIFS('7.  Persistence Report'!AE$27:AE$603,'7.  Persistence Report'!$D$27:$D$603,$B1348,'7.  Persistence Report'!$H$27:$H$603,$R$1186,'7.  Persistence Report'!$J$27:$J$603,"&lt;&gt;Adjustment")</f>
        <v>0</v>
      </c>
      <c r="AB1348" s="255">
        <f>SUMIFS('7.  Persistence Report'!AF$27:AF$603,'7.  Persistence Report'!$D$27:$D$603,$B1348,'7.  Persistence Report'!$H$27:$H$603,$R$1186,'7.  Persistence Report'!$J$27:$J$603,"&lt;&gt;Adjustment")</f>
        <v>0</v>
      </c>
      <c r="AC1348" s="255">
        <f>SUMIFS('7.  Persistence Report'!AG$27:AG$603,'7.  Persistence Report'!$D$27:$D$603,$B1348,'7.  Persistence Report'!$H$27:$H$603,$R$1186,'7.  Persistence Report'!$J$27:$J$603,"&lt;&gt;Adjustment")</f>
        <v>0</v>
      </c>
      <c r="AD1348" s="255">
        <f>SUMIFS('7.  Persistence Report'!AH$27:AH$603,'7.  Persistence Report'!$D$27:$D$603,$B1348,'7.  Persistence Report'!$H$27:$H$603,$R$1186,'7.  Persistence Report'!$J$27:$J$603,"&lt;&gt;Adjustment")</f>
        <v>0</v>
      </c>
      <c r="AE1348" s="361">
        <f>IFERROR(VLOOKUP($B1348,'3-a.  Rate Class Allocations'!$B:$BK,40,FALSE),0)</f>
        <v>0</v>
      </c>
      <c r="AF1348" s="361">
        <f>IFERROR(VLOOKUP($B1348,'3-a.  Rate Class Allocations'!$B:$BK,42,FALSE),0)</f>
        <v>0</v>
      </c>
      <c r="AG1348" s="361">
        <f>IFERROR(VLOOKUP($B1348,'3-a.  Rate Class Allocations'!$B:$BK,44,FALSE),0)</f>
        <v>0</v>
      </c>
      <c r="AH1348" s="361">
        <f>IFERROR(VLOOKUP($B1348,'3-a.  Rate Class Allocations'!$B:$BK,45,FALSE),0)</f>
        <v>0</v>
      </c>
      <c r="AI1348" s="361">
        <f>IFERROR(VLOOKUP($B1348,'3-a.  Rate Class Allocations'!$B:$BK,47,FALSE),0)</f>
        <v>0</v>
      </c>
      <c r="AJ1348" s="361">
        <f>IFERROR(VLOOKUP($B1348,'3-a.  Rate Class Allocations'!$B:$BK,49,FALSE),0)</f>
        <v>0</v>
      </c>
      <c r="AK1348" s="366"/>
      <c r="AL1348" s="366"/>
      <c r="AM1348" s="366"/>
      <c r="AN1348" s="366"/>
      <c r="AO1348" s="366"/>
      <c r="AP1348" s="366"/>
      <c r="AQ1348" s="366"/>
      <c r="AR1348" s="366"/>
      <c r="AS1348" s="256">
        <f>SUM(AE1348:AR1348)</f>
        <v>0</v>
      </c>
    </row>
    <row r="1349" spans="1:45" outlineLevel="1">
      <c r="A1349" s="464"/>
      <c r="B1349" s="254" t="s">
        <v>724</v>
      </c>
      <c r="C1349" s="251" t="s">
        <v>163</v>
      </c>
      <c r="D1349" s="255">
        <f>SUMIFS('7.  Persistence Report'!BA$27:BA$603,'7.  Persistence Report'!$D$27:$D$603,$B1348,'7.  Persistence Report'!$H$27:$H$603,$D$1186,'7.  Persistence Report'!$J$27:$J$603,"Adjustment")</f>
        <v>0</v>
      </c>
      <c r="E1349" s="255">
        <f>SUMIFS('7.  Persistence Report'!BB$27:BB$603,'7.  Persistence Report'!$D$27:$D$603,$B1348,'7.  Persistence Report'!$H$27:$H$603,$D$1186,'7.  Persistence Report'!$J$27:$J$603,"Adjustment")</f>
        <v>0</v>
      </c>
      <c r="F1349" s="255">
        <f>SUMIFS('7.  Persistence Report'!BC$27:BC$603,'7.  Persistence Report'!$D$27:$D$603,$B1348,'7.  Persistence Report'!$H$27:$H$603,$D$1186,'7.  Persistence Report'!$J$27:$J$603,"Adjustment")</f>
        <v>0</v>
      </c>
      <c r="G1349" s="255">
        <f>SUMIFS('7.  Persistence Report'!BD$27:BD$603,'7.  Persistence Report'!$D$27:$D$603,$B1348,'7.  Persistence Report'!$H$27:$H$603,$D$1186,'7.  Persistence Report'!$J$27:$J$603,"Adjustment")</f>
        <v>0</v>
      </c>
      <c r="H1349" s="255">
        <f>SUMIFS('7.  Persistence Report'!BE$27:BE$603,'7.  Persistence Report'!$D$27:$D$603,$B1348,'7.  Persistence Report'!$H$27:$H$603,$D$1186,'7.  Persistence Report'!$J$27:$J$603,"Adjustment")</f>
        <v>0</v>
      </c>
      <c r="I1349" s="255">
        <f>SUMIFS('7.  Persistence Report'!BF$27:BF$603,'7.  Persistence Report'!$D$27:$D$603,$B1348,'7.  Persistence Report'!$H$27:$H$603,$D$1186,'7.  Persistence Report'!$J$27:$J$603,"Adjustment")</f>
        <v>0</v>
      </c>
      <c r="J1349" s="255">
        <f>SUMIFS('7.  Persistence Report'!BG$27:BG$603,'7.  Persistence Report'!$D$27:$D$603,$B1348,'7.  Persistence Report'!$H$27:$H$603,$D$1186,'7.  Persistence Report'!$J$27:$J$603,"Adjustment")</f>
        <v>0</v>
      </c>
      <c r="K1349" s="255">
        <f>SUMIFS('7.  Persistence Report'!BH$27:BH$603,'7.  Persistence Report'!$D$27:$D$603,$B1348,'7.  Persistence Report'!$H$27:$H$603,$D$1186,'7.  Persistence Report'!$J$27:$J$603,"Adjustment")</f>
        <v>0</v>
      </c>
      <c r="L1349" s="255">
        <f>SUMIFS('7.  Persistence Report'!BI$27:BI$603,'7.  Persistence Report'!$D$27:$D$603,$B1348,'7.  Persistence Report'!$H$27:$H$603,$D$1186,'7.  Persistence Report'!$J$27:$J$603,"Adjustment")</f>
        <v>0</v>
      </c>
      <c r="M1349" s="255">
        <f>SUMIFS('7.  Persistence Report'!BJ$27:BJ$603,'7.  Persistence Report'!$D$27:$D$603,$B1348,'7.  Persistence Report'!$H$27:$H$603,$D$1186,'7.  Persistence Report'!$J$27:$J$603,"Adjustment")</f>
        <v>0</v>
      </c>
      <c r="N1349" s="255">
        <f>SUMIFS('7.  Persistence Report'!BK$27:BK$603,'7.  Persistence Report'!$D$27:$D$603,$B1348,'7.  Persistence Report'!$H$27:$H$603,$D$1186,'7.  Persistence Report'!$J$27:$J$603,"Adjustment")</f>
        <v>0</v>
      </c>
      <c r="O1349" s="255">
        <f>SUMIFS('7.  Persistence Report'!BL$27:BL$603,'7.  Persistence Report'!$D$27:$D$603,$B1348,'7.  Persistence Report'!$H$27:$H$603,$D$1186,'7.  Persistence Report'!$J$27:$J$603,"Adjustment")</f>
        <v>0</v>
      </c>
      <c r="P1349" s="255">
        <f>SUMIFS('7.  Persistence Report'!BM$27:BM$603,'7.  Persistence Report'!$D$27:$D$603,$B1348,'7.  Persistence Report'!$H$27:$H$603,$D$1186,'7.  Persistence Report'!$J$27:$J$603,"Adjustment")</f>
        <v>0</v>
      </c>
      <c r="Q1349" s="255">
        <f>Q1348</f>
        <v>12</v>
      </c>
      <c r="R1349" s="255">
        <f>SUMIFS('7.  Persistence Report'!V$27:V$603,'7.  Persistence Report'!$D$27:$D$603,$B1348,'7.  Persistence Report'!$H$27:$H$603,$R$1186,'7.  Persistence Report'!$J$27:$J$603,"Adjustment")</f>
        <v>0</v>
      </c>
      <c r="S1349" s="255">
        <f>SUMIFS('7.  Persistence Report'!W$27:W$603,'7.  Persistence Report'!$D$27:$D$603,$B1348,'7.  Persistence Report'!$H$27:$H$603,$R$1186,'7.  Persistence Report'!$J$27:$J$603,"Adjustment")</f>
        <v>0</v>
      </c>
      <c r="T1349" s="255">
        <f>SUMIFS('7.  Persistence Report'!X$27:X$603,'7.  Persistence Report'!$D$27:$D$603,$B1348,'7.  Persistence Report'!$H$27:$H$603,$R$1186,'7.  Persistence Report'!$J$27:$J$603,"Adjustment")</f>
        <v>0</v>
      </c>
      <c r="U1349" s="255">
        <f>SUMIFS('7.  Persistence Report'!Y$27:Y$603,'7.  Persistence Report'!$D$27:$D$603,$B1348,'7.  Persistence Report'!$H$27:$H$603,$R$1186,'7.  Persistence Report'!$J$27:$J$603,"Adjustment")</f>
        <v>0</v>
      </c>
      <c r="V1349" s="255">
        <f>SUMIFS('7.  Persistence Report'!Z$27:Z$603,'7.  Persistence Report'!$D$27:$D$603,$B1348,'7.  Persistence Report'!$H$27:$H$603,$R$1186,'7.  Persistence Report'!$J$27:$J$603,"Adjustment")</f>
        <v>0</v>
      </c>
      <c r="W1349" s="255">
        <f>SUMIFS('7.  Persistence Report'!AA$27:AA$603,'7.  Persistence Report'!$D$27:$D$603,$B1348,'7.  Persistence Report'!$H$27:$H$603,$R$1186,'7.  Persistence Report'!$J$27:$J$603,"Adjustment")</f>
        <v>0</v>
      </c>
      <c r="X1349" s="255">
        <f>SUMIFS('7.  Persistence Report'!AB$27:AB$603,'7.  Persistence Report'!$D$27:$D$603,$B1348,'7.  Persistence Report'!$H$27:$H$603,$R$1186,'7.  Persistence Report'!$J$27:$J$603,"Adjustment")</f>
        <v>0</v>
      </c>
      <c r="Y1349" s="255">
        <f>SUMIFS('7.  Persistence Report'!AC$27:AC$603,'7.  Persistence Report'!$D$27:$D$603,$B1348,'7.  Persistence Report'!$H$27:$H$603,$R$1186,'7.  Persistence Report'!$J$27:$J$603,"Adjustment")</f>
        <v>0</v>
      </c>
      <c r="Z1349" s="255">
        <f>SUMIFS('7.  Persistence Report'!AD$27:AD$603,'7.  Persistence Report'!$D$27:$D$603,$B1348,'7.  Persistence Report'!$H$27:$H$603,$R$1186,'7.  Persistence Report'!$J$27:$J$603,"Adjustment")</f>
        <v>0</v>
      </c>
      <c r="AA1349" s="255">
        <f>SUMIFS('7.  Persistence Report'!AE$27:AE$603,'7.  Persistence Report'!$D$27:$D$603,$B1348,'7.  Persistence Report'!$H$27:$H$603,$R$1186,'7.  Persistence Report'!$J$27:$J$603,"Adjustment")</f>
        <v>0</v>
      </c>
      <c r="AB1349" s="255">
        <f>SUMIFS('7.  Persistence Report'!AF$27:AF$603,'7.  Persistence Report'!$D$27:$D$603,$B1348,'7.  Persistence Report'!$H$27:$H$603,$R$1186,'7.  Persistence Report'!$J$27:$J$603,"Adjustment")</f>
        <v>0</v>
      </c>
      <c r="AC1349" s="255">
        <f>SUMIFS('7.  Persistence Report'!AG$27:AG$603,'7.  Persistence Report'!$D$27:$D$603,$B1348,'7.  Persistence Report'!$H$27:$H$603,$R$1186,'7.  Persistence Report'!$J$27:$J$603,"Adjustment")</f>
        <v>0</v>
      </c>
      <c r="AD1349" s="255">
        <f>SUMIFS('7.  Persistence Report'!AH$27:AH$603,'7.  Persistence Report'!$D$27:$D$603,$B1348,'7.  Persistence Report'!$H$27:$H$603,$R$1186,'7.  Persistence Report'!$J$27:$J$603,"Adjustment")</f>
        <v>0</v>
      </c>
      <c r="AE1349" s="362">
        <f>AE1348</f>
        <v>0</v>
      </c>
      <c r="AF1349" s="362">
        <f t="shared" ref="AF1349:AR1349" si="3543">AF1348</f>
        <v>0</v>
      </c>
      <c r="AG1349" s="362">
        <f t="shared" si="3543"/>
        <v>0</v>
      </c>
      <c r="AH1349" s="362">
        <f t="shared" si="3543"/>
        <v>0</v>
      </c>
      <c r="AI1349" s="362">
        <f t="shared" si="3543"/>
        <v>0</v>
      </c>
      <c r="AJ1349" s="362">
        <f t="shared" si="3543"/>
        <v>0</v>
      </c>
      <c r="AK1349" s="362">
        <f t="shared" si="3543"/>
        <v>0</v>
      </c>
      <c r="AL1349" s="362">
        <f t="shared" si="3543"/>
        <v>0</v>
      </c>
      <c r="AM1349" s="362">
        <f t="shared" si="3543"/>
        <v>0</v>
      </c>
      <c r="AN1349" s="362">
        <f t="shared" si="3543"/>
        <v>0</v>
      </c>
      <c r="AO1349" s="362">
        <f t="shared" si="3543"/>
        <v>0</v>
      </c>
      <c r="AP1349" s="362">
        <f t="shared" si="3543"/>
        <v>0</v>
      </c>
      <c r="AQ1349" s="362">
        <f t="shared" si="3543"/>
        <v>0</v>
      </c>
      <c r="AR1349" s="362">
        <f t="shared" si="3543"/>
        <v>0</v>
      </c>
      <c r="AS1349" s="266"/>
    </row>
    <row r="1350" spans="1:45" ht="15" customHeight="1" outlineLevel="1">
      <c r="A1350" s="464"/>
      <c r="B1350" s="254"/>
      <c r="C1350" s="265"/>
      <c r="D1350" s="251"/>
      <c r="E1350" s="251"/>
      <c r="F1350" s="251"/>
      <c r="G1350" s="251"/>
      <c r="H1350" s="251"/>
      <c r="I1350" s="251"/>
      <c r="J1350" s="251"/>
      <c r="K1350" s="251"/>
      <c r="L1350" s="251"/>
      <c r="M1350" s="251"/>
      <c r="N1350" s="251"/>
      <c r="O1350" s="251"/>
      <c r="P1350" s="251"/>
      <c r="Q1350" s="251"/>
      <c r="R1350" s="251"/>
      <c r="S1350" s="251"/>
      <c r="T1350" s="251"/>
      <c r="U1350" s="251"/>
      <c r="V1350" s="251"/>
      <c r="W1350" s="251"/>
      <c r="X1350" s="251"/>
      <c r="Y1350" s="251"/>
      <c r="Z1350" s="251"/>
      <c r="AA1350" s="251"/>
      <c r="AB1350" s="251"/>
      <c r="AC1350" s="251"/>
      <c r="AD1350" s="251"/>
      <c r="AE1350" s="261"/>
      <c r="AF1350" s="261"/>
      <c r="AG1350" s="261"/>
      <c r="AH1350" s="261"/>
      <c r="AI1350" s="261"/>
      <c r="AJ1350" s="261"/>
      <c r="AK1350" s="261"/>
      <c r="AL1350" s="261"/>
      <c r="AM1350" s="261"/>
      <c r="AN1350" s="261"/>
      <c r="AO1350" s="261"/>
      <c r="AP1350" s="261"/>
      <c r="AQ1350" s="261"/>
      <c r="AR1350" s="261"/>
      <c r="AS1350" s="266"/>
    </row>
    <row r="1351" spans="1:45" ht="15.75">
      <c r="B1351" s="286" t="s">
        <v>725</v>
      </c>
      <c r="C1351" s="288"/>
      <c r="D1351" s="288">
        <f>SUM(D1189:D1344)</f>
        <v>191274832.40640536</v>
      </c>
      <c r="E1351" s="288"/>
      <c r="F1351" s="288"/>
      <c r="G1351" s="288"/>
      <c r="H1351" s="288"/>
      <c r="I1351" s="288"/>
      <c r="J1351" s="288"/>
      <c r="K1351" s="288"/>
      <c r="L1351" s="288"/>
      <c r="M1351" s="288"/>
      <c r="N1351" s="288"/>
      <c r="O1351" s="288"/>
      <c r="P1351" s="288"/>
      <c r="Q1351" s="288"/>
      <c r="R1351" s="288">
        <f>SUM(R1189:R1344)</f>
        <v>21902.517120542667</v>
      </c>
      <c r="S1351" s="288"/>
      <c r="T1351" s="288"/>
      <c r="U1351" s="288"/>
      <c r="V1351" s="288"/>
      <c r="W1351" s="288"/>
      <c r="X1351" s="288"/>
      <c r="Y1351" s="288"/>
      <c r="Z1351" s="288"/>
      <c r="AA1351" s="288"/>
      <c r="AB1351" s="288"/>
      <c r="AC1351" s="288"/>
      <c r="AD1351" s="288"/>
      <c r="AE1351" s="288">
        <f>IF(AE1187="kWh",SUMPRODUCT(D1189:D1349,AE1189:AE1349))</f>
        <v>522702.52929642651</v>
      </c>
      <c r="AF1351" s="288">
        <f>IF(AF1187="kWh",SUMPRODUCT(D1189:D1349,AF1189:AF1349))</f>
        <v>0</v>
      </c>
      <c r="AG1351" s="288">
        <f>IF(AG1187="kw",SUMPRODUCT(Q1189:Q1349,R1189:R1349,AG1189:AG1349),SUMPRODUCT(D1189:D1349,AG1189:AG1349))</f>
        <v>336876.74587106414</v>
      </c>
      <c r="AH1351" s="288">
        <f>IF(AH1187="kw",SUMPRODUCT(Q1189:Q1344,R1189:R1344,AH1189:AH1344),SUMPRODUCT(D1189:D1344,AH1189:AH1344))</f>
        <v>45923.601938570551</v>
      </c>
      <c r="AI1351" s="288">
        <f>IF(AI1187="kw",SUMPRODUCT(Q1189:Q1344,R1189:R1344,AI1189:AI1344),SUMPRODUCT(D1189:D1344,AI1189:AI1344))</f>
        <v>4401.1358222176186</v>
      </c>
      <c r="AJ1351" s="288">
        <f>IF(AJ1187="kw",SUMPRODUCT(Q1189:Q1344,R1189:R1344,AJ1189:AJ1344),SUMPRODUCT(D1189:D1344,AJ1189:AJ1344))</f>
        <v>211598.84441764184</v>
      </c>
      <c r="AK1351" s="288">
        <f>IF(AK1187="kw",SUMPRODUCT(Q1189:Q1344,R1189:R1344,AK1189:AK1344),SUMPRODUCT(D1189:D1344,AK1189:AK1344))</f>
        <v>0</v>
      </c>
      <c r="AL1351" s="288">
        <f>IF(AL1187="kw",SUMPRODUCT(Q1189:Q1344,R1189:R1344,AL1189:AL1344),SUMPRODUCT(D1189:D1344,AL1189:AL1344))</f>
        <v>0</v>
      </c>
      <c r="AM1351" s="288">
        <f>IF(AM1187="kw",SUMPRODUCT(Q1189:Q1344,R1189:R1344,AM1189:AM1344),SUMPRODUCT(D1189:D1344,AM1189:AM1344))</f>
        <v>0</v>
      </c>
      <c r="AN1351" s="288">
        <f>IF(AN1187="kw",SUMPRODUCT(Q1189:Q1344,R1189:R1344,AN1189:AN1344),SUMPRODUCT(D1189:D1344,AN1189:AN1344))</f>
        <v>0</v>
      </c>
      <c r="AO1351" s="288">
        <f>IF(AO1187="kw",SUMPRODUCT(Q1189:Q1344,R1189:R1344,AO1189:AO1344),SUMPRODUCT(D1189:D1344,AO1189:AO1344))</f>
        <v>0</v>
      </c>
      <c r="AP1351" s="288">
        <f>IF(AP1187="kw",SUMPRODUCT(Q1189:Q1344,R1189:R1344,AP1189:AP1344),SUMPRODUCT(D1189:D1344,AP1189:AP1344))</f>
        <v>0</v>
      </c>
      <c r="AQ1351" s="288">
        <f>IF(AQ1187="kw",SUMPRODUCT(Q1189:Q1344,R1189:R1344,AQ1189:AQ1344),SUMPRODUCT(D1189:D1344,AQ1189:AQ1344))</f>
        <v>0</v>
      </c>
      <c r="AR1351" s="288">
        <f>IF(AR1187="kw",SUMPRODUCT(Q1189:Q1344,R1189:R1344,AR1189:AR1344),SUMPRODUCT(D1189:D1344,AR1189:AR1344))</f>
        <v>0</v>
      </c>
      <c r="AS1351" s="289"/>
    </row>
    <row r="1352" spans="1:45" ht="15.75">
      <c r="B1352" s="343" t="s">
        <v>726</v>
      </c>
      <c r="C1352" s="344"/>
      <c r="D1352" s="344"/>
      <c r="E1352" s="344"/>
      <c r="F1352" s="344"/>
      <c r="G1352" s="344"/>
      <c r="H1352" s="344"/>
      <c r="I1352" s="344"/>
      <c r="J1352" s="344"/>
      <c r="K1352" s="344"/>
      <c r="L1352" s="344"/>
      <c r="M1352" s="344"/>
      <c r="N1352" s="344"/>
      <c r="O1352" s="344"/>
      <c r="P1352" s="344"/>
      <c r="Q1352" s="344"/>
      <c r="R1352" s="344"/>
      <c r="S1352" s="344"/>
      <c r="T1352" s="344"/>
      <c r="U1352" s="344"/>
      <c r="V1352" s="344"/>
      <c r="W1352" s="344"/>
      <c r="X1352" s="344"/>
      <c r="Y1352" s="344"/>
      <c r="Z1352" s="344"/>
      <c r="AA1352" s="344"/>
      <c r="AB1352" s="344"/>
      <c r="AC1352" s="344"/>
      <c r="AD1352" s="344"/>
      <c r="AE1352" s="344">
        <f>HLOOKUP(AE1186,'2. LRAMVA Threshold'!$B$43:$Q$61,13,FALSE)</f>
        <v>79893828.531993985</v>
      </c>
      <c r="AF1352" s="344">
        <f>HLOOKUP(AF1186,'2. LRAMVA Threshold'!$B$43:$Q$61,13,FALSE)</f>
        <v>6443365.7828972237</v>
      </c>
      <c r="AG1352" s="344">
        <f>HLOOKUP(AG1186,'2. LRAMVA Threshold'!$B$43:$Q$61,13,FALSE)</f>
        <v>60610124.869360968</v>
      </c>
      <c r="AH1352" s="344">
        <f>HLOOKUP(AH1186,'2. LRAMVA Threshold'!$B$43:$Q$61,13,FALSE)</f>
        <v>375644.06073648599</v>
      </c>
      <c r="AI1352" s="344">
        <f>HLOOKUP(AI1186,'2. LRAMVA Threshold'!$B$43:$Q$61,13,FALSE)</f>
        <v>111724.58759235634</v>
      </c>
      <c r="AJ1352" s="344">
        <f>HLOOKUP(AJ1186,'2. LRAMVA Threshold'!$B$43:$Q$61,13,FALSE)</f>
        <v>130588.89912303007</v>
      </c>
      <c r="AK1352" s="344">
        <f>HLOOKUP(AK1186,'2. LRAMVA Threshold'!$B$43:$Q$61,13,FALSE)</f>
        <v>0</v>
      </c>
      <c r="AL1352" s="344">
        <f>HLOOKUP(AL1186,'2. LRAMVA Threshold'!$B$43:$Q$61,13,FALSE)</f>
        <v>0</v>
      </c>
      <c r="AM1352" s="344">
        <f>HLOOKUP(AM1186,'2. LRAMVA Threshold'!$B$43:$Q$61,13,FALSE)</f>
        <v>0</v>
      </c>
      <c r="AN1352" s="344">
        <f>HLOOKUP(AN1186,'2. LRAMVA Threshold'!$B$43:$Q$61,13,FALSE)</f>
        <v>0</v>
      </c>
      <c r="AO1352" s="344">
        <f>HLOOKUP(AO1186,'2. LRAMVA Threshold'!$B$43:$Q$61,13,FALSE)</f>
        <v>0</v>
      </c>
      <c r="AP1352" s="344">
        <f>HLOOKUP(AP1186,'2. LRAMVA Threshold'!$B$43:$Q$61,13,FALSE)</f>
        <v>0</v>
      </c>
      <c r="AQ1352" s="344">
        <f>HLOOKUP(AQ1186,'2. LRAMVA Threshold'!$B$43:$Q$61,13,FALSE)</f>
        <v>0</v>
      </c>
      <c r="AR1352" s="344">
        <f>HLOOKUP(AR1186,'2. LRAMVA Threshold'!$B$43:$Q$61,13,FALSE)</f>
        <v>0</v>
      </c>
      <c r="AS1352" s="393"/>
    </row>
    <row r="1353" spans="1:45">
      <c r="B1353" s="346"/>
      <c r="C1353" s="383"/>
      <c r="D1353" s="384"/>
      <c r="E1353" s="384"/>
      <c r="F1353" s="384"/>
      <c r="G1353" s="384"/>
      <c r="H1353" s="384"/>
      <c r="I1353" s="384"/>
      <c r="J1353" s="384"/>
      <c r="K1353" s="384"/>
      <c r="L1353" s="384"/>
      <c r="M1353" s="384"/>
      <c r="N1353" s="348"/>
      <c r="O1353" s="348"/>
      <c r="P1353" s="348"/>
      <c r="Q1353" s="384"/>
      <c r="R1353" s="385"/>
      <c r="S1353" s="384"/>
      <c r="T1353" s="384"/>
      <c r="U1353" s="384"/>
      <c r="V1353" s="386"/>
      <c r="W1353" s="386"/>
      <c r="X1353" s="386"/>
      <c r="Y1353" s="386"/>
      <c r="Z1353" s="384"/>
      <c r="AA1353" s="384"/>
      <c r="AB1353" s="348"/>
      <c r="AC1353" s="348"/>
      <c r="AD1353" s="348"/>
      <c r="AE1353" s="387"/>
      <c r="AF1353" s="387"/>
      <c r="AG1353" s="387"/>
      <c r="AH1353" s="387"/>
      <c r="AI1353" s="387"/>
      <c r="AJ1353" s="387"/>
      <c r="AK1353" s="387"/>
      <c r="AL1353" s="351"/>
      <c r="AM1353" s="351"/>
      <c r="AN1353" s="351"/>
      <c r="AO1353" s="351"/>
      <c r="AP1353" s="351"/>
      <c r="AQ1353" s="351"/>
      <c r="AR1353" s="351"/>
      <c r="AS1353" s="352"/>
    </row>
    <row r="1354" spans="1:45">
      <c r="B1354" s="283" t="s">
        <v>727</v>
      </c>
      <c r="C1354" s="296"/>
      <c r="D1354" s="296"/>
      <c r="E1354" s="329"/>
      <c r="F1354" s="329"/>
      <c r="G1354" s="329"/>
      <c r="H1354" s="329"/>
      <c r="I1354" s="329"/>
      <c r="J1354" s="329"/>
      <c r="K1354" s="329"/>
      <c r="L1354" s="329"/>
      <c r="M1354" s="329"/>
      <c r="N1354" s="329"/>
      <c r="O1354" s="329"/>
      <c r="P1354" s="329"/>
      <c r="Q1354" s="329"/>
      <c r="R1354" s="251"/>
      <c r="S1354" s="298"/>
      <c r="T1354" s="298"/>
      <c r="U1354" s="298"/>
      <c r="V1354" s="297"/>
      <c r="W1354" s="297"/>
      <c r="X1354" s="297"/>
      <c r="Y1354" s="297"/>
      <c r="Z1354" s="298"/>
      <c r="AA1354" s="298"/>
      <c r="AB1354" s="298"/>
      <c r="AC1354" s="298"/>
      <c r="AD1354" s="298"/>
      <c r="AE1354" s="732">
        <f>HLOOKUP(AE$36,'3.  Distribution Rates'!$C$165:$P$178,13,FALSE)</f>
        <v>0</v>
      </c>
      <c r="AF1354" s="732">
        <f>HLOOKUP(AF$36,'3.  Distribution Rates'!$C$165:$P$178,13,FALSE)</f>
        <v>0</v>
      </c>
      <c r="AG1354" s="299">
        <f>HLOOKUP(AG$36,'3.  Distribution Rates'!$C$165:$P$178,13,FALSE)</f>
        <v>3.3099999999999997E-2</v>
      </c>
      <c r="AH1354" s="299">
        <f>HLOOKUP(AH$36,'3.  Distribution Rates'!$C$165:$P$178,13,FALSE)</f>
        <v>7.6645000000000003</v>
      </c>
      <c r="AI1354" s="299">
        <f>HLOOKUP(AI$36,'3.  Distribution Rates'!$C$165:$P$178,13,FALSE)</f>
        <v>6.4039999999999999</v>
      </c>
      <c r="AJ1354" s="299">
        <f>HLOOKUP(AJ$36,'3.  Distribution Rates'!$C$165:$P$178,13,FALSE)</f>
        <v>6.9036</v>
      </c>
      <c r="AK1354" s="299">
        <f>HLOOKUP(AK$36,'3.  Distribution Rates'!$C$165:$P$178,13,FALSE)</f>
        <v>0</v>
      </c>
      <c r="AL1354" s="299">
        <f>HLOOKUP(AL$36,'3.  Distribution Rates'!$C$165:$P$178,13,FALSE)</f>
        <v>0</v>
      </c>
      <c r="AM1354" s="299">
        <f>HLOOKUP(AM$36,'3.  Distribution Rates'!$C$165:$P$178,13,FALSE)</f>
        <v>0</v>
      </c>
      <c r="AN1354" s="299">
        <f>HLOOKUP(AN$36,'3.  Distribution Rates'!$C$165:$P$178,13,FALSE)</f>
        <v>0</v>
      </c>
      <c r="AO1354" s="299">
        <f>HLOOKUP(AO$36,'3.  Distribution Rates'!$C$165:$P$178,13,FALSE)</f>
        <v>0</v>
      </c>
      <c r="AP1354" s="299">
        <f>HLOOKUP(AP$36,'3.  Distribution Rates'!$C$165:$P$178,13,FALSE)</f>
        <v>0</v>
      </c>
      <c r="AQ1354" s="299">
        <f>HLOOKUP(AQ$36,'3.  Distribution Rates'!$C$165:$P$178,13,FALSE)</f>
        <v>0</v>
      </c>
      <c r="AR1354" s="299">
        <f>HLOOKUP(AR$36,'3.  Distribution Rates'!$C$165:$P$178,13,FALSE)</f>
        <v>0</v>
      </c>
      <c r="AS1354" s="395"/>
    </row>
    <row r="1355" spans="1:45">
      <c r="B1355" s="283" t="s">
        <v>728</v>
      </c>
      <c r="C1355" s="301"/>
      <c r="D1355" s="243"/>
      <c r="E1355" s="240"/>
      <c r="F1355" s="240"/>
      <c r="G1355" s="240"/>
      <c r="H1355" s="240"/>
      <c r="I1355" s="240"/>
      <c r="J1355" s="240"/>
      <c r="K1355" s="240"/>
      <c r="L1355" s="240"/>
      <c r="M1355" s="240"/>
      <c r="N1355" s="240"/>
      <c r="O1355" s="240"/>
      <c r="P1355" s="240"/>
      <c r="Q1355" s="240"/>
      <c r="R1355" s="251"/>
      <c r="S1355" s="240"/>
      <c r="T1355" s="240"/>
      <c r="U1355" s="240"/>
      <c r="V1355" s="243"/>
      <c r="W1355" s="243"/>
      <c r="X1355" s="243"/>
      <c r="Y1355" s="243"/>
      <c r="Z1355" s="240"/>
      <c r="AA1355" s="240"/>
      <c r="AB1355" s="240"/>
      <c r="AC1355" s="240"/>
      <c r="AD1355" s="240"/>
      <c r="AE1355" s="331">
        <f>'4.  2011-2014 LRAM'!AM144*AE1354</f>
        <v>0</v>
      </c>
      <c r="AF1355" s="331">
        <f>'4.  2011-2014 LRAM'!AN144*AF1354</f>
        <v>0</v>
      </c>
      <c r="AG1355" s="331">
        <f>'4.  2011-2014 LRAM'!AO144*AG1354</f>
        <v>0</v>
      </c>
      <c r="AH1355" s="331">
        <f>'4.  2011-2014 LRAM'!AP144*AH1354</f>
        <v>0</v>
      </c>
      <c r="AI1355" s="331">
        <f>'4.  2011-2014 LRAM'!AQ144*AI1354</f>
        <v>0</v>
      </c>
      <c r="AJ1355" s="331">
        <f>'4.  2011-2014 LRAM'!AR144*AJ1354</f>
        <v>0</v>
      </c>
      <c r="AK1355" s="331">
        <f>'4.  2011-2014 LRAM'!AS144*AK1354</f>
        <v>0</v>
      </c>
      <c r="AL1355" s="331">
        <f>'4.  2011-2014 LRAM'!AT144*AL1354</f>
        <v>0</v>
      </c>
      <c r="AM1355" s="331">
        <f>'4.  2011-2014 LRAM'!AU144*AM1354</f>
        <v>0</v>
      </c>
      <c r="AN1355" s="331">
        <f>'4.  2011-2014 LRAM'!AV144*AN1354</f>
        <v>0</v>
      </c>
      <c r="AO1355" s="331">
        <f>'4.  2011-2014 LRAM'!AW144*AO1354</f>
        <v>0</v>
      </c>
      <c r="AP1355" s="331">
        <f>'4.  2011-2014 LRAM'!AX144*AP1354</f>
        <v>0</v>
      </c>
      <c r="AQ1355" s="331">
        <f>'4.  2011-2014 LRAM'!AY144*AQ1354</f>
        <v>0</v>
      </c>
      <c r="AR1355" s="331">
        <f>'4.  2011-2014 LRAM'!AZ144*AR1354</f>
        <v>0</v>
      </c>
      <c r="AS1355" s="543">
        <f t="shared" ref="AS1355:AS1365" si="3544">SUM(AE1355:AR1355)</f>
        <v>0</v>
      </c>
    </row>
    <row r="1356" spans="1:45">
      <c r="B1356" s="283" t="s">
        <v>729</v>
      </c>
      <c r="C1356" s="301"/>
      <c r="D1356" s="243"/>
      <c r="E1356" s="240"/>
      <c r="F1356" s="240"/>
      <c r="G1356" s="240"/>
      <c r="H1356" s="240"/>
      <c r="I1356" s="240"/>
      <c r="J1356" s="240"/>
      <c r="K1356" s="240"/>
      <c r="L1356" s="240"/>
      <c r="M1356" s="240"/>
      <c r="N1356" s="240"/>
      <c r="O1356" s="240"/>
      <c r="P1356" s="240"/>
      <c r="Q1356" s="240"/>
      <c r="R1356" s="251"/>
      <c r="S1356" s="240"/>
      <c r="T1356" s="240"/>
      <c r="U1356" s="240"/>
      <c r="V1356" s="243"/>
      <c r="W1356" s="243"/>
      <c r="X1356" s="243"/>
      <c r="Y1356" s="243"/>
      <c r="Z1356" s="240"/>
      <c r="AA1356" s="240"/>
      <c r="AB1356" s="240"/>
      <c r="AC1356" s="240"/>
      <c r="AD1356" s="240"/>
      <c r="AE1356" s="331">
        <f>'4.  2011-2014 LRAM'!AM283*AE1354</f>
        <v>0</v>
      </c>
      <c r="AF1356" s="331">
        <f>'4.  2011-2014 LRAM'!AN283*AF1354</f>
        <v>0</v>
      </c>
      <c r="AG1356" s="331">
        <f>'4.  2011-2014 LRAM'!AO283*AG1354</f>
        <v>0</v>
      </c>
      <c r="AH1356" s="331">
        <f>'4.  2011-2014 LRAM'!AP283*AH1354</f>
        <v>0</v>
      </c>
      <c r="AI1356" s="331">
        <f>'4.  2011-2014 LRAM'!AQ283*AI1354</f>
        <v>0</v>
      </c>
      <c r="AJ1356" s="331">
        <f>'4.  2011-2014 LRAM'!AR283*AJ1354</f>
        <v>0</v>
      </c>
      <c r="AK1356" s="331">
        <f>'4.  2011-2014 LRAM'!AS283*AK1354</f>
        <v>0</v>
      </c>
      <c r="AL1356" s="331">
        <f>'4.  2011-2014 LRAM'!AT283*AL1354</f>
        <v>0</v>
      </c>
      <c r="AM1356" s="331">
        <f>'4.  2011-2014 LRAM'!AU283*AM1354</f>
        <v>0</v>
      </c>
      <c r="AN1356" s="331">
        <f>'4.  2011-2014 LRAM'!AV283*AN1354</f>
        <v>0</v>
      </c>
      <c r="AO1356" s="331">
        <f>'4.  2011-2014 LRAM'!AW283*AO1354</f>
        <v>0</v>
      </c>
      <c r="AP1356" s="331">
        <f>'4.  2011-2014 LRAM'!AX283*AP1354</f>
        <v>0</v>
      </c>
      <c r="AQ1356" s="331">
        <f>'4.  2011-2014 LRAM'!AY283*AQ1354</f>
        <v>0</v>
      </c>
      <c r="AR1356" s="331">
        <f>'4.  2011-2014 LRAM'!AZ283*AR1354</f>
        <v>0</v>
      </c>
      <c r="AS1356" s="543">
        <f t="shared" si="3544"/>
        <v>0</v>
      </c>
    </row>
    <row r="1357" spans="1:45">
      <c r="B1357" s="283" t="s">
        <v>730</v>
      </c>
      <c r="C1357" s="301"/>
      <c r="D1357" s="243"/>
      <c r="E1357" s="240"/>
      <c r="F1357" s="240"/>
      <c r="G1357" s="240"/>
      <c r="H1357" s="240"/>
      <c r="I1357" s="240"/>
      <c r="J1357" s="240"/>
      <c r="K1357" s="240"/>
      <c r="L1357" s="240"/>
      <c r="M1357" s="240"/>
      <c r="N1357" s="240"/>
      <c r="O1357" s="240"/>
      <c r="P1357" s="240"/>
      <c r="Q1357" s="240"/>
      <c r="R1357" s="251"/>
      <c r="S1357" s="240"/>
      <c r="T1357" s="240"/>
      <c r="U1357" s="240"/>
      <c r="V1357" s="243"/>
      <c r="W1357" s="243"/>
      <c r="X1357" s="243"/>
      <c r="Y1357" s="243"/>
      <c r="Z1357" s="240"/>
      <c r="AA1357" s="240"/>
      <c r="AB1357" s="240"/>
      <c r="AC1357" s="240"/>
      <c r="AD1357" s="240"/>
      <c r="AE1357" s="331">
        <f>'4.  2011-2014 LRAM'!AM419*AE1354</f>
        <v>0</v>
      </c>
      <c r="AF1357" s="331">
        <f>'4.  2011-2014 LRAM'!AN419*AF1354</f>
        <v>0</v>
      </c>
      <c r="AG1357" s="331">
        <f>'4.  2011-2014 LRAM'!AO419*AG1354</f>
        <v>0</v>
      </c>
      <c r="AH1357" s="331">
        <f>'4.  2011-2014 LRAM'!AP419*AH1354</f>
        <v>0</v>
      </c>
      <c r="AI1357" s="331">
        <f>'4.  2011-2014 LRAM'!AQ419*AI1354</f>
        <v>0</v>
      </c>
      <c r="AJ1357" s="331">
        <f>'4.  2011-2014 LRAM'!AR419*AJ1354</f>
        <v>0</v>
      </c>
      <c r="AK1357" s="331">
        <f>'4.  2011-2014 LRAM'!AS419*AK1354</f>
        <v>0</v>
      </c>
      <c r="AL1357" s="331">
        <f>'4.  2011-2014 LRAM'!AT419*AL1354</f>
        <v>0</v>
      </c>
      <c r="AM1357" s="331">
        <f>'4.  2011-2014 LRAM'!AU419*AM1354</f>
        <v>0</v>
      </c>
      <c r="AN1357" s="331">
        <f>'4.  2011-2014 LRAM'!AV419*AN1354</f>
        <v>0</v>
      </c>
      <c r="AO1357" s="331">
        <f>'4.  2011-2014 LRAM'!AW419*AO1354</f>
        <v>0</v>
      </c>
      <c r="AP1357" s="331">
        <f>'4.  2011-2014 LRAM'!AX419*AP1354</f>
        <v>0</v>
      </c>
      <c r="AQ1357" s="331">
        <f>'4.  2011-2014 LRAM'!AY419*AQ1354</f>
        <v>0</v>
      </c>
      <c r="AR1357" s="331">
        <f>'4.  2011-2014 LRAM'!AZ419*AR1354</f>
        <v>0</v>
      </c>
      <c r="AS1357" s="543">
        <f t="shared" si="3544"/>
        <v>0</v>
      </c>
    </row>
    <row r="1358" spans="1:45">
      <c r="B1358" s="283" t="s">
        <v>731</v>
      </c>
      <c r="C1358" s="301"/>
      <c r="D1358" s="243"/>
      <c r="E1358" s="240"/>
      <c r="F1358" s="240"/>
      <c r="G1358" s="240"/>
      <c r="H1358" s="240"/>
      <c r="I1358" s="240"/>
      <c r="J1358" s="240"/>
      <c r="K1358" s="240"/>
      <c r="L1358" s="240"/>
      <c r="M1358" s="240"/>
      <c r="N1358" s="240"/>
      <c r="O1358" s="240"/>
      <c r="P1358" s="240"/>
      <c r="Q1358" s="240"/>
      <c r="R1358" s="251"/>
      <c r="S1358" s="240"/>
      <c r="T1358" s="240"/>
      <c r="U1358" s="240"/>
      <c r="V1358" s="243"/>
      <c r="W1358" s="243"/>
      <c r="X1358" s="243"/>
      <c r="Y1358" s="243"/>
      <c r="Z1358" s="240"/>
      <c r="AA1358" s="240"/>
      <c r="AB1358" s="240"/>
      <c r="AC1358" s="240"/>
      <c r="AD1358" s="240"/>
      <c r="AE1358" s="331">
        <f>'4.  2011-2014 LRAM'!AM556*AE1354</f>
        <v>0</v>
      </c>
      <c r="AF1358" s="331">
        <f>'4.  2011-2014 LRAM'!AN556*AF1354</f>
        <v>0</v>
      </c>
      <c r="AG1358" s="331">
        <f>'4.  2011-2014 LRAM'!AO556*AG1354</f>
        <v>0</v>
      </c>
      <c r="AH1358" s="331">
        <f>'4.  2011-2014 LRAM'!AP556*AH1354</f>
        <v>0</v>
      </c>
      <c r="AI1358" s="331">
        <f>'4.  2011-2014 LRAM'!AQ556*AI1354</f>
        <v>0</v>
      </c>
      <c r="AJ1358" s="331">
        <f>'4.  2011-2014 LRAM'!AR556*AJ1354</f>
        <v>0</v>
      </c>
      <c r="AK1358" s="331">
        <f>'4.  2011-2014 LRAM'!AS556*AK1354</f>
        <v>0</v>
      </c>
      <c r="AL1358" s="331">
        <f>'4.  2011-2014 LRAM'!AT556*AL1354</f>
        <v>0</v>
      </c>
      <c r="AM1358" s="331">
        <f>'4.  2011-2014 LRAM'!AU556*AM1354</f>
        <v>0</v>
      </c>
      <c r="AN1358" s="331">
        <f>'4.  2011-2014 LRAM'!AV556*AN1354</f>
        <v>0</v>
      </c>
      <c r="AO1358" s="331">
        <f>'4.  2011-2014 LRAM'!AW556*AO1354</f>
        <v>0</v>
      </c>
      <c r="AP1358" s="331">
        <f>'4.  2011-2014 LRAM'!AX556*AP1354</f>
        <v>0</v>
      </c>
      <c r="AQ1358" s="331">
        <f>'4.  2011-2014 LRAM'!AY556*AQ1354</f>
        <v>0</v>
      </c>
      <c r="AR1358" s="331">
        <f>'4.  2011-2014 LRAM'!AZ556*AR1354</f>
        <v>0</v>
      </c>
      <c r="AS1358" s="543">
        <f>SUM(AE1358:AR1358)</f>
        <v>0</v>
      </c>
    </row>
    <row r="1359" spans="1:45">
      <c r="B1359" s="283" t="s">
        <v>732</v>
      </c>
      <c r="C1359" s="301"/>
      <c r="D1359" s="243"/>
      <c r="E1359" s="240"/>
      <c r="F1359" s="240"/>
      <c r="G1359" s="240"/>
      <c r="H1359" s="240"/>
      <c r="I1359" s="240"/>
      <c r="J1359" s="240"/>
      <c r="K1359" s="240"/>
      <c r="L1359" s="240"/>
      <c r="M1359" s="240"/>
      <c r="N1359" s="240"/>
      <c r="O1359" s="240"/>
      <c r="P1359" s="240"/>
      <c r="Q1359" s="240"/>
      <c r="R1359" s="251"/>
      <c r="S1359" s="240"/>
      <c r="T1359" s="240"/>
      <c r="U1359" s="240"/>
      <c r="V1359" s="243"/>
      <c r="W1359" s="243"/>
      <c r="X1359" s="243"/>
      <c r="Y1359" s="243"/>
      <c r="Z1359" s="240"/>
      <c r="AA1359" s="240"/>
      <c r="AB1359" s="240"/>
      <c r="AC1359" s="240"/>
      <c r="AD1359" s="240"/>
      <c r="AE1359" s="331">
        <f>AE214*AE1354</f>
        <v>0</v>
      </c>
      <c r="AF1359" s="331">
        <f t="shared" ref="AF1359:AR1359" si="3545">AF214*AF1354</f>
        <v>0</v>
      </c>
      <c r="AG1359" s="331">
        <f t="shared" si="3545"/>
        <v>0</v>
      </c>
      <c r="AH1359" s="331">
        <f t="shared" si="3545"/>
        <v>0</v>
      </c>
      <c r="AI1359" s="331">
        <f t="shared" si="3545"/>
        <v>0</v>
      </c>
      <c r="AJ1359" s="331">
        <f t="shared" si="3545"/>
        <v>0</v>
      </c>
      <c r="AK1359" s="331">
        <f t="shared" si="3545"/>
        <v>0</v>
      </c>
      <c r="AL1359" s="331">
        <f t="shared" si="3545"/>
        <v>0</v>
      </c>
      <c r="AM1359" s="331">
        <f t="shared" si="3545"/>
        <v>0</v>
      </c>
      <c r="AN1359" s="331">
        <f t="shared" si="3545"/>
        <v>0</v>
      </c>
      <c r="AO1359" s="331">
        <f t="shared" si="3545"/>
        <v>0</v>
      </c>
      <c r="AP1359" s="331">
        <f t="shared" si="3545"/>
        <v>0</v>
      </c>
      <c r="AQ1359" s="331">
        <f t="shared" si="3545"/>
        <v>0</v>
      </c>
      <c r="AR1359" s="331">
        <f t="shared" si="3545"/>
        <v>0</v>
      </c>
      <c r="AS1359" s="543">
        <f t="shared" si="3544"/>
        <v>0</v>
      </c>
    </row>
    <row r="1360" spans="1:45">
      <c r="B1360" s="283" t="s">
        <v>733</v>
      </c>
      <c r="C1360" s="301"/>
      <c r="D1360" s="243"/>
      <c r="E1360" s="240"/>
      <c r="F1360" s="240"/>
      <c r="G1360" s="240"/>
      <c r="H1360" s="240"/>
      <c r="I1360" s="240"/>
      <c r="J1360" s="240"/>
      <c r="K1360" s="240"/>
      <c r="L1360" s="240"/>
      <c r="M1360" s="240"/>
      <c r="N1360" s="240"/>
      <c r="O1360" s="240"/>
      <c r="P1360" s="240"/>
      <c r="Q1360" s="240"/>
      <c r="R1360" s="251"/>
      <c r="S1360" s="240"/>
      <c r="T1360" s="240"/>
      <c r="U1360" s="240"/>
      <c r="V1360" s="243"/>
      <c r="W1360" s="243"/>
      <c r="X1360" s="243"/>
      <c r="Y1360" s="243"/>
      <c r="Z1360" s="240"/>
      <c r="AA1360" s="240"/>
      <c r="AB1360" s="240"/>
      <c r="AC1360" s="240"/>
      <c r="AD1360" s="240"/>
      <c r="AE1360" s="331">
        <f>AE404*AE1354</f>
        <v>0</v>
      </c>
      <c r="AF1360" s="331">
        <f t="shared" ref="AF1360:AR1360" si="3546">AF404*AF1354</f>
        <v>0</v>
      </c>
      <c r="AG1360" s="331">
        <f t="shared" si="3546"/>
        <v>0</v>
      </c>
      <c r="AH1360" s="331">
        <f t="shared" si="3546"/>
        <v>0</v>
      </c>
      <c r="AI1360" s="331">
        <f t="shared" si="3546"/>
        <v>0</v>
      </c>
      <c r="AJ1360" s="331">
        <f t="shared" si="3546"/>
        <v>0</v>
      </c>
      <c r="AK1360" s="331">
        <f t="shared" si="3546"/>
        <v>0</v>
      </c>
      <c r="AL1360" s="331">
        <f t="shared" si="3546"/>
        <v>0</v>
      </c>
      <c r="AM1360" s="331">
        <f t="shared" si="3546"/>
        <v>0</v>
      </c>
      <c r="AN1360" s="331">
        <f t="shared" si="3546"/>
        <v>0</v>
      </c>
      <c r="AO1360" s="331">
        <f t="shared" si="3546"/>
        <v>0</v>
      </c>
      <c r="AP1360" s="331">
        <f t="shared" si="3546"/>
        <v>0</v>
      </c>
      <c r="AQ1360" s="331">
        <f t="shared" si="3546"/>
        <v>0</v>
      </c>
      <c r="AR1360" s="331">
        <f t="shared" si="3546"/>
        <v>0</v>
      </c>
      <c r="AS1360" s="543">
        <f t="shared" si="3544"/>
        <v>0</v>
      </c>
    </row>
    <row r="1361" spans="2:45">
      <c r="B1361" s="283" t="s">
        <v>734</v>
      </c>
      <c r="C1361" s="301"/>
      <c r="D1361" s="243"/>
      <c r="E1361" s="240"/>
      <c r="F1361" s="240"/>
      <c r="G1361" s="240"/>
      <c r="H1361" s="240"/>
      <c r="I1361" s="240"/>
      <c r="J1361" s="240"/>
      <c r="K1361" s="240"/>
      <c r="L1361" s="240"/>
      <c r="M1361" s="240"/>
      <c r="N1361" s="240"/>
      <c r="O1361" s="240"/>
      <c r="P1361" s="240"/>
      <c r="Q1361" s="240"/>
      <c r="R1361" s="251"/>
      <c r="S1361" s="240"/>
      <c r="T1361" s="240"/>
      <c r="U1361" s="240"/>
      <c r="V1361" s="243"/>
      <c r="W1361" s="243"/>
      <c r="X1361" s="243"/>
      <c r="Y1361" s="243"/>
      <c r="Z1361" s="240"/>
      <c r="AA1361" s="240"/>
      <c r="AB1361" s="240"/>
      <c r="AC1361" s="240"/>
      <c r="AD1361" s="240"/>
      <c r="AE1361" s="331">
        <f>AE594*AE1354</f>
        <v>0</v>
      </c>
      <c r="AF1361" s="331">
        <f t="shared" ref="AF1361:AR1361" si="3547">AF594*AF1354</f>
        <v>0</v>
      </c>
      <c r="AG1361" s="331">
        <f t="shared" si="3547"/>
        <v>0</v>
      </c>
      <c r="AH1361" s="331">
        <f t="shared" si="3547"/>
        <v>0</v>
      </c>
      <c r="AI1361" s="331">
        <f t="shared" si="3547"/>
        <v>0</v>
      </c>
      <c r="AJ1361" s="331">
        <f t="shared" si="3547"/>
        <v>0</v>
      </c>
      <c r="AK1361" s="331">
        <f t="shared" si="3547"/>
        <v>0</v>
      </c>
      <c r="AL1361" s="331">
        <f t="shared" si="3547"/>
        <v>0</v>
      </c>
      <c r="AM1361" s="331">
        <f t="shared" si="3547"/>
        <v>0</v>
      </c>
      <c r="AN1361" s="331">
        <f t="shared" si="3547"/>
        <v>0</v>
      </c>
      <c r="AO1361" s="331">
        <f t="shared" si="3547"/>
        <v>0</v>
      </c>
      <c r="AP1361" s="331">
        <f t="shared" si="3547"/>
        <v>0</v>
      </c>
      <c r="AQ1361" s="331">
        <f t="shared" si="3547"/>
        <v>0</v>
      </c>
      <c r="AR1361" s="331">
        <f t="shared" si="3547"/>
        <v>0</v>
      </c>
      <c r="AS1361" s="543">
        <f t="shared" si="3544"/>
        <v>0</v>
      </c>
    </row>
    <row r="1362" spans="2:45">
      <c r="B1362" s="283" t="s">
        <v>735</v>
      </c>
      <c r="C1362" s="301"/>
      <c r="D1362" s="243"/>
      <c r="E1362" s="240"/>
      <c r="F1362" s="240"/>
      <c r="G1362" s="240"/>
      <c r="H1362" s="240"/>
      <c r="I1362" s="240"/>
      <c r="J1362" s="240"/>
      <c r="K1362" s="240"/>
      <c r="L1362" s="240"/>
      <c r="M1362" s="240"/>
      <c r="N1362" s="240"/>
      <c r="O1362" s="240"/>
      <c r="P1362" s="240"/>
      <c r="Q1362" s="240"/>
      <c r="R1362" s="251"/>
      <c r="S1362" s="240"/>
      <c r="T1362" s="240"/>
      <c r="U1362" s="240"/>
      <c r="V1362" s="243"/>
      <c r="W1362" s="243"/>
      <c r="X1362" s="243"/>
      <c r="Y1362" s="243"/>
      <c r="Z1362" s="240"/>
      <c r="AA1362" s="240"/>
      <c r="AB1362" s="240"/>
      <c r="AC1362" s="240"/>
      <c r="AD1362" s="240"/>
      <c r="AE1362" s="331">
        <f>AE784*AE1354</f>
        <v>0</v>
      </c>
      <c r="AF1362" s="331">
        <f t="shared" ref="AF1362:AR1362" si="3548">AF784*AF1354</f>
        <v>0</v>
      </c>
      <c r="AG1362" s="331">
        <f>AG784*AG1354</f>
        <v>1008521.7620709362</v>
      </c>
      <c r="AH1362" s="821">
        <f>AH784/AH$33*AH1354</f>
        <v>1952599.7242348024</v>
      </c>
      <c r="AI1362" s="821">
        <f t="shared" ref="AI1362:AJ1362" si="3549">AI784/AI$33*AI1354</f>
        <v>544777.85591179016</v>
      </c>
      <c r="AJ1362" s="821">
        <f t="shared" si="3549"/>
        <v>354882.82905259123</v>
      </c>
      <c r="AK1362" s="331">
        <f t="shared" si="3548"/>
        <v>0</v>
      </c>
      <c r="AL1362" s="331">
        <f t="shared" si="3548"/>
        <v>0</v>
      </c>
      <c r="AM1362" s="331">
        <f t="shared" si="3548"/>
        <v>0</v>
      </c>
      <c r="AN1362" s="331">
        <f t="shared" si="3548"/>
        <v>0</v>
      </c>
      <c r="AO1362" s="331">
        <f t="shared" si="3548"/>
        <v>0</v>
      </c>
      <c r="AP1362" s="331">
        <f t="shared" si="3548"/>
        <v>0</v>
      </c>
      <c r="AQ1362" s="331">
        <f t="shared" si="3548"/>
        <v>0</v>
      </c>
      <c r="AR1362" s="331">
        <f t="shared" si="3548"/>
        <v>0</v>
      </c>
      <c r="AS1362" s="543">
        <f t="shared" si="3544"/>
        <v>3860782.1712701204</v>
      </c>
    </row>
    <row r="1363" spans="2:45">
      <c r="B1363" s="283" t="s">
        <v>736</v>
      </c>
      <c r="C1363" s="301"/>
      <c r="D1363" s="243"/>
      <c r="E1363" s="240"/>
      <c r="F1363" s="240"/>
      <c r="G1363" s="240"/>
      <c r="H1363" s="240"/>
      <c r="I1363" s="240"/>
      <c r="J1363" s="240"/>
      <c r="K1363" s="240"/>
      <c r="L1363" s="240"/>
      <c r="M1363" s="240"/>
      <c r="N1363" s="240"/>
      <c r="O1363" s="240"/>
      <c r="P1363" s="240"/>
      <c r="Q1363" s="240"/>
      <c r="R1363" s="251"/>
      <c r="S1363" s="240"/>
      <c r="T1363" s="240"/>
      <c r="U1363" s="240"/>
      <c r="V1363" s="243"/>
      <c r="W1363" s="243"/>
      <c r="X1363" s="243"/>
      <c r="Y1363" s="243"/>
      <c r="Z1363" s="240"/>
      <c r="AA1363" s="240"/>
      <c r="AB1363" s="240"/>
      <c r="AC1363" s="240"/>
      <c r="AD1363" s="240"/>
      <c r="AE1363" s="331">
        <f>AE1354*AE979</f>
        <v>0</v>
      </c>
      <c r="AF1363" s="331">
        <f t="shared" ref="AF1363:AR1363" si="3550">AF1354*AF979</f>
        <v>0</v>
      </c>
      <c r="AG1363" s="331">
        <f t="shared" si="3550"/>
        <v>563886.98774150456</v>
      </c>
      <c r="AH1363" s="821">
        <f>AH1354/AH$33*AH979</f>
        <v>1645369.7193092254</v>
      </c>
      <c r="AI1363" s="821">
        <f t="shared" ref="AI1363:AJ1363" si="3551">AI1354/AI$33*AI979</f>
        <v>337669.23977181513</v>
      </c>
      <c r="AJ1363" s="821">
        <f t="shared" si="3551"/>
        <v>285332.65645555314</v>
      </c>
      <c r="AK1363" s="331">
        <f t="shared" si="3550"/>
        <v>0</v>
      </c>
      <c r="AL1363" s="331">
        <f t="shared" si="3550"/>
        <v>0</v>
      </c>
      <c r="AM1363" s="331">
        <f t="shared" si="3550"/>
        <v>0</v>
      </c>
      <c r="AN1363" s="331">
        <f t="shared" si="3550"/>
        <v>0</v>
      </c>
      <c r="AO1363" s="331">
        <f t="shared" si="3550"/>
        <v>0</v>
      </c>
      <c r="AP1363" s="331">
        <f t="shared" si="3550"/>
        <v>0</v>
      </c>
      <c r="AQ1363" s="331">
        <f t="shared" si="3550"/>
        <v>0</v>
      </c>
      <c r="AR1363" s="331">
        <f t="shared" si="3550"/>
        <v>0</v>
      </c>
      <c r="AS1363" s="543">
        <f t="shared" si="3544"/>
        <v>2832258.6032780982</v>
      </c>
    </row>
    <row r="1364" spans="2:45">
      <c r="B1364" s="283" t="s">
        <v>741</v>
      </c>
      <c r="C1364" s="301"/>
      <c r="D1364" s="243"/>
      <c r="E1364" s="240"/>
      <c r="F1364" s="240"/>
      <c r="G1364" s="240"/>
      <c r="H1364" s="240"/>
      <c r="I1364" s="240"/>
      <c r="J1364" s="240"/>
      <c r="K1364" s="240"/>
      <c r="L1364" s="240"/>
      <c r="M1364" s="240"/>
      <c r="N1364" s="240"/>
      <c r="O1364" s="240"/>
      <c r="P1364" s="240"/>
      <c r="Q1364" s="240"/>
      <c r="R1364" s="251"/>
      <c r="S1364" s="240"/>
      <c r="T1364" s="240"/>
      <c r="U1364" s="240"/>
      <c r="V1364" s="243"/>
      <c r="W1364" s="243"/>
      <c r="X1364" s="243"/>
      <c r="Y1364" s="243"/>
      <c r="Z1364" s="240"/>
      <c r="AA1364" s="240"/>
      <c r="AB1364" s="240"/>
      <c r="AC1364" s="240"/>
      <c r="AD1364" s="240"/>
      <c r="AE1364" s="331">
        <f>AE1174*AE1354</f>
        <v>0</v>
      </c>
      <c r="AF1364" s="331">
        <f t="shared" ref="AF1364:AR1364" si="3552">AF1174*AF1354</f>
        <v>0</v>
      </c>
      <c r="AG1364" s="331">
        <f t="shared" si="3552"/>
        <v>37637.342699545792</v>
      </c>
      <c r="AH1364" s="821">
        <f>AH1174/AH$33*AH1354</f>
        <v>269834.3056278057</v>
      </c>
      <c r="AI1364" s="821">
        <f t="shared" ref="AI1364:AJ1364" si="3553">AI1174/AI$33*AI1354</f>
        <v>126380.08095943123</v>
      </c>
      <c r="AJ1364" s="821">
        <f t="shared" si="3553"/>
        <v>85644.423917526932</v>
      </c>
      <c r="AK1364" s="331">
        <f t="shared" si="3552"/>
        <v>0</v>
      </c>
      <c r="AL1364" s="331">
        <f t="shared" si="3552"/>
        <v>0</v>
      </c>
      <c r="AM1364" s="331">
        <f t="shared" si="3552"/>
        <v>0</v>
      </c>
      <c r="AN1364" s="331">
        <f t="shared" si="3552"/>
        <v>0</v>
      </c>
      <c r="AO1364" s="331">
        <f t="shared" si="3552"/>
        <v>0</v>
      </c>
      <c r="AP1364" s="331">
        <f t="shared" si="3552"/>
        <v>0</v>
      </c>
      <c r="AQ1364" s="331">
        <f t="shared" si="3552"/>
        <v>0</v>
      </c>
      <c r="AR1364" s="331">
        <f t="shared" si="3552"/>
        <v>0</v>
      </c>
      <c r="AS1364" s="543">
        <f t="shared" si="3544"/>
        <v>519496.15320430964</v>
      </c>
    </row>
    <row r="1365" spans="2:45">
      <c r="B1365" s="283" t="s">
        <v>737</v>
      </c>
      <c r="C1365" s="301"/>
      <c r="D1365" s="243"/>
      <c r="E1365" s="240"/>
      <c r="F1365" s="240"/>
      <c r="G1365" s="240"/>
      <c r="H1365" s="240"/>
      <c r="I1365" s="240"/>
      <c r="J1365" s="240"/>
      <c r="K1365" s="240"/>
      <c r="L1365" s="240"/>
      <c r="M1365" s="240"/>
      <c r="N1365" s="240"/>
      <c r="O1365" s="240"/>
      <c r="P1365" s="240"/>
      <c r="Q1365" s="240"/>
      <c r="R1365" s="251"/>
      <c r="S1365" s="240"/>
      <c r="T1365" s="240"/>
      <c r="U1365" s="240"/>
      <c r="V1365" s="243"/>
      <c r="W1365" s="243"/>
      <c r="X1365" s="243"/>
      <c r="Y1365" s="243"/>
      <c r="Z1365" s="240"/>
      <c r="AA1365" s="240"/>
      <c r="AB1365" s="240"/>
      <c r="AC1365" s="240"/>
      <c r="AD1365" s="240"/>
      <c r="AE1365" s="331">
        <f>AE1351*AE1354</f>
        <v>0</v>
      </c>
      <c r="AF1365" s="331">
        <f t="shared" ref="AF1365:AR1365" si="3554">AF1351*AF1354</f>
        <v>0</v>
      </c>
      <c r="AG1365" s="331">
        <f t="shared" si="3554"/>
        <v>11150.620288332222</v>
      </c>
      <c r="AH1365" s="821">
        <f>AH1351/AH$33*AH1354</f>
        <v>382796.57102574658</v>
      </c>
      <c r="AI1365" s="821">
        <f t="shared" ref="AI1365:AJ1365" si="3555">AI1351/AI$33*AI1354</f>
        <v>30388.004102945153</v>
      </c>
      <c r="AJ1365" s="821">
        <f t="shared" si="3555"/>
        <v>1571760.0412326579</v>
      </c>
      <c r="AK1365" s="331">
        <f t="shared" si="3554"/>
        <v>0</v>
      </c>
      <c r="AL1365" s="331">
        <f t="shared" si="3554"/>
        <v>0</v>
      </c>
      <c r="AM1365" s="331">
        <f t="shared" si="3554"/>
        <v>0</v>
      </c>
      <c r="AN1365" s="331">
        <f t="shared" si="3554"/>
        <v>0</v>
      </c>
      <c r="AO1365" s="331">
        <f t="shared" si="3554"/>
        <v>0</v>
      </c>
      <c r="AP1365" s="331">
        <f t="shared" si="3554"/>
        <v>0</v>
      </c>
      <c r="AQ1365" s="331">
        <f t="shared" si="3554"/>
        <v>0</v>
      </c>
      <c r="AR1365" s="331">
        <f t="shared" si="3554"/>
        <v>0</v>
      </c>
      <c r="AS1365" s="543">
        <f t="shared" si="3544"/>
        <v>1996095.2366496818</v>
      </c>
    </row>
    <row r="1366" spans="2:45" ht="15.75">
      <c r="B1366" s="305" t="s">
        <v>738</v>
      </c>
      <c r="C1366" s="301"/>
      <c r="D1366" s="263"/>
      <c r="E1366" s="293"/>
      <c r="F1366" s="293"/>
      <c r="G1366" s="293"/>
      <c r="H1366" s="293"/>
      <c r="I1366" s="293"/>
      <c r="J1366" s="293"/>
      <c r="K1366" s="293"/>
      <c r="L1366" s="293"/>
      <c r="M1366" s="293"/>
      <c r="N1366" s="293"/>
      <c r="O1366" s="293"/>
      <c r="P1366" s="293"/>
      <c r="Q1366" s="293"/>
      <c r="R1366" s="260"/>
      <c r="S1366" s="293"/>
      <c r="T1366" s="293"/>
      <c r="U1366" s="293"/>
      <c r="V1366" s="263"/>
      <c r="W1366" s="263"/>
      <c r="X1366" s="263"/>
      <c r="Y1366" s="263"/>
      <c r="Z1366" s="293"/>
      <c r="AA1366" s="293"/>
      <c r="AB1366" s="293"/>
      <c r="AC1366" s="293"/>
      <c r="AD1366" s="293"/>
      <c r="AE1366" s="302">
        <f>SUM(AE1355:AE1365)</f>
        <v>0</v>
      </c>
      <c r="AF1366" s="302">
        <f t="shared" ref="AF1366:AR1366" si="3556">SUM(AF1355:AF1365)</f>
        <v>0</v>
      </c>
      <c r="AG1366" s="302">
        <f t="shared" si="3556"/>
        <v>1621196.7128003188</v>
      </c>
      <c r="AH1366" s="302">
        <f t="shared" si="3556"/>
        <v>4250600.3201975804</v>
      </c>
      <c r="AI1366" s="302">
        <f t="shared" si="3556"/>
        <v>1039215.1807459816</v>
      </c>
      <c r="AJ1366" s="302">
        <f t="shared" si="3556"/>
        <v>2297619.9506583293</v>
      </c>
      <c r="AK1366" s="302">
        <f t="shared" si="3556"/>
        <v>0</v>
      </c>
      <c r="AL1366" s="302">
        <f t="shared" si="3556"/>
        <v>0</v>
      </c>
      <c r="AM1366" s="302">
        <f t="shared" si="3556"/>
        <v>0</v>
      </c>
      <c r="AN1366" s="302">
        <f t="shared" si="3556"/>
        <v>0</v>
      </c>
      <c r="AO1366" s="302">
        <f t="shared" si="3556"/>
        <v>0</v>
      </c>
      <c r="AP1366" s="302">
        <f t="shared" si="3556"/>
        <v>0</v>
      </c>
      <c r="AQ1366" s="302">
        <f t="shared" si="3556"/>
        <v>0</v>
      </c>
      <c r="AR1366" s="302">
        <f t="shared" si="3556"/>
        <v>0</v>
      </c>
      <c r="AS1366" s="694">
        <f>SUM(AS1355:AS1365)</f>
        <v>9208632.1644022092</v>
      </c>
    </row>
    <row r="1367" spans="2:45" ht="15.75">
      <c r="B1367" s="305" t="s">
        <v>739</v>
      </c>
      <c r="C1367" s="301"/>
      <c r="D1367" s="306"/>
      <c r="E1367" s="293"/>
      <c r="F1367" s="293"/>
      <c r="G1367" s="293"/>
      <c r="H1367" s="293"/>
      <c r="I1367" s="293"/>
      <c r="J1367" s="293"/>
      <c r="K1367" s="293"/>
      <c r="L1367" s="293"/>
      <c r="M1367" s="293"/>
      <c r="N1367" s="293"/>
      <c r="O1367" s="293"/>
      <c r="P1367" s="293"/>
      <c r="Q1367" s="293"/>
      <c r="R1367" s="260"/>
      <c r="S1367" s="293"/>
      <c r="T1367" s="293"/>
      <c r="U1367" s="293"/>
      <c r="V1367" s="263"/>
      <c r="W1367" s="263"/>
      <c r="X1367" s="263"/>
      <c r="Y1367" s="263"/>
      <c r="Z1367" s="293"/>
      <c r="AA1367" s="293"/>
      <c r="AB1367" s="293"/>
      <c r="AC1367" s="293"/>
      <c r="AD1367" s="293"/>
      <c r="AE1367" s="303">
        <f>AE1352*AE1354</f>
        <v>0</v>
      </c>
      <c r="AF1367" s="303">
        <f t="shared" ref="AF1367:AR1367" si="3557">AF1352*AF1354</f>
        <v>0</v>
      </c>
      <c r="AG1367" s="303">
        <f t="shared" si="3557"/>
        <v>2006195.1331758478</v>
      </c>
      <c r="AH1367" s="822">
        <f>AH1352/AH$33*AH1354</f>
        <v>3131184.2343825963</v>
      </c>
      <c r="AI1367" s="822">
        <f t="shared" ref="AI1367:AJ1367" si="3558">AI1352/AI$33*AI1354</f>
        <v>771411.5999368733</v>
      </c>
      <c r="AJ1367" s="822">
        <f t="shared" si="3558"/>
        <v>970016.70323407627</v>
      </c>
      <c r="AK1367" s="303">
        <f t="shared" si="3557"/>
        <v>0</v>
      </c>
      <c r="AL1367" s="303">
        <f t="shared" si="3557"/>
        <v>0</v>
      </c>
      <c r="AM1367" s="303">
        <f t="shared" si="3557"/>
        <v>0</v>
      </c>
      <c r="AN1367" s="303">
        <f t="shared" si="3557"/>
        <v>0</v>
      </c>
      <c r="AO1367" s="303">
        <f t="shared" si="3557"/>
        <v>0</v>
      </c>
      <c r="AP1367" s="303">
        <f t="shared" si="3557"/>
        <v>0</v>
      </c>
      <c r="AQ1367" s="303">
        <f t="shared" si="3557"/>
        <v>0</v>
      </c>
      <c r="AR1367" s="303">
        <f t="shared" si="3557"/>
        <v>0</v>
      </c>
      <c r="AS1367" s="359">
        <f>SUM(AE1367:AR1367)</f>
        <v>6878807.6707293941</v>
      </c>
    </row>
    <row r="1368" spans="2:45" ht="15.75">
      <c r="B1368" s="305" t="s">
        <v>740</v>
      </c>
      <c r="C1368" s="301"/>
      <c r="D1368" s="306"/>
      <c r="E1368" s="293"/>
      <c r="F1368" s="293"/>
      <c r="G1368" s="293"/>
      <c r="H1368" s="293"/>
      <c r="I1368" s="293"/>
      <c r="J1368" s="293"/>
      <c r="K1368" s="293"/>
      <c r="L1368" s="293"/>
      <c r="M1368" s="293"/>
      <c r="N1368" s="293"/>
      <c r="O1368" s="293"/>
      <c r="P1368" s="293"/>
      <c r="Q1368" s="293"/>
      <c r="R1368" s="260"/>
      <c r="S1368" s="293"/>
      <c r="T1368" s="293"/>
      <c r="U1368" s="293"/>
      <c r="V1368" s="306"/>
      <c r="W1368" s="306"/>
      <c r="X1368" s="306"/>
      <c r="Y1368" s="306"/>
      <c r="Z1368" s="293"/>
      <c r="AA1368" s="293"/>
      <c r="AB1368" s="293"/>
      <c r="AC1368" s="293"/>
      <c r="AD1368" s="293"/>
      <c r="AE1368" s="307"/>
      <c r="AF1368" s="307"/>
      <c r="AG1368" s="307"/>
      <c r="AH1368" s="307"/>
      <c r="AI1368" s="307"/>
      <c r="AJ1368" s="307"/>
      <c r="AK1368" s="307"/>
      <c r="AL1368" s="307"/>
      <c r="AM1368" s="307"/>
      <c r="AN1368" s="307"/>
      <c r="AO1368" s="307"/>
      <c r="AP1368" s="307"/>
      <c r="AQ1368" s="307"/>
      <c r="AR1368" s="307"/>
      <c r="AS1368" s="359">
        <f>AS1366-AS1367</f>
        <v>2329824.4936728152</v>
      </c>
    </row>
    <row r="1369" spans="2:45" ht="15.75">
      <c r="B1369" s="305"/>
      <c r="C1369" s="301"/>
      <c r="D1369" s="306"/>
      <c r="E1369" s="293"/>
      <c r="F1369" s="293"/>
      <c r="G1369" s="293"/>
      <c r="H1369" s="293"/>
      <c r="I1369" s="293"/>
      <c r="J1369" s="293"/>
      <c r="K1369" s="293"/>
      <c r="L1369" s="293"/>
      <c r="M1369" s="293"/>
      <c r="N1369" s="293"/>
      <c r="O1369" s="293"/>
      <c r="P1369" s="293"/>
      <c r="Q1369" s="293"/>
      <c r="R1369" s="260"/>
      <c r="S1369" s="293"/>
      <c r="T1369" s="293"/>
      <c r="U1369" s="293"/>
      <c r="V1369" s="306"/>
      <c r="W1369" s="306"/>
      <c r="X1369" s="306"/>
      <c r="Y1369" s="306"/>
      <c r="Z1369" s="293"/>
      <c r="AA1369" s="293"/>
      <c r="AB1369" s="293"/>
      <c r="AC1369" s="293"/>
      <c r="AD1369" s="293"/>
      <c r="AE1369" s="307"/>
      <c r="AF1369" s="307"/>
      <c r="AG1369" s="307"/>
      <c r="AH1369" s="307"/>
      <c r="AI1369" s="307"/>
      <c r="AJ1369" s="307"/>
      <c r="AK1369" s="307"/>
      <c r="AL1369" s="307"/>
      <c r="AM1369" s="307"/>
      <c r="AN1369" s="307"/>
      <c r="AO1369" s="307"/>
      <c r="AP1369" s="307"/>
      <c r="AQ1369" s="307"/>
      <c r="AR1369" s="307"/>
      <c r="AS1369" s="359"/>
    </row>
    <row r="1370" spans="2:45">
      <c r="B1370" s="283" t="s">
        <v>884</v>
      </c>
      <c r="C1370" s="306"/>
      <c r="D1370" s="306"/>
      <c r="E1370" s="293"/>
      <c r="F1370" s="293"/>
      <c r="G1370" s="293"/>
      <c r="H1370" s="293"/>
      <c r="I1370" s="293"/>
      <c r="J1370" s="293"/>
      <c r="K1370" s="293"/>
      <c r="L1370" s="293"/>
      <c r="M1370" s="293"/>
      <c r="N1370" s="293"/>
      <c r="O1370" s="293"/>
      <c r="P1370" s="293"/>
      <c r="Q1370" s="293"/>
      <c r="R1370" s="260"/>
      <c r="S1370" s="293"/>
      <c r="T1370" s="293"/>
      <c r="U1370" s="293"/>
      <c r="V1370" s="306"/>
      <c r="W1370" s="301"/>
      <c r="X1370" s="306"/>
      <c r="Y1370" s="306"/>
      <c r="Z1370" s="293"/>
      <c r="AA1370" s="293"/>
      <c r="AB1370" s="293"/>
      <c r="AC1370" s="293"/>
      <c r="AD1370" s="293"/>
      <c r="AE1370" s="682">
        <f>SUMPRODUCT($E$1189:$E$1349,AE1189:AE1349)</f>
        <v>522702.52929642651</v>
      </c>
      <c r="AF1370" s="682">
        <f>SUMPRODUCT($E$1189:$E$1349,AF1189:AF1349)</f>
        <v>0</v>
      </c>
      <c r="AG1370" s="682">
        <f>IF(AG1187="kw",SUMPRODUCT($Q$1189:$Q$1349,$S$1189:$S$1349,AG1189:AG1349),SUMPRODUCT($E$1189:$E$1349,AG1189:AG1349))</f>
        <v>337874.0665034015</v>
      </c>
      <c r="AH1370" s="682">
        <f t="shared" ref="AH1370:AR1370" si="3559">IF(AH1187="kw",SUMPRODUCT($Q$1189:$Q$1349,$S$1189:$S$1349,AH1189:AH1349),SUMPRODUCT($E$1189:$E$1349,AH1189:AH1349))</f>
        <v>45942.992162499104</v>
      </c>
      <c r="AI1370" s="682">
        <f t="shared" si="3559"/>
        <v>4406.8791261721035</v>
      </c>
      <c r="AJ1370" s="682">
        <f t="shared" si="3559"/>
        <v>211602.54571688609</v>
      </c>
      <c r="AK1370" s="682">
        <f t="shared" si="3559"/>
        <v>0</v>
      </c>
      <c r="AL1370" s="682">
        <f t="shared" si="3559"/>
        <v>0</v>
      </c>
      <c r="AM1370" s="682">
        <f t="shared" si="3559"/>
        <v>0</v>
      </c>
      <c r="AN1370" s="682">
        <f t="shared" si="3559"/>
        <v>0</v>
      </c>
      <c r="AO1370" s="682">
        <f t="shared" si="3559"/>
        <v>0</v>
      </c>
      <c r="AP1370" s="682">
        <f t="shared" si="3559"/>
        <v>0</v>
      </c>
      <c r="AQ1370" s="682">
        <f t="shared" si="3559"/>
        <v>0</v>
      </c>
      <c r="AR1370" s="682">
        <f t="shared" si="3559"/>
        <v>0</v>
      </c>
      <c r="AS1370" s="295"/>
    </row>
    <row r="1371" spans="2:45">
      <c r="B1371" s="283" t="s">
        <v>885</v>
      </c>
      <c r="C1371" s="306"/>
      <c r="D1371" s="306"/>
      <c r="E1371" s="293"/>
      <c r="F1371" s="293"/>
      <c r="G1371" s="293"/>
      <c r="H1371" s="293"/>
      <c r="I1371" s="293"/>
      <c r="J1371" s="293"/>
      <c r="K1371" s="293"/>
      <c r="L1371" s="293"/>
      <c r="M1371" s="293"/>
      <c r="N1371" s="293"/>
      <c r="O1371" s="293"/>
      <c r="P1371" s="293"/>
      <c r="Q1371" s="293"/>
      <c r="R1371" s="260"/>
      <c r="S1371" s="293"/>
      <c r="T1371" s="293"/>
      <c r="U1371" s="293"/>
      <c r="V1371" s="306"/>
      <c r="W1371" s="301"/>
      <c r="X1371" s="306"/>
      <c r="Y1371" s="306"/>
      <c r="Z1371" s="293"/>
      <c r="AA1371" s="293"/>
      <c r="AB1371" s="293"/>
      <c r="AC1371" s="293"/>
      <c r="AD1371" s="293"/>
      <c r="AE1371" s="682">
        <f>SUMPRODUCT($F$1189:$F$1349,AE1189:AE1349)</f>
        <v>522702.52929642651</v>
      </c>
      <c r="AF1371" s="682">
        <f>SUMPRODUCT($F$1189:$F$1349,AF1189:AF1349)</f>
        <v>0</v>
      </c>
      <c r="AG1371" s="682">
        <f>IF(AG1187="kw",SUMPRODUCT($Q$1189:$Q$1349,$T$1189:$T$1349,AG1189:AG1349),SUMPRODUCT($F$1189:$F$1349,AG1189:AG1349))</f>
        <v>337874.0665034015</v>
      </c>
      <c r="AH1371" s="682">
        <f t="shared" ref="AH1371:AR1371" si="3560">IF(AH1187="kw",SUMPRODUCT($Q$1189:$Q$1349,$T$1189:$T$1349,AH1189:AH1349),SUMPRODUCT($F$1189:$F$1349,AH1189:AH1349))</f>
        <v>45942.992162499104</v>
      </c>
      <c r="AI1371" s="682">
        <f t="shared" si="3560"/>
        <v>4406.8791261721035</v>
      </c>
      <c r="AJ1371" s="682">
        <f t="shared" si="3560"/>
        <v>211602.54571688609</v>
      </c>
      <c r="AK1371" s="682">
        <f t="shared" si="3560"/>
        <v>0</v>
      </c>
      <c r="AL1371" s="682">
        <f t="shared" si="3560"/>
        <v>0</v>
      </c>
      <c r="AM1371" s="682">
        <f t="shared" si="3560"/>
        <v>0</v>
      </c>
      <c r="AN1371" s="682">
        <f t="shared" si="3560"/>
        <v>0</v>
      </c>
      <c r="AO1371" s="682">
        <f t="shared" si="3560"/>
        <v>0</v>
      </c>
      <c r="AP1371" s="682">
        <f t="shared" si="3560"/>
        <v>0</v>
      </c>
      <c r="AQ1371" s="682">
        <f t="shared" si="3560"/>
        <v>0</v>
      </c>
      <c r="AR1371" s="682">
        <f t="shared" si="3560"/>
        <v>0</v>
      </c>
      <c r="AS1371" s="295"/>
    </row>
    <row r="1372" spans="2:45">
      <c r="B1372" s="283" t="s">
        <v>886</v>
      </c>
      <c r="C1372" s="306"/>
      <c r="D1372" s="306"/>
      <c r="E1372" s="293"/>
      <c r="F1372" s="293"/>
      <c r="G1372" s="293"/>
      <c r="H1372" s="293"/>
      <c r="I1372" s="293"/>
      <c r="J1372" s="293"/>
      <c r="K1372" s="293"/>
      <c r="L1372" s="293"/>
      <c r="M1372" s="293"/>
      <c r="N1372" s="293"/>
      <c r="O1372" s="293"/>
      <c r="P1372" s="293"/>
      <c r="Q1372" s="293"/>
      <c r="R1372" s="260"/>
      <c r="S1372" s="293"/>
      <c r="T1372" s="293"/>
      <c r="U1372" s="293"/>
      <c r="V1372" s="306"/>
      <c r="W1372" s="301"/>
      <c r="X1372" s="306"/>
      <c r="Y1372" s="306"/>
      <c r="Z1372" s="293"/>
      <c r="AA1372" s="293"/>
      <c r="AB1372" s="293"/>
      <c r="AC1372" s="293"/>
      <c r="AD1372" s="293"/>
      <c r="AE1372" s="682">
        <f>SUMPRODUCT($G$1189:$G$1349,AE1189:AE1349)</f>
        <v>522702.52929642651</v>
      </c>
      <c r="AF1372" s="682">
        <f>SUMPRODUCT($G$1189:$G$1349,AF1189:AF1349)</f>
        <v>0</v>
      </c>
      <c r="AG1372" s="682">
        <f>IF(AG1187="kw",SUMPRODUCT($Q$1189:$Q$1349,$U$1189:$U$1349,AG1189:AG1349),SUMPRODUCT($G$1189:$G$1349,AG1189:AG1349))</f>
        <v>337874.0665034015</v>
      </c>
      <c r="AH1372" s="682">
        <f t="shared" ref="AH1372:AR1372" si="3561">IF(AH1187="kw",SUMPRODUCT($Q$1189:$Q$1349,$U$1189:$U$1349,AH1189:AH1349),SUMPRODUCT($G$1189:$G$1349,AH1189:AH1349))</f>
        <v>45942.992162499104</v>
      </c>
      <c r="AI1372" s="682">
        <f t="shared" si="3561"/>
        <v>4406.8791261721035</v>
      </c>
      <c r="AJ1372" s="682">
        <f t="shared" si="3561"/>
        <v>211602.54571688609</v>
      </c>
      <c r="AK1372" s="682">
        <f t="shared" si="3561"/>
        <v>0</v>
      </c>
      <c r="AL1372" s="682">
        <f t="shared" si="3561"/>
        <v>0</v>
      </c>
      <c r="AM1372" s="682">
        <f t="shared" si="3561"/>
        <v>0</v>
      </c>
      <c r="AN1372" s="682">
        <f t="shared" si="3561"/>
        <v>0</v>
      </c>
      <c r="AO1372" s="682">
        <f t="shared" si="3561"/>
        <v>0</v>
      </c>
      <c r="AP1372" s="682">
        <f t="shared" si="3561"/>
        <v>0</v>
      </c>
      <c r="AQ1372" s="682">
        <f t="shared" si="3561"/>
        <v>0</v>
      </c>
      <c r="AR1372" s="682">
        <f t="shared" si="3561"/>
        <v>0</v>
      </c>
      <c r="AS1372" s="295"/>
    </row>
    <row r="1373" spans="2:45">
      <c r="B1373" s="283" t="s">
        <v>887</v>
      </c>
      <c r="C1373" s="306"/>
      <c r="D1373" s="306"/>
      <c r="E1373" s="293"/>
      <c r="F1373" s="293"/>
      <c r="G1373" s="293"/>
      <c r="H1373" s="293"/>
      <c r="I1373" s="293"/>
      <c r="J1373" s="293"/>
      <c r="K1373" s="293"/>
      <c r="L1373" s="293"/>
      <c r="M1373" s="293"/>
      <c r="N1373" s="293"/>
      <c r="O1373" s="293"/>
      <c r="P1373" s="293"/>
      <c r="Q1373" s="293"/>
      <c r="R1373" s="260"/>
      <c r="S1373" s="293"/>
      <c r="T1373" s="293"/>
      <c r="U1373" s="293"/>
      <c r="V1373" s="306"/>
      <c r="W1373" s="301"/>
      <c r="X1373" s="306"/>
      <c r="Y1373" s="306"/>
      <c r="Z1373" s="293"/>
      <c r="AA1373" s="293"/>
      <c r="AB1373" s="293"/>
      <c r="AC1373" s="293"/>
      <c r="AD1373" s="293"/>
      <c r="AE1373" s="682">
        <f>SUMPRODUCT($H$1189:$H$1349,AE1189:AE1349)</f>
        <v>522702.52929642651</v>
      </c>
      <c r="AF1373" s="682">
        <f>SUMPRODUCT($H$1189:$H$1349,AF1189:AF1349)</f>
        <v>0</v>
      </c>
      <c r="AG1373" s="682">
        <f>IF(AG1187="kw",SUMPRODUCT($Q$1189:$Q$1349,$V$1189:$V$1349,AG1189:AG1349),SUMPRODUCT($H$1189:$H$1349,AG1189:AG1349))</f>
        <v>337874.0665034015</v>
      </c>
      <c r="AH1373" s="682">
        <f t="shared" ref="AH1373:AR1373" si="3562">IF(AH1187="kw",SUMPRODUCT($Q$1189:$Q$1349,$V$1189:$V$1349,AH1189:AH1349),SUMPRODUCT($H$1189:$H$1349,AH1189:AH1349))</f>
        <v>45942.992162499104</v>
      </c>
      <c r="AI1373" s="682">
        <f t="shared" si="3562"/>
        <v>4406.8791261721035</v>
      </c>
      <c r="AJ1373" s="682">
        <f t="shared" si="3562"/>
        <v>211602.54571688609</v>
      </c>
      <c r="AK1373" s="682">
        <f t="shared" si="3562"/>
        <v>0</v>
      </c>
      <c r="AL1373" s="682">
        <f t="shared" si="3562"/>
        <v>0</v>
      </c>
      <c r="AM1373" s="682">
        <f t="shared" si="3562"/>
        <v>0</v>
      </c>
      <c r="AN1373" s="682">
        <f t="shared" si="3562"/>
        <v>0</v>
      </c>
      <c r="AO1373" s="682">
        <f t="shared" si="3562"/>
        <v>0</v>
      </c>
      <c r="AP1373" s="682">
        <f t="shared" si="3562"/>
        <v>0</v>
      </c>
      <c r="AQ1373" s="682">
        <f t="shared" si="3562"/>
        <v>0</v>
      </c>
      <c r="AR1373" s="682">
        <f t="shared" si="3562"/>
        <v>0</v>
      </c>
      <c r="AS1373" s="295"/>
    </row>
    <row r="1374" spans="2:45">
      <c r="B1374" s="283" t="s">
        <v>888</v>
      </c>
      <c r="C1374" s="306"/>
      <c r="D1374" s="306"/>
      <c r="E1374" s="293"/>
      <c r="F1374" s="293"/>
      <c r="G1374" s="293"/>
      <c r="H1374" s="293"/>
      <c r="I1374" s="293"/>
      <c r="J1374" s="293"/>
      <c r="K1374" s="293"/>
      <c r="L1374" s="293"/>
      <c r="M1374" s="293"/>
      <c r="N1374" s="293"/>
      <c r="O1374" s="293"/>
      <c r="P1374" s="293"/>
      <c r="Q1374" s="293"/>
      <c r="R1374" s="260"/>
      <c r="S1374" s="293"/>
      <c r="T1374" s="293"/>
      <c r="U1374" s="293"/>
      <c r="V1374" s="306"/>
      <c r="W1374" s="301"/>
      <c r="X1374" s="306"/>
      <c r="Y1374" s="306"/>
      <c r="Z1374" s="293"/>
      <c r="AA1374" s="293"/>
      <c r="AB1374" s="293"/>
      <c r="AC1374" s="293"/>
      <c r="AD1374" s="293"/>
      <c r="AE1374" s="682">
        <f>SUMPRODUCT($I$1189:$I$1349,AE1189:AE1349)</f>
        <v>522702.52929642651</v>
      </c>
      <c r="AF1374" s="682">
        <f>SUMPRODUCT($I$1189:$I$1349,AF1189:AF1349)</f>
        <v>0</v>
      </c>
      <c r="AG1374" s="682">
        <f>IF(AG1187="kw",SUMPRODUCT($Q$1189:$Q$1349,$W$1189:$W$1349,AG1189:AG1349),SUMPRODUCT($I$1189:$I$1349,AG1189:AG1349))</f>
        <v>322513.36749018665</v>
      </c>
      <c r="AH1374" s="682">
        <f t="shared" ref="AH1374:AR1374" si="3563">IF(AH1187="kw",SUMPRODUCT($Q$1189:$Q$1349,$W$1189:$W$1349,AH1189:AH1349),SUMPRODUCT($I$1189:$I$1349,AH1189:AH1349))</f>
        <v>45715.15703133864</v>
      </c>
      <c r="AI1374" s="682">
        <f t="shared" si="3563"/>
        <v>4339.3953047069017</v>
      </c>
      <c r="AJ1374" s="682">
        <f t="shared" si="3563"/>
        <v>211559.05545076614</v>
      </c>
      <c r="AK1374" s="682">
        <f t="shared" si="3563"/>
        <v>0</v>
      </c>
      <c r="AL1374" s="682">
        <f t="shared" si="3563"/>
        <v>0</v>
      </c>
      <c r="AM1374" s="682">
        <f t="shared" si="3563"/>
        <v>0</v>
      </c>
      <c r="AN1374" s="682">
        <f t="shared" si="3563"/>
        <v>0</v>
      </c>
      <c r="AO1374" s="682">
        <f t="shared" si="3563"/>
        <v>0</v>
      </c>
      <c r="AP1374" s="682">
        <f t="shared" si="3563"/>
        <v>0</v>
      </c>
      <c r="AQ1374" s="682">
        <f t="shared" si="3563"/>
        <v>0</v>
      </c>
      <c r="AR1374" s="682">
        <f t="shared" si="3563"/>
        <v>0</v>
      </c>
      <c r="AS1374" s="295"/>
    </row>
    <row r="1375" spans="2:45">
      <c r="B1375" s="334" t="s">
        <v>889</v>
      </c>
      <c r="C1375" s="396"/>
      <c r="D1375" s="396"/>
      <c r="E1375" s="397"/>
      <c r="F1375" s="397"/>
      <c r="G1375" s="397"/>
      <c r="H1375" s="397"/>
      <c r="I1375" s="397"/>
      <c r="J1375" s="397"/>
      <c r="K1375" s="397"/>
      <c r="L1375" s="397"/>
      <c r="M1375" s="397"/>
      <c r="N1375" s="397"/>
      <c r="O1375" s="397"/>
      <c r="P1375" s="397"/>
      <c r="Q1375" s="397"/>
      <c r="R1375" s="398"/>
      <c r="S1375" s="397"/>
      <c r="T1375" s="397"/>
      <c r="U1375" s="397"/>
      <c r="V1375" s="396"/>
      <c r="W1375" s="399"/>
      <c r="X1375" s="396"/>
      <c r="Y1375" s="396"/>
      <c r="Z1375" s="397"/>
      <c r="AA1375" s="397"/>
      <c r="AB1375" s="397"/>
      <c r="AC1375" s="397"/>
      <c r="AD1375" s="397"/>
      <c r="AE1375" s="683">
        <f>SUMPRODUCT($J$1189:$J$1349,AE1189:AE1349)</f>
        <v>522702.52929642651</v>
      </c>
      <c r="AF1375" s="683">
        <f>SUMPRODUCT($J$1189:$J$1349,AF1189:AF1349)</f>
        <v>0</v>
      </c>
      <c r="AG1375" s="683">
        <f>IF(AG1187="kw",SUMPRODUCT($Q$1189:$Q$1349,$X$1189:$X$1349,AG1189:AG1349),SUMPRODUCT($J$1189:$J$1349,AG1189:AG1349))</f>
        <v>322513.36749018665</v>
      </c>
      <c r="AH1375" s="683">
        <f t="shared" ref="AH1375:AR1375" si="3564">IF(AH1187="kw",SUMPRODUCT($Q$1189:$Q$1349,$X$1189:$X$1349,AH1189:AH1349),SUMPRODUCT($J$1189:$J$1349,AH1189:AH1349))</f>
        <v>45715.15703133864</v>
      </c>
      <c r="AI1375" s="683">
        <f t="shared" si="3564"/>
        <v>4339.3953047069017</v>
      </c>
      <c r="AJ1375" s="683">
        <f t="shared" si="3564"/>
        <v>211559.05545076614</v>
      </c>
      <c r="AK1375" s="683">
        <f t="shared" si="3564"/>
        <v>0</v>
      </c>
      <c r="AL1375" s="683">
        <f t="shared" si="3564"/>
        <v>0</v>
      </c>
      <c r="AM1375" s="683">
        <f t="shared" si="3564"/>
        <v>0</v>
      </c>
      <c r="AN1375" s="683">
        <f t="shared" si="3564"/>
        <v>0</v>
      </c>
      <c r="AO1375" s="683">
        <f t="shared" si="3564"/>
        <v>0</v>
      </c>
      <c r="AP1375" s="683">
        <f t="shared" si="3564"/>
        <v>0</v>
      </c>
      <c r="AQ1375" s="683">
        <f t="shared" si="3564"/>
        <v>0</v>
      </c>
      <c r="AR1375" s="683">
        <f t="shared" si="3564"/>
        <v>0</v>
      </c>
      <c r="AS1375" s="339"/>
    </row>
    <row r="1376" spans="2:45" ht="19.5" customHeight="1">
      <c r="B1376" s="322" t="s">
        <v>586</v>
      </c>
      <c r="C1376" s="340"/>
      <c r="D1376" s="341"/>
      <c r="E1376" s="341"/>
      <c r="F1376" s="341"/>
      <c r="G1376" s="341"/>
      <c r="H1376" s="341"/>
      <c r="I1376" s="341"/>
      <c r="J1376" s="341"/>
      <c r="K1376" s="341"/>
      <c r="L1376" s="341"/>
      <c r="M1376" s="341"/>
      <c r="N1376" s="341"/>
      <c r="O1376" s="341"/>
      <c r="P1376" s="341"/>
      <c r="Q1376" s="341"/>
      <c r="R1376" s="341"/>
      <c r="S1376" s="341"/>
      <c r="T1376" s="341"/>
      <c r="U1376" s="341"/>
      <c r="V1376" s="325"/>
      <c r="W1376" s="326"/>
      <c r="X1376" s="341"/>
      <c r="Y1376" s="341"/>
      <c r="Z1376" s="341"/>
      <c r="AA1376" s="341"/>
      <c r="AB1376" s="341"/>
      <c r="AC1376" s="341"/>
      <c r="AD1376" s="341"/>
      <c r="AE1376" s="342"/>
      <c r="AF1376" s="342"/>
      <c r="AG1376" s="342"/>
      <c r="AH1376" s="342"/>
      <c r="AI1376" s="342"/>
      <c r="AJ1376" s="342"/>
      <c r="AK1376" s="342"/>
      <c r="AL1376" s="342"/>
      <c r="AM1376" s="342"/>
      <c r="AN1376" s="342"/>
      <c r="AO1376" s="342"/>
      <c r="AP1376" s="342"/>
      <c r="AQ1376" s="342"/>
      <c r="AR1376" s="342"/>
      <c r="AS1376" s="342"/>
    </row>
    <row r="1377" spans="1:45" ht="19.5" customHeight="1">
      <c r="B1377" s="672"/>
      <c r="C1377" s="673"/>
      <c r="D1377" s="654"/>
      <c r="E1377" s="654"/>
      <c r="F1377" s="654"/>
      <c r="G1377" s="654"/>
      <c r="H1377" s="654"/>
      <c r="I1377" s="654"/>
      <c r="J1377" s="654"/>
      <c r="K1377" s="654"/>
      <c r="L1377" s="654"/>
      <c r="M1377" s="654"/>
      <c r="N1377" s="654"/>
      <c r="O1377" s="654"/>
      <c r="P1377" s="654"/>
      <c r="Q1377" s="654"/>
      <c r="R1377" s="654"/>
      <c r="S1377" s="654"/>
      <c r="T1377" s="654"/>
      <c r="U1377" s="654"/>
      <c r="V1377" s="264"/>
      <c r="W1377" s="674"/>
      <c r="X1377" s="654"/>
      <c r="Y1377" s="654"/>
      <c r="Z1377" s="654"/>
      <c r="AA1377" s="654"/>
      <c r="AB1377" s="654"/>
      <c r="AC1377" s="654"/>
      <c r="AD1377" s="654"/>
      <c r="AE1377" s="219"/>
      <c r="AF1377" s="219"/>
      <c r="AG1377" s="219"/>
      <c r="AH1377" s="219"/>
      <c r="AI1377" s="219"/>
      <c r="AJ1377" s="219"/>
      <c r="AK1377" s="219"/>
      <c r="AL1377" s="219"/>
      <c r="AM1377" s="219"/>
      <c r="AN1377" s="219"/>
      <c r="AO1377" s="219"/>
      <c r="AP1377" s="219"/>
      <c r="AQ1377" s="219"/>
      <c r="AR1377" s="219"/>
      <c r="AS1377" s="219"/>
    </row>
    <row r="1378" spans="1:45" ht="15.75">
      <c r="B1378" s="241" t="s">
        <v>814</v>
      </c>
      <c r="C1378" s="242"/>
      <c r="D1378" s="511" t="s">
        <v>523</v>
      </c>
      <c r="E1378" s="217"/>
      <c r="F1378" s="511"/>
      <c r="G1378" s="217"/>
      <c r="H1378" s="217"/>
      <c r="I1378" s="217"/>
      <c r="J1378" s="217"/>
      <c r="K1378" s="217"/>
      <c r="L1378" s="217"/>
      <c r="M1378" s="217"/>
      <c r="N1378" s="217"/>
      <c r="O1378" s="217"/>
      <c r="P1378" s="217"/>
      <c r="Q1378" s="217"/>
      <c r="R1378" s="242"/>
      <c r="S1378" s="217"/>
      <c r="T1378" s="217"/>
      <c r="U1378" s="217"/>
      <c r="V1378" s="217"/>
      <c r="W1378" s="217"/>
      <c r="X1378" s="217"/>
      <c r="Y1378" s="217"/>
      <c r="Z1378" s="217"/>
      <c r="AA1378" s="217"/>
      <c r="AB1378" s="217"/>
      <c r="AC1378" s="217"/>
      <c r="AD1378" s="217"/>
      <c r="AE1378" s="231"/>
      <c r="AF1378" s="229"/>
      <c r="AG1378" s="229"/>
      <c r="AH1378" s="229"/>
      <c r="AI1378" s="229"/>
      <c r="AJ1378" s="229"/>
      <c r="AK1378" s="229"/>
      <c r="AL1378" s="229"/>
      <c r="AM1378" s="229"/>
      <c r="AN1378" s="229"/>
      <c r="AO1378" s="229"/>
      <c r="AP1378" s="229"/>
      <c r="AQ1378" s="229"/>
      <c r="AR1378" s="229"/>
    </row>
    <row r="1379" spans="1:45" ht="39.75" customHeight="1">
      <c r="B1379" s="930" t="s">
        <v>211</v>
      </c>
      <c r="C1379" s="932" t="s">
        <v>33</v>
      </c>
      <c r="D1379" s="244" t="s">
        <v>421</v>
      </c>
      <c r="E1379" s="941" t="s">
        <v>209</v>
      </c>
      <c r="F1379" s="942"/>
      <c r="G1379" s="942"/>
      <c r="H1379" s="942"/>
      <c r="I1379" s="942"/>
      <c r="J1379" s="942"/>
      <c r="K1379" s="942"/>
      <c r="L1379" s="942"/>
      <c r="M1379" s="942"/>
      <c r="N1379" s="942"/>
      <c r="O1379" s="942"/>
      <c r="P1379" s="943"/>
      <c r="Q1379" s="939" t="s">
        <v>213</v>
      </c>
      <c r="R1379" s="244" t="s">
        <v>422</v>
      </c>
      <c r="S1379" s="936" t="s">
        <v>212</v>
      </c>
      <c r="T1379" s="937"/>
      <c r="U1379" s="937"/>
      <c r="V1379" s="937"/>
      <c r="W1379" s="937"/>
      <c r="X1379" s="937"/>
      <c r="Y1379" s="937"/>
      <c r="Z1379" s="937"/>
      <c r="AA1379" s="937"/>
      <c r="AB1379" s="937"/>
      <c r="AC1379" s="937"/>
      <c r="AD1379" s="944"/>
      <c r="AE1379" s="936" t="s">
        <v>242</v>
      </c>
      <c r="AF1379" s="937"/>
      <c r="AG1379" s="937"/>
      <c r="AH1379" s="937"/>
      <c r="AI1379" s="937"/>
      <c r="AJ1379" s="937"/>
      <c r="AK1379" s="937"/>
      <c r="AL1379" s="937"/>
      <c r="AM1379" s="937"/>
      <c r="AN1379" s="937"/>
      <c r="AO1379" s="937"/>
      <c r="AP1379" s="937"/>
      <c r="AQ1379" s="937"/>
      <c r="AR1379" s="937"/>
      <c r="AS1379" s="938"/>
    </row>
    <row r="1380" spans="1:45" ht="65.25" customHeight="1">
      <c r="B1380" s="931"/>
      <c r="C1380" s="933"/>
      <c r="D1380" s="245">
        <v>2022</v>
      </c>
      <c r="E1380" s="245">
        <v>2023</v>
      </c>
      <c r="F1380" s="245">
        <v>2024</v>
      </c>
      <c r="G1380" s="245">
        <v>2025</v>
      </c>
      <c r="H1380" s="245">
        <v>2026</v>
      </c>
      <c r="I1380" s="245">
        <v>2027</v>
      </c>
      <c r="J1380" s="245">
        <v>2028</v>
      </c>
      <c r="K1380" s="245">
        <v>2029</v>
      </c>
      <c r="L1380" s="245">
        <v>2030</v>
      </c>
      <c r="M1380" s="245">
        <v>2031</v>
      </c>
      <c r="N1380" s="245">
        <v>2032</v>
      </c>
      <c r="O1380" s="245">
        <v>2033</v>
      </c>
      <c r="P1380" s="245">
        <v>2034</v>
      </c>
      <c r="Q1380" s="940"/>
      <c r="R1380" s="245">
        <v>2022</v>
      </c>
      <c r="S1380" s="245">
        <v>2023</v>
      </c>
      <c r="T1380" s="245">
        <v>2024</v>
      </c>
      <c r="U1380" s="245">
        <v>2025</v>
      </c>
      <c r="V1380" s="245">
        <v>2026</v>
      </c>
      <c r="W1380" s="245">
        <v>2027</v>
      </c>
      <c r="X1380" s="245">
        <v>2028</v>
      </c>
      <c r="Y1380" s="245">
        <v>2029</v>
      </c>
      <c r="Z1380" s="245">
        <v>2030</v>
      </c>
      <c r="AA1380" s="245">
        <v>2031</v>
      </c>
      <c r="AB1380" s="245">
        <v>2032</v>
      </c>
      <c r="AC1380" s="245">
        <v>2033</v>
      </c>
      <c r="AD1380" s="245">
        <v>2034</v>
      </c>
      <c r="AE1380" s="245" t="str">
        <f>'1.  LRAMVA Summary'!$D$53</f>
        <v>Residential</v>
      </c>
      <c r="AF1380" s="245" t="str">
        <f>'1.  LRAMVA Summary'!$E$53</f>
        <v>Competitive Sector Multi-Unit Residential Service</v>
      </c>
      <c r="AG1380" s="245" t="str">
        <f>'1.  LRAMVA Summary'!$F$53</f>
        <v>GS &lt;50kW</v>
      </c>
      <c r="AH1380" s="245" t="str">
        <f>'1.  LRAMVA Summary'!$G$53</f>
        <v>GS 50-999kW</v>
      </c>
      <c r="AI1380" s="245" t="str">
        <f>'1.  LRAMVA Summary'!$H$53</f>
        <v>GS 1000-4999kW</v>
      </c>
      <c r="AJ1380" s="245" t="str">
        <f>'1.  LRAMVA Summary'!$I$53</f>
        <v>Large Use</v>
      </c>
      <c r="AK1380" s="245" t="str">
        <f>'1.  LRAMVA Summary'!$J$53</f>
        <v/>
      </c>
      <c r="AL1380" s="245" t="str">
        <f>'1.  LRAMVA Summary'!$K$53</f>
        <v/>
      </c>
      <c r="AM1380" s="245" t="str">
        <f>'1.  LRAMVA Summary'!$L$53</f>
        <v/>
      </c>
      <c r="AN1380" s="245" t="str">
        <f>'1.  LRAMVA Summary'!$M$53</f>
        <v/>
      </c>
      <c r="AO1380" s="245" t="str">
        <f>'1.  LRAMVA Summary'!$N$53</f>
        <v/>
      </c>
      <c r="AP1380" s="245" t="str">
        <f>'1.  LRAMVA Summary'!$O$53</f>
        <v/>
      </c>
      <c r="AQ1380" s="245" t="str">
        <f>'1.  LRAMVA Summary'!$P$53</f>
        <v/>
      </c>
      <c r="AR1380" s="245" t="str">
        <f>'1.  LRAMVA Summary'!$Q$53</f>
        <v/>
      </c>
      <c r="AS1380" s="247" t="str">
        <f>'1.  LRAMVA Summary'!$R$53</f>
        <v>Total</v>
      </c>
    </row>
    <row r="1381" spans="1:45" ht="15" hidden="1" customHeight="1">
      <c r="A1381" s="464"/>
      <c r="B1381" s="454"/>
      <c r="C1381" s="249"/>
      <c r="D1381" s="249"/>
      <c r="E1381" s="249"/>
      <c r="F1381" s="249"/>
      <c r="G1381" s="249"/>
      <c r="H1381" s="249"/>
      <c r="I1381" s="249"/>
      <c r="J1381" s="249"/>
      <c r="K1381" s="249"/>
      <c r="L1381" s="249"/>
      <c r="M1381" s="249"/>
      <c r="N1381" s="249"/>
      <c r="O1381" s="249"/>
      <c r="P1381" s="249"/>
      <c r="Q1381" s="250"/>
      <c r="R1381" s="249"/>
      <c r="S1381" s="249"/>
      <c r="T1381" s="249"/>
      <c r="U1381" s="249"/>
      <c r="V1381" s="249"/>
      <c r="W1381" s="249"/>
      <c r="X1381" s="249"/>
      <c r="Y1381" s="249"/>
      <c r="Z1381" s="249"/>
      <c r="AA1381" s="249"/>
      <c r="AB1381" s="249"/>
      <c r="AC1381" s="249"/>
      <c r="AD1381" s="249"/>
      <c r="AE1381" s="251" t="str">
        <f>'1.  LRAMVA Summary'!$D$54</f>
        <v>kWh</v>
      </c>
      <c r="AF1381" s="251" t="str">
        <f>'1.  LRAMVA Summary'!$E$54</f>
        <v>kWh</v>
      </c>
      <c r="AG1381" s="251" t="str">
        <f>'1.  LRAMVA Summary'!$F$54</f>
        <v>kWh</v>
      </c>
      <c r="AH1381" s="251" t="str">
        <f>'1.  LRAMVA Summary'!$G$54</f>
        <v>kW</v>
      </c>
      <c r="AI1381" s="251" t="str">
        <f>'1.  LRAMVA Summary'!$H$54</f>
        <v>kW</v>
      </c>
      <c r="AJ1381" s="251" t="str">
        <f>'1.  LRAMVA Summary'!$I$54</f>
        <v>kW</v>
      </c>
      <c r="AK1381" s="251">
        <f>'1.  LRAMVA Summary'!$J$54</f>
        <v>0</v>
      </c>
      <c r="AL1381" s="251">
        <f>'1.  LRAMVA Summary'!$K$54</f>
        <v>0</v>
      </c>
      <c r="AM1381" s="251">
        <f>'1.  LRAMVA Summary'!$L$54</f>
        <v>0</v>
      </c>
      <c r="AN1381" s="251">
        <f>'1.  LRAMVA Summary'!$M$54</f>
        <v>0</v>
      </c>
      <c r="AO1381" s="251">
        <f>'1.  LRAMVA Summary'!$N$54</f>
        <v>0</v>
      </c>
      <c r="AP1381" s="251">
        <f>'1.  LRAMVA Summary'!$O$54</f>
        <v>0</v>
      </c>
      <c r="AQ1381" s="251">
        <f>'1.  LRAMVA Summary'!$P$54</f>
        <v>0</v>
      </c>
      <c r="AR1381" s="251">
        <f>'1.  LRAMVA Summary'!$Q$54</f>
        <v>0</v>
      </c>
      <c r="AS1381" s="252"/>
    </row>
    <row r="1382" spans="1:45" ht="15" hidden="1" customHeight="1" outlineLevel="1">
      <c r="A1382" s="464"/>
      <c r="B1382" s="443" t="s">
        <v>494</v>
      </c>
      <c r="C1382" s="249"/>
      <c r="D1382" s="249"/>
      <c r="E1382" s="249"/>
      <c r="F1382" s="249"/>
      <c r="G1382" s="249"/>
      <c r="H1382" s="249"/>
      <c r="I1382" s="249"/>
      <c r="J1382" s="249"/>
      <c r="K1382" s="249"/>
      <c r="L1382" s="249"/>
      <c r="M1382" s="249"/>
      <c r="N1382" s="249"/>
      <c r="O1382" s="249"/>
      <c r="P1382" s="249"/>
      <c r="Q1382" s="250"/>
      <c r="R1382" s="249"/>
      <c r="S1382" s="249"/>
      <c r="T1382" s="249"/>
      <c r="U1382" s="249"/>
      <c r="V1382" s="249"/>
      <c r="W1382" s="249"/>
      <c r="X1382" s="249"/>
      <c r="Y1382" s="249"/>
      <c r="Z1382" s="249"/>
      <c r="AA1382" s="249"/>
      <c r="AB1382" s="249"/>
      <c r="AC1382" s="249"/>
      <c r="AD1382" s="249"/>
      <c r="AE1382" s="251"/>
      <c r="AF1382" s="251"/>
      <c r="AG1382" s="251"/>
      <c r="AH1382" s="251"/>
      <c r="AI1382" s="251"/>
      <c r="AJ1382" s="251"/>
      <c r="AK1382" s="251"/>
      <c r="AL1382" s="251"/>
      <c r="AM1382" s="251"/>
      <c r="AN1382" s="251"/>
      <c r="AO1382" s="251"/>
      <c r="AP1382" s="251"/>
      <c r="AQ1382" s="251"/>
      <c r="AR1382" s="251"/>
      <c r="AS1382" s="252"/>
    </row>
    <row r="1383" spans="1:45" ht="15" hidden="1" customHeight="1" outlineLevel="1">
      <c r="A1383" s="464">
        <v>1</v>
      </c>
      <c r="B1383" s="379" t="s">
        <v>95</v>
      </c>
      <c r="C1383" s="251" t="s">
        <v>25</v>
      </c>
      <c r="D1383" s="255"/>
      <c r="E1383" s="255"/>
      <c r="F1383" s="255"/>
      <c r="G1383" s="255"/>
      <c r="H1383" s="255"/>
      <c r="I1383" s="255"/>
      <c r="J1383" s="255"/>
      <c r="K1383" s="255"/>
      <c r="L1383" s="255"/>
      <c r="M1383" s="255"/>
      <c r="N1383" s="255"/>
      <c r="O1383" s="255"/>
      <c r="P1383" s="255"/>
      <c r="Q1383" s="251"/>
      <c r="R1383" s="255"/>
      <c r="S1383" s="255"/>
      <c r="T1383" s="255"/>
      <c r="U1383" s="255"/>
      <c r="V1383" s="255"/>
      <c r="W1383" s="255"/>
      <c r="X1383" s="255"/>
      <c r="Y1383" s="255"/>
      <c r="Z1383" s="255"/>
      <c r="AA1383" s="255"/>
      <c r="AB1383" s="255"/>
      <c r="AC1383" s="255"/>
      <c r="AD1383" s="255"/>
      <c r="AE1383" s="366"/>
      <c r="AF1383" s="366"/>
      <c r="AG1383" s="366"/>
      <c r="AH1383" s="366"/>
      <c r="AI1383" s="366"/>
      <c r="AJ1383" s="366"/>
      <c r="AK1383" s="366"/>
      <c r="AL1383" s="361"/>
      <c r="AM1383" s="361"/>
      <c r="AN1383" s="361"/>
      <c r="AO1383" s="361"/>
      <c r="AP1383" s="361"/>
      <c r="AQ1383" s="361"/>
      <c r="AR1383" s="361"/>
      <c r="AS1383" s="256">
        <f>SUM(AE1383:AR1383)</f>
        <v>0</v>
      </c>
    </row>
    <row r="1384" spans="1:45" ht="15" hidden="1" customHeight="1" outlineLevel="1">
      <c r="A1384" s="464"/>
      <c r="B1384" s="254" t="s">
        <v>742</v>
      </c>
      <c r="C1384" s="251" t="s">
        <v>163</v>
      </c>
      <c r="D1384" s="255"/>
      <c r="E1384" s="255"/>
      <c r="F1384" s="255"/>
      <c r="G1384" s="255"/>
      <c r="H1384" s="255"/>
      <c r="I1384" s="255"/>
      <c r="J1384" s="255"/>
      <c r="K1384" s="255"/>
      <c r="L1384" s="255"/>
      <c r="M1384" s="255"/>
      <c r="N1384" s="255"/>
      <c r="O1384" s="255"/>
      <c r="P1384" s="255"/>
      <c r="Q1384" s="414"/>
      <c r="R1384" s="255"/>
      <c r="S1384" s="255"/>
      <c r="T1384" s="255"/>
      <c r="U1384" s="255"/>
      <c r="V1384" s="255"/>
      <c r="W1384" s="255"/>
      <c r="X1384" s="255"/>
      <c r="Y1384" s="255"/>
      <c r="Z1384" s="255"/>
      <c r="AA1384" s="255"/>
      <c r="AB1384" s="255"/>
      <c r="AC1384" s="255"/>
      <c r="AD1384" s="255"/>
      <c r="AE1384" s="362">
        <f>AE1383</f>
        <v>0</v>
      </c>
      <c r="AF1384" s="362">
        <f t="shared" ref="AF1384:AR1384" si="3565">AF1383</f>
        <v>0</v>
      </c>
      <c r="AG1384" s="362">
        <f t="shared" si="3565"/>
        <v>0</v>
      </c>
      <c r="AH1384" s="362">
        <f t="shared" si="3565"/>
        <v>0</v>
      </c>
      <c r="AI1384" s="362">
        <f t="shared" si="3565"/>
        <v>0</v>
      </c>
      <c r="AJ1384" s="362">
        <f t="shared" si="3565"/>
        <v>0</v>
      </c>
      <c r="AK1384" s="362">
        <f t="shared" si="3565"/>
        <v>0</v>
      </c>
      <c r="AL1384" s="362">
        <f t="shared" si="3565"/>
        <v>0</v>
      </c>
      <c r="AM1384" s="362">
        <f t="shared" si="3565"/>
        <v>0</v>
      </c>
      <c r="AN1384" s="362">
        <f t="shared" si="3565"/>
        <v>0</v>
      </c>
      <c r="AO1384" s="362">
        <f t="shared" si="3565"/>
        <v>0</v>
      </c>
      <c r="AP1384" s="362">
        <f t="shared" si="3565"/>
        <v>0</v>
      </c>
      <c r="AQ1384" s="362">
        <f t="shared" si="3565"/>
        <v>0</v>
      </c>
      <c r="AR1384" s="362">
        <f t="shared" si="3565"/>
        <v>0</v>
      </c>
      <c r="AS1384" s="257"/>
    </row>
    <row r="1385" spans="1:45" ht="15" hidden="1" customHeight="1" outlineLevel="1">
      <c r="A1385" s="464"/>
      <c r="B1385" s="258"/>
      <c r="C1385" s="259"/>
      <c r="D1385" s="259"/>
      <c r="E1385" s="259"/>
      <c r="F1385" s="259"/>
      <c r="G1385" s="259"/>
      <c r="H1385" s="259"/>
      <c r="I1385" s="259"/>
      <c r="J1385" s="659"/>
      <c r="K1385" s="259"/>
      <c r="L1385" s="259"/>
      <c r="M1385" s="259"/>
      <c r="N1385" s="259"/>
      <c r="O1385" s="259"/>
      <c r="P1385" s="259"/>
      <c r="Q1385" s="260"/>
      <c r="R1385" s="259"/>
      <c r="S1385" s="259"/>
      <c r="T1385" s="259"/>
      <c r="U1385" s="259"/>
      <c r="V1385" s="259"/>
      <c r="W1385" s="259"/>
      <c r="X1385" s="259"/>
      <c r="Y1385" s="259"/>
      <c r="Z1385" s="259"/>
      <c r="AA1385" s="259"/>
      <c r="AB1385" s="259"/>
      <c r="AC1385" s="259"/>
      <c r="AD1385" s="259"/>
      <c r="AE1385" s="363"/>
      <c r="AF1385" s="364"/>
      <c r="AG1385" s="364"/>
      <c r="AH1385" s="364"/>
      <c r="AI1385" s="364"/>
      <c r="AJ1385" s="364"/>
      <c r="AK1385" s="364"/>
      <c r="AL1385" s="364"/>
      <c r="AM1385" s="364"/>
      <c r="AN1385" s="364"/>
      <c r="AO1385" s="364"/>
      <c r="AP1385" s="364"/>
      <c r="AQ1385" s="364"/>
      <c r="AR1385" s="364"/>
      <c r="AS1385" s="262"/>
    </row>
    <row r="1386" spans="1:45" ht="15" hidden="1" customHeight="1" outlineLevel="1">
      <c r="A1386" s="464">
        <v>2</v>
      </c>
      <c r="B1386" s="379" t="s">
        <v>96</v>
      </c>
      <c r="C1386" s="251" t="s">
        <v>25</v>
      </c>
      <c r="D1386" s="255"/>
      <c r="E1386" s="255"/>
      <c r="F1386" s="255"/>
      <c r="G1386" s="255"/>
      <c r="H1386" s="255"/>
      <c r="I1386" s="255"/>
      <c r="J1386" s="255"/>
      <c r="K1386" s="255"/>
      <c r="L1386" s="255"/>
      <c r="M1386" s="255"/>
      <c r="N1386" s="255"/>
      <c r="O1386" s="255"/>
      <c r="P1386" s="255"/>
      <c r="Q1386" s="251"/>
      <c r="R1386" s="255"/>
      <c r="S1386" s="255"/>
      <c r="T1386" s="255"/>
      <c r="U1386" s="255"/>
      <c r="V1386" s="255"/>
      <c r="W1386" s="255"/>
      <c r="X1386" s="255"/>
      <c r="Y1386" s="255"/>
      <c r="Z1386" s="255"/>
      <c r="AA1386" s="255"/>
      <c r="AB1386" s="255"/>
      <c r="AC1386" s="255"/>
      <c r="AD1386" s="255"/>
      <c r="AE1386" s="366"/>
      <c r="AF1386" s="366"/>
      <c r="AG1386" s="366"/>
      <c r="AH1386" s="366"/>
      <c r="AI1386" s="366"/>
      <c r="AJ1386" s="366"/>
      <c r="AK1386" s="366"/>
      <c r="AL1386" s="361"/>
      <c r="AM1386" s="361"/>
      <c r="AN1386" s="361"/>
      <c r="AO1386" s="361"/>
      <c r="AP1386" s="361"/>
      <c r="AQ1386" s="361"/>
      <c r="AR1386" s="361"/>
      <c r="AS1386" s="256">
        <f>SUM(AE1386:AR1386)</f>
        <v>0</v>
      </c>
    </row>
    <row r="1387" spans="1:45" ht="15" hidden="1" customHeight="1" outlineLevel="1">
      <c r="A1387" s="464"/>
      <c r="B1387" s="254" t="s">
        <v>742</v>
      </c>
      <c r="C1387" s="251" t="s">
        <v>163</v>
      </c>
      <c r="D1387" s="255"/>
      <c r="E1387" s="255"/>
      <c r="F1387" s="255"/>
      <c r="G1387" s="255"/>
      <c r="H1387" s="255"/>
      <c r="I1387" s="255"/>
      <c r="J1387" s="255"/>
      <c r="K1387" s="255"/>
      <c r="L1387" s="255"/>
      <c r="M1387" s="255"/>
      <c r="N1387" s="255"/>
      <c r="O1387" s="255"/>
      <c r="P1387" s="255"/>
      <c r="Q1387" s="414"/>
      <c r="R1387" s="255"/>
      <c r="S1387" s="255"/>
      <c r="T1387" s="255"/>
      <c r="U1387" s="255"/>
      <c r="V1387" s="255"/>
      <c r="W1387" s="255"/>
      <c r="X1387" s="255"/>
      <c r="Y1387" s="255"/>
      <c r="Z1387" s="255"/>
      <c r="AA1387" s="255"/>
      <c r="AB1387" s="255"/>
      <c r="AC1387" s="255"/>
      <c r="AD1387" s="255"/>
      <c r="AE1387" s="362">
        <f>AE1386</f>
        <v>0</v>
      </c>
      <c r="AF1387" s="362">
        <f t="shared" ref="AF1387:AR1387" si="3566">AF1386</f>
        <v>0</v>
      </c>
      <c r="AG1387" s="362">
        <f t="shared" si="3566"/>
        <v>0</v>
      </c>
      <c r="AH1387" s="362">
        <f t="shared" si="3566"/>
        <v>0</v>
      </c>
      <c r="AI1387" s="362">
        <f t="shared" si="3566"/>
        <v>0</v>
      </c>
      <c r="AJ1387" s="362">
        <f t="shared" si="3566"/>
        <v>0</v>
      </c>
      <c r="AK1387" s="362">
        <f t="shared" si="3566"/>
        <v>0</v>
      </c>
      <c r="AL1387" s="362">
        <f t="shared" si="3566"/>
        <v>0</v>
      </c>
      <c r="AM1387" s="362">
        <f t="shared" si="3566"/>
        <v>0</v>
      </c>
      <c r="AN1387" s="362">
        <f t="shared" si="3566"/>
        <v>0</v>
      </c>
      <c r="AO1387" s="362">
        <f t="shared" si="3566"/>
        <v>0</v>
      </c>
      <c r="AP1387" s="362">
        <f t="shared" si="3566"/>
        <v>0</v>
      </c>
      <c r="AQ1387" s="362">
        <f t="shared" si="3566"/>
        <v>0</v>
      </c>
      <c r="AR1387" s="362">
        <f t="shared" si="3566"/>
        <v>0</v>
      </c>
      <c r="AS1387" s="257"/>
    </row>
    <row r="1388" spans="1:45" ht="15" hidden="1" customHeight="1" outlineLevel="1">
      <c r="A1388" s="464"/>
      <c r="B1388" s="258"/>
      <c r="C1388" s="259"/>
      <c r="D1388" s="264"/>
      <c r="E1388" s="264"/>
      <c r="F1388" s="264"/>
      <c r="G1388" s="264"/>
      <c r="H1388" s="264"/>
      <c r="I1388" s="264"/>
      <c r="J1388" s="264"/>
      <c r="K1388" s="264"/>
      <c r="L1388" s="264"/>
      <c r="M1388" s="264"/>
      <c r="N1388" s="264"/>
      <c r="O1388" s="264"/>
      <c r="P1388" s="264"/>
      <c r="Q1388" s="260"/>
      <c r="R1388" s="264"/>
      <c r="S1388" s="264"/>
      <c r="T1388" s="264"/>
      <c r="U1388" s="264"/>
      <c r="V1388" s="264"/>
      <c r="W1388" s="264"/>
      <c r="X1388" s="264"/>
      <c r="Y1388" s="264"/>
      <c r="Z1388" s="264"/>
      <c r="AA1388" s="264"/>
      <c r="AB1388" s="264"/>
      <c r="AC1388" s="264"/>
      <c r="AD1388" s="264"/>
      <c r="AE1388" s="363"/>
      <c r="AF1388" s="364"/>
      <c r="AG1388" s="364"/>
      <c r="AH1388" s="364"/>
      <c r="AI1388" s="364"/>
      <c r="AJ1388" s="364"/>
      <c r="AK1388" s="364"/>
      <c r="AL1388" s="364"/>
      <c r="AM1388" s="364"/>
      <c r="AN1388" s="364"/>
      <c r="AO1388" s="364"/>
      <c r="AP1388" s="364"/>
      <c r="AQ1388" s="364"/>
      <c r="AR1388" s="364"/>
      <c r="AS1388" s="262"/>
    </row>
    <row r="1389" spans="1:45" ht="15" hidden="1" customHeight="1" outlineLevel="1">
      <c r="A1389" s="464">
        <v>3</v>
      </c>
      <c r="B1389" s="379" t="s">
        <v>97</v>
      </c>
      <c r="C1389" s="251" t="s">
        <v>25</v>
      </c>
      <c r="D1389" s="255"/>
      <c r="E1389" s="255"/>
      <c r="F1389" s="255"/>
      <c r="G1389" s="255"/>
      <c r="H1389" s="255"/>
      <c r="I1389" s="255"/>
      <c r="J1389" s="255"/>
      <c r="K1389" s="255"/>
      <c r="L1389" s="255"/>
      <c r="M1389" s="255"/>
      <c r="N1389" s="255"/>
      <c r="O1389" s="255"/>
      <c r="P1389" s="255"/>
      <c r="Q1389" s="251"/>
      <c r="R1389" s="255"/>
      <c r="S1389" s="255"/>
      <c r="T1389" s="255"/>
      <c r="U1389" s="255"/>
      <c r="V1389" s="255"/>
      <c r="W1389" s="255"/>
      <c r="X1389" s="255"/>
      <c r="Y1389" s="255"/>
      <c r="Z1389" s="255"/>
      <c r="AA1389" s="255"/>
      <c r="AB1389" s="255"/>
      <c r="AC1389" s="255"/>
      <c r="AD1389" s="255"/>
      <c r="AE1389" s="366"/>
      <c r="AF1389" s="366"/>
      <c r="AG1389" s="366"/>
      <c r="AH1389" s="366"/>
      <c r="AI1389" s="366"/>
      <c r="AJ1389" s="366"/>
      <c r="AK1389" s="366"/>
      <c r="AL1389" s="361"/>
      <c r="AM1389" s="361"/>
      <c r="AN1389" s="361"/>
      <c r="AO1389" s="361"/>
      <c r="AP1389" s="361"/>
      <c r="AQ1389" s="361"/>
      <c r="AR1389" s="361"/>
      <c r="AS1389" s="256">
        <f>SUM(AE1389:AR1389)</f>
        <v>0</v>
      </c>
    </row>
    <row r="1390" spans="1:45" ht="15" hidden="1" customHeight="1" outlineLevel="1">
      <c r="A1390" s="464"/>
      <c r="B1390" s="254" t="s">
        <v>742</v>
      </c>
      <c r="C1390" s="251" t="s">
        <v>163</v>
      </c>
      <c r="D1390" s="255"/>
      <c r="E1390" s="255"/>
      <c r="F1390" s="255"/>
      <c r="G1390" s="255"/>
      <c r="H1390" s="255"/>
      <c r="I1390" s="255"/>
      <c r="J1390" s="255"/>
      <c r="K1390" s="255"/>
      <c r="L1390" s="255"/>
      <c r="M1390" s="255"/>
      <c r="N1390" s="255"/>
      <c r="O1390" s="255"/>
      <c r="P1390" s="255"/>
      <c r="Q1390" s="414"/>
      <c r="R1390" s="255"/>
      <c r="S1390" s="255"/>
      <c r="T1390" s="255"/>
      <c r="U1390" s="255"/>
      <c r="V1390" s="255"/>
      <c r="W1390" s="255"/>
      <c r="X1390" s="255"/>
      <c r="Y1390" s="255"/>
      <c r="Z1390" s="255"/>
      <c r="AA1390" s="255"/>
      <c r="AB1390" s="255"/>
      <c r="AC1390" s="255"/>
      <c r="AD1390" s="255"/>
      <c r="AE1390" s="362">
        <f>AE1389</f>
        <v>0</v>
      </c>
      <c r="AF1390" s="362">
        <f t="shared" ref="AF1390:AR1390" si="3567">AF1389</f>
        <v>0</v>
      </c>
      <c r="AG1390" s="362">
        <f t="shared" si="3567"/>
        <v>0</v>
      </c>
      <c r="AH1390" s="362">
        <f t="shared" si="3567"/>
        <v>0</v>
      </c>
      <c r="AI1390" s="362">
        <f t="shared" si="3567"/>
        <v>0</v>
      </c>
      <c r="AJ1390" s="362">
        <f t="shared" si="3567"/>
        <v>0</v>
      </c>
      <c r="AK1390" s="362">
        <f t="shared" si="3567"/>
        <v>0</v>
      </c>
      <c r="AL1390" s="362">
        <f t="shared" si="3567"/>
        <v>0</v>
      </c>
      <c r="AM1390" s="362">
        <f t="shared" si="3567"/>
        <v>0</v>
      </c>
      <c r="AN1390" s="362">
        <f t="shared" si="3567"/>
        <v>0</v>
      </c>
      <c r="AO1390" s="362">
        <f t="shared" si="3567"/>
        <v>0</v>
      </c>
      <c r="AP1390" s="362">
        <f t="shared" si="3567"/>
        <v>0</v>
      </c>
      <c r="AQ1390" s="362">
        <f t="shared" si="3567"/>
        <v>0</v>
      </c>
      <c r="AR1390" s="362">
        <f t="shared" si="3567"/>
        <v>0</v>
      </c>
      <c r="AS1390" s="257"/>
    </row>
    <row r="1391" spans="1:45" ht="15" hidden="1" customHeight="1" outlineLevel="1">
      <c r="A1391" s="464"/>
      <c r="B1391" s="254"/>
      <c r="C1391" s="265"/>
      <c r="D1391" s="251"/>
      <c r="E1391" s="251"/>
      <c r="F1391" s="251"/>
      <c r="G1391" s="251"/>
      <c r="H1391" s="251"/>
      <c r="I1391" s="251"/>
      <c r="J1391" s="251"/>
      <c r="K1391" s="251"/>
      <c r="L1391" s="251"/>
      <c r="M1391" s="251"/>
      <c r="N1391" s="251"/>
      <c r="O1391" s="251"/>
      <c r="P1391" s="251"/>
      <c r="Q1391" s="251"/>
      <c r="R1391" s="251"/>
      <c r="S1391" s="251"/>
      <c r="T1391" s="251"/>
      <c r="U1391" s="251"/>
      <c r="V1391" s="251"/>
      <c r="W1391" s="251"/>
      <c r="X1391" s="251"/>
      <c r="Y1391" s="251"/>
      <c r="Z1391" s="251"/>
      <c r="AA1391" s="251"/>
      <c r="AB1391" s="251"/>
      <c r="AC1391" s="251"/>
      <c r="AD1391" s="251"/>
      <c r="AE1391" s="363"/>
      <c r="AF1391" s="363"/>
      <c r="AG1391" s="363"/>
      <c r="AH1391" s="363"/>
      <c r="AI1391" s="363"/>
      <c r="AJ1391" s="363"/>
      <c r="AK1391" s="363"/>
      <c r="AL1391" s="363"/>
      <c r="AM1391" s="363"/>
      <c r="AN1391" s="363"/>
      <c r="AO1391" s="363"/>
      <c r="AP1391" s="363"/>
      <c r="AQ1391" s="363"/>
      <c r="AR1391" s="363"/>
      <c r="AS1391" s="266"/>
    </row>
    <row r="1392" spans="1:45" ht="15" hidden="1" customHeight="1" outlineLevel="1">
      <c r="A1392" s="464">
        <v>4</v>
      </c>
      <c r="B1392" s="273" t="s">
        <v>661</v>
      </c>
      <c r="C1392" s="251" t="s">
        <v>25</v>
      </c>
      <c r="D1392" s="255"/>
      <c r="E1392" s="255"/>
      <c r="F1392" s="255"/>
      <c r="G1392" s="255"/>
      <c r="H1392" s="255"/>
      <c r="I1392" s="255"/>
      <c r="J1392" s="255"/>
      <c r="K1392" s="255"/>
      <c r="L1392" s="255"/>
      <c r="M1392" s="255"/>
      <c r="N1392" s="255"/>
      <c r="O1392" s="255"/>
      <c r="P1392" s="255"/>
      <c r="Q1392" s="251"/>
      <c r="R1392" s="255"/>
      <c r="S1392" s="255"/>
      <c r="T1392" s="255"/>
      <c r="U1392" s="255"/>
      <c r="V1392" s="255"/>
      <c r="W1392" s="255"/>
      <c r="X1392" s="255"/>
      <c r="Y1392" s="255"/>
      <c r="Z1392" s="255"/>
      <c r="AA1392" s="255"/>
      <c r="AB1392" s="255"/>
      <c r="AC1392" s="255"/>
      <c r="AD1392" s="255"/>
      <c r="AE1392" s="366"/>
      <c r="AF1392" s="366"/>
      <c r="AG1392" s="366"/>
      <c r="AH1392" s="366"/>
      <c r="AI1392" s="366"/>
      <c r="AJ1392" s="366"/>
      <c r="AK1392" s="366"/>
      <c r="AL1392" s="361"/>
      <c r="AM1392" s="361"/>
      <c r="AN1392" s="361"/>
      <c r="AO1392" s="361"/>
      <c r="AP1392" s="361"/>
      <c r="AQ1392" s="361"/>
      <c r="AR1392" s="361"/>
      <c r="AS1392" s="256">
        <f>SUM(AE1392:AR1392)</f>
        <v>0</v>
      </c>
    </row>
    <row r="1393" spans="1:45" ht="15" hidden="1" customHeight="1" outlineLevel="1">
      <c r="A1393" s="464"/>
      <c r="B1393" s="254" t="s">
        <v>742</v>
      </c>
      <c r="C1393" s="251" t="s">
        <v>163</v>
      </c>
      <c r="D1393" s="255"/>
      <c r="E1393" s="255"/>
      <c r="F1393" s="255"/>
      <c r="G1393" s="255"/>
      <c r="H1393" s="255"/>
      <c r="I1393" s="255"/>
      <c r="J1393" s="255"/>
      <c r="K1393" s="255"/>
      <c r="L1393" s="255"/>
      <c r="M1393" s="255"/>
      <c r="N1393" s="255"/>
      <c r="O1393" s="255"/>
      <c r="P1393" s="255"/>
      <c r="Q1393" s="414"/>
      <c r="R1393" s="255"/>
      <c r="S1393" s="255"/>
      <c r="T1393" s="255"/>
      <c r="U1393" s="255"/>
      <c r="V1393" s="255"/>
      <c r="W1393" s="255"/>
      <c r="X1393" s="255"/>
      <c r="Y1393" s="255"/>
      <c r="Z1393" s="255"/>
      <c r="AA1393" s="255"/>
      <c r="AB1393" s="255"/>
      <c r="AC1393" s="255"/>
      <c r="AD1393" s="255"/>
      <c r="AE1393" s="362">
        <f>AE1392</f>
        <v>0</v>
      </c>
      <c r="AF1393" s="362">
        <f t="shared" ref="AF1393:AR1393" si="3568">AF1392</f>
        <v>0</v>
      </c>
      <c r="AG1393" s="362">
        <f t="shared" si="3568"/>
        <v>0</v>
      </c>
      <c r="AH1393" s="362">
        <f t="shared" si="3568"/>
        <v>0</v>
      </c>
      <c r="AI1393" s="362">
        <f t="shared" si="3568"/>
        <v>0</v>
      </c>
      <c r="AJ1393" s="362">
        <f t="shared" si="3568"/>
        <v>0</v>
      </c>
      <c r="AK1393" s="362">
        <f t="shared" si="3568"/>
        <v>0</v>
      </c>
      <c r="AL1393" s="362">
        <f t="shared" si="3568"/>
        <v>0</v>
      </c>
      <c r="AM1393" s="362">
        <f t="shared" si="3568"/>
        <v>0</v>
      </c>
      <c r="AN1393" s="362">
        <f t="shared" si="3568"/>
        <v>0</v>
      </c>
      <c r="AO1393" s="362">
        <f t="shared" si="3568"/>
        <v>0</v>
      </c>
      <c r="AP1393" s="362">
        <f t="shared" si="3568"/>
        <v>0</v>
      </c>
      <c r="AQ1393" s="362">
        <f t="shared" si="3568"/>
        <v>0</v>
      </c>
      <c r="AR1393" s="362">
        <f t="shared" si="3568"/>
        <v>0</v>
      </c>
      <c r="AS1393" s="257"/>
    </row>
    <row r="1394" spans="1:45" ht="15" hidden="1" customHeight="1" outlineLevel="1">
      <c r="A1394" s="464"/>
      <c r="B1394" s="254"/>
      <c r="C1394" s="265"/>
      <c r="D1394" s="264"/>
      <c r="E1394" s="264"/>
      <c r="F1394" s="264"/>
      <c r="G1394" s="264"/>
      <c r="H1394" s="264"/>
      <c r="I1394" s="264"/>
      <c r="J1394" s="264"/>
      <c r="K1394" s="264"/>
      <c r="L1394" s="264"/>
      <c r="M1394" s="264"/>
      <c r="N1394" s="264"/>
      <c r="O1394" s="264"/>
      <c r="P1394" s="264"/>
      <c r="Q1394" s="251"/>
      <c r="R1394" s="264"/>
      <c r="S1394" s="264"/>
      <c r="T1394" s="264"/>
      <c r="U1394" s="264"/>
      <c r="V1394" s="264"/>
      <c r="W1394" s="264"/>
      <c r="X1394" s="264"/>
      <c r="Y1394" s="264"/>
      <c r="Z1394" s="264"/>
      <c r="AA1394" s="264"/>
      <c r="AB1394" s="264"/>
      <c r="AC1394" s="264"/>
      <c r="AD1394" s="264"/>
      <c r="AE1394" s="363"/>
      <c r="AF1394" s="363"/>
      <c r="AG1394" s="363"/>
      <c r="AH1394" s="363"/>
      <c r="AI1394" s="363"/>
      <c r="AJ1394" s="363"/>
      <c r="AK1394" s="363"/>
      <c r="AL1394" s="363"/>
      <c r="AM1394" s="363"/>
      <c r="AN1394" s="363"/>
      <c r="AO1394" s="363"/>
      <c r="AP1394" s="363"/>
      <c r="AQ1394" s="363"/>
      <c r="AR1394" s="363"/>
      <c r="AS1394" s="266"/>
    </row>
    <row r="1395" spans="1:45" ht="15" hidden="1" customHeight="1" outlineLevel="1">
      <c r="A1395" s="464">
        <v>5</v>
      </c>
      <c r="B1395" s="379" t="s">
        <v>98</v>
      </c>
      <c r="C1395" s="251" t="s">
        <v>25</v>
      </c>
      <c r="D1395" s="255"/>
      <c r="E1395" s="255"/>
      <c r="F1395" s="255"/>
      <c r="G1395" s="255"/>
      <c r="H1395" s="255"/>
      <c r="I1395" s="255"/>
      <c r="J1395" s="255"/>
      <c r="K1395" s="255"/>
      <c r="L1395" s="255"/>
      <c r="M1395" s="255"/>
      <c r="N1395" s="255"/>
      <c r="O1395" s="255"/>
      <c r="P1395" s="255"/>
      <c r="Q1395" s="251"/>
      <c r="R1395" s="255"/>
      <c r="S1395" s="255"/>
      <c r="T1395" s="255"/>
      <c r="U1395" s="255"/>
      <c r="V1395" s="255"/>
      <c r="W1395" s="255"/>
      <c r="X1395" s="255"/>
      <c r="Y1395" s="255"/>
      <c r="Z1395" s="255"/>
      <c r="AA1395" s="255"/>
      <c r="AB1395" s="255"/>
      <c r="AC1395" s="255"/>
      <c r="AD1395" s="255"/>
      <c r="AE1395" s="366"/>
      <c r="AF1395" s="366"/>
      <c r="AG1395" s="366"/>
      <c r="AH1395" s="366"/>
      <c r="AI1395" s="366"/>
      <c r="AJ1395" s="366"/>
      <c r="AK1395" s="366"/>
      <c r="AL1395" s="361"/>
      <c r="AM1395" s="361"/>
      <c r="AN1395" s="361"/>
      <c r="AO1395" s="361"/>
      <c r="AP1395" s="361"/>
      <c r="AQ1395" s="361"/>
      <c r="AR1395" s="361"/>
      <c r="AS1395" s="256">
        <f>SUM(AE1395:AR1395)</f>
        <v>0</v>
      </c>
    </row>
    <row r="1396" spans="1:45" ht="15" hidden="1" customHeight="1" outlineLevel="1">
      <c r="A1396" s="464"/>
      <c r="B1396" s="254" t="s">
        <v>742</v>
      </c>
      <c r="C1396" s="251" t="s">
        <v>163</v>
      </c>
      <c r="D1396" s="255"/>
      <c r="E1396" s="255"/>
      <c r="F1396" s="255"/>
      <c r="G1396" s="255"/>
      <c r="H1396" s="255"/>
      <c r="I1396" s="255"/>
      <c r="J1396" s="255"/>
      <c r="K1396" s="255"/>
      <c r="L1396" s="255"/>
      <c r="M1396" s="255"/>
      <c r="N1396" s="255"/>
      <c r="O1396" s="255"/>
      <c r="P1396" s="255"/>
      <c r="Q1396" s="414"/>
      <c r="R1396" s="255"/>
      <c r="S1396" s="255"/>
      <c r="T1396" s="255"/>
      <c r="U1396" s="255"/>
      <c r="V1396" s="255"/>
      <c r="W1396" s="255"/>
      <c r="X1396" s="255"/>
      <c r="Y1396" s="255"/>
      <c r="Z1396" s="255"/>
      <c r="AA1396" s="255"/>
      <c r="AB1396" s="255"/>
      <c r="AC1396" s="255"/>
      <c r="AD1396" s="255"/>
      <c r="AE1396" s="362">
        <f>AE1395</f>
        <v>0</v>
      </c>
      <c r="AF1396" s="362">
        <f t="shared" ref="AF1396:AR1396" si="3569">AF1395</f>
        <v>0</v>
      </c>
      <c r="AG1396" s="362">
        <f t="shared" si="3569"/>
        <v>0</v>
      </c>
      <c r="AH1396" s="362">
        <f t="shared" si="3569"/>
        <v>0</v>
      </c>
      <c r="AI1396" s="362">
        <f t="shared" si="3569"/>
        <v>0</v>
      </c>
      <c r="AJ1396" s="362">
        <f t="shared" si="3569"/>
        <v>0</v>
      </c>
      <c r="AK1396" s="362">
        <f t="shared" si="3569"/>
        <v>0</v>
      </c>
      <c r="AL1396" s="362">
        <f t="shared" si="3569"/>
        <v>0</v>
      </c>
      <c r="AM1396" s="362">
        <f t="shared" si="3569"/>
        <v>0</v>
      </c>
      <c r="AN1396" s="362">
        <f t="shared" si="3569"/>
        <v>0</v>
      </c>
      <c r="AO1396" s="362">
        <f t="shared" si="3569"/>
        <v>0</v>
      </c>
      <c r="AP1396" s="362">
        <f t="shared" si="3569"/>
        <v>0</v>
      </c>
      <c r="AQ1396" s="362">
        <f t="shared" si="3569"/>
        <v>0</v>
      </c>
      <c r="AR1396" s="362">
        <f t="shared" si="3569"/>
        <v>0</v>
      </c>
      <c r="AS1396" s="257"/>
    </row>
    <row r="1397" spans="1:45" ht="15" hidden="1" customHeight="1" outlineLevel="1">
      <c r="A1397" s="464"/>
      <c r="B1397" s="254"/>
      <c r="C1397" s="251"/>
      <c r="D1397" s="251"/>
      <c r="E1397" s="251"/>
      <c r="F1397" s="251"/>
      <c r="G1397" s="251"/>
      <c r="H1397" s="251"/>
      <c r="I1397" s="251"/>
      <c r="J1397" s="251"/>
      <c r="K1397" s="251"/>
      <c r="L1397" s="251"/>
      <c r="M1397" s="251"/>
      <c r="N1397" s="251"/>
      <c r="O1397" s="251"/>
      <c r="P1397" s="251"/>
      <c r="Q1397" s="251"/>
      <c r="R1397" s="251"/>
      <c r="S1397" s="251"/>
      <c r="T1397" s="251"/>
      <c r="U1397" s="251"/>
      <c r="V1397" s="251"/>
      <c r="W1397" s="251"/>
      <c r="X1397" s="251"/>
      <c r="Y1397" s="251"/>
      <c r="Z1397" s="251"/>
      <c r="AA1397" s="251"/>
      <c r="AB1397" s="251"/>
      <c r="AC1397" s="251"/>
      <c r="AD1397" s="251"/>
      <c r="AE1397" s="373"/>
      <c r="AF1397" s="374"/>
      <c r="AG1397" s="374"/>
      <c r="AH1397" s="374"/>
      <c r="AI1397" s="374"/>
      <c r="AJ1397" s="374"/>
      <c r="AK1397" s="374"/>
      <c r="AL1397" s="374"/>
      <c r="AM1397" s="374"/>
      <c r="AN1397" s="374"/>
      <c r="AO1397" s="374"/>
      <c r="AP1397" s="374"/>
      <c r="AQ1397" s="374"/>
      <c r="AR1397" s="374"/>
      <c r="AS1397" s="257"/>
    </row>
    <row r="1398" spans="1:45" ht="15.75" hidden="1" outlineLevel="1">
      <c r="A1398" s="464"/>
      <c r="B1398" s="278" t="s">
        <v>495</v>
      </c>
      <c r="C1398" s="249"/>
      <c r="D1398" s="249"/>
      <c r="E1398" s="249"/>
      <c r="F1398" s="249"/>
      <c r="G1398" s="249"/>
      <c r="H1398" s="249"/>
      <c r="I1398" s="249"/>
      <c r="J1398" s="249"/>
      <c r="K1398" s="249"/>
      <c r="L1398" s="249"/>
      <c r="M1398" s="249"/>
      <c r="N1398" s="249"/>
      <c r="O1398" s="249"/>
      <c r="P1398" s="249"/>
      <c r="Q1398" s="250"/>
      <c r="R1398" s="249"/>
      <c r="S1398" s="249"/>
      <c r="T1398" s="249"/>
      <c r="U1398" s="249"/>
      <c r="V1398" s="249"/>
      <c r="W1398" s="249"/>
      <c r="X1398" s="249"/>
      <c r="Y1398" s="249"/>
      <c r="Z1398" s="249"/>
      <c r="AA1398" s="249"/>
      <c r="AB1398" s="249"/>
      <c r="AC1398" s="249"/>
      <c r="AD1398" s="249"/>
      <c r="AE1398" s="365"/>
      <c r="AF1398" s="365"/>
      <c r="AG1398" s="365"/>
      <c r="AH1398" s="365"/>
      <c r="AI1398" s="365"/>
      <c r="AJ1398" s="365"/>
      <c r="AK1398" s="365"/>
      <c r="AL1398" s="365"/>
      <c r="AM1398" s="365"/>
      <c r="AN1398" s="365"/>
      <c r="AO1398" s="365"/>
      <c r="AP1398" s="365"/>
      <c r="AQ1398" s="365"/>
      <c r="AR1398" s="365"/>
      <c r="AS1398" s="252"/>
    </row>
    <row r="1399" spans="1:45" ht="15" hidden="1" customHeight="1" outlineLevel="1">
      <c r="A1399" s="464">
        <v>6</v>
      </c>
      <c r="B1399" s="379" t="s">
        <v>99</v>
      </c>
      <c r="C1399" s="251" t="s">
        <v>25</v>
      </c>
      <c r="D1399" s="255"/>
      <c r="E1399" s="255"/>
      <c r="F1399" s="255"/>
      <c r="G1399" s="255"/>
      <c r="H1399" s="255"/>
      <c r="I1399" s="255"/>
      <c r="J1399" s="255"/>
      <c r="K1399" s="255"/>
      <c r="L1399" s="255"/>
      <c r="M1399" s="255"/>
      <c r="N1399" s="255"/>
      <c r="O1399" s="255"/>
      <c r="P1399" s="255"/>
      <c r="Q1399" s="255">
        <v>12</v>
      </c>
      <c r="R1399" s="255"/>
      <c r="S1399" s="255"/>
      <c r="T1399" s="255"/>
      <c r="U1399" s="255"/>
      <c r="V1399" s="255"/>
      <c r="W1399" s="255"/>
      <c r="X1399" s="255"/>
      <c r="Y1399" s="255"/>
      <c r="Z1399" s="255"/>
      <c r="AA1399" s="255"/>
      <c r="AB1399" s="255"/>
      <c r="AC1399" s="255"/>
      <c r="AD1399" s="255"/>
      <c r="AE1399" s="366"/>
      <c r="AF1399" s="366"/>
      <c r="AG1399" s="366"/>
      <c r="AH1399" s="366"/>
      <c r="AI1399" s="366"/>
      <c r="AJ1399" s="366"/>
      <c r="AK1399" s="366"/>
      <c r="AL1399" s="366"/>
      <c r="AM1399" s="366"/>
      <c r="AN1399" s="366"/>
      <c r="AO1399" s="366"/>
      <c r="AP1399" s="366"/>
      <c r="AQ1399" s="366"/>
      <c r="AR1399" s="366"/>
      <c r="AS1399" s="256">
        <f>SUM(AE1399:AR1399)</f>
        <v>0</v>
      </c>
    </row>
    <row r="1400" spans="1:45" ht="15" hidden="1" customHeight="1" outlineLevel="1">
      <c r="A1400" s="464"/>
      <c r="B1400" s="254" t="s">
        <v>742</v>
      </c>
      <c r="C1400" s="251" t="s">
        <v>163</v>
      </c>
      <c r="D1400" s="255"/>
      <c r="E1400" s="255"/>
      <c r="F1400" s="255"/>
      <c r="G1400" s="255"/>
      <c r="H1400" s="255"/>
      <c r="I1400" s="255"/>
      <c r="J1400" s="255"/>
      <c r="K1400" s="255"/>
      <c r="L1400" s="255"/>
      <c r="M1400" s="255"/>
      <c r="N1400" s="255"/>
      <c r="O1400" s="255"/>
      <c r="P1400" s="255"/>
      <c r="Q1400" s="255">
        <f>Q1399</f>
        <v>12</v>
      </c>
      <c r="R1400" s="255"/>
      <c r="S1400" s="255"/>
      <c r="T1400" s="255"/>
      <c r="U1400" s="255"/>
      <c r="V1400" s="255"/>
      <c r="W1400" s="255"/>
      <c r="X1400" s="255"/>
      <c r="Y1400" s="255"/>
      <c r="Z1400" s="255"/>
      <c r="AA1400" s="255"/>
      <c r="AB1400" s="255"/>
      <c r="AC1400" s="255"/>
      <c r="AD1400" s="255"/>
      <c r="AE1400" s="362">
        <f>AE1399</f>
        <v>0</v>
      </c>
      <c r="AF1400" s="362">
        <f t="shared" ref="AF1400:AR1400" si="3570">AF1399</f>
        <v>0</v>
      </c>
      <c r="AG1400" s="362">
        <f t="shared" si="3570"/>
        <v>0</v>
      </c>
      <c r="AH1400" s="362">
        <f t="shared" si="3570"/>
        <v>0</v>
      </c>
      <c r="AI1400" s="362">
        <f t="shared" si="3570"/>
        <v>0</v>
      </c>
      <c r="AJ1400" s="362">
        <f t="shared" si="3570"/>
        <v>0</v>
      </c>
      <c r="AK1400" s="362">
        <f t="shared" si="3570"/>
        <v>0</v>
      </c>
      <c r="AL1400" s="362">
        <f t="shared" si="3570"/>
        <v>0</v>
      </c>
      <c r="AM1400" s="362">
        <f t="shared" si="3570"/>
        <v>0</v>
      </c>
      <c r="AN1400" s="362">
        <f t="shared" si="3570"/>
        <v>0</v>
      </c>
      <c r="AO1400" s="362">
        <f t="shared" si="3570"/>
        <v>0</v>
      </c>
      <c r="AP1400" s="362">
        <f t="shared" si="3570"/>
        <v>0</v>
      </c>
      <c r="AQ1400" s="362">
        <f t="shared" si="3570"/>
        <v>0</v>
      </c>
      <c r="AR1400" s="362">
        <f t="shared" si="3570"/>
        <v>0</v>
      </c>
      <c r="AS1400" s="270"/>
    </row>
    <row r="1401" spans="1:45" ht="15" hidden="1" customHeight="1" outlineLevel="1">
      <c r="A1401" s="464"/>
      <c r="B1401" s="269"/>
      <c r="C1401" s="271"/>
      <c r="D1401" s="251"/>
      <c r="E1401" s="251"/>
      <c r="F1401" s="251"/>
      <c r="G1401" s="251"/>
      <c r="H1401" s="251"/>
      <c r="I1401" s="251"/>
      <c r="J1401" s="251"/>
      <c r="K1401" s="251"/>
      <c r="L1401" s="251"/>
      <c r="M1401" s="251"/>
      <c r="N1401" s="251"/>
      <c r="O1401" s="251"/>
      <c r="P1401" s="251"/>
      <c r="Q1401" s="251"/>
      <c r="R1401" s="251"/>
      <c r="S1401" s="251"/>
      <c r="T1401" s="251"/>
      <c r="U1401" s="251"/>
      <c r="V1401" s="251"/>
      <c r="W1401" s="251"/>
      <c r="X1401" s="251"/>
      <c r="Y1401" s="251"/>
      <c r="Z1401" s="251"/>
      <c r="AA1401" s="251"/>
      <c r="AB1401" s="251"/>
      <c r="AC1401" s="251"/>
      <c r="AD1401" s="251"/>
      <c r="AE1401" s="367"/>
      <c r="AF1401" s="367"/>
      <c r="AG1401" s="367"/>
      <c r="AH1401" s="367"/>
      <c r="AI1401" s="367"/>
      <c r="AJ1401" s="367"/>
      <c r="AK1401" s="367"/>
      <c r="AL1401" s="367"/>
      <c r="AM1401" s="367"/>
      <c r="AN1401" s="367"/>
      <c r="AO1401" s="367"/>
      <c r="AP1401" s="367"/>
      <c r="AQ1401" s="367"/>
      <c r="AR1401" s="367"/>
      <c r="AS1401" s="272"/>
    </row>
    <row r="1402" spans="1:45" ht="15" hidden="1" customHeight="1" outlineLevel="1">
      <c r="A1402" s="464">
        <v>7</v>
      </c>
      <c r="B1402" s="379" t="s">
        <v>100</v>
      </c>
      <c r="C1402" s="251" t="s">
        <v>25</v>
      </c>
      <c r="D1402" s="255"/>
      <c r="E1402" s="255"/>
      <c r="F1402" s="255"/>
      <c r="G1402" s="255"/>
      <c r="H1402" s="255"/>
      <c r="I1402" s="255"/>
      <c r="J1402" s="255"/>
      <c r="K1402" s="255"/>
      <c r="L1402" s="255"/>
      <c r="M1402" s="255"/>
      <c r="N1402" s="255"/>
      <c r="O1402" s="255"/>
      <c r="P1402" s="255"/>
      <c r="Q1402" s="255">
        <v>12</v>
      </c>
      <c r="R1402" s="255"/>
      <c r="S1402" s="255"/>
      <c r="T1402" s="255"/>
      <c r="U1402" s="255"/>
      <c r="V1402" s="255"/>
      <c r="W1402" s="255"/>
      <c r="X1402" s="255"/>
      <c r="Y1402" s="255"/>
      <c r="Z1402" s="255"/>
      <c r="AA1402" s="255"/>
      <c r="AB1402" s="255"/>
      <c r="AC1402" s="255"/>
      <c r="AD1402" s="255"/>
      <c r="AE1402" s="366"/>
      <c r="AF1402" s="366"/>
      <c r="AG1402" s="366"/>
      <c r="AH1402" s="366"/>
      <c r="AI1402" s="366"/>
      <c r="AJ1402" s="366"/>
      <c r="AK1402" s="366"/>
      <c r="AL1402" s="366"/>
      <c r="AM1402" s="366"/>
      <c r="AN1402" s="366"/>
      <c r="AO1402" s="366"/>
      <c r="AP1402" s="366"/>
      <c r="AQ1402" s="366"/>
      <c r="AR1402" s="366"/>
      <c r="AS1402" s="256">
        <f>SUM(AE1402:AR1402)</f>
        <v>0</v>
      </c>
    </row>
    <row r="1403" spans="1:45" ht="15" hidden="1" customHeight="1" outlineLevel="1">
      <c r="A1403" s="464"/>
      <c r="B1403" s="254" t="s">
        <v>742</v>
      </c>
      <c r="C1403" s="251" t="s">
        <v>163</v>
      </c>
      <c r="D1403" s="255"/>
      <c r="E1403" s="255"/>
      <c r="F1403" s="255"/>
      <c r="G1403" s="255"/>
      <c r="H1403" s="255"/>
      <c r="I1403" s="255"/>
      <c r="J1403" s="255"/>
      <c r="K1403" s="255"/>
      <c r="L1403" s="255"/>
      <c r="M1403" s="255"/>
      <c r="N1403" s="255"/>
      <c r="O1403" s="255"/>
      <c r="P1403" s="255"/>
      <c r="Q1403" s="255">
        <f>Q1402</f>
        <v>12</v>
      </c>
      <c r="R1403" s="255"/>
      <c r="S1403" s="255"/>
      <c r="T1403" s="255"/>
      <c r="U1403" s="255"/>
      <c r="V1403" s="255"/>
      <c r="W1403" s="255"/>
      <c r="X1403" s="255"/>
      <c r="Y1403" s="255"/>
      <c r="Z1403" s="255"/>
      <c r="AA1403" s="255"/>
      <c r="AB1403" s="255"/>
      <c r="AC1403" s="255"/>
      <c r="AD1403" s="255"/>
      <c r="AE1403" s="362">
        <f>AE1402</f>
        <v>0</v>
      </c>
      <c r="AF1403" s="362">
        <f t="shared" ref="AF1403:AR1403" si="3571">AF1402</f>
        <v>0</v>
      </c>
      <c r="AG1403" s="362">
        <f t="shared" si="3571"/>
        <v>0</v>
      </c>
      <c r="AH1403" s="362">
        <f t="shared" si="3571"/>
        <v>0</v>
      </c>
      <c r="AI1403" s="362">
        <f t="shared" si="3571"/>
        <v>0</v>
      </c>
      <c r="AJ1403" s="362">
        <f t="shared" si="3571"/>
        <v>0</v>
      </c>
      <c r="AK1403" s="362">
        <f t="shared" si="3571"/>
        <v>0</v>
      </c>
      <c r="AL1403" s="362">
        <f t="shared" si="3571"/>
        <v>0</v>
      </c>
      <c r="AM1403" s="362">
        <f t="shared" si="3571"/>
        <v>0</v>
      </c>
      <c r="AN1403" s="362">
        <f t="shared" si="3571"/>
        <v>0</v>
      </c>
      <c r="AO1403" s="362">
        <f t="shared" si="3571"/>
        <v>0</v>
      </c>
      <c r="AP1403" s="362">
        <f t="shared" si="3571"/>
        <v>0</v>
      </c>
      <c r="AQ1403" s="362">
        <f t="shared" si="3571"/>
        <v>0</v>
      </c>
      <c r="AR1403" s="362">
        <f t="shared" si="3571"/>
        <v>0</v>
      </c>
      <c r="AS1403" s="270"/>
    </row>
    <row r="1404" spans="1:45" ht="15" hidden="1" customHeight="1" outlineLevel="1">
      <c r="A1404" s="464"/>
      <c r="B1404" s="273"/>
      <c r="C1404" s="271"/>
      <c r="D1404" s="251"/>
      <c r="E1404" s="251"/>
      <c r="F1404" s="251"/>
      <c r="G1404" s="251"/>
      <c r="H1404" s="251"/>
      <c r="I1404" s="251"/>
      <c r="J1404" s="251"/>
      <c r="K1404" s="251"/>
      <c r="L1404" s="251"/>
      <c r="M1404" s="251"/>
      <c r="N1404" s="251"/>
      <c r="O1404" s="251"/>
      <c r="P1404" s="251"/>
      <c r="Q1404" s="251"/>
      <c r="R1404" s="251"/>
      <c r="S1404" s="251"/>
      <c r="T1404" s="251"/>
      <c r="U1404" s="251"/>
      <c r="V1404" s="251"/>
      <c r="W1404" s="251"/>
      <c r="X1404" s="251"/>
      <c r="Y1404" s="251"/>
      <c r="Z1404" s="251"/>
      <c r="AA1404" s="251"/>
      <c r="AB1404" s="251"/>
      <c r="AC1404" s="251"/>
      <c r="AD1404" s="251"/>
      <c r="AE1404" s="367"/>
      <c r="AF1404" s="368"/>
      <c r="AG1404" s="367"/>
      <c r="AH1404" s="367"/>
      <c r="AI1404" s="367"/>
      <c r="AJ1404" s="367"/>
      <c r="AK1404" s="367"/>
      <c r="AL1404" s="367"/>
      <c r="AM1404" s="367"/>
      <c r="AN1404" s="367"/>
      <c r="AO1404" s="367"/>
      <c r="AP1404" s="367"/>
      <c r="AQ1404" s="367"/>
      <c r="AR1404" s="367"/>
      <c r="AS1404" s="272"/>
    </row>
    <row r="1405" spans="1:45" ht="15" hidden="1" customHeight="1" outlineLevel="1">
      <c r="A1405" s="464">
        <v>8</v>
      </c>
      <c r="B1405" s="379" t="s">
        <v>101</v>
      </c>
      <c r="C1405" s="251" t="s">
        <v>25</v>
      </c>
      <c r="D1405" s="255"/>
      <c r="E1405" s="255"/>
      <c r="F1405" s="255"/>
      <c r="G1405" s="255"/>
      <c r="H1405" s="255"/>
      <c r="I1405" s="255"/>
      <c r="J1405" s="255"/>
      <c r="K1405" s="255"/>
      <c r="L1405" s="255"/>
      <c r="M1405" s="255"/>
      <c r="N1405" s="255"/>
      <c r="O1405" s="255"/>
      <c r="P1405" s="255"/>
      <c r="Q1405" s="255">
        <v>12</v>
      </c>
      <c r="R1405" s="255"/>
      <c r="S1405" s="255"/>
      <c r="T1405" s="255"/>
      <c r="U1405" s="255"/>
      <c r="V1405" s="255"/>
      <c r="W1405" s="255"/>
      <c r="X1405" s="255"/>
      <c r="Y1405" s="255"/>
      <c r="Z1405" s="255"/>
      <c r="AA1405" s="255"/>
      <c r="AB1405" s="255"/>
      <c r="AC1405" s="255"/>
      <c r="AD1405" s="255"/>
      <c r="AE1405" s="366"/>
      <c r="AF1405" s="366"/>
      <c r="AG1405" s="366"/>
      <c r="AH1405" s="366"/>
      <c r="AI1405" s="366"/>
      <c r="AJ1405" s="366"/>
      <c r="AK1405" s="366"/>
      <c r="AL1405" s="366"/>
      <c r="AM1405" s="366"/>
      <c r="AN1405" s="366"/>
      <c r="AO1405" s="366"/>
      <c r="AP1405" s="366"/>
      <c r="AQ1405" s="366"/>
      <c r="AR1405" s="366"/>
      <c r="AS1405" s="256">
        <f>SUM(AE1405:AR1405)</f>
        <v>0</v>
      </c>
    </row>
    <row r="1406" spans="1:45" ht="15" hidden="1" customHeight="1" outlineLevel="1">
      <c r="A1406" s="464"/>
      <c r="B1406" s="254" t="s">
        <v>742</v>
      </c>
      <c r="C1406" s="251" t="s">
        <v>163</v>
      </c>
      <c r="D1406" s="255"/>
      <c r="E1406" s="255"/>
      <c r="F1406" s="255"/>
      <c r="G1406" s="255"/>
      <c r="H1406" s="255"/>
      <c r="I1406" s="255"/>
      <c r="J1406" s="255"/>
      <c r="K1406" s="255"/>
      <c r="L1406" s="255"/>
      <c r="M1406" s="255"/>
      <c r="N1406" s="255"/>
      <c r="O1406" s="255"/>
      <c r="P1406" s="255"/>
      <c r="Q1406" s="255">
        <f>Q1405</f>
        <v>12</v>
      </c>
      <c r="R1406" s="255"/>
      <c r="S1406" s="255"/>
      <c r="T1406" s="255"/>
      <c r="U1406" s="255"/>
      <c r="V1406" s="255"/>
      <c r="W1406" s="255"/>
      <c r="X1406" s="255"/>
      <c r="Y1406" s="255"/>
      <c r="Z1406" s="255"/>
      <c r="AA1406" s="255"/>
      <c r="AB1406" s="255"/>
      <c r="AC1406" s="255"/>
      <c r="AD1406" s="255"/>
      <c r="AE1406" s="362">
        <f>AE1405</f>
        <v>0</v>
      </c>
      <c r="AF1406" s="362">
        <f t="shared" ref="AF1406:AR1406" si="3572">AF1405</f>
        <v>0</v>
      </c>
      <c r="AG1406" s="362">
        <f t="shared" si="3572"/>
        <v>0</v>
      </c>
      <c r="AH1406" s="362">
        <f t="shared" si="3572"/>
        <v>0</v>
      </c>
      <c r="AI1406" s="362">
        <f t="shared" si="3572"/>
        <v>0</v>
      </c>
      <c r="AJ1406" s="362">
        <f t="shared" si="3572"/>
        <v>0</v>
      </c>
      <c r="AK1406" s="362">
        <f t="shared" si="3572"/>
        <v>0</v>
      </c>
      <c r="AL1406" s="362">
        <f t="shared" si="3572"/>
        <v>0</v>
      </c>
      <c r="AM1406" s="362">
        <f t="shared" si="3572"/>
        <v>0</v>
      </c>
      <c r="AN1406" s="362">
        <f t="shared" si="3572"/>
        <v>0</v>
      </c>
      <c r="AO1406" s="362">
        <f t="shared" si="3572"/>
        <v>0</v>
      </c>
      <c r="AP1406" s="362">
        <f t="shared" si="3572"/>
        <v>0</v>
      </c>
      <c r="AQ1406" s="362">
        <f t="shared" si="3572"/>
        <v>0</v>
      </c>
      <c r="AR1406" s="362">
        <f t="shared" si="3572"/>
        <v>0</v>
      </c>
      <c r="AS1406" s="270"/>
    </row>
    <row r="1407" spans="1:45" ht="15" hidden="1" customHeight="1" outlineLevel="1">
      <c r="A1407" s="464"/>
      <c r="B1407" s="273"/>
      <c r="C1407" s="271"/>
      <c r="D1407" s="275"/>
      <c r="E1407" s="275"/>
      <c r="F1407" s="275"/>
      <c r="G1407" s="275"/>
      <c r="H1407" s="275"/>
      <c r="I1407" s="275"/>
      <c r="J1407" s="275"/>
      <c r="K1407" s="275"/>
      <c r="L1407" s="275"/>
      <c r="M1407" s="275"/>
      <c r="N1407" s="275"/>
      <c r="O1407" s="275"/>
      <c r="P1407" s="275"/>
      <c r="Q1407" s="251"/>
      <c r="R1407" s="275"/>
      <c r="S1407" s="275"/>
      <c r="T1407" s="275"/>
      <c r="U1407" s="275"/>
      <c r="V1407" s="275"/>
      <c r="W1407" s="275"/>
      <c r="X1407" s="275"/>
      <c r="Y1407" s="275"/>
      <c r="Z1407" s="275"/>
      <c r="AA1407" s="275"/>
      <c r="AB1407" s="275"/>
      <c r="AC1407" s="275"/>
      <c r="AD1407" s="275"/>
      <c r="AE1407" s="367"/>
      <c r="AF1407" s="368"/>
      <c r="AG1407" s="367"/>
      <c r="AH1407" s="367"/>
      <c r="AI1407" s="367"/>
      <c r="AJ1407" s="367"/>
      <c r="AK1407" s="367"/>
      <c r="AL1407" s="367"/>
      <c r="AM1407" s="367"/>
      <c r="AN1407" s="367"/>
      <c r="AO1407" s="367"/>
      <c r="AP1407" s="367"/>
      <c r="AQ1407" s="367"/>
      <c r="AR1407" s="367"/>
      <c r="AS1407" s="272"/>
    </row>
    <row r="1408" spans="1:45" ht="15" hidden="1" customHeight="1" outlineLevel="1">
      <c r="A1408" s="464">
        <v>9</v>
      </c>
      <c r="B1408" s="379" t="s">
        <v>102</v>
      </c>
      <c r="C1408" s="251" t="s">
        <v>25</v>
      </c>
      <c r="D1408" s="255"/>
      <c r="E1408" s="255"/>
      <c r="F1408" s="255"/>
      <c r="G1408" s="255"/>
      <c r="H1408" s="255"/>
      <c r="I1408" s="255"/>
      <c r="J1408" s="255"/>
      <c r="K1408" s="255"/>
      <c r="L1408" s="255"/>
      <c r="M1408" s="255"/>
      <c r="N1408" s="255"/>
      <c r="O1408" s="255"/>
      <c r="P1408" s="255"/>
      <c r="Q1408" s="255">
        <v>12</v>
      </c>
      <c r="R1408" s="255"/>
      <c r="S1408" s="255"/>
      <c r="T1408" s="255"/>
      <c r="U1408" s="255"/>
      <c r="V1408" s="255"/>
      <c r="W1408" s="255"/>
      <c r="X1408" s="255"/>
      <c r="Y1408" s="255"/>
      <c r="Z1408" s="255"/>
      <c r="AA1408" s="255"/>
      <c r="AB1408" s="255"/>
      <c r="AC1408" s="255"/>
      <c r="AD1408" s="255"/>
      <c r="AE1408" s="366"/>
      <c r="AF1408" s="366"/>
      <c r="AG1408" s="366"/>
      <c r="AH1408" s="366"/>
      <c r="AI1408" s="366"/>
      <c r="AJ1408" s="366"/>
      <c r="AK1408" s="366"/>
      <c r="AL1408" s="366"/>
      <c r="AM1408" s="366"/>
      <c r="AN1408" s="366"/>
      <c r="AO1408" s="366"/>
      <c r="AP1408" s="366"/>
      <c r="AQ1408" s="366"/>
      <c r="AR1408" s="366"/>
      <c r="AS1408" s="256">
        <f>SUM(AE1408:AR1408)</f>
        <v>0</v>
      </c>
    </row>
    <row r="1409" spans="1:45" ht="15" hidden="1" customHeight="1" outlineLevel="1">
      <c r="A1409" s="464"/>
      <c r="B1409" s="254" t="s">
        <v>742</v>
      </c>
      <c r="C1409" s="251" t="s">
        <v>163</v>
      </c>
      <c r="D1409" s="255"/>
      <c r="E1409" s="255"/>
      <c r="F1409" s="255"/>
      <c r="G1409" s="255"/>
      <c r="H1409" s="255"/>
      <c r="I1409" s="255"/>
      <c r="J1409" s="255"/>
      <c r="K1409" s="255"/>
      <c r="L1409" s="255"/>
      <c r="M1409" s="255"/>
      <c r="N1409" s="255"/>
      <c r="O1409" s="255"/>
      <c r="P1409" s="255"/>
      <c r="Q1409" s="255">
        <f>Q1408</f>
        <v>12</v>
      </c>
      <c r="R1409" s="255"/>
      <c r="S1409" s="255"/>
      <c r="T1409" s="255"/>
      <c r="U1409" s="255"/>
      <c r="V1409" s="255"/>
      <c r="W1409" s="255"/>
      <c r="X1409" s="255"/>
      <c r="Y1409" s="255"/>
      <c r="Z1409" s="255"/>
      <c r="AA1409" s="255"/>
      <c r="AB1409" s="255"/>
      <c r="AC1409" s="255"/>
      <c r="AD1409" s="255"/>
      <c r="AE1409" s="362">
        <f>AE1408</f>
        <v>0</v>
      </c>
      <c r="AF1409" s="362">
        <f t="shared" ref="AF1409:AR1409" si="3573">AF1408</f>
        <v>0</v>
      </c>
      <c r="AG1409" s="362">
        <f t="shared" si="3573"/>
        <v>0</v>
      </c>
      <c r="AH1409" s="362">
        <f t="shared" si="3573"/>
        <v>0</v>
      </c>
      <c r="AI1409" s="362">
        <f t="shared" si="3573"/>
        <v>0</v>
      </c>
      <c r="AJ1409" s="362">
        <f t="shared" si="3573"/>
        <v>0</v>
      </c>
      <c r="AK1409" s="362">
        <f t="shared" si="3573"/>
        <v>0</v>
      </c>
      <c r="AL1409" s="362">
        <f t="shared" si="3573"/>
        <v>0</v>
      </c>
      <c r="AM1409" s="362">
        <f t="shared" si="3573"/>
        <v>0</v>
      </c>
      <c r="AN1409" s="362">
        <f t="shared" si="3573"/>
        <v>0</v>
      </c>
      <c r="AO1409" s="362">
        <f t="shared" si="3573"/>
        <v>0</v>
      </c>
      <c r="AP1409" s="362">
        <f t="shared" si="3573"/>
        <v>0</v>
      </c>
      <c r="AQ1409" s="362">
        <f t="shared" si="3573"/>
        <v>0</v>
      </c>
      <c r="AR1409" s="362">
        <f t="shared" si="3573"/>
        <v>0</v>
      </c>
      <c r="AS1409" s="270"/>
    </row>
    <row r="1410" spans="1:45" ht="15" hidden="1" customHeight="1" outlineLevel="1">
      <c r="A1410" s="464"/>
      <c r="B1410" s="273"/>
      <c r="C1410" s="271"/>
      <c r="D1410" s="275"/>
      <c r="E1410" s="275"/>
      <c r="F1410" s="275"/>
      <c r="G1410" s="275"/>
      <c r="H1410" s="275"/>
      <c r="I1410" s="275"/>
      <c r="J1410" s="275"/>
      <c r="K1410" s="275"/>
      <c r="L1410" s="275"/>
      <c r="M1410" s="275"/>
      <c r="N1410" s="275"/>
      <c r="O1410" s="275"/>
      <c r="P1410" s="275"/>
      <c r="Q1410" s="251"/>
      <c r="R1410" s="275"/>
      <c r="S1410" s="275"/>
      <c r="T1410" s="275"/>
      <c r="U1410" s="275"/>
      <c r="V1410" s="275"/>
      <c r="W1410" s="275"/>
      <c r="X1410" s="275"/>
      <c r="Y1410" s="275"/>
      <c r="Z1410" s="275"/>
      <c r="AA1410" s="275"/>
      <c r="AB1410" s="275"/>
      <c r="AC1410" s="275"/>
      <c r="AD1410" s="275"/>
      <c r="AE1410" s="367"/>
      <c r="AF1410" s="367"/>
      <c r="AG1410" s="367"/>
      <c r="AH1410" s="367"/>
      <c r="AI1410" s="367"/>
      <c r="AJ1410" s="367"/>
      <c r="AK1410" s="367"/>
      <c r="AL1410" s="367"/>
      <c r="AM1410" s="367"/>
      <c r="AN1410" s="367"/>
      <c r="AO1410" s="367"/>
      <c r="AP1410" s="367"/>
      <c r="AQ1410" s="367"/>
      <c r="AR1410" s="367"/>
      <c r="AS1410" s="272"/>
    </row>
    <row r="1411" spans="1:45" ht="15" hidden="1" customHeight="1" outlineLevel="1">
      <c r="A1411" s="464">
        <v>10</v>
      </c>
      <c r="B1411" s="379" t="s">
        <v>103</v>
      </c>
      <c r="C1411" s="251" t="s">
        <v>25</v>
      </c>
      <c r="D1411" s="255"/>
      <c r="E1411" s="255"/>
      <c r="F1411" s="255"/>
      <c r="G1411" s="255"/>
      <c r="H1411" s="255"/>
      <c r="I1411" s="255"/>
      <c r="J1411" s="255"/>
      <c r="K1411" s="255"/>
      <c r="L1411" s="255"/>
      <c r="M1411" s="255"/>
      <c r="N1411" s="255"/>
      <c r="O1411" s="255"/>
      <c r="P1411" s="255"/>
      <c r="Q1411" s="255">
        <v>3</v>
      </c>
      <c r="R1411" s="255"/>
      <c r="S1411" s="255"/>
      <c r="T1411" s="255"/>
      <c r="U1411" s="255"/>
      <c r="V1411" s="255"/>
      <c r="W1411" s="255"/>
      <c r="X1411" s="255"/>
      <c r="Y1411" s="255"/>
      <c r="Z1411" s="255"/>
      <c r="AA1411" s="255"/>
      <c r="AB1411" s="255"/>
      <c r="AC1411" s="255"/>
      <c r="AD1411" s="255"/>
      <c r="AE1411" s="366"/>
      <c r="AF1411" s="366"/>
      <c r="AG1411" s="366"/>
      <c r="AH1411" s="366"/>
      <c r="AI1411" s="366"/>
      <c r="AJ1411" s="366"/>
      <c r="AK1411" s="366"/>
      <c r="AL1411" s="366"/>
      <c r="AM1411" s="366"/>
      <c r="AN1411" s="366"/>
      <c r="AO1411" s="366"/>
      <c r="AP1411" s="366"/>
      <c r="AQ1411" s="366"/>
      <c r="AR1411" s="366"/>
      <c r="AS1411" s="256">
        <f>SUM(AE1411:AR1411)</f>
        <v>0</v>
      </c>
    </row>
    <row r="1412" spans="1:45" ht="15" hidden="1" customHeight="1" outlineLevel="1">
      <c r="A1412" s="464"/>
      <c r="B1412" s="254" t="s">
        <v>742</v>
      </c>
      <c r="C1412" s="251" t="s">
        <v>163</v>
      </c>
      <c r="D1412" s="255"/>
      <c r="E1412" s="255"/>
      <c r="F1412" s="255"/>
      <c r="G1412" s="255"/>
      <c r="H1412" s="255"/>
      <c r="I1412" s="255"/>
      <c r="J1412" s="255"/>
      <c r="K1412" s="255"/>
      <c r="L1412" s="255"/>
      <c r="M1412" s="255"/>
      <c r="N1412" s="255"/>
      <c r="O1412" s="255"/>
      <c r="P1412" s="255"/>
      <c r="Q1412" s="255">
        <f>Q1411</f>
        <v>3</v>
      </c>
      <c r="R1412" s="255"/>
      <c r="S1412" s="255"/>
      <c r="T1412" s="255"/>
      <c r="U1412" s="255"/>
      <c r="V1412" s="255"/>
      <c r="W1412" s="255"/>
      <c r="X1412" s="255"/>
      <c r="Y1412" s="255"/>
      <c r="Z1412" s="255"/>
      <c r="AA1412" s="255"/>
      <c r="AB1412" s="255"/>
      <c r="AC1412" s="255"/>
      <c r="AD1412" s="255"/>
      <c r="AE1412" s="362">
        <f>AE1411</f>
        <v>0</v>
      </c>
      <c r="AF1412" s="362">
        <f t="shared" ref="AF1412:AR1412" si="3574">AF1411</f>
        <v>0</v>
      </c>
      <c r="AG1412" s="362">
        <f t="shared" si="3574"/>
        <v>0</v>
      </c>
      <c r="AH1412" s="362">
        <f t="shared" si="3574"/>
        <v>0</v>
      </c>
      <c r="AI1412" s="362">
        <f t="shared" si="3574"/>
        <v>0</v>
      </c>
      <c r="AJ1412" s="362">
        <f t="shared" si="3574"/>
        <v>0</v>
      </c>
      <c r="AK1412" s="362">
        <f t="shared" si="3574"/>
        <v>0</v>
      </c>
      <c r="AL1412" s="362">
        <f t="shared" si="3574"/>
        <v>0</v>
      </c>
      <c r="AM1412" s="362">
        <f t="shared" si="3574"/>
        <v>0</v>
      </c>
      <c r="AN1412" s="362">
        <f t="shared" si="3574"/>
        <v>0</v>
      </c>
      <c r="AO1412" s="362">
        <f t="shared" si="3574"/>
        <v>0</v>
      </c>
      <c r="AP1412" s="362">
        <f t="shared" si="3574"/>
        <v>0</v>
      </c>
      <c r="AQ1412" s="362">
        <f t="shared" si="3574"/>
        <v>0</v>
      </c>
      <c r="AR1412" s="362">
        <f t="shared" si="3574"/>
        <v>0</v>
      </c>
      <c r="AS1412" s="270"/>
    </row>
    <row r="1413" spans="1:45" ht="15" hidden="1" customHeight="1" outlineLevel="1">
      <c r="A1413" s="464"/>
      <c r="B1413" s="273"/>
      <c r="C1413" s="271"/>
      <c r="D1413" s="275"/>
      <c r="E1413" s="275"/>
      <c r="F1413" s="275"/>
      <c r="G1413" s="275"/>
      <c r="H1413" s="275"/>
      <c r="I1413" s="275"/>
      <c r="J1413" s="275"/>
      <c r="K1413" s="275"/>
      <c r="L1413" s="275"/>
      <c r="M1413" s="275"/>
      <c r="N1413" s="275"/>
      <c r="O1413" s="275"/>
      <c r="P1413" s="275"/>
      <c r="Q1413" s="251"/>
      <c r="R1413" s="275"/>
      <c r="S1413" s="275"/>
      <c r="T1413" s="275"/>
      <c r="U1413" s="275"/>
      <c r="V1413" s="275"/>
      <c r="W1413" s="275"/>
      <c r="X1413" s="275"/>
      <c r="Y1413" s="275"/>
      <c r="Z1413" s="275"/>
      <c r="AA1413" s="275"/>
      <c r="AB1413" s="275"/>
      <c r="AC1413" s="275"/>
      <c r="AD1413" s="275"/>
      <c r="AE1413" s="367"/>
      <c r="AF1413" s="368"/>
      <c r="AG1413" s="367"/>
      <c r="AH1413" s="367"/>
      <c r="AI1413" s="367"/>
      <c r="AJ1413" s="367"/>
      <c r="AK1413" s="367"/>
      <c r="AL1413" s="367"/>
      <c r="AM1413" s="367"/>
      <c r="AN1413" s="367"/>
      <c r="AO1413" s="367"/>
      <c r="AP1413" s="367"/>
      <c r="AQ1413" s="367"/>
      <c r="AR1413" s="367"/>
      <c r="AS1413" s="272"/>
    </row>
    <row r="1414" spans="1:45" ht="15" hidden="1" customHeight="1" outlineLevel="1">
      <c r="A1414" s="464"/>
      <c r="B1414" s="248" t="s">
        <v>10</v>
      </c>
      <c r="C1414" s="249"/>
      <c r="D1414" s="249"/>
      <c r="E1414" s="249"/>
      <c r="F1414" s="249"/>
      <c r="G1414" s="249"/>
      <c r="H1414" s="249"/>
      <c r="I1414" s="249"/>
      <c r="J1414" s="249"/>
      <c r="K1414" s="249"/>
      <c r="L1414" s="249"/>
      <c r="M1414" s="249"/>
      <c r="N1414" s="249"/>
      <c r="O1414" s="249"/>
      <c r="P1414" s="249"/>
      <c r="Q1414" s="250"/>
      <c r="R1414" s="249"/>
      <c r="S1414" s="249"/>
      <c r="T1414" s="249"/>
      <c r="U1414" s="249"/>
      <c r="V1414" s="249"/>
      <c r="W1414" s="249"/>
      <c r="X1414" s="249"/>
      <c r="Y1414" s="249"/>
      <c r="Z1414" s="249"/>
      <c r="AA1414" s="249"/>
      <c r="AB1414" s="249"/>
      <c r="AC1414" s="249"/>
      <c r="AD1414" s="249"/>
      <c r="AE1414" s="365"/>
      <c r="AF1414" s="365"/>
      <c r="AG1414" s="365"/>
      <c r="AH1414" s="365"/>
      <c r="AI1414" s="365"/>
      <c r="AJ1414" s="365"/>
      <c r="AK1414" s="365"/>
      <c r="AL1414" s="365"/>
      <c r="AM1414" s="365"/>
      <c r="AN1414" s="365"/>
      <c r="AO1414" s="365"/>
      <c r="AP1414" s="365"/>
      <c r="AQ1414" s="365"/>
      <c r="AR1414" s="365"/>
      <c r="AS1414" s="252"/>
    </row>
    <row r="1415" spans="1:45" ht="15" hidden="1" customHeight="1" outlineLevel="1">
      <c r="A1415" s="464">
        <v>11</v>
      </c>
      <c r="B1415" s="379" t="s">
        <v>104</v>
      </c>
      <c r="C1415" s="251" t="s">
        <v>25</v>
      </c>
      <c r="D1415" s="255"/>
      <c r="E1415" s="255"/>
      <c r="F1415" s="255"/>
      <c r="G1415" s="255"/>
      <c r="H1415" s="255"/>
      <c r="I1415" s="255"/>
      <c r="J1415" s="255"/>
      <c r="K1415" s="255"/>
      <c r="L1415" s="255"/>
      <c r="M1415" s="255"/>
      <c r="N1415" s="255"/>
      <c r="O1415" s="255"/>
      <c r="P1415" s="255"/>
      <c r="Q1415" s="255">
        <v>12</v>
      </c>
      <c r="R1415" s="255"/>
      <c r="S1415" s="255"/>
      <c r="T1415" s="255"/>
      <c r="U1415" s="255"/>
      <c r="V1415" s="255"/>
      <c r="W1415" s="255"/>
      <c r="X1415" s="255"/>
      <c r="Y1415" s="255"/>
      <c r="Z1415" s="255"/>
      <c r="AA1415" s="255"/>
      <c r="AB1415" s="255"/>
      <c r="AC1415" s="255"/>
      <c r="AD1415" s="255"/>
      <c r="AE1415" s="377"/>
      <c r="AF1415" s="366"/>
      <c r="AG1415" s="366"/>
      <c r="AH1415" s="366"/>
      <c r="AI1415" s="366"/>
      <c r="AJ1415" s="366"/>
      <c r="AK1415" s="366"/>
      <c r="AL1415" s="366"/>
      <c r="AM1415" s="366"/>
      <c r="AN1415" s="366"/>
      <c r="AO1415" s="366"/>
      <c r="AP1415" s="366"/>
      <c r="AQ1415" s="366"/>
      <c r="AR1415" s="366"/>
      <c r="AS1415" s="256">
        <f>SUM(AE1415:AR1415)</f>
        <v>0</v>
      </c>
    </row>
    <row r="1416" spans="1:45" ht="15" hidden="1" customHeight="1" outlineLevel="1">
      <c r="A1416" s="464"/>
      <c r="B1416" s="254" t="s">
        <v>742</v>
      </c>
      <c r="C1416" s="251" t="s">
        <v>163</v>
      </c>
      <c r="D1416" s="255"/>
      <c r="E1416" s="255"/>
      <c r="F1416" s="255"/>
      <c r="G1416" s="255"/>
      <c r="H1416" s="255"/>
      <c r="I1416" s="255"/>
      <c r="J1416" s="255"/>
      <c r="K1416" s="255"/>
      <c r="L1416" s="255"/>
      <c r="M1416" s="255"/>
      <c r="N1416" s="255"/>
      <c r="O1416" s="255"/>
      <c r="P1416" s="255"/>
      <c r="Q1416" s="255">
        <f>Q1415</f>
        <v>12</v>
      </c>
      <c r="R1416" s="255"/>
      <c r="S1416" s="255"/>
      <c r="T1416" s="255"/>
      <c r="U1416" s="255"/>
      <c r="V1416" s="255"/>
      <c r="W1416" s="255"/>
      <c r="X1416" s="255"/>
      <c r="Y1416" s="255"/>
      <c r="Z1416" s="255"/>
      <c r="AA1416" s="255"/>
      <c r="AB1416" s="255"/>
      <c r="AC1416" s="255"/>
      <c r="AD1416" s="255"/>
      <c r="AE1416" s="362">
        <f>AE1415</f>
        <v>0</v>
      </c>
      <c r="AF1416" s="362">
        <f t="shared" ref="AF1416:AR1416" si="3575">AF1415</f>
        <v>0</v>
      </c>
      <c r="AG1416" s="362">
        <f t="shared" si="3575"/>
        <v>0</v>
      </c>
      <c r="AH1416" s="362">
        <f t="shared" si="3575"/>
        <v>0</v>
      </c>
      <c r="AI1416" s="362">
        <f t="shared" si="3575"/>
        <v>0</v>
      </c>
      <c r="AJ1416" s="362">
        <f t="shared" si="3575"/>
        <v>0</v>
      </c>
      <c r="AK1416" s="362">
        <f t="shared" si="3575"/>
        <v>0</v>
      </c>
      <c r="AL1416" s="362">
        <f t="shared" si="3575"/>
        <v>0</v>
      </c>
      <c r="AM1416" s="362">
        <f t="shared" si="3575"/>
        <v>0</v>
      </c>
      <c r="AN1416" s="362">
        <f t="shared" si="3575"/>
        <v>0</v>
      </c>
      <c r="AO1416" s="362">
        <f t="shared" si="3575"/>
        <v>0</v>
      </c>
      <c r="AP1416" s="362">
        <f t="shared" si="3575"/>
        <v>0</v>
      </c>
      <c r="AQ1416" s="362">
        <f t="shared" si="3575"/>
        <v>0</v>
      </c>
      <c r="AR1416" s="362">
        <f t="shared" si="3575"/>
        <v>0</v>
      </c>
      <c r="AS1416" s="257"/>
    </row>
    <row r="1417" spans="1:45" ht="15" hidden="1" customHeight="1" outlineLevel="1">
      <c r="A1417" s="464"/>
      <c r="B1417" s="274"/>
      <c r="C1417" s="265"/>
      <c r="D1417" s="251"/>
      <c r="E1417" s="251"/>
      <c r="F1417" s="251"/>
      <c r="G1417" s="251"/>
      <c r="H1417" s="251"/>
      <c r="I1417" s="251"/>
      <c r="J1417" s="251"/>
      <c r="K1417" s="251"/>
      <c r="L1417" s="251"/>
      <c r="M1417" s="251"/>
      <c r="N1417" s="251"/>
      <c r="O1417" s="251"/>
      <c r="P1417" s="251"/>
      <c r="Q1417" s="251"/>
      <c r="R1417" s="251"/>
      <c r="S1417" s="251"/>
      <c r="T1417" s="251"/>
      <c r="U1417" s="251"/>
      <c r="V1417" s="251"/>
      <c r="W1417" s="251"/>
      <c r="X1417" s="251"/>
      <c r="Y1417" s="251"/>
      <c r="Z1417" s="251"/>
      <c r="AA1417" s="251"/>
      <c r="AB1417" s="251"/>
      <c r="AC1417" s="251"/>
      <c r="AD1417" s="251"/>
      <c r="AE1417" s="363"/>
      <c r="AF1417" s="372"/>
      <c r="AG1417" s="372"/>
      <c r="AH1417" s="372"/>
      <c r="AI1417" s="372"/>
      <c r="AJ1417" s="372"/>
      <c r="AK1417" s="372"/>
      <c r="AL1417" s="372"/>
      <c r="AM1417" s="372"/>
      <c r="AN1417" s="372"/>
      <c r="AO1417" s="372"/>
      <c r="AP1417" s="372"/>
      <c r="AQ1417" s="372"/>
      <c r="AR1417" s="372"/>
      <c r="AS1417" s="266"/>
    </row>
    <row r="1418" spans="1:45" ht="28.5" hidden="1" customHeight="1" outlineLevel="1">
      <c r="A1418" s="464">
        <v>12</v>
      </c>
      <c r="B1418" s="379" t="s">
        <v>105</v>
      </c>
      <c r="C1418" s="251" t="s">
        <v>25</v>
      </c>
      <c r="D1418" s="255"/>
      <c r="E1418" s="255"/>
      <c r="F1418" s="255"/>
      <c r="G1418" s="255"/>
      <c r="H1418" s="255"/>
      <c r="I1418" s="255"/>
      <c r="J1418" s="255"/>
      <c r="K1418" s="255"/>
      <c r="L1418" s="255"/>
      <c r="M1418" s="255"/>
      <c r="N1418" s="255"/>
      <c r="O1418" s="255"/>
      <c r="P1418" s="255"/>
      <c r="Q1418" s="255">
        <v>12</v>
      </c>
      <c r="R1418" s="255"/>
      <c r="S1418" s="255"/>
      <c r="T1418" s="255"/>
      <c r="U1418" s="255"/>
      <c r="V1418" s="255"/>
      <c r="W1418" s="255"/>
      <c r="X1418" s="255"/>
      <c r="Y1418" s="255"/>
      <c r="Z1418" s="255"/>
      <c r="AA1418" s="255"/>
      <c r="AB1418" s="255"/>
      <c r="AC1418" s="255"/>
      <c r="AD1418" s="255"/>
      <c r="AE1418" s="361"/>
      <c r="AF1418" s="366"/>
      <c r="AG1418" s="366"/>
      <c r="AH1418" s="366"/>
      <c r="AI1418" s="366"/>
      <c r="AJ1418" s="366"/>
      <c r="AK1418" s="366"/>
      <c r="AL1418" s="366"/>
      <c r="AM1418" s="366"/>
      <c r="AN1418" s="366"/>
      <c r="AO1418" s="366"/>
      <c r="AP1418" s="366"/>
      <c r="AQ1418" s="366"/>
      <c r="AR1418" s="366"/>
      <c r="AS1418" s="256">
        <f>SUM(AE1418:AR1418)</f>
        <v>0</v>
      </c>
    </row>
    <row r="1419" spans="1:45" ht="15" hidden="1" customHeight="1" outlineLevel="1">
      <c r="A1419" s="464"/>
      <c r="B1419" s="254" t="s">
        <v>742</v>
      </c>
      <c r="C1419" s="251" t="s">
        <v>163</v>
      </c>
      <c r="D1419" s="255"/>
      <c r="E1419" s="255"/>
      <c r="F1419" s="255"/>
      <c r="G1419" s="255"/>
      <c r="H1419" s="255"/>
      <c r="I1419" s="255"/>
      <c r="J1419" s="255"/>
      <c r="K1419" s="255"/>
      <c r="L1419" s="255"/>
      <c r="M1419" s="255"/>
      <c r="N1419" s="255"/>
      <c r="O1419" s="255"/>
      <c r="P1419" s="255"/>
      <c r="Q1419" s="255">
        <f>Q1418</f>
        <v>12</v>
      </c>
      <c r="R1419" s="255"/>
      <c r="S1419" s="255"/>
      <c r="T1419" s="255"/>
      <c r="U1419" s="255"/>
      <c r="V1419" s="255"/>
      <c r="W1419" s="255"/>
      <c r="X1419" s="255"/>
      <c r="Y1419" s="255"/>
      <c r="Z1419" s="255"/>
      <c r="AA1419" s="255"/>
      <c r="AB1419" s="255"/>
      <c r="AC1419" s="255"/>
      <c r="AD1419" s="255"/>
      <c r="AE1419" s="362">
        <f>AE1418</f>
        <v>0</v>
      </c>
      <c r="AF1419" s="362">
        <f t="shared" ref="AF1419:AR1419" si="3576">AF1418</f>
        <v>0</v>
      </c>
      <c r="AG1419" s="362">
        <f t="shared" si="3576"/>
        <v>0</v>
      </c>
      <c r="AH1419" s="362">
        <f t="shared" si="3576"/>
        <v>0</v>
      </c>
      <c r="AI1419" s="362">
        <f t="shared" si="3576"/>
        <v>0</v>
      </c>
      <c r="AJ1419" s="362">
        <f t="shared" si="3576"/>
        <v>0</v>
      </c>
      <c r="AK1419" s="362">
        <f t="shared" si="3576"/>
        <v>0</v>
      </c>
      <c r="AL1419" s="362">
        <f t="shared" si="3576"/>
        <v>0</v>
      </c>
      <c r="AM1419" s="362">
        <f t="shared" si="3576"/>
        <v>0</v>
      </c>
      <c r="AN1419" s="362">
        <f t="shared" si="3576"/>
        <v>0</v>
      </c>
      <c r="AO1419" s="362">
        <f t="shared" si="3576"/>
        <v>0</v>
      </c>
      <c r="AP1419" s="362">
        <f t="shared" si="3576"/>
        <v>0</v>
      </c>
      <c r="AQ1419" s="362">
        <f t="shared" si="3576"/>
        <v>0</v>
      </c>
      <c r="AR1419" s="362">
        <f t="shared" si="3576"/>
        <v>0</v>
      </c>
      <c r="AS1419" s="257"/>
    </row>
    <row r="1420" spans="1:45" ht="15" hidden="1" customHeight="1" outlineLevel="1">
      <c r="A1420" s="464"/>
      <c r="B1420" s="274"/>
      <c r="C1420" s="265"/>
      <c r="D1420" s="251"/>
      <c r="E1420" s="251"/>
      <c r="F1420" s="251"/>
      <c r="G1420" s="251"/>
      <c r="H1420" s="251"/>
      <c r="I1420" s="251"/>
      <c r="J1420" s="251"/>
      <c r="K1420" s="251"/>
      <c r="L1420" s="251"/>
      <c r="M1420" s="251"/>
      <c r="N1420" s="251"/>
      <c r="O1420" s="251"/>
      <c r="P1420" s="251"/>
      <c r="Q1420" s="251"/>
      <c r="R1420" s="251"/>
      <c r="S1420" s="251"/>
      <c r="T1420" s="251"/>
      <c r="U1420" s="251"/>
      <c r="V1420" s="251"/>
      <c r="W1420" s="251"/>
      <c r="X1420" s="251"/>
      <c r="Y1420" s="251"/>
      <c r="Z1420" s="251"/>
      <c r="AA1420" s="251"/>
      <c r="AB1420" s="251"/>
      <c r="AC1420" s="251"/>
      <c r="AD1420" s="251"/>
      <c r="AE1420" s="373"/>
      <c r="AF1420" s="373"/>
      <c r="AG1420" s="363"/>
      <c r="AH1420" s="363"/>
      <c r="AI1420" s="363"/>
      <c r="AJ1420" s="363"/>
      <c r="AK1420" s="363"/>
      <c r="AL1420" s="363"/>
      <c r="AM1420" s="363"/>
      <c r="AN1420" s="363"/>
      <c r="AO1420" s="363"/>
      <c r="AP1420" s="363"/>
      <c r="AQ1420" s="363"/>
      <c r="AR1420" s="363"/>
      <c r="AS1420" s="266"/>
    </row>
    <row r="1421" spans="1:45" ht="15" hidden="1" customHeight="1" outlineLevel="1">
      <c r="A1421" s="464">
        <v>13</v>
      </c>
      <c r="B1421" s="379" t="s">
        <v>106</v>
      </c>
      <c r="C1421" s="251" t="s">
        <v>25</v>
      </c>
      <c r="D1421" s="255"/>
      <c r="E1421" s="255"/>
      <c r="F1421" s="255"/>
      <c r="G1421" s="255"/>
      <c r="H1421" s="255"/>
      <c r="I1421" s="255"/>
      <c r="J1421" s="255"/>
      <c r="K1421" s="255"/>
      <c r="L1421" s="255"/>
      <c r="M1421" s="255"/>
      <c r="N1421" s="255"/>
      <c r="O1421" s="255"/>
      <c r="P1421" s="255"/>
      <c r="Q1421" s="255">
        <v>12</v>
      </c>
      <c r="R1421" s="255"/>
      <c r="S1421" s="255"/>
      <c r="T1421" s="255"/>
      <c r="U1421" s="255"/>
      <c r="V1421" s="255"/>
      <c r="W1421" s="255"/>
      <c r="X1421" s="255"/>
      <c r="Y1421" s="255"/>
      <c r="Z1421" s="255"/>
      <c r="AA1421" s="255"/>
      <c r="AB1421" s="255"/>
      <c r="AC1421" s="255"/>
      <c r="AD1421" s="255"/>
      <c r="AE1421" s="361"/>
      <c r="AF1421" s="366"/>
      <c r="AG1421" s="366"/>
      <c r="AH1421" s="366"/>
      <c r="AI1421" s="366"/>
      <c r="AJ1421" s="366"/>
      <c r="AK1421" s="366"/>
      <c r="AL1421" s="366"/>
      <c r="AM1421" s="366"/>
      <c r="AN1421" s="366"/>
      <c r="AO1421" s="366"/>
      <c r="AP1421" s="366"/>
      <c r="AQ1421" s="366"/>
      <c r="AR1421" s="366"/>
      <c r="AS1421" s="256">
        <f>SUM(AE1421:AR1421)</f>
        <v>0</v>
      </c>
    </row>
    <row r="1422" spans="1:45" ht="15" hidden="1" customHeight="1" outlineLevel="1">
      <c r="A1422" s="464"/>
      <c r="B1422" s="254" t="s">
        <v>742</v>
      </c>
      <c r="C1422" s="251" t="s">
        <v>163</v>
      </c>
      <c r="D1422" s="255"/>
      <c r="E1422" s="255"/>
      <c r="F1422" s="255"/>
      <c r="G1422" s="255"/>
      <c r="H1422" s="255"/>
      <c r="I1422" s="255"/>
      <c r="J1422" s="255"/>
      <c r="K1422" s="255"/>
      <c r="L1422" s="255"/>
      <c r="M1422" s="255"/>
      <c r="N1422" s="255"/>
      <c r="O1422" s="255"/>
      <c r="P1422" s="255"/>
      <c r="Q1422" s="255">
        <f>Q1421</f>
        <v>12</v>
      </c>
      <c r="R1422" s="255"/>
      <c r="S1422" s="255"/>
      <c r="T1422" s="255"/>
      <c r="U1422" s="255"/>
      <c r="V1422" s="255"/>
      <c r="W1422" s="255"/>
      <c r="X1422" s="255"/>
      <c r="Y1422" s="255"/>
      <c r="Z1422" s="255"/>
      <c r="AA1422" s="255"/>
      <c r="AB1422" s="255"/>
      <c r="AC1422" s="255"/>
      <c r="AD1422" s="255"/>
      <c r="AE1422" s="362">
        <f>AE1421</f>
        <v>0</v>
      </c>
      <c r="AF1422" s="362">
        <f t="shared" ref="AF1422:AR1422" si="3577">AF1421</f>
        <v>0</v>
      </c>
      <c r="AG1422" s="362">
        <f t="shared" si="3577"/>
        <v>0</v>
      </c>
      <c r="AH1422" s="362">
        <f t="shared" si="3577"/>
        <v>0</v>
      </c>
      <c r="AI1422" s="362">
        <f t="shared" si="3577"/>
        <v>0</v>
      </c>
      <c r="AJ1422" s="362">
        <f t="shared" si="3577"/>
        <v>0</v>
      </c>
      <c r="AK1422" s="362">
        <f t="shared" si="3577"/>
        <v>0</v>
      </c>
      <c r="AL1422" s="362">
        <f t="shared" si="3577"/>
        <v>0</v>
      </c>
      <c r="AM1422" s="362">
        <f t="shared" si="3577"/>
        <v>0</v>
      </c>
      <c r="AN1422" s="362">
        <f t="shared" si="3577"/>
        <v>0</v>
      </c>
      <c r="AO1422" s="362">
        <f t="shared" si="3577"/>
        <v>0</v>
      </c>
      <c r="AP1422" s="362">
        <f t="shared" si="3577"/>
        <v>0</v>
      </c>
      <c r="AQ1422" s="362">
        <f t="shared" si="3577"/>
        <v>0</v>
      </c>
      <c r="AR1422" s="362">
        <f t="shared" si="3577"/>
        <v>0</v>
      </c>
      <c r="AS1422" s="266"/>
    </row>
    <row r="1423" spans="1:45" ht="15" hidden="1" customHeight="1" outlineLevel="1">
      <c r="A1423" s="464"/>
      <c r="B1423" s="274"/>
      <c r="C1423" s="265"/>
      <c r="D1423" s="251"/>
      <c r="E1423" s="251"/>
      <c r="F1423" s="251"/>
      <c r="G1423" s="251"/>
      <c r="H1423" s="251"/>
      <c r="I1423" s="251"/>
      <c r="J1423" s="251"/>
      <c r="K1423" s="251"/>
      <c r="L1423" s="251"/>
      <c r="M1423" s="251"/>
      <c r="N1423" s="251"/>
      <c r="O1423" s="251"/>
      <c r="P1423" s="251"/>
      <c r="Q1423" s="251"/>
      <c r="R1423" s="251"/>
      <c r="S1423" s="251"/>
      <c r="T1423" s="251"/>
      <c r="U1423" s="251"/>
      <c r="V1423" s="251"/>
      <c r="W1423" s="251"/>
      <c r="X1423" s="251"/>
      <c r="Y1423" s="251"/>
      <c r="Z1423" s="251"/>
      <c r="AA1423" s="251"/>
      <c r="AB1423" s="251"/>
      <c r="AC1423" s="251"/>
      <c r="AD1423" s="251"/>
      <c r="AE1423" s="363"/>
      <c r="AF1423" s="363"/>
      <c r="AG1423" s="363"/>
      <c r="AH1423" s="363"/>
      <c r="AI1423" s="363"/>
      <c r="AJ1423" s="363"/>
      <c r="AK1423" s="363"/>
      <c r="AL1423" s="363"/>
      <c r="AM1423" s="363"/>
      <c r="AN1423" s="363"/>
      <c r="AO1423" s="363"/>
      <c r="AP1423" s="363"/>
      <c r="AQ1423" s="363"/>
      <c r="AR1423" s="363"/>
      <c r="AS1423" s="266"/>
    </row>
    <row r="1424" spans="1:45" ht="15" hidden="1" customHeight="1" outlineLevel="1">
      <c r="A1424" s="464"/>
      <c r="B1424" s="248" t="s">
        <v>107</v>
      </c>
      <c r="C1424" s="249"/>
      <c r="D1424" s="250"/>
      <c r="E1424" s="250"/>
      <c r="F1424" s="250"/>
      <c r="G1424" s="250"/>
      <c r="H1424" s="250"/>
      <c r="I1424" s="250"/>
      <c r="J1424" s="250"/>
      <c r="K1424" s="250"/>
      <c r="L1424" s="250"/>
      <c r="M1424" s="250"/>
      <c r="N1424" s="250"/>
      <c r="O1424" s="250"/>
      <c r="P1424" s="250"/>
      <c r="Q1424" s="250"/>
      <c r="R1424" s="250"/>
      <c r="S1424" s="249"/>
      <c r="T1424" s="249"/>
      <c r="U1424" s="249"/>
      <c r="V1424" s="249"/>
      <c r="W1424" s="249"/>
      <c r="X1424" s="249"/>
      <c r="Y1424" s="249"/>
      <c r="Z1424" s="249"/>
      <c r="AA1424" s="249"/>
      <c r="AB1424" s="249"/>
      <c r="AC1424" s="249"/>
      <c r="AD1424" s="249"/>
      <c r="AE1424" s="365"/>
      <c r="AF1424" s="365"/>
      <c r="AG1424" s="365"/>
      <c r="AH1424" s="365"/>
      <c r="AI1424" s="365"/>
      <c r="AJ1424" s="365"/>
      <c r="AK1424" s="365"/>
      <c r="AL1424" s="365"/>
      <c r="AM1424" s="365"/>
      <c r="AN1424" s="365"/>
      <c r="AO1424" s="365"/>
      <c r="AP1424" s="365"/>
      <c r="AQ1424" s="365"/>
      <c r="AR1424" s="365"/>
      <c r="AS1424" s="252"/>
    </row>
    <row r="1425" spans="1:46" ht="15" hidden="1" customHeight="1" outlineLevel="1">
      <c r="A1425" s="464">
        <v>14</v>
      </c>
      <c r="B1425" s="274" t="s">
        <v>108</v>
      </c>
      <c r="C1425" s="251" t="s">
        <v>25</v>
      </c>
      <c r="D1425" s="255"/>
      <c r="E1425" s="255"/>
      <c r="F1425" s="255"/>
      <c r="G1425" s="255"/>
      <c r="H1425" s="255"/>
      <c r="I1425" s="255"/>
      <c r="J1425" s="255"/>
      <c r="K1425" s="255"/>
      <c r="L1425" s="255"/>
      <c r="M1425" s="255"/>
      <c r="N1425" s="255"/>
      <c r="O1425" s="255"/>
      <c r="P1425" s="255"/>
      <c r="Q1425" s="255">
        <v>12</v>
      </c>
      <c r="R1425" s="255"/>
      <c r="S1425" s="255"/>
      <c r="T1425" s="255"/>
      <c r="U1425" s="255"/>
      <c r="V1425" s="255"/>
      <c r="W1425" s="255"/>
      <c r="X1425" s="255"/>
      <c r="Y1425" s="255"/>
      <c r="Z1425" s="255"/>
      <c r="AA1425" s="255"/>
      <c r="AB1425" s="255"/>
      <c r="AC1425" s="255"/>
      <c r="AD1425" s="255"/>
      <c r="AE1425" s="361"/>
      <c r="AF1425" s="361"/>
      <c r="AG1425" s="361"/>
      <c r="AH1425" s="361"/>
      <c r="AI1425" s="361"/>
      <c r="AJ1425" s="361"/>
      <c r="AK1425" s="361"/>
      <c r="AL1425" s="361"/>
      <c r="AM1425" s="361"/>
      <c r="AN1425" s="361"/>
      <c r="AO1425" s="361"/>
      <c r="AP1425" s="361"/>
      <c r="AQ1425" s="361"/>
      <c r="AR1425" s="361"/>
      <c r="AS1425" s="256">
        <f>SUM(AE1425:AR1425)</f>
        <v>0</v>
      </c>
    </row>
    <row r="1426" spans="1:46" ht="15" hidden="1" customHeight="1" outlineLevel="1">
      <c r="A1426" s="464"/>
      <c r="B1426" s="254" t="s">
        <v>742</v>
      </c>
      <c r="C1426" s="251" t="s">
        <v>163</v>
      </c>
      <c r="D1426" s="255"/>
      <c r="E1426" s="255"/>
      <c r="F1426" s="255"/>
      <c r="G1426" s="255"/>
      <c r="H1426" s="255"/>
      <c r="I1426" s="255"/>
      <c r="J1426" s="255"/>
      <c r="K1426" s="255"/>
      <c r="L1426" s="255"/>
      <c r="M1426" s="255"/>
      <c r="N1426" s="255"/>
      <c r="O1426" s="255"/>
      <c r="P1426" s="255"/>
      <c r="Q1426" s="255">
        <f>Q1425</f>
        <v>12</v>
      </c>
      <c r="R1426" s="255"/>
      <c r="S1426" s="255"/>
      <c r="T1426" s="255"/>
      <c r="U1426" s="255"/>
      <c r="V1426" s="255"/>
      <c r="W1426" s="255"/>
      <c r="X1426" s="255"/>
      <c r="Y1426" s="255"/>
      <c r="Z1426" s="255"/>
      <c r="AA1426" s="255"/>
      <c r="AB1426" s="255"/>
      <c r="AC1426" s="255"/>
      <c r="AD1426" s="255"/>
      <c r="AE1426" s="362">
        <f>AE1425</f>
        <v>0</v>
      </c>
      <c r="AF1426" s="362">
        <f t="shared" ref="AF1426:AR1426" si="3578">AF1425</f>
        <v>0</v>
      </c>
      <c r="AG1426" s="362">
        <f t="shared" si="3578"/>
        <v>0</v>
      </c>
      <c r="AH1426" s="362">
        <f t="shared" si="3578"/>
        <v>0</v>
      </c>
      <c r="AI1426" s="362">
        <f t="shared" si="3578"/>
        <v>0</v>
      </c>
      <c r="AJ1426" s="362">
        <f t="shared" si="3578"/>
        <v>0</v>
      </c>
      <c r="AK1426" s="362">
        <f t="shared" si="3578"/>
        <v>0</v>
      </c>
      <c r="AL1426" s="362">
        <f t="shared" si="3578"/>
        <v>0</v>
      </c>
      <c r="AM1426" s="362">
        <f t="shared" si="3578"/>
        <v>0</v>
      </c>
      <c r="AN1426" s="362">
        <f t="shared" si="3578"/>
        <v>0</v>
      </c>
      <c r="AO1426" s="362">
        <f t="shared" si="3578"/>
        <v>0</v>
      </c>
      <c r="AP1426" s="362">
        <f t="shared" si="3578"/>
        <v>0</v>
      </c>
      <c r="AQ1426" s="362">
        <f t="shared" si="3578"/>
        <v>0</v>
      </c>
      <c r="AR1426" s="362">
        <f t="shared" si="3578"/>
        <v>0</v>
      </c>
      <c r="AS1426" s="257"/>
    </row>
    <row r="1427" spans="1:46" ht="15" hidden="1" customHeight="1" outlineLevel="1">
      <c r="A1427" s="464"/>
      <c r="B1427" s="274"/>
      <c r="C1427" s="265"/>
      <c r="D1427" s="251"/>
      <c r="E1427" s="251"/>
      <c r="F1427" s="251"/>
      <c r="G1427" s="251"/>
      <c r="H1427" s="251"/>
      <c r="I1427" s="251"/>
      <c r="J1427" s="251"/>
      <c r="K1427" s="251"/>
      <c r="L1427" s="251"/>
      <c r="M1427" s="251"/>
      <c r="N1427" s="251"/>
      <c r="O1427" s="251"/>
      <c r="P1427" s="251"/>
      <c r="Q1427" s="414"/>
      <c r="R1427" s="251"/>
      <c r="S1427" s="251"/>
      <c r="T1427" s="251"/>
      <c r="U1427" s="251"/>
      <c r="V1427" s="251"/>
      <c r="W1427" s="251"/>
      <c r="X1427" s="251"/>
      <c r="Y1427" s="251"/>
      <c r="Z1427" s="251"/>
      <c r="AA1427" s="251"/>
      <c r="AB1427" s="251"/>
      <c r="AC1427" s="251"/>
      <c r="AD1427" s="251"/>
      <c r="AE1427" s="363"/>
      <c r="AF1427" s="363"/>
      <c r="AG1427" s="363"/>
      <c r="AH1427" s="363"/>
      <c r="AI1427" s="363"/>
      <c r="AJ1427" s="363"/>
      <c r="AK1427" s="363"/>
      <c r="AL1427" s="363"/>
      <c r="AM1427" s="363"/>
      <c r="AN1427" s="363"/>
      <c r="AO1427" s="363"/>
      <c r="AP1427" s="363"/>
      <c r="AQ1427" s="363"/>
      <c r="AR1427" s="363"/>
      <c r="AS1427" s="261"/>
      <c r="AT1427" s="544"/>
    </row>
    <row r="1428" spans="1:46" s="243" customFormat="1" ht="15.75" hidden="1" outlineLevel="1">
      <c r="A1428" s="464"/>
      <c r="B1428" s="248" t="s">
        <v>487</v>
      </c>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251"/>
      <c r="AE1428" s="363"/>
      <c r="AF1428" s="363"/>
      <c r="AG1428" s="363"/>
      <c r="AH1428" s="363"/>
      <c r="AI1428" s="363"/>
      <c r="AJ1428" s="363"/>
      <c r="AK1428" s="367"/>
      <c r="AL1428" s="367"/>
      <c r="AM1428" s="367"/>
      <c r="AN1428" s="367"/>
      <c r="AO1428" s="367"/>
      <c r="AP1428" s="367"/>
      <c r="AQ1428" s="367"/>
      <c r="AR1428" s="367"/>
      <c r="AS1428" s="453"/>
      <c r="AT1428" s="545"/>
    </row>
    <row r="1429" spans="1:46" hidden="1" outlineLevel="1">
      <c r="A1429" s="464">
        <v>15</v>
      </c>
      <c r="B1429" s="254" t="s">
        <v>492</v>
      </c>
      <c r="C1429" s="251" t="s">
        <v>25</v>
      </c>
      <c r="D1429" s="255"/>
      <c r="E1429" s="255"/>
      <c r="F1429" s="255"/>
      <c r="G1429" s="255"/>
      <c r="H1429" s="255"/>
      <c r="I1429" s="255"/>
      <c r="J1429" s="255"/>
      <c r="K1429" s="255"/>
      <c r="L1429" s="255"/>
      <c r="M1429" s="255"/>
      <c r="N1429" s="255"/>
      <c r="O1429" s="255"/>
      <c r="P1429" s="255"/>
      <c r="Q1429" s="255">
        <v>0</v>
      </c>
      <c r="R1429" s="255"/>
      <c r="S1429" s="255"/>
      <c r="T1429" s="255"/>
      <c r="U1429" s="255"/>
      <c r="V1429" s="255"/>
      <c r="W1429" s="255"/>
      <c r="X1429" s="255"/>
      <c r="Y1429" s="255"/>
      <c r="Z1429" s="255"/>
      <c r="AA1429" s="255"/>
      <c r="AB1429" s="255"/>
      <c r="AC1429" s="255"/>
      <c r="AD1429" s="255"/>
      <c r="AE1429" s="361"/>
      <c r="AF1429" s="361"/>
      <c r="AG1429" s="361"/>
      <c r="AH1429" s="361"/>
      <c r="AI1429" s="361"/>
      <c r="AJ1429" s="361"/>
      <c r="AK1429" s="361"/>
      <c r="AL1429" s="361"/>
      <c r="AM1429" s="361"/>
      <c r="AN1429" s="361"/>
      <c r="AO1429" s="361"/>
      <c r="AP1429" s="361"/>
      <c r="AQ1429" s="361"/>
      <c r="AR1429" s="361"/>
      <c r="AS1429" s="546">
        <f>SUM(AE1429:AR1429)</f>
        <v>0</v>
      </c>
      <c r="AT1429" s="544"/>
    </row>
    <row r="1430" spans="1:46" hidden="1" outlineLevel="1">
      <c r="A1430" s="464"/>
      <c r="B1430" s="254" t="s">
        <v>742</v>
      </c>
      <c r="C1430" s="251" t="s">
        <v>163</v>
      </c>
      <c r="D1430" s="255"/>
      <c r="E1430" s="255"/>
      <c r="F1430" s="255"/>
      <c r="G1430" s="255"/>
      <c r="H1430" s="255"/>
      <c r="I1430" s="255"/>
      <c r="J1430" s="255"/>
      <c r="K1430" s="255"/>
      <c r="L1430" s="255"/>
      <c r="M1430" s="255"/>
      <c r="N1430" s="255"/>
      <c r="O1430" s="255"/>
      <c r="P1430" s="255"/>
      <c r="Q1430" s="255">
        <f>Q1429</f>
        <v>0</v>
      </c>
      <c r="R1430" s="255"/>
      <c r="S1430" s="255"/>
      <c r="T1430" s="255"/>
      <c r="U1430" s="255"/>
      <c r="V1430" s="255"/>
      <c r="W1430" s="255"/>
      <c r="X1430" s="255"/>
      <c r="Y1430" s="255"/>
      <c r="Z1430" s="255"/>
      <c r="AA1430" s="255"/>
      <c r="AB1430" s="255"/>
      <c r="AC1430" s="255"/>
      <c r="AD1430" s="255"/>
      <c r="AE1430" s="362">
        <f>AE1429</f>
        <v>0</v>
      </c>
      <c r="AF1430" s="362">
        <f>AF1429</f>
        <v>0</v>
      </c>
      <c r="AG1430" s="362">
        <f t="shared" ref="AG1430:AI1430" si="3579">AG1429</f>
        <v>0</v>
      </c>
      <c r="AH1430" s="362">
        <f t="shared" si="3579"/>
        <v>0</v>
      </c>
      <c r="AI1430" s="362">
        <f t="shared" si="3579"/>
        <v>0</v>
      </c>
      <c r="AJ1430" s="362">
        <f>AJ1429</f>
        <v>0</v>
      </c>
      <c r="AK1430" s="362">
        <f t="shared" ref="AK1430:AR1430" si="3580">AK1429</f>
        <v>0</v>
      </c>
      <c r="AL1430" s="362">
        <f t="shared" si="3580"/>
        <v>0</v>
      </c>
      <c r="AM1430" s="362">
        <f t="shared" si="3580"/>
        <v>0</v>
      </c>
      <c r="AN1430" s="362">
        <f t="shared" si="3580"/>
        <v>0</v>
      </c>
      <c r="AO1430" s="362">
        <f t="shared" si="3580"/>
        <v>0</v>
      </c>
      <c r="AP1430" s="362">
        <f t="shared" si="3580"/>
        <v>0</v>
      </c>
      <c r="AQ1430" s="362">
        <f t="shared" si="3580"/>
        <v>0</v>
      </c>
      <c r="AR1430" s="362">
        <f t="shared" si="3580"/>
        <v>0</v>
      </c>
      <c r="AS1430" s="257"/>
    </row>
    <row r="1431" spans="1:46" hidden="1" outlineLevel="1">
      <c r="A1431" s="464"/>
      <c r="B1431" s="274"/>
      <c r="C1431" s="265"/>
      <c r="D1431" s="251"/>
      <c r="E1431" s="251"/>
      <c r="F1431" s="251"/>
      <c r="G1431" s="251"/>
      <c r="H1431" s="251"/>
      <c r="I1431" s="251"/>
      <c r="J1431" s="251"/>
      <c r="K1431" s="251"/>
      <c r="L1431" s="251"/>
      <c r="M1431" s="251"/>
      <c r="N1431" s="251"/>
      <c r="O1431" s="251"/>
      <c r="P1431" s="251"/>
      <c r="Q1431" s="251"/>
      <c r="R1431" s="251"/>
      <c r="S1431" s="251"/>
      <c r="T1431" s="251"/>
      <c r="U1431" s="251"/>
      <c r="V1431" s="251"/>
      <c r="W1431" s="251"/>
      <c r="X1431" s="251"/>
      <c r="Y1431" s="251"/>
      <c r="Z1431" s="251"/>
      <c r="AA1431" s="251"/>
      <c r="AB1431" s="251"/>
      <c r="AC1431" s="251"/>
      <c r="AD1431" s="251"/>
      <c r="AE1431" s="363"/>
      <c r="AF1431" s="363"/>
      <c r="AG1431" s="363"/>
      <c r="AH1431" s="363"/>
      <c r="AI1431" s="363"/>
      <c r="AJ1431" s="363"/>
      <c r="AK1431" s="363"/>
      <c r="AL1431" s="363"/>
      <c r="AM1431" s="363"/>
      <c r="AN1431" s="363"/>
      <c r="AO1431" s="363"/>
      <c r="AP1431" s="363"/>
      <c r="AQ1431" s="363"/>
      <c r="AR1431" s="363"/>
      <c r="AS1431" s="266"/>
    </row>
    <row r="1432" spans="1:46" s="243" customFormat="1" hidden="1" outlineLevel="1">
      <c r="A1432" s="464">
        <v>16</v>
      </c>
      <c r="B1432" s="283" t="s">
        <v>488</v>
      </c>
      <c r="C1432" s="251" t="s">
        <v>25</v>
      </c>
      <c r="D1432" s="255"/>
      <c r="E1432" s="255"/>
      <c r="F1432" s="255"/>
      <c r="G1432" s="255"/>
      <c r="H1432" s="255"/>
      <c r="I1432" s="255"/>
      <c r="J1432" s="255"/>
      <c r="K1432" s="255"/>
      <c r="L1432" s="255"/>
      <c r="M1432" s="255"/>
      <c r="N1432" s="255"/>
      <c r="O1432" s="255"/>
      <c r="P1432" s="255"/>
      <c r="Q1432" s="255">
        <v>0</v>
      </c>
      <c r="R1432" s="255"/>
      <c r="S1432" s="255"/>
      <c r="T1432" s="255"/>
      <c r="U1432" s="255"/>
      <c r="V1432" s="255"/>
      <c r="W1432" s="255"/>
      <c r="X1432" s="255"/>
      <c r="Y1432" s="255"/>
      <c r="Z1432" s="255"/>
      <c r="AA1432" s="255"/>
      <c r="AB1432" s="255"/>
      <c r="AC1432" s="255"/>
      <c r="AD1432" s="255"/>
      <c r="AE1432" s="361"/>
      <c r="AF1432" s="361"/>
      <c r="AG1432" s="361"/>
      <c r="AH1432" s="361"/>
      <c r="AI1432" s="361"/>
      <c r="AJ1432" s="361"/>
      <c r="AK1432" s="361"/>
      <c r="AL1432" s="361"/>
      <c r="AM1432" s="361"/>
      <c r="AN1432" s="361"/>
      <c r="AO1432" s="361"/>
      <c r="AP1432" s="361"/>
      <c r="AQ1432" s="361"/>
      <c r="AR1432" s="361"/>
      <c r="AS1432" s="256">
        <f>SUM(AE1432:AR1432)</f>
        <v>0</v>
      </c>
    </row>
    <row r="1433" spans="1:46" s="243" customFormat="1" hidden="1" outlineLevel="1">
      <c r="A1433" s="464"/>
      <c r="B1433" s="254" t="s">
        <v>742</v>
      </c>
      <c r="C1433" s="251" t="s">
        <v>163</v>
      </c>
      <c r="D1433" s="255"/>
      <c r="E1433" s="255"/>
      <c r="F1433" s="255"/>
      <c r="G1433" s="255"/>
      <c r="H1433" s="255"/>
      <c r="I1433" s="255"/>
      <c r="J1433" s="255"/>
      <c r="K1433" s="255"/>
      <c r="L1433" s="255"/>
      <c r="M1433" s="255"/>
      <c r="N1433" s="255"/>
      <c r="O1433" s="255"/>
      <c r="P1433" s="255"/>
      <c r="Q1433" s="255">
        <f>Q1432</f>
        <v>0</v>
      </c>
      <c r="R1433" s="255"/>
      <c r="S1433" s="255"/>
      <c r="T1433" s="255"/>
      <c r="U1433" s="255"/>
      <c r="V1433" s="255"/>
      <c r="W1433" s="255"/>
      <c r="X1433" s="255"/>
      <c r="Y1433" s="255"/>
      <c r="Z1433" s="255"/>
      <c r="AA1433" s="255"/>
      <c r="AB1433" s="255"/>
      <c r="AC1433" s="255"/>
      <c r="AD1433" s="255"/>
      <c r="AE1433" s="362">
        <f>AE1432</f>
        <v>0</v>
      </c>
      <c r="AF1433" s="362">
        <f t="shared" ref="AF1433:AQ1433" si="3581">AF1432</f>
        <v>0</v>
      </c>
      <c r="AG1433" s="362">
        <f t="shared" si="3581"/>
        <v>0</v>
      </c>
      <c r="AH1433" s="362">
        <f t="shared" si="3581"/>
        <v>0</v>
      </c>
      <c r="AI1433" s="362">
        <f t="shared" si="3581"/>
        <v>0</v>
      </c>
      <c r="AJ1433" s="362">
        <f t="shared" si="3581"/>
        <v>0</v>
      </c>
      <c r="AK1433" s="362">
        <f t="shared" si="3581"/>
        <v>0</v>
      </c>
      <c r="AL1433" s="362">
        <f t="shared" si="3581"/>
        <v>0</v>
      </c>
      <c r="AM1433" s="362">
        <f t="shared" si="3581"/>
        <v>0</v>
      </c>
      <c r="AN1433" s="362">
        <f t="shared" si="3581"/>
        <v>0</v>
      </c>
      <c r="AO1433" s="362">
        <f t="shared" si="3581"/>
        <v>0</v>
      </c>
      <c r="AP1433" s="362">
        <f t="shared" si="3581"/>
        <v>0</v>
      </c>
      <c r="AQ1433" s="362">
        <f t="shared" si="3581"/>
        <v>0</v>
      </c>
      <c r="AR1433" s="362">
        <f>AR1432</f>
        <v>0</v>
      </c>
      <c r="AS1433" s="257"/>
    </row>
    <row r="1434" spans="1:46" s="243" customFormat="1" hidden="1" outlineLevel="1">
      <c r="A1434" s="464"/>
      <c r="B1434" s="283"/>
      <c r="C1434" s="251"/>
      <c r="D1434" s="251"/>
      <c r="E1434" s="251"/>
      <c r="F1434" s="251"/>
      <c r="G1434" s="251"/>
      <c r="H1434" s="251"/>
      <c r="I1434" s="251"/>
      <c r="J1434" s="251"/>
      <c r="K1434" s="251"/>
      <c r="L1434" s="251"/>
      <c r="M1434" s="251"/>
      <c r="N1434" s="251"/>
      <c r="O1434" s="251"/>
      <c r="P1434" s="251"/>
      <c r="Q1434" s="251"/>
      <c r="R1434" s="251"/>
      <c r="S1434" s="251"/>
      <c r="T1434" s="251"/>
      <c r="U1434" s="251"/>
      <c r="V1434" s="251"/>
      <c r="W1434" s="251"/>
      <c r="X1434" s="251"/>
      <c r="Y1434" s="251"/>
      <c r="Z1434" s="251"/>
      <c r="AA1434" s="251"/>
      <c r="AB1434" s="251"/>
      <c r="AC1434" s="251"/>
      <c r="AD1434" s="251"/>
      <c r="AE1434" s="363"/>
      <c r="AF1434" s="363"/>
      <c r="AG1434" s="363"/>
      <c r="AH1434" s="363"/>
      <c r="AI1434" s="363"/>
      <c r="AJ1434" s="363"/>
      <c r="AK1434" s="367"/>
      <c r="AL1434" s="367"/>
      <c r="AM1434" s="367"/>
      <c r="AN1434" s="367"/>
      <c r="AO1434" s="367"/>
      <c r="AP1434" s="367"/>
      <c r="AQ1434" s="367"/>
      <c r="AR1434" s="367"/>
      <c r="AS1434" s="272"/>
    </row>
    <row r="1435" spans="1:46" ht="15.75" hidden="1" outlineLevel="1">
      <c r="A1435" s="464"/>
      <c r="B1435" s="455" t="s">
        <v>493</v>
      </c>
      <c r="C1435" s="279"/>
      <c r="D1435" s="250"/>
      <c r="E1435" s="249"/>
      <c r="F1435" s="249"/>
      <c r="G1435" s="249"/>
      <c r="H1435" s="249"/>
      <c r="I1435" s="249"/>
      <c r="J1435" s="249"/>
      <c r="K1435" s="249"/>
      <c r="L1435" s="249"/>
      <c r="M1435" s="249"/>
      <c r="N1435" s="249"/>
      <c r="O1435" s="249"/>
      <c r="P1435" s="249"/>
      <c r="Q1435" s="250"/>
      <c r="R1435" s="249"/>
      <c r="S1435" s="249"/>
      <c r="T1435" s="249"/>
      <c r="U1435" s="249"/>
      <c r="V1435" s="249"/>
      <c r="W1435" s="249"/>
      <c r="X1435" s="249"/>
      <c r="Y1435" s="249"/>
      <c r="Z1435" s="249"/>
      <c r="AA1435" s="249"/>
      <c r="AB1435" s="249"/>
      <c r="AC1435" s="249"/>
      <c r="AD1435" s="249"/>
      <c r="AE1435" s="365"/>
      <c r="AF1435" s="365"/>
      <c r="AG1435" s="365"/>
      <c r="AH1435" s="365"/>
      <c r="AI1435" s="365"/>
      <c r="AJ1435" s="365"/>
      <c r="AK1435" s="365"/>
      <c r="AL1435" s="365"/>
      <c r="AM1435" s="365"/>
      <c r="AN1435" s="365"/>
      <c r="AO1435" s="365"/>
      <c r="AP1435" s="365"/>
      <c r="AQ1435" s="365"/>
      <c r="AR1435" s="365"/>
      <c r="AS1435" s="252"/>
    </row>
    <row r="1436" spans="1:46" hidden="1" outlineLevel="1">
      <c r="A1436" s="464">
        <v>17</v>
      </c>
      <c r="B1436" s="379" t="s">
        <v>112</v>
      </c>
      <c r="C1436" s="251" t="s">
        <v>25</v>
      </c>
      <c r="D1436" s="255"/>
      <c r="E1436" s="255"/>
      <c r="F1436" s="255"/>
      <c r="G1436" s="255"/>
      <c r="H1436" s="255"/>
      <c r="I1436" s="255"/>
      <c r="J1436" s="255"/>
      <c r="K1436" s="255"/>
      <c r="L1436" s="255"/>
      <c r="M1436" s="255"/>
      <c r="N1436" s="255"/>
      <c r="O1436" s="255"/>
      <c r="P1436" s="255"/>
      <c r="Q1436" s="255">
        <v>12</v>
      </c>
      <c r="R1436" s="255"/>
      <c r="S1436" s="255"/>
      <c r="T1436" s="255"/>
      <c r="U1436" s="255"/>
      <c r="V1436" s="255"/>
      <c r="W1436" s="255"/>
      <c r="X1436" s="255"/>
      <c r="Y1436" s="255"/>
      <c r="Z1436" s="255"/>
      <c r="AA1436" s="255"/>
      <c r="AB1436" s="255"/>
      <c r="AC1436" s="255"/>
      <c r="AD1436" s="255"/>
      <c r="AE1436" s="377"/>
      <c r="AF1436" s="361"/>
      <c r="AG1436" s="361"/>
      <c r="AH1436" s="361"/>
      <c r="AI1436" s="361"/>
      <c r="AJ1436" s="361"/>
      <c r="AK1436" s="361"/>
      <c r="AL1436" s="366"/>
      <c r="AM1436" s="366"/>
      <c r="AN1436" s="366"/>
      <c r="AO1436" s="366"/>
      <c r="AP1436" s="366"/>
      <c r="AQ1436" s="366"/>
      <c r="AR1436" s="366"/>
      <c r="AS1436" s="256">
        <f>SUM(AE1436:AR1436)</f>
        <v>0</v>
      </c>
    </row>
    <row r="1437" spans="1:46" hidden="1" outlineLevel="1">
      <c r="A1437" s="464"/>
      <c r="B1437" s="254" t="s">
        <v>742</v>
      </c>
      <c r="C1437" s="251" t="s">
        <v>163</v>
      </c>
      <c r="D1437" s="255"/>
      <c r="E1437" s="255"/>
      <c r="F1437" s="255"/>
      <c r="G1437" s="255"/>
      <c r="H1437" s="255"/>
      <c r="I1437" s="255"/>
      <c r="J1437" s="255"/>
      <c r="K1437" s="255"/>
      <c r="L1437" s="255"/>
      <c r="M1437" s="255"/>
      <c r="N1437" s="255"/>
      <c r="O1437" s="255"/>
      <c r="P1437" s="255"/>
      <c r="Q1437" s="255">
        <f>Q1436</f>
        <v>12</v>
      </c>
      <c r="R1437" s="255"/>
      <c r="S1437" s="255"/>
      <c r="T1437" s="255"/>
      <c r="U1437" s="255"/>
      <c r="V1437" s="255"/>
      <c r="W1437" s="255"/>
      <c r="X1437" s="255"/>
      <c r="Y1437" s="255"/>
      <c r="Z1437" s="255"/>
      <c r="AA1437" s="255"/>
      <c r="AB1437" s="255"/>
      <c r="AC1437" s="255"/>
      <c r="AD1437" s="255"/>
      <c r="AE1437" s="362">
        <f>AE1436</f>
        <v>0</v>
      </c>
      <c r="AF1437" s="362">
        <f t="shared" ref="AF1437:AR1437" si="3582">AF1436</f>
        <v>0</v>
      </c>
      <c r="AG1437" s="362">
        <f t="shared" si="3582"/>
        <v>0</v>
      </c>
      <c r="AH1437" s="362">
        <f t="shared" si="3582"/>
        <v>0</v>
      </c>
      <c r="AI1437" s="362">
        <f t="shared" si="3582"/>
        <v>0</v>
      </c>
      <c r="AJ1437" s="362">
        <f t="shared" si="3582"/>
        <v>0</v>
      </c>
      <c r="AK1437" s="362">
        <f t="shared" si="3582"/>
        <v>0</v>
      </c>
      <c r="AL1437" s="362">
        <f t="shared" si="3582"/>
        <v>0</v>
      </c>
      <c r="AM1437" s="362">
        <f t="shared" si="3582"/>
        <v>0</v>
      </c>
      <c r="AN1437" s="362">
        <f t="shared" si="3582"/>
        <v>0</v>
      </c>
      <c r="AO1437" s="362">
        <f t="shared" si="3582"/>
        <v>0</v>
      </c>
      <c r="AP1437" s="362">
        <f t="shared" si="3582"/>
        <v>0</v>
      </c>
      <c r="AQ1437" s="362">
        <f t="shared" si="3582"/>
        <v>0</v>
      </c>
      <c r="AR1437" s="362">
        <f t="shared" si="3582"/>
        <v>0</v>
      </c>
      <c r="AS1437" s="266"/>
    </row>
    <row r="1438" spans="1:46" hidden="1" outlineLevel="1">
      <c r="A1438" s="464"/>
      <c r="B1438" s="254"/>
      <c r="C1438" s="251"/>
      <c r="D1438" s="251"/>
      <c r="E1438" s="251"/>
      <c r="F1438" s="251"/>
      <c r="G1438" s="251"/>
      <c r="H1438" s="251"/>
      <c r="I1438" s="251"/>
      <c r="J1438" s="251"/>
      <c r="K1438" s="251"/>
      <c r="L1438" s="251"/>
      <c r="M1438" s="251"/>
      <c r="N1438" s="251"/>
      <c r="O1438" s="251"/>
      <c r="P1438" s="251"/>
      <c r="Q1438" s="251"/>
      <c r="R1438" s="251"/>
      <c r="S1438" s="251"/>
      <c r="T1438" s="251"/>
      <c r="U1438" s="251"/>
      <c r="V1438" s="251"/>
      <c r="W1438" s="251"/>
      <c r="X1438" s="251"/>
      <c r="Y1438" s="251"/>
      <c r="Z1438" s="251"/>
      <c r="AA1438" s="251"/>
      <c r="AB1438" s="251"/>
      <c r="AC1438" s="251"/>
      <c r="AD1438" s="251"/>
      <c r="AE1438" s="373"/>
      <c r="AF1438" s="376"/>
      <c r="AG1438" s="376"/>
      <c r="AH1438" s="376"/>
      <c r="AI1438" s="376"/>
      <c r="AJ1438" s="376"/>
      <c r="AK1438" s="376"/>
      <c r="AL1438" s="376"/>
      <c r="AM1438" s="376"/>
      <c r="AN1438" s="376"/>
      <c r="AO1438" s="376"/>
      <c r="AP1438" s="376"/>
      <c r="AQ1438" s="376"/>
      <c r="AR1438" s="376"/>
      <c r="AS1438" s="266"/>
    </row>
    <row r="1439" spans="1:46" hidden="1" outlineLevel="1">
      <c r="A1439" s="464">
        <v>18</v>
      </c>
      <c r="B1439" s="379" t="s">
        <v>109</v>
      </c>
      <c r="C1439" s="251" t="s">
        <v>25</v>
      </c>
      <c r="D1439" s="255"/>
      <c r="E1439" s="255"/>
      <c r="F1439" s="255"/>
      <c r="G1439" s="255"/>
      <c r="H1439" s="255"/>
      <c r="I1439" s="255"/>
      <c r="J1439" s="255"/>
      <c r="K1439" s="255"/>
      <c r="L1439" s="255"/>
      <c r="M1439" s="255"/>
      <c r="N1439" s="255"/>
      <c r="O1439" s="255"/>
      <c r="P1439" s="255"/>
      <c r="Q1439" s="255">
        <v>12</v>
      </c>
      <c r="R1439" s="255"/>
      <c r="S1439" s="255"/>
      <c r="T1439" s="255"/>
      <c r="U1439" s="255"/>
      <c r="V1439" s="255"/>
      <c r="W1439" s="255"/>
      <c r="X1439" s="255"/>
      <c r="Y1439" s="255"/>
      <c r="Z1439" s="255"/>
      <c r="AA1439" s="255"/>
      <c r="AB1439" s="255"/>
      <c r="AC1439" s="255"/>
      <c r="AD1439" s="255"/>
      <c r="AE1439" s="377"/>
      <c r="AF1439" s="361"/>
      <c r="AG1439" s="361"/>
      <c r="AH1439" s="361"/>
      <c r="AI1439" s="361"/>
      <c r="AJ1439" s="361"/>
      <c r="AK1439" s="361"/>
      <c r="AL1439" s="366"/>
      <c r="AM1439" s="366"/>
      <c r="AN1439" s="366"/>
      <c r="AO1439" s="366"/>
      <c r="AP1439" s="366"/>
      <c r="AQ1439" s="366"/>
      <c r="AR1439" s="366"/>
      <c r="AS1439" s="256">
        <f>SUM(AE1439:AR1439)</f>
        <v>0</v>
      </c>
    </row>
    <row r="1440" spans="1:46" hidden="1" outlineLevel="1">
      <c r="A1440" s="464"/>
      <c r="B1440" s="254" t="s">
        <v>742</v>
      </c>
      <c r="C1440" s="251" t="s">
        <v>163</v>
      </c>
      <c r="D1440" s="255"/>
      <c r="E1440" s="255"/>
      <c r="F1440" s="255"/>
      <c r="G1440" s="255"/>
      <c r="H1440" s="255"/>
      <c r="I1440" s="255"/>
      <c r="J1440" s="255"/>
      <c r="K1440" s="255"/>
      <c r="L1440" s="255"/>
      <c r="M1440" s="255"/>
      <c r="N1440" s="255"/>
      <c r="O1440" s="255"/>
      <c r="P1440" s="255"/>
      <c r="Q1440" s="255">
        <f>Q1439</f>
        <v>12</v>
      </c>
      <c r="R1440" s="255"/>
      <c r="S1440" s="255"/>
      <c r="T1440" s="255"/>
      <c r="U1440" s="255"/>
      <c r="V1440" s="255"/>
      <c r="W1440" s="255"/>
      <c r="X1440" s="255"/>
      <c r="Y1440" s="255"/>
      <c r="Z1440" s="255"/>
      <c r="AA1440" s="255"/>
      <c r="AB1440" s="255"/>
      <c r="AC1440" s="255"/>
      <c r="AD1440" s="255"/>
      <c r="AE1440" s="362">
        <f>AE1439</f>
        <v>0</v>
      </c>
      <c r="AF1440" s="362">
        <f t="shared" ref="AF1440:AR1440" si="3583">AF1439</f>
        <v>0</v>
      </c>
      <c r="AG1440" s="362">
        <f t="shared" si="3583"/>
        <v>0</v>
      </c>
      <c r="AH1440" s="362">
        <f t="shared" si="3583"/>
        <v>0</v>
      </c>
      <c r="AI1440" s="362">
        <f t="shared" si="3583"/>
        <v>0</v>
      </c>
      <c r="AJ1440" s="362">
        <f t="shared" si="3583"/>
        <v>0</v>
      </c>
      <c r="AK1440" s="362">
        <f t="shared" si="3583"/>
        <v>0</v>
      </c>
      <c r="AL1440" s="362">
        <f t="shared" si="3583"/>
        <v>0</v>
      </c>
      <c r="AM1440" s="362">
        <f t="shared" si="3583"/>
        <v>0</v>
      </c>
      <c r="AN1440" s="362">
        <f t="shared" si="3583"/>
        <v>0</v>
      </c>
      <c r="AO1440" s="362">
        <f t="shared" si="3583"/>
        <v>0</v>
      </c>
      <c r="AP1440" s="362">
        <f t="shared" si="3583"/>
        <v>0</v>
      </c>
      <c r="AQ1440" s="362">
        <f t="shared" si="3583"/>
        <v>0</v>
      </c>
      <c r="AR1440" s="362">
        <f t="shared" si="3583"/>
        <v>0</v>
      </c>
      <c r="AS1440" s="266"/>
    </row>
    <row r="1441" spans="1:45" hidden="1" outlineLevel="1">
      <c r="A1441" s="464"/>
      <c r="B1441" s="281"/>
      <c r="C1441" s="251"/>
      <c r="D1441" s="251"/>
      <c r="E1441" s="251"/>
      <c r="F1441" s="251"/>
      <c r="G1441" s="251"/>
      <c r="H1441" s="251"/>
      <c r="I1441" s="251"/>
      <c r="J1441" s="251"/>
      <c r="K1441" s="251"/>
      <c r="L1441" s="251"/>
      <c r="M1441" s="251"/>
      <c r="N1441" s="251"/>
      <c r="O1441" s="251"/>
      <c r="P1441" s="251"/>
      <c r="Q1441" s="251"/>
      <c r="R1441" s="251"/>
      <c r="S1441" s="251"/>
      <c r="T1441" s="251"/>
      <c r="U1441" s="251"/>
      <c r="V1441" s="251"/>
      <c r="W1441" s="251"/>
      <c r="X1441" s="251"/>
      <c r="Y1441" s="251"/>
      <c r="Z1441" s="251"/>
      <c r="AA1441" s="251"/>
      <c r="AB1441" s="251"/>
      <c r="AC1441" s="251"/>
      <c r="AD1441" s="251"/>
      <c r="AE1441" s="374"/>
      <c r="AF1441" s="375"/>
      <c r="AG1441" s="375"/>
      <c r="AH1441" s="375"/>
      <c r="AI1441" s="375"/>
      <c r="AJ1441" s="375"/>
      <c r="AK1441" s="375"/>
      <c r="AL1441" s="375"/>
      <c r="AM1441" s="375"/>
      <c r="AN1441" s="375"/>
      <c r="AO1441" s="375"/>
      <c r="AP1441" s="375"/>
      <c r="AQ1441" s="375"/>
      <c r="AR1441" s="375"/>
      <c r="AS1441" s="257"/>
    </row>
    <row r="1442" spans="1:45" hidden="1" outlineLevel="1">
      <c r="A1442" s="464">
        <v>19</v>
      </c>
      <c r="B1442" s="379" t="s">
        <v>111</v>
      </c>
      <c r="C1442" s="251" t="s">
        <v>25</v>
      </c>
      <c r="D1442" s="255"/>
      <c r="E1442" s="255"/>
      <c r="F1442" s="255"/>
      <c r="G1442" s="255"/>
      <c r="H1442" s="255"/>
      <c r="I1442" s="255"/>
      <c r="J1442" s="255"/>
      <c r="K1442" s="255"/>
      <c r="L1442" s="255"/>
      <c r="M1442" s="255"/>
      <c r="N1442" s="255"/>
      <c r="O1442" s="255"/>
      <c r="P1442" s="255"/>
      <c r="Q1442" s="255">
        <v>12</v>
      </c>
      <c r="R1442" s="255"/>
      <c r="S1442" s="255"/>
      <c r="T1442" s="255"/>
      <c r="U1442" s="255"/>
      <c r="V1442" s="255"/>
      <c r="W1442" s="255"/>
      <c r="X1442" s="255"/>
      <c r="Y1442" s="255"/>
      <c r="Z1442" s="255"/>
      <c r="AA1442" s="255"/>
      <c r="AB1442" s="255"/>
      <c r="AC1442" s="255"/>
      <c r="AD1442" s="255"/>
      <c r="AE1442" s="377"/>
      <c r="AF1442" s="361"/>
      <c r="AG1442" s="361"/>
      <c r="AH1442" s="361"/>
      <c r="AI1442" s="361"/>
      <c r="AJ1442" s="361"/>
      <c r="AK1442" s="361"/>
      <c r="AL1442" s="366"/>
      <c r="AM1442" s="366"/>
      <c r="AN1442" s="366"/>
      <c r="AO1442" s="366"/>
      <c r="AP1442" s="366"/>
      <c r="AQ1442" s="366"/>
      <c r="AR1442" s="366"/>
      <c r="AS1442" s="256">
        <f>SUM(AE1442:AR1442)</f>
        <v>0</v>
      </c>
    </row>
    <row r="1443" spans="1:45" hidden="1" outlineLevel="1">
      <c r="A1443" s="464"/>
      <c r="B1443" s="254" t="s">
        <v>742</v>
      </c>
      <c r="C1443" s="251" t="s">
        <v>163</v>
      </c>
      <c r="D1443" s="255"/>
      <c r="E1443" s="255"/>
      <c r="F1443" s="255"/>
      <c r="G1443" s="255"/>
      <c r="H1443" s="255"/>
      <c r="I1443" s="255"/>
      <c r="J1443" s="255"/>
      <c r="K1443" s="255"/>
      <c r="L1443" s="255"/>
      <c r="M1443" s="255"/>
      <c r="N1443" s="255"/>
      <c r="O1443" s="255"/>
      <c r="P1443" s="255"/>
      <c r="Q1443" s="255">
        <f>Q1442</f>
        <v>12</v>
      </c>
      <c r="R1443" s="255"/>
      <c r="S1443" s="255"/>
      <c r="T1443" s="255"/>
      <c r="U1443" s="255"/>
      <c r="V1443" s="255"/>
      <c r="W1443" s="255"/>
      <c r="X1443" s="255"/>
      <c r="Y1443" s="255"/>
      <c r="Z1443" s="255"/>
      <c r="AA1443" s="255"/>
      <c r="AB1443" s="255"/>
      <c r="AC1443" s="255"/>
      <c r="AD1443" s="255"/>
      <c r="AE1443" s="362">
        <f>AE1442</f>
        <v>0</v>
      </c>
      <c r="AF1443" s="362">
        <f t="shared" ref="AF1443:AR1443" si="3584">AF1442</f>
        <v>0</v>
      </c>
      <c r="AG1443" s="362">
        <f t="shared" si="3584"/>
        <v>0</v>
      </c>
      <c r="AH1443" s="362">
        <f t="shared" si="3584"/>
        <v>0</v>
      </c>
      <c r="AI1443" s="362">
        <f t="shared" si="3584"/>
        <v>0</v>
      </c>
      <c r="AJ1443" s="362">
        <f t="shared" si="3584"/>
        <v>0</v>
      </c>
      <c r="AK1443" s="362">
        <f t="shared" si="3584"/>
        <v>0</v>
      </c>
      <c r="AL1443" s="362">
        <f t="shared" si="3584"/>
        <v>0</v>
      </c>
      <c r="AM1443" s="362">
        <f t="shared" si="3584"/>
        <v>0</v>
      </c>
      <c r="AN1443" s="362">
        <f t="shared" si="3584"/>
        <v>0</v>
      </c>
      <c r="AO1443" s="362">
        <f t="shared" si="3584"/>
        <v>0</v>
      </c>
      <c r="AP1443" s="362">
        <f t="shared" si="3584"/>
        <v>0</v>
      </c>
      <c r="AQ1443" s="362">
        <f t="shared" si="3584"/>
        <v>0</v>
      </c>
      <c r="AR1443" s="362">
        <f t="shared" si="3584"/>
        <v>0</v>
      </c>
      <c r="AS1443" s="257"/>
    </row>
    <row r="1444" spans="1:45" hidden="1" outlineLevel="1">
      <c r="A1444" s="464"/>
      <c r="B1444" s="281"/>
      <c r="C1444" s="251"/>
      <c r="D1444" s="251"/>
      <c r="E1444" s="251"/>
      <c r="F1444" s="251"/>
      <c r="G1444" s="251"/>
      <c r="H1444" s="251"/>
      <c r="I1444" s="251"/>
      <c r="J1444" s="251"/>
      <c r="K1444" s="251"/>
      <c r="L1444" s="251"/>
      <c r="M1444" s="251"/>
      <c r="N1444" s="251"/>
      <c r="O1444" s="251"/>
      <c r="P1444" s="251"/>
      <c r="Q1444" s="251"/>
      <c r="R1444" s="251"/>
      <c r="S1444" s="251"/>
      <c r="T1444" s="251"/>
      <c r="U1444" s="251"/>
      <c r="V1444" s="251"/>
      <c r="W1444" s="251"/>
      <c r="X1444" s="251"/>
      <c r="Y1444" s="251"/>
      <c r="Z1444" s="251"/>
      <c r="AA1444" s="251"/>
      <c r="AB1444" s="251"/>
      <c r="AC1444" s="251"/>
      <c r="AD1444" s="251"/>
      <c r="AE1444" s="363"/>
      <c r="AF1444" s="363"/>
      <c r="AG1444" s="363"/>
      <c r="AH1444" s="363"/>
      <c r="AI1444" s="363"/>
      <c r="AJ1444" s="363"/>
      <c r="AK1444" s="363"/>
      <c r="AL1444" s="363"/>
      <c r="AM1444" s="363"/>
      <c r="AN1444" s="363"/>
      <c r="AO1444" s="363"/>
      <c r="AP1444" s="363"/>
      <c r="AQ1444" s="363"/>
      <c r="AR1444" s="363"/>
      <c r="AS1444" s="266"/>
    </row>
    <row r="1445" spans="1:45" hidden="1" outlineLevel="1">
      <c r="A1445" s="464">
        <v>20</v>
      </c>
      <c r="B1445" s="379" t="s">
        <v>110</v>
      </c>
      <c r="C1445" s="251" t="s">
        <v>25</v>
      </c>
      <c r="D1445" s="255"/>
      <c r="E1445" s="255"/>
      <c r="F1445" s="255"/>
      <c r="G1445" s="255"/>
      <c r="H1445" s="255"/>
      <c r="I1445" s="255"/>
      <c r="J1445" s="255"/>
      <c r="K1445" s="255"/>
      <c r="L1445" s="255"/>
      <c r="M1445" s="255"/>
      <c r="N1445" s="255"/>
      <c r="O1445" s="255"/>
      <c r="P1445" s="255"/>
      <c r="Q1445" s="255">
        <v>12</v>
      </c>
      <c r="R1445" s="255"/>
      <c r="S1445" s="255"/>
      <c r="T1445" s="255"/>
      <c r="U1445" s="255"/>
      <c r="V1445" s="255"/>
      <c r="W1445" s="255"/>
      <c r="X1445" s="255"/>
      <c r="Y1445" s="255"/>
      <c r="Z1445" s="255"/>
      <c r="AA1445" s="255"/>
      <c r="AB1445" s="255"/>
      <c r="AC1445" s="255"/>
      <c r="AD1445" s="255"/>
      <c r="AE1445" s="377"/>
      <c r="AF1445" s="361"/>
      <c r="AG1445" s="361"/>
      <c r="AH1445" s="361"/>
      <c r="AI1445" s="361"/>
      <c r="AJ1445" s="361"/>
      <c r="AK1445" s="361"/>
      <c r="AL1445" s="366"/>
      <c r="AM1445" s="366"/>
      <c r="AN1445" s="366"/>
      <c r="AO1445" s="366"/>
      <c r="AP1445" s="366"/>
      <c r="AQ1445" s="366"/>
      <c r="AR1445" s="366"/>
      <c r="AS1445" s="256">
        <f>SUM(AE1445:AR1445)</f>
        <v>0</v>
      </c>
    </row>
    <row r="1446" spans="1:45" hidden="1" outlineLevel="1">
      <c r="A1446" s="464"/>
      <c r="B1446" s="254" t="s">
        <v>742</v>
      </c>
      <c r="C1446" s="251" t="s">
        <v>163</v>
      </c>
      <c r="D1446" s="255"/>
      <c r="E1446" s="255"/>
      <c r="F1446" s="255"/>
      <c r="G1446" s="255"/>
      <c r="H1446" s="255"/>
      <c r="I1446" s="255"/>
      <c r="J1446" s="255"/>
      <c r="K1446" s="255"/>
      <c r="L1446" s="255"/>
      <c r="M1446" s="255"/>
      <c r="N1446" s="255"/>
      <c r="O1446" s="255"/>
      <c r="P1446" s="255"/>
      <c r="Q1446" s="255">
        <f>Q1445</f>
        <v>12</v>
      </c>
      <c r="R1446" s="255"/>
      <c r="S1446" s="255"/>
      <c r="T1446" s="255"/>
      <c r="U1446" s="255"/>
      <c r="V1446" s="255"/>
      <c r="W1446" s="255"/>
      <c r="X1446" s="255"/>
      <c r="Y1446" s="255"/>
      <c r="Z1446" s="255"/>
      <c r="AA1446" s="255"/>
      <c r="AB1446" s="255"/>
      <c r="AC1446" s="255"/>
      <c r="AD1446" s="255"/>
      <c r="AE1446" s="362">
        <f t="shared" ref="AE1446:AR1446" si="3585">AE1445</f>
        <v>0</v>
      </c>
      <c r="AF1446" s="362">
        <f t="shared" si="3585"/>
        <v>0</v>
      </c>
      <c r="AG1446" s="362">
        <f t="shared" si="3585"/>
        <v>0</v>
      </c>
      <c r="AH1446" s="362">
        <f t="shared" si="3585"/>
        <v>0</v>
      </c>
      <c r="AI1446" s="362">
        <f t="shared" si="3585"/>
        <v>0</v>
      </c>
      <c r="AJ1446" s="362">
        <f t="shared" si="3585"/>
        <v>0</v>
      </c>
      <c r="AK1446" s="362">
        <f t="shared" si="3585"/>
        <v>0</v>
      </c>
      <c r="AL1446" s="362">
        <f t="shared" si="3585"/>
        <v>0</v>
      </c>
      <c r="AM1446" s="362">
        <f t="shared" si="3585"/>
        <v>0</v>
      </c>
      <c r="AN1446" s="362">
        <f t="shared" si="3585"/>
        <v>0</v>
      </c>
      <c r="AO1446" s="362">
        <f t="shared" si="3585"/>
        <v>0</v>
      </c>
      <c r="AP1446" s="362">
        <f t="shared" si="3585"/>
        <v>0</v>
      </c>
      <c r="AQ1446" s="362">
        <f t="shared" si="3585"/>
        <v>0</v>
      </c>
      <c r="AR1446" s="362">
        <f t="shared" si="3585"/>
        <v>0</v>
      </c>
      <c r="AS1446" s="266"/>
    </row>
    <row r="1447" spans="1:45" ht="15.75" hidden="1" outlineLevel="1">
      <c r="A1447" s="464"/>
      <c r="B1447" s="282"/>
      <c r="C1447" s="260"/>
      <c r="D1447" s="251"/>
      <c r="E1447" s="251"/>
      <c r="F1447" s="251"/>
      <c r="G1447" s="251"/>
      <c r="H1447" s="251"/>
      <c r="I1447" s="251"/>
      <c r="J1447" s="251"/>
      <c r="K1447" s="251"/>
      <c r="L1447" s="251"/>
      <c r="M1447" s="251"/>
      <c r="N1447" s="251"/>
      <c r="O1447" s="251"/>
      <c r="P1447" s="251"/>
      <c r="Q1447" s="260"/>
      <c r="R1447" s="251"/>
      <c r="S1447" s="251"/>
      <c r="T1447" s="251"/>
      <c r="U1447" s="251"/>
      <c r="V1447" s="251"/>
      <c r="W1447" s="251"/>
      <c r="X1447" s="251"/>
      <c r="Y1447" s="251"/>
      <c r="Z1447" s="251"/>
      <c r="AA1447" s="251"/>
      <c r="AB1447" s="251"/>
      <c r="AC1447" s="251"/>
      <c r="AD1447" s="251"/>
      <c r="AE1447" s="363"/>
      <c r="AF1447" s="363"/>
      <c r="AG1447" s="363"/>
      <c r="AH1447" s="363"/>
      <c r="AI1447" s="363"/>
      <c r="AJ1447" s="363"/>
      <c r="AK1447" s="363"/>
      <c r="AL1447" s="363"/>
      <c r="AM1447" s="363"/>
      <c r="AN1447" s="363"/>
      <c r="AO1447" s="363"/>
      <c r="AP1447" s="363"/>
      <c r="AQ1447" s="363"/>
      <c r="AR1447" s="363"/>
      <c r="AS1447" s="266"/>
    </row>
    <row r="1448" spans="1:45" ht="15.75" outlineLevel="1">
      <c r="A1448" s="464"/>
      <c r="B1448" s="454" t="s">
        <v>500</v>
      </c>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251"/>
      <c r="AE1448" s="373"/>
      <c r="AF1448" s="376"/>
      <c r="AG1448" s="376"/>
      <c r="AH1448" s="376"/>
      <c r="AI1448" s="376"/>
      <c r="AJ1448" s="376"/>
      <c r="AK1448" s="376"/>
      <c r="AL1448" s="376"/>
      <c r="AM1448" s="376"/>
      <c r="AN1448" s="376"/>
      <c r="AO1448" s="376"/>
      <c r="AP1448" s="376"/>
      <c r="AQ1448" s="376"/>
      <c r="AR1448" s="376"/>
      <c r="AS1448" s="266"/>
    </row>
    <row r="1449" spans="1:45" ht="15.75" outlineLevel="1">
      <c r="A1449" s="464"/>
      <c r="B1449" s="443" t="s">
        <v>496</v>
      </c>
      <c r="C1449" s="251"/>
      <c r="D1449" s="251"/>
      <c r="E1449" s="251"/>
      <c r="F1449" s="251"/>
      <c r="G1449" s="251"/>
      <c r="H1449" s="251"/>
      <c r="I1449" s="251"/>
      <c r="J1449" s="251"/>
      <c r="K1449" s="251"/>
      <c r="L1449" s="251"/>
      <c r="M1449" s="251"/>
      <c r="N1449" s="251"/>
      <c r="O1449" s="251"/>
      <c r="P1449" s="251"/>
      <c r="Q1449" s="251"/>
      <c r="R1449" s="251"/>
      <c r="S1449" s="251"/>
      <c r="T1449" s="251"/>
      <c r="U1449" s="251"/>
      <c r="V1449" s="251"/>
      <c r="W1449" s="251"/>
      <c r="X1449" s="251"/>
      <c r="Y1449" s="251"/>
      <c r="Z1449" s="251"/>
      <c r="AA1449" s="251"/>
      <c r="AB1449" s="251"/>
      <c r="AC1449" s="251"/>
      <c r="AD1449" s="251"/>
      <c r="AE1449" s="373"/>
      <c r="AF1449" s="376"/>
      <c r="AG1449" s="376"/>
      <c r="AH1449" s="376"/>
      <c r="AI1449" s="376"/>
      <c r="AJ1449" s="376"/>
      <c r="AK1449" s="376"/>
      <c r="AL1449" s="376"/>
      <c r="AM1449" s="376"/>
      <c r="AN1449" s="376"/>
      <c r="AO1449" s="376"/>
      <c r="AP1449" s="376"/>
      <c r="AQ1449" s="376"/>
      <c r="AR1449" s="376"/>
      <c r="AS1449" s="266"/>
    </row>
    <row r="1450" spans="1:45" ht="15" customHeight="1" outlineLevel="1">
      <c r="A1450" s="464">
        <v>21</v>
      </c>
      <c r="B1450" s="379" t="s">
        <v>113</v>
      </c>
      <c r="C1450" s="251" t="s">
        <v>25</v>
      </c>
      <c r="D1450" s="255">
        <f>SUMIFS('7.  Persistence Report'!BB$27:BB$603,'7.  Persistence Report'!$D$27:$D$603,$B1450,'7.  Persistence Report'!$H$27:$H$603,$D$1380,'7.  Persistence Report'!$J$27:$J$603,"&lt;&gt;Adjustment")</f>
        <v>0</v>
      </c>
      <c r="E1450" s="255">
        <f>SUMIFS('7.  Persistence Report'!BC$27:BC$603,'7.  Persistence Report'!$D$27:$D$603,$B1450,'7.  Persistence Report'!$H$27:$H$603,$D$1380,'7.  Persistence Report'!$J$27:$J$603,"&lt;&gt;Adjustment")</f>
        <v>0</v>
      </c>
      <c r="F1450" s="255">
        <f>SUMIFS('7.  Persistence Report'!BD$27:BD$603,'7.  Persistence Report'!$D$27:$D$603,$B1450,'7.  Persistence Report'!$H$27:$H$603,$D$1380,'7.  Persistence Report'!$J$27:$J$603,"&lt;&gt;Adjustment")</f>
        <v>0</v>
      </c>
      <c r="G1450" s="255">
        <f>SUMIFS('7.  Persistence Report'!BE$27:BE$603,'7.  Persistence Report'!$D$27:$D$603,$B1450,'7.  Persistence Report'!$H$27:$H$603,$D$1380,'7.  Persistence Report'!$J$27:$J$603,"&lt;&gt;Adjustment")</f>
        <v>0</v>
      </c>
      <c r="H1450" s="255">
        <f>SUMIFS('7.  Persistence Report'!BF$27:BF$603,'7.  Persistence Report'!$D$27:$D$603,$B1450,'7.  Persistence Report'!$H$27:$H$603,$D$1380,'7.  Persistence Report'!$J$27:$J$603,"&lt;&gt;Adjustment")</f>
        <v>0</v>
      </c>
      <c r="I1450" s="255">
        <f>SUMIFS('7.  Persistence Report'!BG$27:BG$603,'7.  Persistence Report'!$D$27:$D$603,$B1450,'7.  Persistence Report'!$H$27:$H$603,$D$1380,'7.  Persistence Report'!$J$27:$J$603,"&lt;&gt;Adjustment")</f>
        <v>0</v>
      </c>
      <c r="J1450" s="255">
        <f>SUMIFS('7.  Persistence Report'!BH$27:BH$603,'7.  Persistence Report'!$D$27:$D$603,$B1450,'7.  Persistence Report'!$H$27:$H$603,$D$1380,'7.  Persistence Report'!$J$27:$J$603,"&lt;&gt;Adjustment")</f>
        <v>0</v>
      </c>
      <c r="K1450" s="255">
        <f>SUMIFS('7.  Persistence Report'!BI$27:BI$603,'7.  Persistence Report'!$D$27:$D$603,$B1450,'7.  Persistence Report'!$H$27:$H$603,$D$1380,'7.  Persistence Report'!$J$27:$J$603,"&lt;&gt;Adjustment")</f>
        <v>0</v>
      </c>
      <c r="L1450" s="255">
        <f>SUMIFS('7.  Persistence Report'!BJ$27:BJ$603,'7.  Persistence Report'!$D$27:$D$603,$B1450,'7.  Persistence Report'!$H$27:$H$603,$D$1380,'7.  Persistence Report'!$J$27:$J$603,"&lt;&gt;Adjustment")</f>
        <v>0</v>
      </c>
      <c r="M1450" s="255">
        <f>SUMIFS('7.  Persistence Report'!BK$27:BK$603,'7.  Persistence Report'!$D$27:$D$603,$B1450,'7.  Persistence Report'!$H$27:$H$603,$D$1380,'7.  Persistence Report'!$J$27:$J$603,"&lt;&gt;Adjustment")</f>
        <v>0</v>
      </c>
      <c r="N1450" s="255">
        <f>SUMIFS('7.  Persistence Report'!BL$27:BL$603,'7.  Persistence Report'!$D$27:$D$603,$B1450,'7.  Persistence Report'!$H$27:$H$603,$D$1380,'7.  Persistence Report'!$J$27:$J$603,"&lt;&gt;Adjustment")</f>
        <v>0</v>
      </c>
      <c r="O1450" s="255">
        <f>SUMIFS('7.  Persistence Report'!BM$27:BM$603,'7.  Persistence Report'!$D$27:$D$603,$B1450,'7.  Persistence Report'!$H$27:$H$603,$D$1380,'7.  Persistence Report'!$J$27:$J$603,"&lt;&gt;Adjustment")</f>
        <v>0</v>
      </c>
      <c r="P1450" s="255">
        <f>SUMIFS('7.  Persistence Report'!BN$27:BN$603,'7.  Persistence Report'!$D$27:$D$603,$B1450,'7.  Persistence Report'!$H$27:$H$603,$D$1380,'7.  Persistence Report'!$J$27:$J$603,"&lt;&gt;Adjustment")</f>
        <v>0</v>
      </c>
      <c r="Q1450" s="251"/>
      <c r="R1450" s="255">
        <f>SUMIFS('7.  Persistence Report'!W$27:W$603,'7.  Persistence Report'!$D$27:$D$603,$B1450,'7.  Persistence Report'!$H$27:$H$603,$R$1380,'7.  Persistence Report'!$J$27:$J$603,"&lt;&gt;Adjustment")</f>
        <v>0</v>
      </c>
      <c r="S1450" s="255">
        <f>SUMIFS('7.  Persistence Report'!X$27:X$603,'7.  Persistence Report'!$D$27:$D$603,$B1450,'7.  Persistence Report'!$H$27:$H$603,$R$1380,'7.  Persistence Report'!$J$27:$J$603,"&lt;&gt;Adjustment")</f>
        <v>0</v>
      </c>
      <c r="T1450" s="255">
        <f>SUMIFS('7.  Persistence Report'!Y$27:Y$603,'7.  Persistence Report'!$D$27:$D$603,$B1450,'7.  Persistence Report'!$H$27:$H$603,$R$1380,'7.  Persistence Report'!$J$27:$J$603,"&lt;&gt;Adjustment")</f>
        <v>0</v>
      </c>
      <c r="U1450" s="255">
        <f>SUMIFS('7.  Persistence Report'!Z$27:Z$603,'7.  Persistence Report'!$D$27:$D$603,$B1450,'7.  Persistence Report'!$H$27:$H$603,$R$1380,'7.  Persistence Report'!$J$27:$J$603,"&lt;&gt;Adjustment")</f>
        <v>0</v>
      </c>
      <c r="V1450" s="255">
        <f>SUMIFS('7.  Persistence Report'!AA$27:AA$603,'7.  Persistence Report'!$D$27:$D$603,$B1450,'7.  Persistence Report'!$H$27:$H$603,$R$1380,'7.  Persistence Report'!$J$27:$J$603,"&lt;&gt;Adjustment")</f>
        <v>0</v>
      </c>
      <c r="W1450" s="255">
        <f>SUMIFS('7.  Persistence Report'!AB$27:AB$603,'7.  Persistence Report'!$D$27:$D$603,$B1450,'7.  Persistence Report'!$H$27:$H$603,$R$1380,'7.  Persistence Report'!$J$27:$J$603,"&lt;&gt;Adjustment")</f>
        <v>0</v>
      </c>
      <c r="X1450" s="255">
        <f>SUMIFS('7.  Persistence Report'!AC$27:AC$603,'7.  Persistence Report'!$D$27:$D$603,$B1450,'7.  Persistence Report'!$H$27:$H$603,$R$1380,'7.  Persistence Report'!$J$27:$J$603,"&lt;&gt;Adjustment")</f>
        <v>0</v>
      </c>
      <c r="Y1450" s="255">
        <f>SUMIFS('7.  Persistence Report'!AD$27:AD$603,'7.  Persistence Report'!$D$27:$D$603,$B1450,'7.  Persistence Report'!$H$27:$H$603,$R$1380,'7.  Persistence Report'!$J$27:$J$603,"&lt;&gt;Adjustment")</f>
        <v>0</v>
      </c>
      <c r="Z1450" s="255">
        <f>SUMIFS('7.  Persistence Report'!AE$27:AE$603,'7.  Persistence Report'!$D$27:$D$603,$B1450,'7.  Persistence Report'!$H$27:$H$603,$R$1380,'7.  Persistence Report'!$J$27:$J$603,"&lt;&gt;Adjustment")</f>
        <v>0</v>
      </c>
      <c r="AA1450" s="255">
        <f>SUMIFS('7.  Persistence Report'!AF$27:AF$603,'7.  Persistence Report'!$D$27:$D$603,$B1450,'7.  Persistence Report'!$H$27:$H$603,$R$1380,'7.  Persistence Report'!$J$27:$J$603,"&lt;&gt;Adjustment")</f>
        <v>0</v>
      </c>
      <c r="AB1450" s="255">
        <f>SUMIFS('7.  Persistence Report'!AG$27:AG$603,'7.  Persistence Report'!$D$27:$D$603,$B1450,'7.  Persistence Report'!$H$27:$H$603,$R$1380,'7.  Persistence Report'!$J$27:$J$603,"&lt;&gt;Adjustment")</f>
        <v>0</v>
      </c>
      <c r="AC1450" s="255">
        <f>SUMIFS('7.  Persistence Report'!AH$27:AH$603,'7.  Persistence Report'!$D$27:$D$603,$B1450,'7.  Persistence Report'!$H$27:$H$603,$R$1380,'7.  Persistence Report'!$J$27:$J$603,"&lt;&gt;Adjustment")</f>
        <v>0</v>
      </c>
      <c r="AD1450" s="255">
        <f>SUMIFS('7.  Persistence Report'!AI$27:AI$603,'7.  Persistence Report'!$D$27:$D$603,$B1450,'7.  Persistence Report'!$H$27:$H$603,$R$1380,'7.  Persistence Report'!$J$27:$J$603,"&lt;&gt;Adjustment")</f>
        <v>0</v>
      </c>
      <c r="AE1450" s="361">
        <f>IFERROR(VLOOKUP($B1450,'3-a.  Rate Class Allocations'!$B:$BK,52,FALSE),0)</f>
        <v>0</v>
      </c>
      <c r="AF1450" s="361">
        <f>IFERROR(VLOOKUP($B1450,'3-a.  Rate Class Allocations'!$B:$BK,54,FALSE),0)</f>
        <v>0</v>
      </c>
      <c r="AG1450" s="361">
        <f>IFERROR(VLOOKUP($B1450,'3-a.  Rate Class Allocations'!$B:$BK,56,FALSE),0)</f>
        <v>0</v>
      </c>
      <c r="AH1450" s="361">
        <f>IFERROR(VLOOKUP($B1450,'3-a.  Rate Class Allocations'!$B:$BK,57,FALSE),0)</f>
        <v>0</v>
      </c>
      <c r="AI1450" s="361">
        <f>IFERROR(VLOOKUP($B1450,'3-a.  Rate Class Allocations'!$B:$BK,59,FALSE),0)</f>
        <v>0</v>
      </c>
      <c r="AJ1450" s="361">
        <f>IFERROR(VLOOKUP($B1450,'3-a.  Rate Class Allocations'!$B:$BK,61,FALSE),0)</f>
        <v>0</v>
      </c>
      <c r="AK1450" s="361"/>
      <c r="AL1450" s="361"/>
      <c r="AM1450" s="361"/>
      <c r="AN1450" s="361"/>
      <c r="AO1450" s="361"/>
      <c r="AP1450" s="361"/>
      <c r="AQ1450" s="361"/>
      <c r="AR1450" s="361"/>
      <c r="AS1450" s="256">
        <f>SUM(AE1450:AR1450)</f>
        <v>0</v>
      </c>
    </row>
    <row r="1451" spans="1:45" ht="15" customHeight="1" outlineLevel="1">
      <c r="A1451" s="464"/>
      <c r="B1451" s="254" t="s">
        <v>742</v>
      </c>
      <c r="C1451" s="251" t="s">
        <v>163</v>
      </c>
      <c r="D1451" s="255">
        <f>SUMIFS('7.  Persistence Report'!BB$27:BB$603,'7.  Persistence Report'!$D$27:$D$603,$B1450,'7.  Persistence Report'!$H$27:$H$603,$D$1380,'7.  Persistence Report'!$J$27:$J$603,"Adjustment")</f>
        <v>0</v>
      </c>
      <c r="E1451" s="255">
        <f>SUMIFS('7.  Persistence Report'!BC$27:BC$603,'7.  Persistence Report'!$D$27:$D$603,$B1450,'7.  Persistence Report'!$H$27:$H$603,$D$1380,'7.  Persistence Report'!$J$27:$J$603,"Adjustment")</f>
        <v>0</v>
      </c>
      <c r="F1451" s="255">
        <f>SUMIFS('7.  Persistence Report'!BD$27:BD$603,'7.  Persistence Report'!$D$27:$D$603,$B1450,'7.  Persistence Report'!$H$27:$H$603,$D$1380,'7.  Persistence Report'!$J$27:$J$603,"Adjustment")</f>
        <v>0</v>
      </c>
      <c r="G1451" s="255">
        <f>SUMIFS('7.  Persistence Report'!BE$27:BE$603,'7.  Persistence Report'!$D$27:$D$603,$B1450,'7.  Persistence Report'!$H$27:$H$603,$D$1380,'7.  Persistence Report'!$J$27:$J$603,"Adjustment")</f>
        <v>0</v>
      </c>
      <c r="H1451" s="255">
        <f>SUMIFS('7.  Persistence Report'!BF$27:BF$603,'7.  Persistence Report'!$D$27:$D$603,$B1450,'7.  Persistence Report'!$H$27:$H$603,$D$1380,'7.  Persistence Report'!$J$27:$J$603,"Adjustment")</f>
        <v>0</v>
      </c>
      <c r="I1451" s="255">
        <f>SUMIFS('7.  Persistence Report'!BG$27:BG$603,'7.  Persistence Report'!$D$27:$D$603,$B1450,'7.  Persistence Report'!$H$27:$H$603,$D$1380,'7.  Persistence Report'!$J$27:$J$603,"Adjustment")</f>
        <v>0</v>
      </c>
      <c r="J1451" s="255">
        <f>SUMIFS('7.  Persistence Report'!BH$27:BH$603,'7.  Persistence Report'!$D$27:$D$603,$B1450,'7.  Persistence Report'!$H$27:$H$603,$D$1380,'7.  Persistence Report'!$J$27:$J$603,"Adjustment")</f>
        <v>0</v>
      </c>
      <c r="K1451" s="255">
        <f>SUMIFS('7.  Persistence Report'!BI$27:BI$603,'7.  Persistence Report'!$D$27:$D$603,$B1450,'7.  Persistence Report'!$H$27:$H$603,$D$1380,'7.  Persistence Report'!$J$27:$J$603,"Adjustment")</f>
        <v>0</v>
      </c>
      <c r="L1451" s="255">
        <f>SUMIFS('7.  Persistence Report'!BJ$27:BJ$603,'7.  Persistence Report'!$D$27:$D$603,$B1450,'7.  Persistence Report'!$H$27:$H$603,$D$1380,'7.  Persistence Report'!$J$27:$J$603,"Adjustment")</f>
        <v>0</v>
      </c>
      <c r="M1451" s="255">
        <f>SUMIFS('7.  Persistence Report'!BK$27:BK$603,'7.  Persistence Report'!$D$27:$D$603,$B1450,'7.  Persistence Report'!$H$27:$H$603,$D$1380,'7.  Persistence Report'!$J$27:$J$603,"Adjustment")</f>
        <v>0</v>
      </c>
      <c r="N1451" s="255">
        <f>SUMIFS('7.  Persistence Report'!BL$27:BL$603,'7.  Persistence Report'!$D$27:$D$603,$B1450,'7.  Persistence Report'!$H$27:$H$603,$D$1380,'7.  Persistence Report'!$J$27:$J$603,"Adjustment")</f>
        <v>0</v>
      </c>
      <c r="O1451" s="255">
        <f>SUMIFS('7.  Persistence Report'!BM$27:BM$603,'7.  Persistence Report'!$D$27:$D$603,$B1450,'7.  Persistence Report'!$H$27:$H$603,$D$1380,'7.  Persistence Report'!$J$27:$J$603,"Adjustment")</f>
        <v>0</v>
      </c>
      <c r="P1451" s="255">
        <f>SUMIFS('7.  Persistence Report'!BN$27:BN$603,'7.  Persistence Report'!$D$27:$D$603,$B1450,'7.  Persistence Report'!$H$27:$H$603,$D$1380,'7.  Persistence Report'!$J$27:$J$603,"Adjustment")</f>
        <v>0</v>
      </c>
      <c r="Q1451" s="251"/>
      <c r="R1451" s="255">
        <f>SUMIFS('7.  Persistence Report'!W$27:W$603,'7.  Persistence Report'!$D$27:$D$603,$B1450,'7.  Persistence Report'!$H$27:$H$603,$R$1380,'7.  Persistence Report'!$J$27:$J$603,"Adjustment")</f>
        <v>0</v>
      </c>
      <c r="S1451" s="255">
        <f>SUMIFS('7.  Persistence Report'!X$27:X$603,'7.  Persistence Report'!$D$27:$D$603,$B1450,'7.  Persistence Report'!$H$27:$H$603,$R$1380,'7.  Persistence Report'!$J$27:$J$603,"Adjustment")</f>
        <v>0</v>
      </c>
      <c r="T1451" s="255">
        <f>SUMIFS('7.  Persistence Report'!Y$27:Y$603,'7.  Persistence Report'!$D$27:$D$603,$B1450,'7.  Persistence Report'!$H$27:$H$603,$R$1380,'7.  Persistence Report'!$J$27:$J$603,"Adjustment")</f>
        <v>0</v>
      </c>
      <c r="U1451" s="255">
        <f>SUMIFS('7.  Persistence Report'!Z$27:Z$603,'7.  Persistence Report'!$D$27:$D$603,$B1450,'7.  Persistence Report'!$H$27:$H$603,$R$1380,'7.  Persistence Report'!$J$27:$J$603,"Adjustment")</f>
        <v>0</v>
      </c>
      <c r="V1451" s="255">
        <f>SUMIFS('7.  Persistence Report'!AA$27:AA$603,'7.  Persistence Report'!$D$27:$D$603,$B1450,'7.  Persistence Report'!$H$27:$H$603,$R$1380,'7.  Persistence Report'!$J$27:$J$603,"Adjustment")</f>
        <v>0</v>
      </c>
      <c r="W1451" s="255">
        <f>SUMIFS('7.  Persistence Report'!AB$27:AB$603,'7.  Persistence Report'!$D$27:$D$603,$B1450,'7.  Persistence Report'!$H$27:$H$603,$R$1380,'7.  Persistence Report'!$J$27:$J$603,"Adjustment")</f>
        <v>0</v>
      </c>
      <c r="X1451" s="255">
        <f>SUMIFS('7.  Persistence Report'!AC$27:AC$603,'7.  Persistence Report'!$D$27:$D$603,$B1450,'7.  Persistence Report'!$H$27:$H$603,$R$1380,'7.  Persistence Report'!$J$27:$J$603,"Adjustment")</f>
        <v>0</v>
      </c>
      <c r="Y1451" s="255">
        <f>SUMIFS('7.  Persistence Report'!AD$27:AD$603,'7.  Persistence Report'!$D$27:$D$603,$B1450,'7.  Persistence Report'!$H$27:$H$603,$R$1380,'7.  Persistence Report'!$J$27:$J$603,"Adjustment")</f>
        <v>0</v>
      </c>
      <c r="Z1451" s="255">
        <f>SUMIFS('7.  Persistence Report'!AE$27:AE$603,'7.  Persistence Report'!$D$27:$D$603,$B1450,'7.  Persistence Report'!$H$27:$H$603,$R$1380,'7.  Persistence Report'!$J$27:$J$603,"Adjustment")</f>
        <v>0</v>
      </c>
      <c r="AA1451" s="255">
        <f>SUMIFS('7.  Persistence Report'!AF$27:AF$603,'7.  Persistence Report'!$D$27:$D$603,$B1450,'7.  Persistence Report'!$H$27:$H$603,$R$1380,'7.  Persistence Report'!$J$27:$J$603,"Adjustment")</f>
        <v>0</v>
      </c>
      <c r="AB1451" s="255">
        <f>SUMIFS('7.  Persistence Report'!AG$27:AG$603,'7.  Persistence Report'!$D$27:$D$603,$B1450,'7.  Persistence Report'!$H$27:$H$603,$R$1380,'7.  Persistence Report'!$J$27:$J$603,"Adjustment")</f>
        <v>0</v>
      </c>
      <c r="AC1451" s="255">
        <f>SUMIFS('7.  Persistence Report'!AH$27:AH$603,'7.  Persistence Report'!$D$27:$D$603,$B1450,'7.  Persistence Report'!$H$27:$H$603,$R$1380,'7.  Persistence Report'!$J$27:$J$603,"Adjustment")</f>
        <v>0</v>
      </c>
      <c r="AD1451" s="255">
        <f>SUMIFS('7.  Persistence Report'!AI$27:AI$603,'7.  Persistence Report'!$D$27:$D$603,$B1450,'7.  Persistence Report'!$H$27:$H$603,$R$1380,'7.  Persistence Report'!$J$27:$J$603,"Adjustment")</f>
        <v>0</v>
      </c>
      <c r="AE1451" s="362">
        <f>AE1450</f>
        <v>0</v>
      </c>
      <c r="AF1451" s="362">
        <f t="shared" ref="AF1451:AR1451" si="3586">AF1450</f>
        <v>0</v>
      </c>
      <c r="AG1451" s="362">
        <f t="shared" si="3586"/>
        <v>0</v>
      </c>
      <c r="AH1451" s="362">
        <f t="shared" si="3586"/>
        <v>0</v>
      </c>
      <c r="AI1451" s="362">
        <f t="shared" si="3586"/>
        <v>0</v>
      </c>
      <c r="AJ1451" s="362">
        <f t="shared" si="3586"/>
        <v>0</v>
      </c>
      <c r="AK1451" s="362">
        <f t="shared" si="3586"/>
        <v>0</v>
      </c>
      <c r="AL1451" s="362">
        <f t="shared" si="3586"/>
        <v>0</v>
      </c>
      <c r="AM1451" s="362">
        <f t="shared" si="3586"/>
        <v>0</v>
      </c>
      <c r="AN1451" s="362">
        <f t="shared" si="3586"/>
        <v>0</v>
      </c>
      <c r="AO1451" s="362">
        <f t="shared" si="3586"/>
        <v>0</v>
      </c>
      <c r="AP1451" s="362">
        <f t="shared" si="3586"/>
        <v>0</v>
      </c>
      <c r="AQ1451" s="362">
        <f t="shared" si="3586"/>
        <v>0</v>
      </c>
      <c r="AR1451" s="362">
        <f t="shared" si="3586"/>
        <v>0</v>
      </c>
      <c r="AS1451" s="266"/>
    </row>
    <row r="1452" spans="1:45" ht="15" customHeight="1" outlineLevel="1">
      <c r="A1452" s="464"/>
      <c r="B1452" s="254"/>
      <c r="C1452" s="251"/>
      <c r="D1452" s="251"/>
      <c r="E1452" s="251"/>
      <c r="F1452" s="251"/>
      <c r="G1452" s="251"/>
      <c r="H1452" s="251"/>
      <c r="I1452" s="251"/>
      <c r="J1452" s="251"/>
      <c r="K1452" s="251"/>
      <c r="L1452" s="251"/>
      <c r="M1452" s="251"/>
      <c r="N1452" s="251"/>
      <c r="O1452" s="251"/>
      <c r="P1452" s="251"/>
      <c r="Q1452" s="251"/>
      <c r="R1452" s="251"/>
      <c r="S1452" s="251"/>
      <c r="T1452" s="251"/>
      <c r="U1452" s="251"/>
      <c r="V1452" s="251"/>
      <c r="W1452" s="251"/>
      <c r="X1452" s="251"/>
      <c r="Y1452" s="251"/>
      <c r="Z1452" s="251"/>
      <c r="AA1452" s="251"/>
      <c r="AB1452" s="251"/>
      <c r="AC1452" s="251"/>
      <c r="AD1452" s="251"/>
      <c r="AE1452" s="373"/>
      <c r="AF1452" s="376"/>
      <c r="AG1452" s="376"/>
      <c r="AH1452" s="376"/>
      <c r="AI1452" s="376"/>
      <c r="AJ1452" s="376"/>
      <c r="AK1452" s="376"/>
      <c r="AL1452" s="376"/>
      <c r="AM1452" s="376"/>
      <c r="AN1452" s="376"/>
      <c r="AO1452" s="376"/>
      <c r="AP1452" s="376"/>
      <c r="AQ1452" s="376"/>
      <c r="AR1452" s="376"/>
      <c r="AS1452" s="266"/>
    </row>
    <row r="1453" spans="1:45" ht="15" customHeight="1" outlineLevel="1">
      <c r="A1453" s="464">
        <v>22</v>
      </c>
      <c r="B1453" s="379" t="s">
        <v>114</v>
      </c>
      <c r="C1453" s="251" t="s">
        <v>25</v>
      </c>
      <c r="D1453" s="255">
        <f>SUMIFS('7.  Persistence Report'!BB$27:BB$603,'7.  Persistence Report'!$D$27:$D$603,$B1453,'7.  Persistence Report'!$H$27:$H$603,$D$1380,'7.  Persistence Report'!$J$27:$J$603,"&lt;&gt;Adjustment")</f>
        <v>0</v>
      </c>
      <c r="E1453" s="255">
        <f>SUMIFS('7.  Persistence Report'!BC$27:BC$603,'7.  Persistence Report'!$D$27:$D$603,$B1453,'7.  Persistence Report'!$H$27:$H$603,$D$1380,'7.  Persistence Report'!$J$27:$J$603,"&lt;&gt;Adjustment")</f>
        <v>0</v>
      </c>
      <c r="F1453" s="255">
        <f>SUMIFS('7.  Persistence Report'!BD$27:BD$603,'7.  Persistence Report'!$D$27:$D$603,$B1453,'7.  Persistence Report'!$H$27:$H$603,$D$1380,'7.  Persistence Report'!$J$27:$J$603,"&lt;&gt;Adjustment")</f>
        <v>0</v>
      </c>
      <c r="G1453" s="255">
        <f>SUMIFS('7.  Persistence Report'!BE$27:BE$603,'7.  Persistence Report'!$D$27:$D$603,$B1453,'7.  Persistence Report'!$H$27:$H$603,$D$1380,'7.  Persistence Report'!$J$27:$J$603,"&lt;&gt;Adjustment")</f>
        <v>0</v>
      </c>
      <c r="H1453" s="255">
        <f>SUMIFS('7.  Persistence Report'!BF$27:BF$603,'7.  Persistence Report'!$D$27:$D$603,$B1453,'7.  Persistence Report'!$H$27:$H$603,$D$1380,'7.  Persistence Report'!$J$27:$J$603,"&lt;&gt;Adjustment")</f>
        <v>0</v>
      </c>
      <c r="I1453" s="255">
        <f>SUMIFS('7.  Persistence Report'!BG$27:BG$603,'7.  Persistence Report'!$D$27:$D$603,$B1453,'7.  Persistence Report'!$H$27:$H$603,$D$1380,'7.  Persistence Report'!$J$27:$J$603,"&lt;&gt;Adjustment")</f>
        <v>0</v>
      </c>
      <c r="J1453" s="255">
        <f>SUMIFS('7.  Persistence Report'!BH$27:BH$603,'7.  Persistence Report'!$D$27:$D$603,$B1453,'7.  Persistence Report'!$H$27:$H$603,$D$1380,'7.  Persistence Report'!$J$27:$J$603,"&lt;&gt;Adjustment")</f>
        <v>0</v>
      </c>
      <c r="K1453" s="255">
        <f>SUMIFS('7.  Persistence Report'!BI$27:BI$603,'7.  Persistence Report'!$D$27:$D$603,$B1453,'7.  Persistence Report'!$H$27:$H$603,$D$1380,'7.  Persistence Report'!$J$27:$J$603,"&lt;&gt;Adjustment")</f>
        <v>0</v>
      </c>
      <c r="L1453" s="255">
        <f>SUMIFS('7.  Persistence Report'!BJ$27:BJ$603,'7.  Persistence Report'!$D$27:$D$603,$B1453,'7.  Persistence Report'!$H$27:$H$603,$D$1380,'7.  Persistence Report'!$J$27:$J$603,"&lt;&gt;Adjustment")</f>
        <v>0</v>
      </c>
      <c r="M1453" s="255">
        <f>SUMIFS('7.  Persistence Report'!BK$27:BK$603,'7.  Persistence Report'!$D$27:$D$603,$B1453,'7.  Persistence Report'!$H$27:$H$603,$D$1380,'7.  Persistence Report'!$J$27:$J$603,"&lt;&gt;Adjustment")</f>
        <v>0</v>
      </c>
      <c r="N1453" s="255">
        <f>SUMIFS('7.  Persistence Report'!BL$27:BL$603,'7.  Persistence Report'!$D$27:$D$603,$B1453,'7.  Persistence Report'!$H$27:$H$603,$D$1380,'7.  Persistence Report'!$J$27:$J$603,"&lt;&gt;Adjustment")</f>
        <v>0</v>
      </c>
      <c r="O1453" s="255">
        <f>SUMIFS('7.  Persistence Report'!BM$27:BM$603,'7.  Persistence Report'!$D$27:$D$603,$B1453,'7.  Persistence Report'!$H$27:$H$603,$D$1380,'7.  Persistence Report'!$J$27:$J$603,"&lt;&gt;Adjustment")</f>
        <v>0</v>
      </c>
      <c r="P1453" s="255">
        <f>SUMIFS('7.  Persistence Report'!BN$27:BN$603,'7.  Persistence Report'!$D$27:$D$603,$B1453,'7.  Persistence Report'!$H$27:$H$603,$D$1380,'7.  Persistence Report'!$J$27:$J$603,"&lt;&gt;Adjustment")</f>
        <v>0</v>
      </c>
      <c r="Q1453" s="251"/>
      <c r="R1453" s="255">
        <f>SUMIFS('7.  Persistence Report'!W$27:W$603,'7.  Persistence Report'!$D$27:$D$603,$B1453,'7.  Persistence Report'!$H$27:$H$603,$R$1380,'7.  Persistence Report'!$J$27:$J$603,"&lt;&gt;Adjustment")</f>
        <v>0</v>
      </c>
      <c r="S1453" s="255">
        <f>SUMIFS('7.  Persistence Report'!X$27:X$603,'7.  Persistence Report'!$D$27:$D$603,$B1453,'7.  Persistence Report'!$H$27:$H$603,$R$1380,'7.  Persistence Report'!$J$27:$J$603,"&lt;&gt;Adjustment")</f>
        <v>0</v>
      </c>
      <c r="T1453" s="255">
        <f>SUMIFS('7.  Persistence Report'!Y$27:Y$603,'7.  Persistence Report'!$D$27:$D$603,$B1453,'7.  Persistence Report'!$H$27:$H$603,$R$1380,'7.  Persistence Report'!$J$27:$J$603,"&lt;&gt;Adjustment")</f>
        <v>0</v>
      </c>
      <c r="U1453" s="255">
        <f>SUMIFS('7.  Persistence Report'!Z$27:Z$603,'7.  Persistence Report'!$D$27:$D$603,$B1453,'7.  Persistence Report'!$H$27:$H$603,$R$1380,'7.  Persistence Report'!$J$27:$J$603,"&lt;&gt;Adjustment")</f>
        <v>0</v>
      </c>
      <c r="V1453" s="255">
        <f>SUMIFS('7.  Persistence Report'!AA$27:AA$603,'7.  Persistence Report'!$D$27:$D$603,$B1453,'7.  Persistence Report'!$H$27:$H$603,$R$1380,'7.  Persistence Report'!$J$27:$J$603,"&lt;&gt;Adjustment")</f>
        <v>0</v>
      </c>
      <c r="W1453" s="255">
        <f>SUMIFS('7.  Persistence Report'!AB$27:AB$603,'7.  Persistence Report'!$D$27:$D$603,$B1453,'7.  Persistence Report'!$H$27:$H$603,$R$1380,'7.  Persistence Report'!$J$27:$J$603,"&lt;&gt;Adjustment")</f>
        <v>0</v>
      </c>
      <c r="X1453" s="255">
        <f>SUMIFS('7.  Persistence Report'!AC$27:AC$603,'7.  Persistence Report'!$D$27:$D$603,$B1453,'7.  Persistence Report'!$H$27:$H$603,$R$1380,'7.  Persistence Report'!$J$27:$J$603,"&lt;&gt;Adjustment")</f>
        <v>0</v>
      </c>
      <c r="Y1453" s="255">
        <f>SUMIFS('7.  Persistence Report'!AD$27:AD$603,'7.  Persistence Report'!$D$27:$D$603,$B1453,'7.  Persistence Report'!$H$27:$H$603,$R$1380,'7.  Persistence Report'!$J$27:$J$603,"&lt;&gt;Adjustment")</f>
        <v>0</v>
      </c>
      <c r="Z1453" s="255">
        <f>SUMIFS('7.  Persistence Report'!AE$27:AE$603,'7.  Persistence Report'!$D$27:$D$603,$B1453,'7.  Persistence Report'!$H$27:$H$603,$R$1380,'7.  Persistence Report'!$J$27:$J$603,"&lt;&gt;Adjustment")</f>
        <v>0</v>
      </c>
      <c r="AA1453" s="255">
        <f>SUMIFS('7.  Persistence Report'!AF$27:AF$603,'7.  Persistence Report'!$D$27:$D$603,$B1453,'7.  Persistence Report'!$H$27:$H$603,$R$1380,'7.  Persistence Report'!$J$27:$J$603,"&lt;&gt;Adjustment")</f>
        <v>0</v>
      </c>
      <c r="AB1453" s="255">
        <f>SUMIFS('7.  Persistence Report'!AG$27:AG$603,'7.  Persistence Report'!$D$27:$D$603,$B1453,'7.  Persistence Report'!$H$27:$H$603,$R$1380,'7.  Persistence Report'!$J$27:$J$603,"&lt;&gt;Adjustment")</f>
        <v>0</v>
      </c>
      <c r="AC1453" s="255">
        <f>SUMIFS('7.  Persistence Report'!AH$27:AH$603,'7.  Persistence Report'!$D$27:$D$603,$B1453,'7.  Persistence Report'!$H$27:$H$603,$R$1380,'7.  Persistence Report'!$J$27:$J$603,"&lt;&gt;Adjustment")</f>
        <v>0</v>
      </c>
      <c r="AD1453" s="255">
        <f>SUMIFS('7.  Persistence Report'!AI$27:AI$603,'7.  Persistence Report'!$D$27:$D$603,$B1453,'7.  Persistence Report'!$H$27:$H$603,$R$1380,'7.  Persistence Report'!$J$27:$J$603,"&lt;&gt;Adjustment")</f>
        <v>0</v>
      </c>
      <c r="AE1453" s="361">
        <f>IFERROR(VLOOKUP($B1453,'3-a.  Rate Class Allocations'!$B:$BK,52,FALSE),0)</f>
        <v>0</v>
      </c>
      <c r="AF1453" s="361">
        <f>IFERROR(VLOOKUP($B1453,'3-a.  Rate Class Allocations'!$B:$BK,54,FALSE),0)</f>
        <v>0</v>
      </c>
      <c r="AG1453" s="361">
        <f>IFERROR(VLOOKUP($B1453,'3-a.  Rate Class Allocations'!$B:$BK,56,FALSE),0)</f>
        <v>0</v>
      </c>
      <c r="AH1453" s="361">
        <f>IFERROR(VLOOKUP($B1453,'3-a.  Rate Class Allocations'!$B:$BK,57,FALSE),0)</f>
        <v>0</v>
      </c>
      <c r="AI1453" s="361">
        <f>IFERROR(VLOOKUP($B1453,'3-a.  Rate Class Allocations'!$B:$BK,59,FALSE),0)</f>
        <v>0</v>
      </c>
      <c r="AJ1453" s="361">
        <f>IFERROR(VLOOKUP($B1453,'3-a.  Rate Class Allocations'!$B:$BK,61,FALSE),0)</f>
        <v>0</v>
      </c>
      <c r="AK1453" s="361"/>
      <c r="AL1453" s="361"/>
      <c r="AM1453" s="361"/>
      <c r="AN1453" s="361"/>
      <c r="AO1453" s="361"/>
      <c r="AP1453" s="361"/>
      <c r="AQ1453" s="361"/>
      <c r="AR1453" s="361"/>
      <c r="AS1453" s="256">
        <f>SUM(AE1453:AR1453)</f>
        <v>0</v>
      </c>
    </row>
    <row r="1454" spans="1:45" ht="15" customHeight="1" outlineLevel="1">
      <c r="A1454" s="464"/>
      <c r="B1454" s="254" t="s">
        <v>742</v>
      </c>
      <c r="C1454" s="251" t="s">
        <v>163</v>
      </c>
      <c r="D1454" s="255">
        <f>SUMIFS('7.  Persistence Report'!BB$27:BB$603,'7.  Persistence Report'!$D$27:$D$603,$B1453,'7.  Persistence Report'!$H$27:$H$603,$D$1380,'7.  Persistence Report'!$J$27:$J$603,"Adjustment")</f>
        <v>0</v>
      </c>
      <c r="E1454" s="255">
        <f>SUMIFS('7.  Persistence Report'!BC$27:BC$603,'7.  Persistence Report'!$D$27:$D$603,$B1453,'7.  Persistence Report'!$H$27:$H$603,$D$1380,'7.  Persistence Report'!$J$27:$J$603,"Adjustment")</f>
        <v>0</v>
      </c>
      <c r="F1454" s="255">
        <f>SUMIFS('7.  Persistence Report'!BD$27:BD$603,'7.  Persistence Report'!$D$27:$D$603,$B1453,'7.  Persistence Report'!$H$27:$H$603,$D$1380,'7.  Persistence Report'!$J$27:$J$603,"Adjustment")</f>
        <v>0</v>
      </c>
      <c r="G1454" s="255">
        <f>SUMIFS('7.  Persistence Report'!BE$27:BE$603,'7.  Persistence Report'!$D$27:$D$603,$B1453,'7.  Persistence Report'!$H$27:$H$603,$D$1380,'7.  Persistence Report'!$J$27:$J$603,"Adjustment")</f>
        <v>0</v>
      </c>
      <c r="H1454" s="255">
        <f>SUMIFS('7.  Persistence Report'!BF$27:BF$603,'7.  Persistence Report'!$D$27:$D$603,$B1453,'7.  Persistence Report'!$H$27:$H$603,$D$1380,'7.  Persistence Report'!$J$27:$J$603,"Adjustment")</f>
        <v>0</v>
      </c>
      <c r="I1454" s="255">
        <f>SUMIFS('7.  Persistence Report'!BG$27:BG$603,'7.  Persistence Report'!$D$27:$D$603,$B1453,'7.  Persistence Report'!$H$27:$H$603,$D$1380,'7.  Persistence Report'!$J$27:$J$603,"Adjustment")</f>
        <v>0</v>
      </c>
      <c r="J1454" s="255">
        <f>SUMIFS('7.  Persistence Report'!BH$27:BH$603,'7.  Persistence Report'!$D$27:$D$603,$B1453,'7.  Persistence Report'!$H$27:$H$603,$D$1380,'7.  Persistence Report'!$J$27:$J$603,"Adjustment")</f>
        <v>0</v>
      </c>
      <c r="K1454" s="255">
        <f>SUMIFS('7.  Persistence Report'!BI$27:BI$603,'7.  Persistence Report'!$D$27:$D$603,$B1453,'7.  Persistence Report'!$H$27:$H$603,$D$1380,'7.  Persistence Report'!$J$27:$J$603,"Adjustment")</f>
        <v>0</v>
      </c>
      <c r="L1454" s="255">
        <f>SUMIFS('7.  Persistence Report'!BJ$27:BJ$603,'7.  Persistence Report'!$D$27:$D$603,$B1453,'7.  Persistence Report'!$H$27:$H$603,$D$1380,'7.  Persistence Report'!$J$27:$J$603,"Adjustment")</f>
        <v>0</v>
      </c>
      <c r="M1454" s="255">
        <f>SUMIFS('7.  Persistence Report'!BK$27:BK$603,'7.  Persistence Report'!$D$27:$D$603,$B1453,'7.  Persistence Report'!$H$27:$H$603,$D$1380,'7.  Persistence Report'!$J$27:$J$603,"Adjustment")</f>
        <v>0</v>
      </c>
      <c r="N1454" s="255">
        <f>SUMIFS('7.  Persistence Report'!BL$27:BL$603,'7.  Persistence Report'!$D$27:$D$603,$B1453,'7.  Persistence Report'!$H$27:$H$603,$D$1380,'7.  Persistence Report'!$J$27:$J$603,"Adjustment")</f>
        <v>0</v>
      </c>
      <c r="O1454" s="255">
        <f>SUMIFS('7.  Persistence Report'!BM$27:BM$603,'7.  Persistence Report'!$D$27:$D$603,$B1453,'7.  Persistence Report'!$H$27:$H$603,$D$1380,'7.  Persistence Report'!$J$27:$J$603,"Adjustment")</f>
        <v>0</v>
      </c>
      <c r="P1454" s="255">
        <f>SUMIFS('7.  Persistence Report'!BN$27:BN$603,'7.  Persistence Report'!$D$27:$D$603,$B1453,'7.  Persistence Report'!$H$27:$H$603,$D$1380,'7.  Persistence Report'!$J$27:$J$603,"Adjustment")</f>
        <v>0</v>
      </c>
      <c r="Q1454" s="251"/>
      <c r="R1454" s="255">
        <f>SUMIFS('7.  Persistence Report'!W$27:W$603,'7.  Persistence Report'!$D$27:$D$603,$B1453,'7.  Persistence Report'!$H$27:$H$603,$R$1380,'7.  Persistence Report'!$J$27:$J$603,"Adjustment")</f>
        <v>0</v>
      </c>
      <c r="S1454" s="255">
        <f>SUMIFS('7.  Persistence Report'!X$27:X$603,'7.  Persistence Report'!$D$27:$D$603,$B1453,'7.  Persistence Report'!$H$27:$H$603,$R$1380,'7.  Persistence Report'!$J$27:$J$603,"Adjustment")</f>
        <v>0</v>
      </c>
      <c r="T1454" s="255">
        <f>SUMIFS('7.  Persistence Report'!Y$27:Y$603,'7.  Persistence Report'!$D$27:$D$603,$B1453,'7.  Persistence Report'!$H$27:$H$603,$R$1380,'7.  Persistence Report'!$J$27:$J$603,"Adjustment")</f>
        <v>0</v>
      </c>
      <c r="U1454" s="255">
        <f>SUMIFS('7.  Persistence Report'!Z$27:Z$603,'7.  Persistence Report'!$D$27:$D$603,$B1453,'7.  Persistence Report'!$H$27:$H$603,$R$1380,'7.  Persistence Report'!$J$27:$J$603,"Adjustment")</f>
        <v>0</v>
      </c>
      <c r="V1454" s="255">
        <f>SUMIFS('7.  Persistence Report'!AA$27:AA$603,'7.  Persistence Report'!$D$27:$D$603,$B1453,'7.  Persistence Report'!$H$27:$H$603,$R$1380,'7.  Persistence Report'!$J$27:$J$603,"Adjustment")</f>
        <v>0</v>
      </c>
      <c r="W1454" s="255">
        <f>SUMIFS('7.  Persistence Report'!AB$27:AB$603,'7.  Persistence Report'!$D$27:$D$603,$B1453,'7.  Persistence Report'!$H$27:$H$603,$R$1380,'7.  Persistence Report'!$J$27:$J$603,"Adjustment")</f>
        <v>0</v>
      </c>
      <c r="X1454" s="255">
        <f>SUMIFS('7.  Persistence Report'!AC$27:AC$603,'7.  Persistence Report'!$D$27:$D$603,$B1453,'7.  Persistence Report'!$H$27:$H$603,$R$1380,'7.  Persistence Report'!$J$27:$J$603,"Adjustment")</f>
        <v>0</v>
      </c>
      <c r="Y1454" s="255">
        <f>SUMIFS('7.  Persistence Report'!AD$27:AD$603,'7.  Persistence Report'!$D$27:$D$603,$B1453,'7.  Persistence Report'!$H$27:$H$603,$R$1380,'7.  Persistence Report'!$J$27:$J$603,"Adjustment")</f>
        <v>0</v>
      </c>
      <c r="Z1454" s="255">
        <f>SUMIFS('7.  Persistence Report'!AE$27:AE$603,'7.  Persistence Report'!$D$27:$D$603,$B1453,'7.  Persistence Report'!$H$27:$H$603,$R$1380,'7.  Persistence Report'!$J$27:$J$603,"Adjustment")</f>
        <v>0</v>
      </c>
      <c r="AA1454" s="255">
        <f>SUMIFS('7.  Persistence Report'!AF$27:AF$603,'7.  Persistence Report'!$D$27:$D$603,$B1453,'7.  Persistence Report'!$H$27:$H$603,$R$1380,'7.  Persistence Report'!$J$27:$J$603,"Adjustment")</f>
        <v>0</v>
      </c>
      <c r="AB1454" s="255">
        <f>SUMIFS('7.  Persistence Report'!AG$27:AG$603,'7.  Persistence Report'!$D$27:$D$603,$B1453,'7.  Persistence Report'!$H$27:$H$603,$R$1380,'7.  Persistence Report'!$J$27:$J$603,"Adjustment")</f>
        <v>0</v>
      </c>
      <c r="AC1454" s="255">
        <f>SUMIFS('7.  Persistence Report'!AH$27:AH$603,'7.  Persistence Report'!$D$27:$D$603,$B1453,'7.  Persistence Report'!$H$27:$H$603,$R$1380,'7.  Persistence Report'!$J$27:$J$603,"Adjustment")</f>
        <v>0</v>
      </c>
      <c r="AD1454" s="255">
        <f>SUMIFS('7.  Persistence Report'!AI$27:AI$603,'7.  Persistence Report'!$D$27:$D$603,$B1453,'7.  Persistence Report'!$H$27:$H$603,$R$1380,'7.  Persistence Report'!$J$27:$J$603,"Adjustment")</f>
        <v>0</v>
      </c>
      <c r="AE1454" s="362">
        <f>AE1453</f>
        <v>0</v>
      </c>
      <c r="AF1454" s="362">
        <f t="shared" ref="AF1454:AR1454" si="3587">AF1453</f>
        <v>0</v>
      </c>
      <c r="AG1454" s="362">
        <f t="shared" si="3587"/>
        <v>0</v>
      </c>
      <c r="AH1454" s="362">
        <f t="shared" si="3587"/>
        <v>0</v>
      </c>
      <c r="AI1454" s="362">
        <f t="shared" si="3587"/>
        <v>0</v>
      </c>
      <c r="AJ1454" s="362">
        <f t="shared" si="3587"/>
        <v>0</v>
      </c>
      <c r="AK1454" s="362">
        <f t="shared" si="3587"/>
        <v>0</v>
      </c>
      <c r="AL1454" s="362">
        <f t="shared" si="3587"/>
        <v>0</v>
      </c>
      <c r="AM1454" s="362">
        <f t="shared" si="3587"/>
        <v>0</v>
      </c>
      <c r="AN1454" s="362">
        <f t="shared" si="3587"/>
        <v>0</v>
      </c>
      <c r="AO1454" s="362">
        <f t="shared" si="3587"/>
        <v>0</v>
      </c>
      <c r="AP1454" s="362">
        <f t="shared" si="3587"/>
        <v>0</v>
      </c>
      <c r="AQ1454" s="362">
        <f t="shared" si="3587"/>
        <v>0</v>
      </c>
      <c r="AR1454" s="362">
        <f t="shared" si="3587"/>
        <v>0</v>
      </c>
      <c r="AS1454" s="266"/>
    </row>
    <row r="1455" spans="1:45" ht="15" customHeight="1" outlineLevel="1">
      <c r="A1455" s="464"/>
      <c r="B1455" s="254"/>
      <c r="C1455" s="251"/>
      <c r="D1455" s="251"/>
      <c r="E1455" s="251"/>
      <c r="F1455" s="251"/>
      <c r="G1455" s="251"/>
      <c r="H1455" s="251"/>
      <c r="I1455" s="251"/>
      <c r="J1455" s="251"/>
      <c r="K1455" s="251"/>
      <c r="L1455" s="251"/>
      <c r="M1455" s="251"/>
      <c r="N1455" s="251"/>
      <c r="O1455" s="251"/>
      <c r="P1455" s="251"/>
      <c r="Q1455" s="251"/>
      <c r="R1455" s="251"/>
      <c r="S1455" s="251"/>
      <c r="T1455" s="251"/>
      <c r="U1455" s="251"/>
      <c r="V1455" s="251"/>
      <c r="W1455" s="251"/>
      <c r="X1455" s="251"/>
      <c r="Y1455" s="251"/>
      <c r="Z1455" s="251"/>
      <c r="AA1455" s="251"/>
      <c r="AB1455" s="251"/>
      <c r="AC1455" s="251"/>
      <c r="AD1455" s="251"/>
      <c r="AE1455" s="373"/>
      <c r="AF1455" s="376"/>
      <c r="AG1455" s="376"/>
      <c r="AH1455" s="376"/>
      <c r="AI1455" s="376"/>
      <c r="AJ1455" s="376"/>
      <c r="AK1455" s="376"/>
      <c r="AL1455" s="376"/>
      <c r="AM1455" s="376"/>
      <c r="AN1455" s="376"/>
      <c r="AO1455" s="376"/>
      <c r="AP1455" s="376"/>
      <c r="AQ1455" s="376"/>
      <c r="AR1455" s="376"/>
      <c r="AS1455" s="266"/>
    </row>
    <row r="1456" spans="1:45" ht="15" customHeight="1" outlineLevel="1">
      <c r="A1456" s="464">
        <v>23</v>
      </c>
      <c r="B1456" s="379" t="s">
        <v>115</v>
      </c>
      <c r="C1456" s="251" t="s">
        <v>25</v>
      </c>
      <c r="D1456" s="255">
        <f>SUMIFS('7.  Persistence Report'!BB$27:BB$603,'7.  Persistence Report'!$D$27:$D$603,$B1456,'7.  Persistence Report'!$H$27:$H$603,$D$1380,'7.  Persistence Report'!$J$27:$J$603,"&lt;&gt;Adjustment")</f>
        <v>0</v>
      </c>
      <c r="E1456" s="255">
        <f>SUMIFS('7.  Persistence Report'!BC$27:BC$603,'7.  Persistence Report'!$D$27:$D$603,$B1456,'7.  Persistence Report'!$H$27:$H$603,$D$1380,'7.  Persistence Report'!$J$27:$J$603,"&lt;&gt;Adjustment")</f>
        <v>0</v>
      </c>
      <c r="F1456" s="255">
        <f>SUMIFS('7.  Persistence Report'!BD$27:BD$603,'7.  Persistence Report'!$D$27:$D$603,$B1456,'7.  Persistence Report'!$H$27:$H$603,$D$1380,'7.  Persistence Report'!$J$27:$J$603,"&lt;&gt;Adjustment")</f>
        <v>0</v>
      </c>
      <c r="G1456" s="255">
        <f>SUMIFS('7.  Persistence Report'!BE$27:BE$603,'7.  Persistence Report'!$D$27:$D$603,$B1456,'7.  Persistence Report'!$H$27:$H$603,$D$1380,'7.  Persistence Report'!$J$27:$J$603,"&lt;&gt;Adjustment")</f>
        <v>0</v>
      </c>
      <c r="H1456" s="255">
        <f>SUMIFS('7.  Persistence Report'!BF$27:BF$603,'7.  Persistence Report'!$D$27:$D$603,$B1456,'7.  Persistence Report'!$H$27:$H$603,$D$1380,'7.  Persistence Report'!$J$27:$J$603,"&lt;&gt;Adjustment")</f>
        <v>0</v>
      </c>
      <c r="I1456" s="255">
        <f>SUMIFS('7.  Persistence Report'!BG$27:BG$603,'7.  Persistence Report'!$D$27:$D$603,$B1456,'7.  Persistence Report'!$H$27:$H$603,$D$1380,'7.  Persistence Report'!$J$27:$J$603,"&lt;&gt;Adjustment")</f>
        <v>0</v>
      </c>
      <c r="J1456" s="255">
        <f>SUMIFS('7.  Persistence Report'!BH$27:BH$603,'7.  Persistence Report'!$D$27:$D$603,$B1456,'7.  Persistence Report'!$H$27:$H$603,$D$1380,'7.  Persistence Report'!$J$27:$J$603,"&lt;&gt;Adjustment")</f>
        <v>0</v>
      </c>
      <c r="K1456" s="255">
        <f>SUMIFS('7.  Persistence Report'!BI$27:BI$603,'7.  Persistence Report'!$D$27:$D$603,$B1456,'7.  Persistence Report'!$H$27:$H$603,$D$1380,'7.  Persistence Report'!$J$27:$J$603,"&lt;&gt;Adjustment")</f>
        <v>0</v>
      </c>
      <c r="L1456" s="255">
        <f>SUMIFS('7.  Persistence Report'!BJ$27:BJ$603,'7.  Persistence Report'!$D$27:$D$603,$B1456,'7.  Persistence Report'!$H$27:$H$603,$D$1380,'7.  Persistence Report'!$J$27:$J$603,"&lt;&gt;Adjustment")</f>
        <v>0</v>
      </c>
      <c r="M1456" s="255">
        <f>SUMIFS('7.  Persistence Report'!BK$27:BK$603,'7.  Persistence Report'!$D$27:$D$603,$B1456,'7.  Persistence Report'!$H$27:$H$603,$D$1380,'7.  Persistence Report'!$J$27:$J$603,"&lt;&gt;Adjustment")</f>
        <v>0</v>
      </c>
      <c r="N1456" s="255">
        <f>SUMIFS('7.  Persistence Report'!BL$27:BL$603,'7.  Persistence Report'!$D$27:$D$603,$B1456,'7.  Persistence Report'!$H$27:$H$603,$D$1380,'7.  Persistence Report'!$J$27:$J$603,"&lt;&gt;Adjustment")</f>
        <v>0</v>
      </c>
      <c r="O1456" s="255">
        <f>SUMIFS('7.  Persistence Report'!BM$27:BM$603,'7.  Persistence Report'!$D$27:$D$603,$B1456,'7.  Persistence Report'!$H$27:$H$603,$D$1380,'7.  Persistence Report'!$J$27:$J$603,"&lt;&gt;Adjustment")</f>
        <v>0</v>
      </c>
      <c r="P1456" s="255">
        <f>SUMIFS('7.  Persistence Report'!BN$27:BN$603,'7.  Persistence Report'!$D$27:$D$603,$B1456,'7.  Persistence Report'!$H$27:$H$603,$D$1380,'7.  Persistence Report'!$J$27:$J$603,"&lt;&gt;Adjustment")</f>
        <v>0</v>
      </c>
      <c r="Q1456" s="251"/>
      <c r="R1456" s="255">
        <f>SUMIFS('7.  Persistence Report'!W$27:W$603,'7.  Persistence Report'!$D$27:$D$603,$B1456,'7.  Persistence Report'!$H$27:$H$603,$R$1380,'7.  Persistence Report'!$J$27:$J$603,"&lt;&gt;Adjustment")</f>
        <v>0</v>
      </c>
      <c r="S1456" s="255">
        <f>SUMIFS('7.  Persistence Report'!X$27:X$603,'7.  Persistence Report'!$D$27:$D$603,$B1456,'7.  Persistence Report'!$H$27:$H$603,$R$1380,'7.  Persistence Report'!$J$27:$J$603,"&lt;&gt;Adjustment")</f>
        <v>0</v>
      </c>
      <c r="T1456" s="255">
        <f>SUMIFS('7.  Persistence Report'!Y$27:Y$603,'7.  Persistence Report'!$D$27:$D$603,$B1456,'7.  Persistence Report'!$H$27:$H$603,$R$1380,'7.  Persistence Report'!$J$27:$J$603,"&lt;&gt;Adjustment")</f>
        <v>0</v>
      </c>
      <c r="U1456" s="255">
        <f>SUMIFS('7.  Persistence Report'!Z$27:Z$603,'7.  Persistence Report'!$D$27:$D$603,$B1456,'7.  Persistence Report'!$H$27:$H$603,$R$1380,'7.  Persistence Report'!$J$27:$J$603,"&lt;&gt;Adjustment")</f>
        <v>0</v>
      </c>
      <c r="V1456" s="255">
        <f>SUMIFS('7.  Persistence Report'!AA$27:AA$603,'7.  Persistence Report'!$D$27:$D$603,$B1456,'7.  Persistence Report'!$H$27:$H$603,$R$1380,'7.  Persistence Report'!$J$27:$J$603,"&lt;&gt;Adjustment")</f>
        <v>0</v>
      </c>
      <c r="W1456" s="255">
        <f>SUMIFS('7.  Persistence Report'!AB$27:AB$603,'7.  Persistence Report'!$D$27:$D$603,$B1456,'7.  Persistence Report'!$H$27:$H$603,$R$1380,'7.  Persistence Report'!$J$27:$J$603,"&lt;&gt;Adjustment")</f>
        <v>0</v>
      </c>
      <c r="X1456" s="255">
        <f>SUMIFS('7.  Persistence Report'!AC$27:AC$603,'7.  Persistence Report'!$D$27:$D$603,$B1456,'7.  Persistence Report'!$H$27:$H$603,$R$1380,'7.  Persistence Report'!$J$27:$J$603,"&lt;&gt;Adjustment")</f>
        <v>0</v>
      </c>
      <c r="Y1456" s="255">
        <f>SUMIFS('7.  Persistence Report'!AD$27:AD$603,'7.  Persistence Report'!$D$27:$D$603,$B1456,'7.  Persistence Report'!$H$27:$H$603,$R$1380,'7.  Persistence Report'!$J$27:$J$603,"&lt;&gt;Adjustment")</f>
        <v>0</v>
      </c>
      <c r="Z1456" s="255">
        <f>SUMIFS('7.  Persistence Report'!AE$27:AE$603,'7.  Persistence Report'!$D$27:$D$603,$B1456,'7.  Persistence Report'!$H$27:$H$603,$R$1380,'7.  Persistence Report'!$J$27:$J$603,"&lt;&gt;Adjustment")</f>
        <v>0</v>
      </c>
      <c r="AA1456" s="255">
        <f>SUMIFS('7.  Persistence Report'!AF$27:AF$603,'7.  Persistence Report'!$D$27:$D$603,$B1456,'7.  Persistence Report'!$H$27:$H$603,$R$1380,'7.  Persistence Report'!$J$27:$J$603,"&lt;&gt;Adjustment")</f>
        <v>0</v>
      </c>
      <c r="AB1456" s="255">
        <f>SUMIFS('7.  Persistence Report'!AG$27:AG$603,'7.  Persistence Report'!$D$27:$D$603,$B1456,'7.  Persistence Report'!$H$27:$H$603,$R$1380,'7.  Persistence Report'!$J$27:$J$603,"&lt;&gt;Adjustment")</f>
        <v>0</v>
      </c>
      <c r="AC1456" s="255">
        <f>SUMIFS('7.  Persistence Report'!AH$27:AH$603,'7.  Persistence Report'!$D$27:$D$603,$B1456,'7.  Persistence Report'!$H$27:$H$603,$R$1380,'7.  Persistence Report'!$J$27:$J$603,"&lt;&gt;Adjustment")</f>
        <v>0</v>
      </c>
      <c r="AD1456" s="255">
        <f>SUMIFS('7.  Persistence Report'!AI$27:AI$603,'7.  Persistence Report'!$D$27:$D$603,$B1456,'7.  Persistence Report'!$H$27:$H$603,$R$1380,'7.  Persistence Report'!$J$27:$J$603,"&lt;&gt;Adjustment")</f>
        <v>0</v>
      </c>
      <c r="AE1456" s="361">
        <f>IFERROR(VLOOKUP($B1456,'3-a.  Rate Class Allocations'!$B:$BK,52,FALSE),0)</f>
        <v>1</v>
      </c>
      <c r="AF1456" s="361">
        <f>IFERROR(VLOOKUP($B1456,'3-a.  Rate Class Allocations'!$B:$BK,54,FALSE),0)</f>
        <v>0</v>
      </c>
      <c r="AG1456" s="361">
        <f>IFERROR(VLOOKUP($B1456,'3-a.  Rate Class Allocations'!$B:$BK,56,FALSE),0)</f>
        <v>0</v>
      </c>
      <c r="AH1456" s="361">
        <f>IFERROR(VLOOKUP($B1456,'3-a.  Rate Class Allocations'!$B:$BK,57,FALSE),0)</f>
        <v>0</v>
      </c>
      <c r="AI1456" s="361">
        <f>IFERROR(VLOOKUP($B1456,'3-a.  Rate Class Allocations'!$B:$BK,59,FALSE),0)</f>
        <v>0</v>
      </c>
      <c r="AJ1456" s="361">
        <f>IFERROR(VLOOKUP($B1456,'3-a.  Rate Class Allocations'!$B:$BK,61,FALSE),0)</f>
        <v>0</v>
      </c>
      <c r="AK1456" s="361"/>
      <c r="AL1456" s="361"/>
      <c r="AM1456" s="361"/>
      <c r="AN1456" s="361"/>
      <c r="AO1456" s="361"/>
      <c r="AP1456" s="361"/>
      <c r="AQ1456" s="361"/>
      <c r="AR1456" s="361"/>
      <c r="AS1456" s="256">
        <f>SUM(AE1456:AR1456)</f>
        <v>1</v>
      </c>
    </row>
    <row r="1457" spans="1:45" ht="15" customHeight="1" outlineLevel="1">
      <c r="A1457" s="464"/>
      <c r="B1457" s="254" t="s">
        <v>742</v>
      </c>
      <c r="C1457" s="251" t="s">
        <v>163</v>
      </c>
      <c r="D1457" s="255">
        <f>SUMIFS('7.  Persistence Report'!BB$27:BB$603,'7.  Persistence Report'!$D$27:$D$603,$B1456,'7.  Persistence Report'!$H$27:$H$603,$D$1380,'7.  Persistence Report'!$J$27:$J$603,"Adjustment")</f>
        <v>0</v>
      </c>
      <c r="E1457" s="255">
        <f>SUMIFS('7.  Persistence Report'!BC$27:BC$603,'7.  Persistence Report'!$D$27:$D$603,$B1456,'7.  Persistence Report'!$H$27:$H$603,$D$1380,'7.  Persistence Report'!$J$27:$J$603,"Adjustment")</f>
        <v>0</v>
      </c>
      <c r="F1457" s="255">
        <f>SUMIFS('7.  Persistence Report'!BD$27:BD$603,'7.  Persistence Report'!$D$27:$D$603,$B1456,'7.  Persistence Report'!$H$27:$H$603,$D$1380,'7.  Persistence Report'!$J$27:$J$603,"Adjustment")</f>
        <v>0</v>
      </c>
      <c r="G1457" s="255">
        <f>SUMIFS('7.  Persistence Report'!BE$27:BE$603,'7.  Persistence Report'!$D$27:$D$603,$B1456,'7.  Persistence Report'!$H$27:$H$603,$D$1380,'7.  Persistence Report'!$J$27:$J$603,"Adjustment")</f>
        <v>0</v>
      </c>
      <c r="H1457" s="255">
        <f>SUMIFS('7.  Persistence Report'!BF$27:BF$603,'7.  Persistence Report'!$D$27:$D$603,$B1456,'7.  Persistence Report'!$H$27:$H$603,$D$1380,'7.  Persistence Report'!$J$27:$J$603,"Adjustment")</f>
        <v>0</v>
      </c>
      <c r="I1457" s="255">
        <f>SUMIFS('7.  Persistence Report'!BG$27:BG$603,'7.  Persistence Report'!$D$27:$D$603,$B1456,'7.  Persistence Report'!$H$27:$H$603,$D$1380,'7.  Persistence Report'!$J$27:$J$603,"Adjustment")</f>
        <v>0</v>
      </c>
      <c r="J1457" s="255">
        <f>SUMIFS('7.  Persistence Report'!BH$27:BH$603,'7.  Persistence Report'!$D$27:$D$603,$B1456,'7.  Persistence Report'!$H$27:$H$603,$D$1380,'7.  Persistence Report'!$J$27:$J$603,"Adjustment")</f>
        <v>0</v>
      </c>
      <c r="K1457" s="255">
        <f>SUMIFS('7.  Persistence Report'!BI$27:BI$603,'7.  Persistence Report'!$D$27:$D$603,$B1456,'7.  Persistence Report'!$H$27:$H$603,$D$1380,'7.  Persistence Report'!$J$27:$J$603,"Adjustment")</f>
        <v>0</v>
      </c>
      <c r="L1457" s="255">
        <f>SUMIFS('7.  Persistence Report'!BJ$27:BJ$603,'7.  Persistence Report'!$D$27:$D$603,$B1456,'7.  Persistence Report'!$H$27:$H$603,$D$1380,'7.  Persistence Report'!$J$27:$J$603,"Adjustment")</f>
        <v>0</v>
      </c>
      <c r="M1457" s="255">
        <f>SUMIFS('7.  Persistence Report'!BK$27:BK$603,'7.  Persistence Report'!$D$27:$D$603,$B1456,'7.  Persistence Report'!$H$27:$H$603,$D$1380,'7.  Persistence Report'!$J$27:$J$603,"Adjustment")</f>
        <v>0</v>
      </c>
      <c r="N1457" s="255">
        <f>SUMIFS('7.  Persistence Report'!BL$27:BL$603,'7.  Persistence Report'!$D$27:$D$603,$B1456,'7.  Persistence Report'!$H$27:$H$603,$D$1380,'7.  Persistence Report'!$J$27:$J$603,"Adjustment")</f>
        <v>0</v>
      </c>
      <c r="O1457" s="255">
        <f>SUMIFS('7.  Persistence Report'!BM$27:BM$603,'7.  Persistence Report'!$D$27:$D$603,$B1456,'7.  Persistence Report'!$H$27:$H$603,$D$1380,'7.  Persistence Report'!$J$27:$J$603,"Adjustment")</f>
        <v>0</v>
      </c>
      <c r="P1457" s="255">
        <f>SUMIFS('7.  Persistence Report'!BN$27:BN$603,'7.  Persistence Report'!$D$27:$D$603,$B1456,'7.  Persistence Report'!$H$27:$H$603,$D$1380,'7.  Persistence Report'!$J$27:$J$603,"Adjustment")</f>
        <v>0</v>
      </c>
      <c r="Q1457" s="251"/>
      <c r="R1457" s="255">
        <f>SUMIFS('7.  Persistence Report'!W$27:W$603,'7.  Persistence Report'!$D$27:$D$603,$B1456,'7.  Persistence Report'!$H$27:$H$603,$R$1380,'7.  Persistence Report'!$J$27:$J$603,"Adjustment")</f>
        <v>0</v>
      </c>
      <c r="S1457" s="255">
        <f>SUMIFS('7.  Persistence Report'!X$27:X$603,'7.  Persistence Report'!$D$27:$D$603,$B1456,'7.  Persistence Report'!$H$27:$H$603,$R$1380,'7.  Persistence Report'!$J$27:$J$603,"Adjustment")</f>
        <v>0</v>
      </c>
      <c r="T1457" s="255">
        <f>SUMIFS('7.  Persistence Report'!Y$27:Y$603,'7.  Persistence Report'!$D$27:$D$603,$B1456,'7.  Persistence Report'!$H$27:$H$603,$R$1380,'7.  Persistence Report'!$J$27:$J$603,"Adjustment")</f>
        <v>0</v>
      </c>
      <c r="U1457" s="255">
        <f>SUMIFS('7.  Persistence Report'!Z$27:Z$603,'7.  Persistence Report'!$D$27:$D$603,$B1456,'7.  Persistence Report'!$H$27:$H$603,$R$1380,'7.  Persistence Report'!$J$27:$J$603,"Adjustment")</f>
        <v>0</v>
      </c>
      <c r="V1457" s="255">
        <f>SUMIFS('7.  Persistence Report'!AA$27:AA$603,'7.  Persistence Report'!$D$27:$D$603,$B1456,'7.  Persistence Report'!$H$27:$H$603,$R$1380,'7.  Persistence Report'!$J$27:$J$603,"Adjustment")</f>
        <v>0</v>
      </c>
      <c r="W1457" s="255">
        <f>SUMIFS('7.  Persistence Report'!AB$27:AB$603,'7.  Persistence Report'!$D$27:$D$603,$B1456,'7.  Persistence Report'!$H$27:$H$603,$R$1380,'7.  Persistence Report'!$J$27:$J$603,"Adjustment")</f>
        <v>0</v>
      </c>
      <c r="X1457" s="255">
        <f>SUMIFS('7.  Persistence Report'!AC$27:AC$603,'7.  Persistence Report'!$D$27:$D$603,$B1456,'7.  Persistence Report'!$H$27:$H$603,$R$1380,'7.  Persistence Report'!$J$27:$J$603,"Adjustment")</f>
        <v>0</v>
      </c>
      <c r="Y1457" s="255">
        <f>SUMIFS('7.  Persistence Report'!AD$27:AD$603,'7.  Persistence Report'!$D$27:$D$603,$B1456,'7.  Persistence Report'!$H$27:$H$603,$R$1380,'7.  Persistence Report'!$J$27:$J$603,"Adjustment")</f>
        <v>0</v>
      </c>
      <c r="Z1457" s="255">
        <f>SUMIFS('7.  Persistence Report'!AE$27:AE$603,'7.  Persistence Report'!$D$27:$D$603,$B1456,'7.  Persistence Report'!$H$27:$H$603,$R$1380,'7.  Persistence Report'!$J$27:$J$603,"Adjustment")</f>
        <v>0</v>
      </c>
      <c r="AA1457" s="255">
        <f>SUMIFS('7.  Persistence Report'!AF$27:AF$603,'7.  Persistence Report'!$D$27:$D$603,$B1456,'7.  Persistence Report'!$H$27:$H$603,$R$1380,'7.  Persistence Report'!$J$27:$J$603,"Adjustment")</f>
        <v>0</v>
      </c>
      <c r="AB1457" s="255">
        <f>SUMIFS('7.  Persistence Report'!AG$27:AG$603,'7.  Persistence Report'!$D$27:$D$603,$B1456,'7.  Persistence Report'!$H$27:$H$603,$R$1380,'7.  Persistence Report'!$J$27:$J$603,"Adjustment")</f>
        <v>0</v>
      </c>
      <c r="AC1457" s="255">
        <f>SUMIFS('7.  Persistence Report'!AH$27:AH$603,'7.  Persistence Report'!$D$27:$D$603,$B1456,'7.  Persistence Report'!$H$27:$H$603,$R$1380,'7.  Persistence Report'!$J$27:$J$603,"Adjustment")</f>
        <v>0</v>
      </c>
      <c r="AD1457" s="255">
        <f>SUMIFS('7.  Persistence Report'!AI$27:AI$603,'7.  Persistence Report'!$D$27:$D$603,$B1456,'7.  Persistence Report'!$H$27:$H$603,$R$1380,'7.  Persistence Report'!$J$27:$J$603,"Adjustment")</f>
        <v>0</v>
      </c>
      <c r="AE1457" s="362">
        <f>AE1456</f>
        <v>1</v>
      </c>
      <c r="AF1457" s="362">
        <f t="shared" ref="AF1457:AR1457" si="3588">AF1456</f>
        <v>0</v>
      </c>
      <c r="AG1457" s="362">
        <f t="shared" si="3588"/>
        <v>0</v>
      </c>
      <c r="AH1457" s="362">
        <f t="shared" si="3588"/>
        <v>0</v>
      </c>
      <c r="AI1457" s="362">
        <f t="shared" si="3588"/>
        <v>0</v>
      </c>
      <c r="AJ1457" s="362">
        <f t="shared" si="3588"/>
        <v>0</v>
      </c>
      <c r="AK1457" s="362">
        <f t="shared" si="3588"/>
        <v>0</v>
      </c>
      <c r="AL1457" s="362">
        <f t="shared" si="3588"/>
        <v>0</v>
      </c>
      <c r="AM1457" s="362">
        <f t="shared" si="3588"/>
        <v>0</v>
      </c>
      <c r="AN1457" s="362">
        <f t="shared" si="3588"/>
        <v>0</v>
      </c>
      <c r="AO1457" s="362">
        <f t="shared" si="3588"/>
        <v>0</v>
      </c>
      <c r="AP1457" s="362">
        <f t="shared" si="3588"/>
        <v>0</v>
      </c>
      <c r="AQ1457" s="362">
        <f t="shared" si="3588"/>
        <v>0</v>
      </c>
      <c r="AR1457" s="362">
        <f t="shared" si="3588"/>
        <v>0</v>
      </c>
      <c r="AS1457" s="266"/>
    </row>
    <row r="1458" spans="1:45" ht="15" customHeight="1" outlineLevel="1">
      <c r="A1458" s="464"/>
      <c r="B1458" s="381"/>
      <c r="C1458" s="251"/>
      <c r="D1458" s="251"/>
      <c r="E1458" s="251"/>
      <c r="F1458" s="251"/>
      <c r="G1458" s="251"/>
      <c r="H1458" s="251"/>
      <c r="I1458" s="251"/>
      <c r="J1458" s="251"/>
      <c r="K1458" s="251"/>
      <c r="L1458" s="251"/>
      <c r="M1458" s="251"/>
      <c r="N1458" s="251"/>
      <c r="O1458" s="251"/>
      <c r="P1458" s="251"/>
      <c r="Q1458" s="251"/>
      <c r="R1458" s="251"/>
      <c r="S1458" s="251"/>
      <c r="T1458" s="251"/>
      <c r="U1458" s="251"/>
      <c r="V1458" s="251"/>
      <c r="W1458" s="251"/>
      <c r="X1458" s="251"/>
      <c r="Y1458" s="251"/>
      <c r="Z1458" s="251"/>
      <c r="AA1458" s="251"/>
      <c r="AB1458" s="251"/>
      <c r="AC1458" s="251"/>
      <c r="AD1458" s="251"/>
      <c r="AE1458" s="373"/>
      <c r="AF1458" s="376"/>
      <c r="AG1458" s="376"/>
      <c r="AH1458" s="376"/>
      <c r="AI1458" s="376"/>
      <c r="AJ1458" s="376"/>
      <c r="AK1458" s="376"/>
      <c r="AL1458" s="376"/>
      <c r="AM1458" s="376"/>
      <c r="AN1458" s="376"/>
      <c r="AO1458" s="376"/>
      <c r="AP1458" s="376"/>
      <c r="AQ1458" s="376"/>
      <c r="AR1458" s="376"/>
      <c r="AS1458" s="266"/>
    </row>
    <row r="1459" spans="1:45" ht="15" customHeight="1" outlineLevel="1">
      <c r="A1459" s="464">
        <v>24</v>
      </c>
      <c r="B1459" s="379" t="s">
        <v>116</v>
      </c>
      <c r="C1459" s="251" t="s">
        <v>25</v>
      </c>
      <c r="D1459" s="255">
        <f>SUMIFS('7.  Persistence Report'!BB$27:BB$603,'7.  Persistence Report'!$D$27:$D$603,$B1459,'7.  Persistence Report'!$H$27:$H$603,$D$1380,'7.  Persistence Report'!$J$27:$J$603,"&lt;&gt;Adjustment")</f>
        <v>0</v>
      </c>
      <c r="E1459" s="255">
        <f>SUMIFS('7.  Persistence Report'!BC$27:BC$603,'7.  Persistence Report'!$D$27:$D$603,$B1459,'7.  Persistence Report'!$H$27:$H$603,$D$1380,'7.  Persistence Report'!$J$27:$J$603,"&lt;&gt;Adjustment")</f>
        <v>0</v>
      </c>
      <c r="F1459" s="255">
        <f>SUMIFS('7.  Persistence Report'!BD$27:BD$603,'7.  Persistence Report'!$D$27:$D$603,$B1459,'7.  Persistence Report'!$H$27:$H$603,$D$1380,'7.  Persistence Report'!$J$27:$J$603,"&lt;&gt;Adjustment")</f>
        <v>0</v>
      </c>
      <c r="G1459" s="255">
        <f>SUMIFS('7.  Persistence Report'!BE$27:BE$603,'7.  Persistence Report'!$D$27:$D$603,$B1459,'7.  Persistence Report'!$H$27:$H$603,$D$1380,'7.  Persistence Report'!$J$27:$J$603,"&lt;&gt;Adjustment")</f>
        <v>0</v>
      </c>
      <c r="H1459" s="255">
        <f>SUMIFS('7.  Persistence Report'!BF$27:BF$603,'7.  Persistence Report'!$D$27:$D$603,$B1459,'7.  Persistence Report'!$H$27:$H$603,$D$1380,'7.  Persistence Report'!$J$27:$J$603,"&lt;&gt;Adjustment")</f>
        <v>0</v>
      </c>
      <c r="I1459" s="255">
        <f>SUMIFS('7.  Persistence Report'!BG$27:BG$603,'7.  Persistence Report'!$D$27:$D$603,$B1459,'7.  Persistence Report'!$H$27:$H$603,$D$1380,'7.  Persistence Report'!$J$27:$J$603,"&lt;&gt;Adjustment")</f>
        <v>0</v>
      </c>
      <c r="J1459" s="255">
        <f>SUMIFS('7.  Persistence Report'!BH$27:BH$603,'7.  Persistence Report'!$D$27:$D$603,$B1459,'7.  Persistence Report'!$H$27:$H$603,$D$1380,'7.  Persistence Report'!$J$27:$J$603,"&lt;&gt;Adjustment")</f>
        <v>0</v>
      </c>
      <c r="K1459" s="255">
        <f>SUMIFS('7.  Persistence Report'!BI$27:BI$603,'7.  Persistence Report'!$D$27:$D$603,$B1459,'7.  Persistence Report'!$H$27:$H$603,$D$1380,'7.  Persistence Report'!$J$27:$J$603,"&lt;&gt;Adjustment")</f>
        <v>0</v>
      </c>
      <c r="L1459" s="255">
        <f>SUMIFS('7.  Persistence Report'!BJ$27:BJ$603,'7.  Persistence Report'!$D$27:$D$603,$B1459,'7.  Persistence Report'!$H$27:$H$603,$D$1380,'7.  Persistence Report'!$J$27:$J$603,"&lt;&gt;Adjustment")</f>
        <v>0</v>
      </c>
      <c r="M1459" s="255">
        <f>SUMIFS('7.  Persistence Report'!BK$27:BK$603,'7.  Persistence Report'!$D$27:$D$603,$B1459,'7.  Persistence Report'!$H$27:$H$603,$D$1380,'7.  Persistence Report'!$J$27:$J$603,"&lt;&gt;Adjustment")</f>
        <v>0</v>
      </c>
      <c r="N1459" s="255">
        <f>SUMIFS('7.  Persistence Report'!BL$27:BL$603,'7.  Persistence Report'!$D$27:$D$603,$B1459,'7.  Persistence Report'!$H$27:$H$603,$D$1380,'7.  Persistence Report'!$J$27:$J$603,"&lt;&gt;Adjustment")</f>
        <v>0</v>
      </c>
      <c r="O1459" s="255">
        <f>SUMIFS('7.  Persistence Report'!BM$27:BM$603,'7.  Persistence Report'!$D$27:$D$603,$B1459,'7.  Persistence Report'!$H$27:$H$603,$D$1380,'7.  Persistence Report'!$J$27:$J$603,"&lt;&gt;Adjustment")</f>
        <v>0</v>
      </c>
      <c r="P1459" s="255">
        <f>SUMIFS('7.  Persistence Report'!BN$27:BN$603,'7.  Persistence Report'!$D$27:$D$603,$B1459,'7.  Persistence Report'!$H$27:$H$603,$D$1380,'7.  Persistence Report'!$J$27:$J$603,"&lt;&gt;Adjustment")</f>
        <v>0</v>
      </c>
      <c r="Q1459" s="255">
        <v>12</v>
      </c>
      <c r="R1459" s="255">
        <f>SUMIFS('7.  Persistence Report'!W$27:W$603,'7.  Persistence Report'!$D$27:$D$603,$B1459,'7.  Persistence Report'!$H$27:$H$603,$R$1380,'7.  Persistence Report'!$J$27:$J$603,"&lt;&gt;Adjustment")</f>
        <v>0</v>
      </c>
      <c r="S1459" s="255">
        <f>SUMIFS('7.  Persistence Report'!X$27:X$603,'7.  Persistence Report'!$D$27:$D$603,$B1459,'7.  Persistence Report'!$H$27:$H$603,$R$1380,'7.  Persistence Report'!$J$27:$J$603,"&lt;&gt;Adjustment")</f>
        <v>0</v>
      </c>
      <c r="T1459" s="255">
        <f>SUMIFS('7.  Persistence Report'!Y$27:Y$603,'7.  Persistence Report'!$D$27:$D$603,$B1459,'7.  Persistence Report'!$H$27:$H$603,$R$1380,'7.  Persistence Report'!$J$27:$J$603,"&lt;&gt;Adjustment")</f>
        <v>0</v>
      </c>
      <c r="U1459" s="255">
        <f>SUMIFS('7.  Persistence Report'!Z$27:Z$603,'7.  Persistence Report'!$D$27:$D$603,$B1459,'7.  Persistence Report'!$H$27:$H$603,$R$1380,'7.  Persistence Report'!$J$27:$J$603,"&lt;&gt;Adjustment")</f>
        <v>0</v>
      </c>
      <c r="V1459" s="255">
        <f>SUMIFS('7.  Persistence Report'!AA$27:AA$603,'7.  Persistence Report'!$D$27:$D$603,$B1459,'7.  Persistence Report'!$H$27:$H$603,$R$1380,'7.  Persistence Report'!$J$27:$J$603,"&lt;&gt;Adjustment")</f>
        <v>0</v>
      </c>
      <c r="W1459" s="255">
        <f>SUMIFS('7.  Persistence Report'!AB$27:AB$603,'7.  Persistence Report'!$D$27:$D$603,$B1459,'7.  Persistence Report'!$H$27:$H$603,$R$1380,'7.  Persistence Report'!$J$27:$J$603,"&lt;&gt;Adjustment")</f>
        <v>0</v>
      </c>
      <c r="X1459" s="255">
        <f>SUMIFS('7.  Persistence Report'!AC$27:AC$603,'7.  Persistence Report'!$D$27:$D$603,$B1459,'7.  Persistence Report'!$H$27:$H$603,$R$1380,'7.  Persistence Report'!$J$27:$J$603,"&lt;&gt;Adjustment")</f>
        <v>0</v>
      </c>
      <c r="Y1459" s="255">
        <f>SUMIFS('7.  Persistence Report'!AD$27:AD$603,'7.  Persistence Report'!$D$27:$D$603,$B1459,'7.  Persistence Report'!$H$27:$H$603,$R$1380,'7.  Persistence Report'!$J$27:$J$603,"&lt;&gt;Adjustment")</f>
        <v>0</v>
      </c>
      <c r="Z1459" s="255">
        <f>SUMIFS('7.  Persistence Report'!AE$27:AE$603,'7.  Persistence Report'!$D$27:$D$603,$B1459,'7.  Persistence Report'!$H$27:$H$603,$R$1380,'7.  Persistence Report'!$J$27:$J$603,"&lt;&gt;Adjustment")</f>
        <v>0</v>
      </c>
      <c r="AA1459" s="255">
        <f>SUMIFS('7.  Persistence Report'!AF$27:AF$603,'7.  Persistence Report'!$D$27:$D$603,$B1459,'7.  Persistence Report'!$H$27:$H$603,$R$1380,'7.  Persistence Report'!$J$27:$J$603,"&lt;&gt;Adjustment")</f>
        <v>0</v>
      </c>
      <c r="AB1459" s="255">
        <f>SUMIFS('7.  Persistence Report'!AG$27:AG$603,'7.  Persistence Report'!$D$27:$D$603,$B1459,'7.  Persistence Report'!$H$27:$H$603,$R$1380,'7.  Persistence Report'!$J$27:$J$603,"&lt;&gt;Adjustment")</f>
        <v>0</v>
      </c>
      <c r="AC1459" s="255">
        <f>SUMIFS('7.  Persistence Report'!AH$27:AH$603,'7.  Persistence Report'!$D$27:$D$603,$B1459,'7.  Persistence Report'!$H$27:$H$603,$R$1380,'7.  Persistence Report'!$J$27:$J$603,"&lt;&gt;Adjustment")</f>
        <v>0</v>
      </c>
      <c r="AD1459" s="255">
        <f>SUMIFS('7.  Persistence Report'!AI$27:AI$603,'7.  Persistence Report'!$D$27:$D$603,$B1459,'7.  Persistence Report'!$H$27:$H$603,$R$1380,'7.  Persistence Report'!$J$27:$J$603,"&lt;&gt;Adjustment")</f>
        <v>0</v>
      </c>
      <c r="AE1459" s="361">
        <f>IFERROR(VLOOKUP($B1459,'3-a.  Rate Class Allocations'!$B:$BK,52,FALSE),0)</f>
        <v>0.69666666666666666</v>
      </c>
      <c r="AF1459" s="361">
        <f>IFERROR(VLOOKUP($B1459,'3-a.  Rate Class Allocations'!$B:$BK,54,FALSE),0)</f>
        <v>0</v>
      </c>
      <c r="AG1459" s="361">
        <f>IFERROR(VLOOKUP($B1459,'3-a.  Rate Class Allocations'!$B:$BK,56,FALSE),0)</f>
        <v>0.19666666666666666</v>
      </c>
      <c r="AH1459" s="361">
        <f>IFERROR(VLOOKUP($B1459,'3-a.  Rate Class Allocations'!$B:$BK,57,FALSE),0)</f>
        <v>0.10666666666666667</v>
      </c>
      <c r="AI1459" s="361">
        <f>IFERROR(VLOOKUP($B1459,'3-a.  Rate Class Allocations'!$B:$BK,59,FALSE),0)</f>
        <v>0</v>
      </c>
      <c r="AJ1459" s="361">
        <f>IFERROR(VLOOKUP($B1459,'3-a.  Rate Class Allocations'!$B:$BK,61,FALSE),0)</f>
        <v>0</v>
      </c>
      <c r="AK1459" s="361"/>
      <c r="AL1459" s="361"/>
      <c r="AM1459" s="361"/>
      <c r="AN1459" s="361"/>
      <c r="AO1459" s="361"/>
      <c r="AP1459" s="361"/>
      <c r="AQ1459" s="361"/>
      <c r="AR1459" s="361"/>
      <c r="AS1459" s="256">
        <f>SUM(AE1459:AR1459)</f>
        <v>1</v>
      </c>
    </row>
    <row r="1460" spans="1:45" ht="15" customHeight="1" outlineLevel="1">
      <c r="A1460" s="464"/>
      <c r="B1460" s="254" t="s">
        <v>742</v>
      </c>
      <c r="C1460" s="251" t="s">
        <v>163</v>
      </c>
      <c r="D1460" s="255">
        <f>SUMIFS('7.  Persistence Report'!BB$27:BB$603,'7.  Persistence Report'!$D$27:$D$603,$B1459,'7.  Persistence Report'!$H$27:$H$603,$D$1380,'7.  Persistence Report'!$J$27:$J$603,"Adjustment")</f>
        <v>0</v>
      </c>
      <c r="E1460" s="255">
        <f>SUMIFS('7.  Persistence Report'!BC$27:BC$603,'7.  Persistence Report'!$D$27:$D$603,$B1459,'7.  Persistence Report'!$H$27:$H$603,$D$1380,'7.  Persistence Report'!$J$27:$J$603,"Adjustment")</f>
        <v>0</v>
      </c>
      <c r="F1460" s="255">
        <f>SUMIFS('7.  Persistence Report'!BD$27:BD$603,'7.  Persistence Report'!$D$27:$D$603,$B1459,'7.  Persistence Report'!$H$27:$H$603,$D$1380,'7.  Persistence Report'!$J$27:$J$603,"Adjustment")</f>
        <v>0</v>
      </c>
      <c r="G1460" s="255">
        <f>SUMIFS('7.  Persistence Report'!BE$27:BE$603,'7.  Persistence Report'!$D$27:$D$603,$B1459,'7.  Persistence Report'!$H$27:$H$603,$D$1380,'7.  Persistence Report'!$J$27:$J$603,"Adjustment")</f>
        <v>0</v>
      </c>
      <c r="H1460" s="255">
        <f>SUMIFS('7.  Persistence Report'!BF$27:BF$603,'7.  Persistence Report'!$D$27:$D$603,$B1459,'7.  Persistence Report'!$H$27:$H$603,$D$1380,'7.  Persistence Report'!$J$27:$J$603,"Adjustment")</f>
        <v>0</v>
      </c>
      <c r="I1460" s="255">
        <f>SUMIFS('7.  Persistence Report'!BG$27:BG$603,'7.  Persistence Report'!$D$27:$D$603,$B1459,'7.  Persistence Report'!$H$27:$H$603,$D$1380,'7.  Persistence Report'!$J$27:$J$603,"Adjustment")</f>
        <v>0</v>
      </c>
      <c r="J1460" s="255">
        <f>SUMIFS('7.  Persistence Report'!BH$27:BH$603,'7.  Persistence Report'!$D$27:$D$603,$B1459,'7.  Persistence Report'!$H$27:$H$603,$D$1380,'7.  Persistence Report'!$J$27:$J$603,"Adjustment")</f>
        <v>0</v>
      </c>
      <c r="K1460" s="255">
        <f>SUMIFS('7.  Persistence Report'!BI$27:BI$603,'7.  Persistence Report'!$D$27:$D$603,$B1459,'7.  Persistence Report'!$H$27:$H$603,$D$1380,'7.  Persistence Report'!$J$27:$J$603,"Adjustment")</f>
        <v>0</v>
      </c>
      <c r="L1460" s="255">
        <f>SUMIFS('7.  Persistence Report'!BJ$27:BJ$603,'7.  Persistence Report'!$D$27:$D$603,$B1459,'7.  Persistence Report'!$H$27:$H$603,$D$1380,'7.  Persistence Report'!$J$27:$J$603,"Adjustment")</f>
        <v>0</v>
      </c>
      <c r="M1460" s="255">
        <f>SUMIFS('7.  Persistence Report'!BK$27:BK$603,'7.  Persistence Report'!$D$27:$D$603,$B1459,'7.  Persistence Report'!$H$27:$H$603,$D$1380,'7.  Persistence Report'!$J$27:$J$603,"Adjustment")</f>
        <v>0</v>
      </c>
      <c r="N1460" s="255">
        <f>SUMIFS('7.  Persistence Report'!BL$27:BL$603,'7.  Persistence Report'!$D$27:$D$603,$B1459,'7.  Persistence Report'!$H$27:$H$603,$D$1380,'7.  Persistence Report'!$J$27:$J$603,"Adjustment")</f>
        <v>0</v>
      </c>
      <c r="O1460" s="255">
        <f>SUMIFS('7.  Persistence Report'!BM$27:BM$603,'7.  Persistence Report'!$D$27:$D$603,$B1459,'7.  Persistence Report'!$H$27:$H$603,$D$1380,'7.  Persistence Report'!$J$27:$J$603,"Adjustment")</f>
        <v>0</v>
      </c>
      <c r="P1460" s="255">
        <f>SUMIFS('7.  Persistence Report'!BN$27:BN$603,'7.  Persistence Report'!$D$27:$D$603,$B1459,'7.  Persistence Report'!$H$27:$H$603,$D$1380,'7.  Persistence Report'!$J$27:$J$603,"Adjustment")</f>
        <v>0</v>
      </c>
      <c r="Q1460" s="255">
        <f>Q1459</f>
        <v>12</v>
      </c>
      <c r="R1460" s="255">
        <f>SUMIFS('7.  Persistence Report'!W$27:W$603,'7.  Persistence Report'!$D$27:$D$603,$B1459,'7.  Persistence Report'!$H$27:$H$603,$R$1380,'7.  Persistence Report'!$J$27:$J$603,"Adjustment")</f>
        <v>0</v>
      </c>
      <c r="S1460" s="255">
        <f>SUMIFS('7.  Persistence Report'!X$27:X$603,'7.  Persistence Report'!$D$27:$D$603,$B1459,'7.  Persistence Report'!$H$27:$H$603,$R$1380,'7.  Persistence Report'!$J$27:$J$603,"Adjustment")</f>
        <v>0</v>
      </c>
      <c r="T1460" s="255">
        <f>SUMIFS('7.  Persistence Report'!Y$27:Y$603,'7.  Persistence Report'!$D$27:$D$603,$B1459,'7.  Persistence Report'!$H$27:$H$603,$R$1380,'7.  Persistence Report'!$J$27:$J$603,"Adjustment")</f>
        <v>0</v>
      </c>
      <c r="U1460" s="255">
        <f>SUMIFS('7.  Persistence Report'!Z$27:Z$603,'7.  Persistence Report'!$D$27:$D$603,$B1459,'7.  Persistence Report'!$H$27:$H$603,$R$1380,'7.  Persistence Report'!$J$27:$J$603,"Adjustment")</f>
        <v>0</v>
      </c>
      <c r="V1460" s="255">
        <f>SUMIFS('7.  Persistence Report'!AA$27:AA$603,'7.  Persistence Report'!$D$27:$D$603,$B1459,'7.  Persistence Report'!$H$27:$H$603,$R$1380,'7.  Persistence Report'!$J$27:$J$603,"Adjustment")</f>
        <v>0</v>
      </c>
      <c r="W1460" s="255">
        <f>SUMIFS('7.  Persistence Report'!AB$27:AB$603,'7.  Persistence Report'!$D$27:$D$603,$B1459,'7.  Persistence Report'!$H$27:$H$603,$R$1380,'7.  Persistence Report'!$J$27:$J$603,"Adjustment")</f>
        <v>0</v>
      </c>
      <c r="X1460" s="255">
        <f>SUMIFS('7.  Persistence Report'!AC$27:AC$603,'7.  Persistence Report'!$D$27:$D$603,$B1459,'7.  Persistence Report'!$H$27:$H$603,$R$1380,'7.  Persistence Report'!$J$27:$J$603,"Adjustment")</f>
        <v>0</v>
      </c>
      <c r="Y1460" s="255">
        <f>SUMIFS('7.  Persistence Report'!AD$27:AD$603,'7.  Persistence Report'!$D$27:$D$603,$B1459,'7.  Persistence Report'!$H$27:$H$603,$R$1380,'7.  Persistence Report'!$J$27:$J$603,"Adjustment")</f>
        <v>0</v>
      </c>
      <c r="Z1460" s="255">
        <f>SUMIFS('7.  Persistence Report'!AE$27:AE$603,'7.  Persistence Report'!$D$27:$D$603,$B1459,'7.  Persistence Report'!$H$27:$H$603,$R$1380,'7.  Persistence Report'!$J$27:$J$603,"Adjustment")</f>
        <v>0</v>
      </c>
      <c r="AA1460" s="255">
        <f>SUMIFS('7.  Persistence Report'!AF$27:AF$603,'7.  Persistence Report'!$D$27:$D$603,$B1459,'7.  Persistence Report'!$H$27:$H$603,$R$1380,'7.  Persistence Report'!$J$27:$J$603,"Adjustment")</f>
        <v>0</v>
      </c>
      <c r="AB1460" s="255">
        <f>SUMIFS('7.  Persistence Report'!AG$27:AG$603,'7.  Persistence Report'!$D$27:$D$603,$B1459,'7.  Persistence Report'!$H$27:$H$603,$R$1380,'7.  Persistence Report'!$J$27:$J$603,"Adjustment")</f>
        <v>0</v>
      </c>
      <c r="AC1460" s="255">
        <f>SUMIFS('7.  Persistence Report'!AH$27:AH$603,'7.  Persistence Report'!$D$27:$D$603,$B1459,'7.  Persistence Report'!$H$27:$H$603,$R$1380,'7.  Persistence Report'!$J$27:$J$603,"Adjustment")</f>
        <v>0</v>
      </c>
      <c r="AD1460" s="255">
        <f>SUMIFS('7.  Persistence Report'!AI$27:AI$603,'7.  Persistence Report'!$D$27:$D$603,$B1459,'7.  Persistence Report'!$H$27:$H$603,$R$1380,'7.  Persistence Report'!$J$27:$J$603,"Adjustment")</f>
        <v>0</v>
      </c>
      <c r="AE1460" s="362">
        <f>AE1459</f>
        <v>0.69666666666666666</v>
      </c>
      <c r="AF1460" s="362">
        <f t="shared" ref="AF1460:AR1460" si="3589">AF1459</f>
        <v>0</v>
      </c>
      <c r="AG1460" s="362">
        <f t="shared" si="3589"/>
        <v>0.19666666666666666</v>
      </c>
      <c r="AH1460" s="362">
        <f t="shared" si="3589"/>
        <v>0.10666666666666667</v>
      </c>
      <c r="AI1460" s="362">
        <f t="shared" si="3589"/>
        <v>0</v>
      </c>
      <c r="AJ1460" s="362">
        <f t="shared" si="3589"/>
        <v>0</v>
      </c>
      <c r="AK1460" s="362">
        <f t="shared" si="3589"/>
        <v>0</v>
      </c>
      <c r="AL1460" s="362">
        <f t="shared" si="3589"/>
        <v>0</v>
      </c>
      <c r="AM1460" s="362">
        <f t="shared" si="3589"/>
        <v>0</v>
      </c>
      <c r="AN1460" s="362">
        <f t="shared" si="3589"/>
        <v>0</v>
      </c>
      <c r="AO1460" s="362">
        <f t="shared" si="3589"/>
        <v>0</v>
      </c>
      <c r="AP1460" s="362">
        <f t="shared" si="3589"/>
        <v>0</v>
      </c>
      <c r="AQ1460" s="362">
        <f t="shared" si="3589"/>
        <v>0</v>
      </c>
      <c r="AR1460" s="362">
        <f t="shared" si="3589"/>
        <v>0</v>
      </c>
      <c r="AS1460" s="266"/>
    </row>
    <row r="1461" spans="1:45" ht="15" customHeight="1" outlineLevel="1">
      <c r="A1461" s="464"/>
      <c r="B1461" s="254"/>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251"/>
      <c r="AE1461" s="363"/>
      <c r="AF1461" s="376"/>
      <c r="AG1461" s="376"/>
      <c r="AH1461" s="376"/>
      <c r="AI1461" s="376"/>
      <c r="AJ1461" s="376"/>
      <c r="AK1461" s="376"/>
      <c r="AL1461" s="376"/>
      <c r="AM1461" s="376"/>
      <c r="AN1461" s="376"/>
      <c r="AO1461" s="376"/>
      <c r="AP1461" s="376"/>
      <c r="AQ1461" s="376"/>
      <c r="AR1461" s="376"/>
      <c r="AS1461" s="266"/>
    </row>
    <row r="1462" spans="1:45" ht="15" customHeight="1" outlineLevel="1">
      <c r="A1462" s="464"/>
      <c r="B1462" s="248" t="s">
        <v>497</v>
      </c>
      <c r="C1462" s="251"/>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251"/>
      <c r="AE1462" s="363"/>
      <c r="AF1462" s="376"/>
      <c r="AG1462" s="376"/>
      <c r="AH1462" s="376"/>
      <c r="AI1462" s="376"/>
      <c r="AJ1462" s="376"/>
      <c r="AK1462" s="376"/>
      <c r="AL1462" s="376"/>
      <c r="AM1462" s="376"/>
      <c r="AN1462" s="376"/>
      <c r="AO1462" s="376"/>
      <c r="AP1462" s="376"/>
      <c r="AQ1462" s="376"/>
      <c r="AR1462" s="376"/>
      <c r="AS1462" s="266"/>
    </row>
    <row r="1463" spans="1:45" ht="15" customHeight="1" outlineLevel="1">
      <c r="A1463" s="464">
        <v>25</v>
      </c>
      <c r="B1463" s="379" t="s">
        <v>117</v>
      </c>
      <c r="C1463" s="251" t="s">
        <v>25</v>
      </c>
      <c r="D1463" s="255">
        <f>SUMIFS('7.  Persistence Report'!BB$27:BB$603,'7.  Persistence Report'!$D$27:$D$603,$B1463,'7.  Persistence Report'!$H$27:$H$603,$D$1380,'7.  Persistence Report'!$J$27:$J$603,"&lt;&gt;Adjustment")</f>
        <v>0</v>
      </c>
      <c r="E1463" s="255">
        <f>SUMIFS('7.  Persistence Report'!BC$27:BC$603,'7.  Persistence Report'!$D$27:$D$603,$B1463,'7.  Persistence Report'!$H$27:$H$603,$D$1380,'7.  Persistence Report'!$J$27:$J$603,"&lt;&gt;Adjustment")</f>
        <v>0</v>
      </c>
      <c r="F1463" s="255">
        <f>SUMIFS('7.  Persistence Report'!BD$27:BD$603,'7.  Persistence Report'!$D$27:$D$603,$B1463,'7.  Persistence Report'!$H$27:$H$603,$D$1380,'7.  Persistence Report'!$J$27:$J$603,"&lt;&gt;Adjustment")</f>
        <v>0</v>
      </c>
      <c r="G1463" s="255">
        <f>SUMIFS('7.  Persistence Report'!BE$27:BE$603,'7.  Persistence Report'!$D$27:$D$603,$B1463,'7.  Persistence Report'!$H$27:$H$603,$D$1380,'7.  Persistence Report'!$J$27:$J$603,"&lt;&gt;Adjustment")</f>
        <v>0</v>
      </c>
      <c r="H1463" s="255">
        <f>SUMIFS('7.  Persistence Report'!BF$27:BF$603,'7.  Persistence Report'!$D$27:$D$603,$B1463,'7.  Persistence Report'!$H$27:$H$603,$D$1380,'7.  Persistence Report'!$J$27:$J$603,"&lt;&gt;Adjustment")</f>
        <v>0</v>
      </c>
      <c r="I1463" s="255">
        <f>SUMIFS('7.  Persistence Report'!BG$27:BG$603,'7.  Persistence Report'!$D$27:$D$603,$B1463,'7.  Persistence Report'!$H$27:$H$603,$D$1380,'7.  Persistence Report'!$J$27:$J$603,"&lt;&gt;Adjustment")</f>
        <v>0</v>
      </c>
      <c r="J1463" s="255">
        <f>SUMIFS('7.  Persistence Report'!BH$27:BH$603,'7.  Persistence Report'!$D$27:$D$603,$B1463,'7.  Persistence Report'!$H$27:$H$603,$D$1380,'7.  Persistence Report'!$J$27:$J$603,"&lt;&gt;Adjustment")</f>
        <v>0</v>
      </c>
      <c r="K1463" s="255">
        <f>SUMIFS('7.  Persistence Report'!BI$27:BI$603,'7.  Persistence Report'!$D$27:$D$603,$B1463,'7.  Persistence Report'!$H$27:$H$603,$D$1380,'7.  Persistence Report'!$J$27:$J$603,"&lt;&gt;Adjustment")</f>
        <v>0</v>
      </c>
      <c r="L1463" s="255">
        <f>SUMIFS('7.  Persistence Report'!BJ$27:BJ$603,'7.  Persistence Report'!$D$27:$D$603,$B1463,'7.  Persistence Report'!$H$27:$H$603,$D$1380,'7.  Persistence Report'!$J$27:$J$603,"&lt;&gt;Adjustment")</f>
        <v>0</v>
      </c>
      <c r="M1463" s="255">
        <f>SUMIFS('7.  Persistence Report'!BK$27:BK$603,'7.  Persistence Report'!$D$27:$D$603,$B1463,'7.  Persistence Report'!$H$27:$H$603,$D$1380,'7.  Persistence Report'!$J$27:$J$603,"&lt;&gt;Adjustment")</f>
        <v>0</v>
      </c>
      <c r="N1463" s="255">
        <f>SUMIFS('7.  Persistence Report'!BL$27:BL$603,'7.  Persistence Report'!$D$27:$D$603,$B1463,'7.  Persistence Report'!$H$27:$H$603,$D$1380,'7.  Persistence Report'!$J$27:$J$603,"&lt;&gt;Adjustment")</f>
        <v>0</v>
      </c>
      <c r="O1463" s="255">
        <f>SUMIFS('7.  Persistence Report'!BM$27:BM$603,'7.  Persistence Report'!$D$27:$D$603,$B1463,'7.  Persistence Report'!$H$27:$H$603,$D$1380,'7.  Persistence Report'!$J$27:$J$603,"&lt;&gt;Adjustment")</f>
        <v>0</v>
      </c>
      <c r="P1463" s="255">
        <f>SUMIFS('7.  Persistence Report'!BN$27:BN$603,'7.  Persistence Report'!$D$27:$D$603,$B1463,'7.  Persistence Report'!$H$27:$H$603,$D$1380,'7.  Persistence Report'!$J$27:$J$603,"&lt;&gt;Adjustment")</f>
        <v>0</v>
      </c>
      <c r="Q1463" s="255">
        <v>12</v>
      </c>
      <c r="R1463" s="255">
        <f>SUMIFS('7.  Persistence Report'!W$27:W$603,'7.  Persistence Report'!$D$27:$D$603,$B1463,'7.  Persistence Report'!$H$27:$H$603,$R$1380,'7.  Persistence Report'!$J$27:$J$603,"&lt;&gt;Adjustment")</f>
        <v>0</v>
      </c>
      <c r="S1463" s="255">
        <f>SUMIFS('7.  Persistence Report'!X$27:X$603,'7.  Persistence Report'!$D$27:$D$603,$B1463,'7.  Persistence Report'!$H$27:$H$603,$R$1380,'7.  Persistence Report'!$J$27:$J$603,"&lt;&gt;Adjustment")</f>
        <v>0</v>
      </c>
      <c r="T1463" s="255">
        <f>SUMIFS('7.  Persistence Report'!Y$27:Y$603,'7.  Persistence Report'!$D$27:$D$603,$B1463,'7.  Persistence Report'!$H$27:$H$603,$R$1380,'7.  Persistence Report'!$J$27:$J$603,"&lt;&gt;Adjustment")</f>
        <v>0</v>
      </c>
      <c r="U1463" s="255">
        <f>SUMIFS('7.  Persistence Report'!Z$27:Z$603,'7.  Persistence Report'!$D$27:$D$603,$B1463,'7.  Persistence Report'!$H$27:$H$603,$R$1380,'7.  Persistence Report'!$J$27:$J$603,"&lt;&gt;Adjustment")</f>
        <v>0</v>
      </c>
      <c r="V1463" s="255">
        <f>SUMIFS('7.  Persistence Report'!AA$27:AA$603,'7.  Persistence Report'!$D$27:$D$603,$B1463,'7.  Persistence Report'!$H$27:$H$603,$R$1380,'7.  Persistence Report'!$J$27:$J$603,"&lt;&gt;Adjustment")</f>
        <v>0</v>
      </c>
      <c r="W1463" s="255">
        <f>SUMIFS('7.  Persistence Report'!AB$27:AB$603,'7.  Persistence Report'!$D$27:$D$603,$B1463,'7.  Persistence Report'!$H$27:$H$603,$R$1380,'7.  Persistence Report'!$J$27:$J$603,"&lt;&gt;Adjustment")</f>
        <v>0</v>
      </c>
      <c r="X1463" s="255">
        <f>SUMIFS('7.  Persistence Report'!AC$27:AC$603,'7.  Persistence Report'!$D$27:$D$603,$B1463,'7.  Persistence Report'!$H$27:$H$603,$R$1380,'7.  Persistence Report'!$J$27:$J$603,"&lt;&gt;Adjustment")</f>
        <v>0</v>
      </c>
      <c r="Y1463" s="255">
        <f>SUMIFS('7.  Persistence Report'!AD$27:AD$603,'7.  Persistence Report'!$D$27:$D$603,$B1463,'7.  Persistence Report'!$H$27:$H$603,$R$1380,'7.  Persistence Report'!$J$27:$J$603,"&lt;&gt;Adjustment")</f>
        <v>0</v>
      </c>
      <c r="Z1463" s="255">
        <f>SUMIFS('7.  Persistence Report'!AE$27:AE$603,'7.  Persistence Report'!$D$27:$D$603,$B1463,'7.  Persistence Report'!$H$27:$H$603,$R$1380,'7.  Persistence Report'!$J$27:$J$603,"&lt;&gt;Adjustment")</f>
        <v>0</v>
      </c>
      <c r="AA1463" s="255">
        <f>SUMIFS('7.  Persistence Report'!AF$27:AF$603,'7.  Persistence Report'!$D$27:$D$603,$B1463,'7.  Persistence Report'!$H$27:$H$603,$R$1380,'7.  Persistence Report'!$J$27:$J$603,"&lt;&gt;Adjustment")</f>
        <v>0</v>
      </c>
      <c r="AB1463" s="255">
        <f>SUMIFS('7.  Persistence Report'!AG$27:AG$603,'7.  Persistence Report'!$D$27:$D$603,$B1463,'7.  Persistence Report'!$H$27:$H$603,$R$1380,'7.  Persistence Report'!$J$27:$J$603,"&lt;&gt;Adjustment")</f>
        <v>0</v>
      </c>
      <c r="AC1463" s="255">
        <f>SUMIFS('7.  Persistence Report'!AH$27:AH$603,'7.  Persistence Report'!$D$27:$D$603,$B1463,'7.  Persistence Report'!$H$27:$H$603,$R$1380,'7.  Persistence Report'!$J$27:$J$603,"&lt;&gt;Adjustment")</f>
        <v>0</v>
      </c>
      <c r="AD1463" s="255">
        <f>SUMIFS('7.  Persistence Report'!AI$27:AI$603,'7.  Persistence Report'!$D$27:$D$603,$B1463,'7.  Persistence Report'!$H$27:$H$603,$R$1380,'7.  Persistence Report'!$J$27:$J$603,"&lt;&gt;Adjustment")</f>
        <v>0</v>
      </c>
      <c r="AE1463" s="361">
        <f>IFERROR(VLOOKUP($B1463,'3-a.  Rate Class Allocations'!$B:$BK,52,FALSE),0)</f>
        <v>0</v>
      </c>
      <c r="AF1463" s="361">
        <f>IFERROR(VLOOKUP($B1463,'3-a.  Rate Class Allocations'!$B:$BK,54,FALSE),0)</f>
        <v>0</v>
      </c>
      <c r="AG1463" s="361">
        <f>IFERROR(VLOOKUP($B1463,'3-a.  Rate Class Allocations'!$B:$BK,56,FALSE),0)</f>
        <v>9.2457420924574207E-2</v>
      </c>
      <c r="AH1463" s="361">
        <f>IFERROR(VLOOKUP($B1463,'3-a.  Rate Class Allocations'!$B:$BK,57,FALSE),0)</f>
        <v>0.68978102189781021</v>
      </c>
      <c r="AI1463" s="361">
        <f>IFERROR(VLOOKUP($B1463,'3-a.  Rate Class Allocations'!$B:$BK,59,FALSE),0)</f>
        <v>0.17274939172749393</v>
      </c>
      <c r="AJ1463" s="361">
        <f>IFERROR(VLOOKUP($B1463,'3-a.  Rate Class Allocations'!$B:$BK,61,FALSE),0)</f>
        <v>4.5012165450121655E-2</v>
      </c>
      <c r="AK1463" s="366"/>
      <c r="AL1463" s="366"/>
      <c r="AM1463" s="366"/>
      <c r="AN1463" s="366"/>
      <c r="AO1463" s="366"/>
      <c r="AP1463" s="366"/>
      <c r="AQ1463" s="366"/>
      <c r="AR1463" s="366"/>
      <c r="AS1463" s="256">
        <f>SUM(AE1463:AR1463)</f>
        <v>1</v>
      </c>
    </row>
    <row r="1464" spans="1:45" ht="15" customHeight="1" outlineLevel="1">
      <c r="A1464" s="464"/>
      <c r="B1464" s="254" t="s">
        <v>742</v>
      </c>
      <c r="C1464" s="251" t="s">
        <v>163</v>
      </c>
      <c r="D1464" s="255">
        <f>SUMIFS('7.  Persistence Report'!BB$27:BB$603,'7.  Persistence Report'!$D$27:$D$603,$B1463,'7.  Persistence Report'!$H$27:$H$603,$D$1380,'7.  Persistence Report'!$J$27:$J$603,"Adjustment")</f>
        <v>0</v>
      </c>
      <c r="E1464" s="255">
        <f>SUMIFS('7.  Persistence Report'!BC$27:BC$603,'7.  Persistence Report'!$D$27:$D$603,$B1463,'7.  Persistence Report'!$H$27:$H$603,$D$1380,'7.  Persistence Report'!$J$27:$J$603,"Adjustment")</f>
        <v>0</v>
      </c>
      <c r="F1464" s="255">
        <f>SUMIFS('7.  Persistence Report'!BD$27:BD$603,'7.  Persistence Report'!$D$27:$D$603,$B1463,'7.  Persistence Report'!$H$27:$H$603,$D$1380,'7.  Persistence Report'!$J$27:$J$603,"Adjustment")</f>
        <v>0</v>
      </c>
      <c r="G1464" s="255">
        <f>SUMIFS('7.  Persistence Report'!BE$27:BE$603,'7.  Persistence Report'!$D$27:$D$603,$B1463,'7.  Persistence Report'!$H$27:$H$603,$D$1380,'7.  Persistence Report'!$J$27:$J$603,"Adjustment")</f>
        <v>0</v>
      </c>
      <c r="H1464" s="255">
        <f>SUMIFS('7.  Persistence Report'!BF$27:BF$603,'7.  Persistence Report'!$D$27:$D$603,$B1463,'7.  Persistence Report'!$H$27:$H$603,$D$1380,'7.  Persistence Report'!$J$27:$J$603,"Adjustment")</f>
        <v>0</v>
      </c>
      <c r="I1464" s="255">
        <f>SUMIFS('7.  Persistence Report'!BG$27:BG$603,'7.  Persistence Report'!$D$27:$D$603,$B1463,'7.  Persistence Report'!$H$27:$H$603,$D$1380,'7.  Persistence Report'!$J$27:$J$603,"Adjustment")</f>
        <v>0</v>
      </c>
      <c r="J1464" s="255">
        <f>SUMIFS('7.  Persistence Report'!BH$27:BH$603,'7.  Persistence Report'!$D$27:$D$603,$B1463,'7.  Persistence Report'!$H$27:$H$603,$D$1380,'7.  Persistence Report'!$J$27:$J$603,"Adjustment")</f>
        <v>0</v>
      </c>
      <c r="K1464" s="255">
        <f>SUMIFS('7.  Persistence Report'!BI$27:BI$603,'7.  Persistence Report'!$D$27:$D$603,$B1463,'7.  Persistence Report'!$H$27:$H$603,$D$1380,'7.  Persistence Report'!$J$27:$J$603,"Adjustment")</f>
        <v>0</v>
      </c>
      <c r="L1464" s="255">
        <f>SUMIFS('7.  Persistence Report'!BJ$27:BJ$603,'7.  Persistence Report'!$D$27:$D$603,$B1463,'7.  Persistence Report'!$H$27:$H$603,$D$1380,'7.  Persistence Report'!$J$27:$J$603,"Adjustment")</f>
        <v>0</v>
      </c>
      <c r="M1464" s="255">
        <f>SUMIFS('7.  Persistence Report'!BK$27:BK$603,'7.  Persistence Report'!$D$27:$D$603,$B1463,'7.  Persistence Report'!$H$27:$H$603,$D$1380,'7.  Persistence Report'!$J$27:$J$603,"Adjustment")</f>
        <v>0</v>
      </c>
      <c r="N1464" s="255">
        <f>SUMIFS('7.  Persistence Report'!BL$27:BL$603,'7.  Persistence Report'!$D$27:$D$603,$B1463,'7.  Persistence Report'!$H$27:$H$603,$D$1380,'7.  Persistence Report'!$J$27:$J$603,"Adjustment")</f>
        <v>0</v>
      </c>
      <c r="O1464" s="255">
        <f>SUMIFS('7.  Persistence Report'!BM$27:BM$603,'7.  Persistence Report'!$D$27:$D$603,$B1463,'7.  Persistence Report'!$H$27:$H$603,$D$1380,'7.  Persistence Report'!$J$27:$J$603,"Adjustment")</f>
        <v>0</v>
      </c>
      <c r="P1464" s="255">
        <f>SUMIFS('7.  Persistence Report'!BN$27:BN$603,'7.  Persistence Report'!$D$27:$D$603,$B1463,'7.  Persistence Report'!$H$27:$H$603,$D$1380,'7.  Persistence Report'!$J$27:$J$603,"Adjustment")</f>
        <v>0</v>
      </c>
      <c r="Q1464" s="255">
        <f>Q1463</f>
        <v>12</v>
      </c>
      <c r="R1464" s="255">
        <f>SUMIFS('7.  Persistence Report'!W$27:W$603,'7.  Persistence Report'!$D$27:$D$603,$B1463,'7.  Persistence Report'!$H$27:$H$603,$R$1380,'7.  Persistence Report'!$J$27:$J$603,"Adjustment")</f>
        <v>0</v>
      </c>
      <c r="S1464" s="255">
        <f>SUMIFS('7.  Persistence Report'!X$27:X$603,'7.  Persistence Report'!$D$27:$D$603,$B1463,'7.  Persistence Report'!$H$27:$H$603,$R$1380,'7.  Persistence Report'!$J$27:$J$603,"Adjustment")</f>
        <v>0</v>
      </c>
      <c r="T1464" s="255">
        <f>SUMIFS('7.  Persistence Report'!Y$27:Y$603,'7.  Persistence Report'!$D$27:$D$603,$B1463,'7.  Persistence Report'!$H$27:$H$603,$R$1380,'7.  Persistence Report'!$J$27:$J$603,"Adjustment")</f>
        <v>0</v>
      </c>
      <c r="U1464" s="255">
        <f>SUMIFS('7.  Persistence Report'!Z$27:Z$603,'7.  Persistence Report'!$D$27:$D$603,$B1463,'7.  Persistence Report'!$H$27:$H$603,$R$1380,'7.  Persistence Report'!$J$27:$J$603,"Adjustment")</f>
        <v>0</v>
      </c>
      <c r="V1464" s="255">
        <f>SUMIFS('7.  Persistence Report'!AA$27:AA$603,'7.  Persistence Report'!$D$27:$D$603,$B1463,'7.  Persistence Report'!$H$27:$H$603,$R$1380,'7.  Persistence Report'!$J$27:$J$603,"Adjustment")</f>
        <v>0</v>
      </c>
      <c r="W1464" s="255">
        <f>SUMIFS('7.  Persistence Report'!AB$27:AB$603,'7.  Persistence Report'!$D$27:$D$603,$B1463,'7.  Persistence Report'!$H$27:$H$603,$R$1380,'7.  Persistence Report'!$J$27:$J$603,"Adjustment")</f>
        <v>0</v>
      </c>
      <c r="X1464" s="255">
        <f>SUMIFS('7.  Persistence Report'!AC$27:AC$603,'7.  Persistence Report'!$D$27:$D$603,$B1463,'7.  Persistence Report'!$H$27:$H$603,$R$1380,'7.  Persistence Report'!$J$27:$J$603,"Adjustment")</f>
        <v>0</v>
      </c>
      <c r="Y1464" s="255">
        <f>SUMIFS('7.  Persistence Report'!AD$27:AD$603,'7.  Persistence Report'!$D$27:$D$603,$B1463,'7.  Persistence Report'!$H$27:$H$603,$R$1380,'7.  Persistence Report'!$J$27:$J$603,"Adjustment")</f>
        <v>0</v>
      </c>
      <c r="Z1464" s="255">
        <f>SUMIFS('7.  Persistence Report'!AE$27:AE$603,'7.  Persistence Report'!$D$27:$D$603,$B1463,'7.  Persistence Report'!$H$27:$H$603,$R$1380,'7.  Persistence Report'!$J$27:$J$603,"Adjustment")</f>
        <v>0</v>
      </c>
      <c r="AA1464" s="255">
        <f>SUMIFS('7.  Persistence Report'!AF$27:AF$603,'7.  Persistence Report'!$D$27:$D$603,$B1463,'7.  Persistence Report'!$H$27:$H$603,$R$1380,'7.  Persistence Report'!$J$27:$J$603,"Adjustment")</f>
        <v>0</v>
      </c>
      <c r="AB1464" s="255">
        <f>SUMIFS('7.  Persistence Report'!AG$27:AG$603,'7.  Persistence Report'!$D$27:$D$603,$B1463,'7.  Persistence Report'!$H$27:$H$603,$R$1380,'7.  Persistence Report'!$J$27:$J$603,"Adjustment")</f>
        <v>0</v>
      </c>
      <c r="AC1464" s="255">
        <f>SUMIFS('7.  Persistence Report'!AH$27:AH$603,'7.  Persistence Report'!$D$27:$D$603,$B1463,'7.  Persistence Report'!$H$27:$H$603,$R$1380,'7.  Persistence Report'!$J$27:$J$603,"Adjustment")</f>
        <v>0</v>
      </c>
      <c r="AD1464" s="255">
        <f>SUMIFS('7.  Persistence Report'!AI$27:AI$603,'7.  Persistence Report'!$D$27:$D$603,$B1463,'7.  Persistence Report'!$H$27:$H$603,$R$1380,'7.  Persistence Report'!$J$27:$J$603,"Adjustment")</f>
        <v>0</v>
      </c>
      <c r="AE1464" s="362">
        <f>AE1463</f>
        <v>0</v>
      </c>
      <c r="AF1464" s="362">
        <f t="shared" ref="AF1464:AR1464" si="3590">AF1463</f>
        <v>0</v>
      </c>
      <c r="AG1464" s="362">
        <f t="shared" si="3590"/>
        <v>9.2457420924574207E-2</v>
      </c>
      <c r="AH1464" s="362">
        <f t="shared" si="3590"/>
        <v>0.68978102189781021</v>
      </c>
      <c r="AI1464" s="362">
        <f t="shared" si="3590"/>
        <v>0.17274939172749393</v>
      </c>
      <c r="AJ1464" s="362">
        <f t="shared" si="3590"/>
        <v>4.5012165450121655E-2</v>
      </c>
      <c r="AK1464" s="362">
        <f t="shared" si="3590"/>
        <v>0</v>
      </c>
      <c r="AL1464" s="362">
        <f t="shared" si="3590"/>
        <v>0</v>
      </c>
      <c r="AM1464" s="362">
        <f t="shared" si="3590"/>
        <v>0</v>
      </c>
      <c r="AN1464" s="362">
        <f t="shared" si="3590"/>
        <v>0</v>
      </c>
      <c r="AO1464" s="362">
        <f t="shared" si="3590"/>
        <v>0</v>
      </c>
      <c r="AP1464" s="362">
        <f t="shared" si="3590"/>
        <v>0</v>
      </c>
      <c r="AQ1464" s="362">
        <f t="shared" si="3590"/>
        <v>0</v>
      </c>
      <c r="AR1464" s="362">
        <f t="shared" si="3590"/>
        <v>0</v>
      </c>
      <c r="AS1464" s="266"/>
    </row>
    <row r="1465" spans="1:45" ht="15" customHeight="1" outlineLevel="1">
      <c r="A1465" s="464"/>
      <c r="B1465" s="254"/>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251"/>
      <c r="AE1465" s="363"/>
      <c r="AF1465" s="376"/>
      <c r="AG1465" s="376"/>
      <c r="AH1465" s="376"/>
      <c r="AI1465" s="376"/>
      <c r="AJ1465" s="376"/>
      <c r="AK1465" s="376"/>
      <c r="AL1465" s="376"/>
      <c r="AM1465" s="376"/>
      <c r="AN1465" s="376"/>
      <c r="AO1465" s="376"/>
      <c r="AP1465" s="376"/>
      <c r="AQ1465" s="376"/>
      <c r="AR1465" s="376"/>
      <c r="AS1465" s="266"/>
    </row>
    <row r="1466" spans="1:45" ht="15" customHeight="1" outlineLevel="1">
      <c r="A1466" s="464">
        <v>26</v>
      </c>
      <c r="B1466" s="379" t="s">
        <v>118</v>
      </c>
      <c r="C1466" s="251" t="s">
        <v>25</v>
      </c>
      <c r="D1466" s="255">
        <f>SUMIFS('7.  Persistence Report'!BB$27:BB$603,'7.  Persistence Report'!$D$27:$D$603,$B1466,'7.  Persistence Report'!$H$27:$H$603,$D$1380,'7.  Persistence Report'!$J$27:$J$603,"&lt;&gt;Adjustment")</f>
        <v>0</v>
      </c>
      <c r="E1466" s="255">
        <f>SUMIFS('7.  Persistence Report'!BC$27:BC$603,'7.  Persistence Report'!$D$27:$D$603,$B1466,'7.  Persistence Report'!$H$27:$H$603,$D$1380,'7.  Persistence Report'!$J$27:$J$603,"&lt;&gt;Adjustment")</f>
        <v>0</v>
      </c>
      <c r="F1466" s="255">
        <f>SUMIFS('7.  Persistence Report'!BD$27:BD$603,'7.  Persistence Report'!$D$27:$D$603,$B1466,'7.  Persistence Report'!$H$27:$H$603,$D$1380,'7.  Persistence Report'!$J$27:$J$603,"&lt;&gt;Adjustment")</f>
        <v>0</v>
      </c>
      <c r="G1466" s="255">
        <f>SUMIFS('7.  Persistence Report'!BE$27:BE$603,'7.  Persistence Report'!$D$27:$D$603,$B1466,'7.  Persistence Report'!$H$27:$H$603,$D$1380,'7.  Persistence Report'!$J$27:$J$603,"&lt;&gt;Adjustment")</f>
        <v>0</v>
      </c>
      <c r="H1466" s="255">
        <f>SUMIFS('7.  Persistence Report'!BF$27:BF$603,'7.  Persistence Report'!$D$27:$D$603,$B1466,'7.  Persistence Report'!$H$27:$H$603,$D$1380,'7.  Persistence Report'!$J$27:$J$603,"&lt;&gt;Adjustment")</f>
        <v>0</v>
      </c>
      <c r="I1466" s="255">
        <f>SUMIFS('7.  Persistence Report'!BG$27:BG$603,'7.  Persistence Report'!$D$27:$D$603,$B1466,'7.  Persistence Report'!$H$27:$H$603,$D$1380,'7.  Persistence Report'!$J$27:$J$603,"&lt;&gt;Adjustment")</f>
        <v>0</v>
      </c>
      <c r="J1466" s="255">
        <f>SUMIFS('7.  Persistence Report'!BH$27:BH$603,'7.  Persistence Report'!$D$27:$D$603,$B1466,'7.  Persistence Report'!$H$27:$H$603,$D$1380,'7.  Persistence Report'!$J$27:$J$603,"&lt;&gt;Adjustment")</f>
        <v>0</v>
      </c>
      <c r="K1466" s="255">
        <f>SUMIFS('7.  Persistence Report'!BI$27:BI$603,'7.  Persistence Report'!$D$27:$D$603,$B1466,'7.  Persistence Report'!$H$27:$H$603,$D$1380,'7.  Persistence Report'!$J$27:$J$603,"&lt;&gt;Adjustment")</f>
        <v>0</v>
      </c>
      <c r="L1466" s="255">
        <f>SUMIFS('7.  Persistence Report'!BJ$27:BJ$603,'7.  Persistence Report'!$D$27:$D$603,$B1466,'7.  Persistence Report'!$H$27:$H$603,$D$1380,'7.  Persistence Report'!$J$27:$J$603,"&lt;&gt;Adjustment")</f>
        <v>0</v>
      </c>
      <c r="M1466" s="255">
        <f>SUMIFS('7.  Persistence Report'!BK$27:BK$603,'7.  Persistence Report'!$D$27:$D$603,$B1466,'7.  Persistence Report'!$H$27:$H$603,$D$1380,'7.  Persistence Report'!$J$27:$J$603,"&lt;&gt;Adjustment")</f>
        <v>0</v>
      </c>
      <c r="N1466" s="255">
        <f>SUMIFS('7.  Persistence Report'!BL$27:BL$603,'7.  Persistence Report'!$D$27:$D$603,$B1466,'7.  Persistence Report'!$H$27:$H$603,$D$1380,'7.  Persistence Report'!$J$27:$J$603,"&lt;&gt;Adjustment")</f>
        <v>0</v>
      </c>
      <c r="O1466" s="255">
        <f>SUMIFS('7.  Persistence Report'!BM$27:BM$603,'7.  Persistence Report'!$D$27:$D$603,$B1466,'7.  Persistence Report'!$H$27:$H$603,$D$1380,'7.  Persistence Report'!$J$27:$J$603,"&lt;&gt;Adjustment")</f>
        <v>0</v>
      </c>
      <c r="P1466" s="255">
        <f>SUMIFS('7.  Persistence Report'!BN$27:BN$603,'7.  Persistence Report'!$D$27:$D$603,$B1466,'7.  Persistence Report'!$H$27:$H$603,$D$1380,'7.  Persistence Report'!$J$27:$J$603,"&lt;&gt;Adjustment")</f>
        <v>0</v>
      </c>
      <c r="Q1466" s="255">
        <v>12</v>
      </c>
      <c r="R1466" s="255">
        <f>SUMIFS('7.  Persistence Report'!W$27:W$603,'7.  Persistence Report'!$D$27:$D$603,$B1466,'7.  Persistence Report'!$H$27:$H$603,$R$1380,'7.  Persistence Report'!$J$27:$J$603,"&lt;&gt;Adjustment")</f>
        <v>0</v>
      </c>
      <c r="S1466" s="255">
        <f>SUMIFS('7.  Persistence Report'!X$27:X$603,'7.  Persistence Report'!$D$27:$D$603,$B1466,'7.  Persistence Report'!$H$27:$H$603,$R$1380,'7.  Persistence Report'!$J$27:$J$603,"&lt;&gt;Adjustment")</f>
        <v>0</v>
      </c>
      <c r="T1466" s="255">
        <f>SUMIFS('7.  Persistence Report'!Y$27:Y$603,'7.  Persistence Report'!$D$27:$D$603,$B1466,'7.  Persistence Report'!$H$27:$H$603,$R$1380,'7.  Persistence Report'!$J$27:$J$603,"&lt;&gt;Adjustment")</f>
        <v>0</v>
      </c>
      <c r="U1466" s="255">
        <f>SUMIFS('7.  Persistence Report'!Z$27:Z$603,'7.  Persistence Report'!$D$27:$D$603,$B1466,'7.  Persistence Report'!$H$27:$H$603,$R$1380,'7.  Persistence Report'!$J$27:$J$603,"&lt;&gt;Adjustment")</f>
        <v>0</v>
      </c>
      <c r="V1466" s="255">
        <f>SUMIFS('7.  Persistence Report'!AA$27:AA$603,'7.  Persistence Report'!$D$27:$D$603,$B1466,'7.  Persistence Report'!$H$27:$H$603,$R$1380,'7.  Persistence Report'!$J$27:$J$603,"&lt;&gt;Adjustment")</f>
        <v>0</v>
      </c>
      <c r="W1466" s="255">
        <f>SUMIFS('7.  Persistence Report'!AB$27:AB$603,'7.  Persistence Report'!$D$27:$D$603,$B1466,'7.  Persistence Report'!$H$27:$H$603,$R$1380,'7.  Persistence Report'!$J$27:$J$603,"&lt;&gt;Adjustment")</f>
        <v>0</v>
      </c>
      <c r="X1466" s="255">
        <f>SUMIFS('7.  Persistence Report'!AC$27:AC$603,'7.  Persistence Report'!$D$27:$D$603,$B1466,'7.  Persistence Report'!$H$27:$H$603,$R$1380,'7.  Persistence Report'!$J$27:$J$603,"&lt;&gt;Adjustment")</f>
        <v>0</v>
      </c>
      <c r="Y1466" s="255">
        <f>SUMIFS('7.  Persistence Report'!AD$27:AD$603,'7.  Persistence Report'!$D$27:$D$603,$B1466,'7.  Persistence Report'!$H$27:$H$603,$R$1380,'7.  Persistence Report'!$J$27:$J$603,"&lt;&gt;Adjustment")</f>
        <v>0</v>
      </c>
      <c r="Z1466" s="255">
        <f>SUMIFS('7.  Persistence Report'!AE$27:AE$603,'7.  Persistence Report'!$D$27:$D$603,$B1466,'7.  Persistence Report'!$H$27:$H$603,$R$1380,'7.  Persistence Report'!$J$27:$J$603,"&lt;&gt;Adjustment")</f>
        <v>0</v>
      </c>
      <c r="AA1466" s="255">
        <f>SUMIFS('7.  Persistence Report'!AF$27:AF$603,'7.  Persistence Report'!$D$27:$D$603,$B1466,'7.  Persistence Report'!$H$27:$H$603,$R$1380,'7.  Persistence Report'!$J$27:$J$603,"&lt;&gt;Adjustment")</f>
        <v>0</v>
      </c>
      <c r="AB1466" s="255">
        <f>SUMIFS('7.  Persistence Report'!AG$27:AG$603,'7.  Persistence Report'!$D$27:$D$603,$B1466,'7.  Persistence Report'!$H$27:$H$603,$R$1380,'7.  Persistence Report'!$J$27:$J$603,"&lt;&gt;Adjustment")</f>
        <v>0</v>
      </c>
      <c r="AC1466" s="255">
        <f>SUMIFS('7.  Persistence Report'!AH$27:AH$603,'7.  Persistence Report'!$D$27:$D$603,$B1466,'7.  Persistence Report'!$H$27:$H$603,$R$1380,'7.  Persistence Report'!$J$27:$J$603,"&lt;&gt;Adjustment")</f>
        <v>0</v>
      </c>
      <c r="AD1466" s="255">
        <f>SUMIFS('7.  Persistence Report'!AI$27:AI$603,'7.  Persistence Report'!$D$27:$D$603,$B1466,'7.  Persistence Report'!$H$27:$H$603,$R$1380,'7.  Persistence Report'!$J$27:$J$603,"&lt;&gt;Adjustment")</f>
        <v>0</v>
      </c>
      <c r="AE1466" s="361">
        <f>IFERROR(VLOOKUP($B1466,'3-a.  Rate Class Allocations'!$B:$BK,52,FALSE),0)</f>
        <v>0</v>
      </c>
      <c r="AF1466" s="361">
        <f>IFERROR(VLOOKUP($B1466,'3-a.  Rate Class Allocations'!$B:$BK,54,FALSE),0)</f>
        <v>0</v>
      </c>
      <c r="AG1466" s="361">
        <f>IFERROR(VLOOKUP($B1466,'3-a.  Rate Class Allocations'!$B:$BK,56,FALSE),0)</f>
        <v>7.4338353884478583E-2</v>
      </c>
      <c r="AH1466" s="361">
        <f>IFERROR(VLOOKUP($B1466,'3-a.  Rate Class Allocations'!$B:$BK,57,FALSE),0)</f>
        <v>0.61816437481961117</v>
      </c>
      <c r="AI1466" s="361">
        <f>IFERROR(VLOOKUP($B1466,'3-a.  Rate Class Allocations'!$B:$BK,59,FALSE),0)</f>
        <v>0.18309772550877837</v>
      </c>
      <c r="AJ1466" s="361">
        <f>IFERROR(VLOOKUP($B1466,'3-a.  Rate Class Allocations'!$B:$BK,61,FALSE),0)</f>
        <v>0.11799819031349645</v>
      </c>
      <c r="AK1466" s="366"/>
      <c r="AL1466" s="366"/>
      <c r="AM1466" s="366"/>
      <c r="AN1466" s="366"/>
      <c r="AO1466" s="366"/>
      <c r="AP1466" s="366"/>
      <c r="AQ1466" s="366"/>
      <c r="AR1466" s="366"/>
      <c r="AS1466" s="256">
        <f>SUM(AE1466:AR1466)</f>
        <v>0.99359864452636459</v>
      </c>
    </row>
    <row r="1467" spans="1:45" ht="15" customHeight="1" outlineLevel="1">
      <c r="A1467" s="464"/>
      <c r="B1467" s="254" t="s">
        <v>742</v>
      </c>
      <c r="C1467" s="251" t="s">
        <v>163</v>
      </c>
      <c r="D1467" s="255">
        <f>SUMIFS('7.  Persistence Report'!BB$27:BB$603,'7.  Persistence Report'!$D$27:$D$603,$B1466,'7.  Persistence Report'!$H$27:$H$603,$D$1380,'7.  Persistence Report'!$J$27:$J$603,"Adjustment")</f>
        <v>1581053.9898097608</v>
      </c>
      <c r="E1467" s="255">
        <f>SUMIFS('7.  Persistence Report'!BC$27:BC$603,'7.  Persistence Report'!$D$27:$D$603,$B1466,'7.  Persistence Report'!$H$27:$H$603,$D$1380,'7.  Persistence Report'!$J$27:$J$603,"Adjustment")</f>
        <v>1586622.9033261184</v>
      </c>
      <c r="F1467" s="255">
        <f>SUMIFS('7.  Persistence Report'!BD$27:BD$603,'7.  Persistence Report'!$D$27:$D$603,$B1466,'7.  Persistence Report'!$H$27:$H$603,$D$1380,'7.  Persistence Report'!$J$27:$J$603,"Adjustment")</f>
        <v>1586622.9033261184</v>
      </c>
      <c r="G1467" s="255">
        <f>SUMIFS('7.  Persistence Report'!BE$27:BE$603,'7.  Persistence Report'!$D$27:$D$603,$B1466,'7.  Persistence Report'!$H$27:$H$603,$D$1380,'7.  Persistence Report'!$J$27:$J$603,"Adjustment")</f>
        <v>1586622.9033261184</v>
      </c>
      <c r="H1467" s="255">
        <f>SUMIFS('7.  Persistence Report'!BF$27:BF$603,'7.  Persistence Report'!$D$27:$D$603,$B1466,'7.  Persistence Report'!$H$27:$H$603,$D$1380,'7.  Persistence Report'!$J$27:$J$603,"Adjustment")</f>
        <v>1586622.9033261184</v>
      </c>
      <c r="I1467" s="255">
        <f>SUMIFS('7.  Persistence Report'!BG$27:BG$603,'7.  Persistence Report'!$D$27:$D$603,$B1466,'7.  Persistence Report'!$H$27:$H$603,$D$1380,'7.  Persistence Report'!$J$27:$J$603,"Adjustment")</f>
        <v>1500850.6836589982</v>
      </c>
      <c r="J1467" s="255">
        <f>SUMIFS('7.  Persistence Report'!BH$27:BH$603,'7.  Persistence Report'!$D$27:$D$603,$B1466,'7.  Persistence Report'!$H$27:$H$603,$D$1380,'7.  Persistence Report'!$J$27:$J$603,"Adjustment")</f>
        <v>1500850.6836589982</v>
      </c>
      <c r="K1467" s="255">
        <f>SUMIFS('7.  Persistence Report'!BI$27:BI$603,'7.  Persistence Report'!$D$27:$D$603,$B1466,'7.  Persistence Report'!$H$27:$H$603,$D$1380,'7.  Persistence Report'!$J$27:$J$603,"Adjustment")</f>
        <v>1500850.6836589982</v>
      </c>
      <c r="L1467" s="255">
        <f>SUMIFS('7.  Persistence Report'!BJ$27:BJ$603,'7.  Persistence Report'!$D$27:$D$603,$B1466,'7.  Persistence Report'!$H$27:$H$603,$D$1380,'7.  Persistence Report'!$J$27:$J$603,"Adjustment")</f>
        <v>1493857.9651826276</v>
      </c>
      <c r="M1467" s="255">
        <f>SUMIFS('7.  Persistence Report'!BK$27:BK$603,'7.  Persistence Report'!$D$27:$D$603,$B1466,'7.  Persistence Report'!$H$27:$H$603,$D$1380,'7.  Persistence Report'!$J$27:$J$603,"Adjustment")</f>
        <v>1493857.9651826276</v>
      </c>
      <c r="N1467" s="255">
        <f>SUMIFS('7.  Persistence Report'!BL$27:BL$603,'7.  Persistence Report'!$D$27:$D$603,$B1466,'7.  Persistence Report'!$H$27:$H$603,$D$1380,'7.  Persistence Report'!$J$27:$J$603,"Adjustment")</f>
        <v>1442066.9409821497</v>
      </c>
      <c r="O1467" s="255">
        <f>SUMIFS('7.  Persistence Report'!BM$27:BM$603,'7.  Persistence Report'!$D$27:$D$603,$B1466,'7.  Persistence Report'!$H$27:$H$603,$D$1380,'7.  Persistence Report'!$J$27:$J$603,"Adjustment")</f>
        <v>1400178.4534990757</v>
      </c>
      <c r="P1467" s="255">
        <f>SUMIFS('7.  Persistence Report'!BN$27:BN$603,'7.  Persistence Report'!$D$27:$D$603,$B1466,'7.  Persistence Report'!$H$27:$H$603,$D$1380,'7.  Persistence Report'!$J$27:$J$603,"Adjustment")</f>
        <v>534949.95526458812</v>
      </c>
      <c r="Q1467" s="255">
        <f>Q1466</f>
        <v>12</v>
      </c>
      <c r="R1467" s="255">
        <f>SUMIFS('7.  Persistence Report'!W$27:W$603,'7.  Persistence Report'!$D$27:$D$603,$B1466,'7.  Persistence Report'!$H$27:$H$603,$R$1380,'7.  Persistence Report'!$J$27:$J$603,"Adjustment")</f>
        <v>214.34040925488245</v>
      </c>
      <c r="S1467" s="255">
        <f>SUMIFS('7.  Persistence Report'!X$27:X$603,'7.  Persistence Report'!$D$27:$D$603,$B1466,'7.  Persistence Report'!$H$27:$H$603,$R$1380,'7.  Persistence Report'!$J$27:$J$603,"Adjustment")</f>
        <v>215.43724717004605</v>
      </c>
      <c r="T1467" s="255">
        <f>SUMIFS('7.  Persistence Report'!Y$27:Y$603,'7.  Persistence Report'!$D$27:$D$603,$B1466,'7.  Persistence Report'!$H$27:$H$603,$R$1380,'7.  Persistence Report'!$J$27:$J$603,"Adjustment")</f>
        <v>215.43724717004605</v>
      </c>
      <c r="U1467" s="255">
        <f>SUMIFS('7.  Persistence Report'!Z$27:Z$603,'7.  Persistence Report'!$D$27:$D$603,$B1466,'7.  Persistence Report'!$H$27:$H$603,$R$1380,'7.  Persistence Report'!$J$27:$J$603,"Adjustment")</f>
        <v>215.43724717004605</v>
      </c>
      <c r="V1467" s="255">
        <f>SUMIFS('7.  Persistence Report'!AA$27:AA$603,'7.  Persistence Report'!$D$27:$D$603,$B1466,'7.  Persistence Report'!$H$27:$H$603,$R$1380,'7.  Persistence Report'!$J$27:$J$603,"Adjustment")</f>
        <v>215.43724717004605</v>
      </c>
      <c r="W1467" s="255">
        <f>SUMIFS('7.  Persistence Report'!AB$27:AB$603,'7.  Persistence Report'!$D$27:$D$603,$B1466,'7.  Persistence Report'!$H$27:$H$603,$R$1380,'7.  Persistence Report'!$J$27:$J$603,"Adjustment")</f>
        <v>202.54940166687402</v>
      </c>
      <c r="X1467" s="255">
        <f>SUMIFS('7.  Persistence Report'!AC$27:AC$603,'7.  Persistence Report'!$D$27:$D$603,$B1466,'7.  Persistence Report'!$H$27:$H$603,$R$1380,'7.  Persistence Report'!$J$27:$J$603,"Adjustment")</f>
        <v>202.54940166687402</v>
      </c>
      <c r="Y1467" s="255">
        <f>SUMIFS('7.  Persistence Report'!AD$27:AD$603,'7.  Persistence Report'!$D$27:$D$603,$B1466,'7.  Persistence Report'!$H$27:$H$603,$R$1380,'7.  Persistence Report'!$J$27:$J$603,"Adjustment")</f>
        <v>202.54940166687402</v>
      </c>
      <c r="Z1467" s="255">
        <f>SUMIFS('7.  Persistence Report'!AE$27:AE$603,'7.  Persistence Report'!$D$27:$D$603,$B1466,'7.  Persistence Report'!$H$27:$H$603,$R$1380,'7.  Persistence Report'!$J$27:$J$603,"Adjustment")</f>
        <v>202.43768669403329</v>
      </c>
      <c r="AA1467" s="255">
        <f>SUMIFS('7.  Persistence Report'!AF$27:AF$603,'7.  Persistence Report'!$D$27:$D$603,$B1466,'7.  Persistence Report'!$H$27:$H$603,$R$1380,'7.  Persistence Report'!$J$27:$J$603,"Adjustment")</f>
        <v>202.43768669403329</v>
      </c>
      <c r="AB1467" s="255">
        <f>SUMIFS('7.  Persistence Report'!AG$27:AG$603,'7.  Persistence Report'!$D$27:$D$603,$B1466,'7.  Persistence Report'!$H$27:$H$603,$R$1380,'7.  Persistence Report'!$J$27:$J$603,"Adjustment")</f>
        <v>193.70360699921221</v>
      </c>
      <c r="AC1467" s="255">
        <f>SUMIFS('7.  Persistence Report'!AH$27:AH$603,'7.  Persistence Report'!$D$27:$D$603,$B1466,'7.  Persistence Report'!$H$27:$H$603,$R$1380,'7.  Persistence Report'!$J$27:$J$603,"Adjustment")</f>
        <v>186.3304187917237</v>
      </c>
      <c r="AD1467" s="255">
        <f>SUMIFS('7.  Persistence Report'!AI$27:AI$603,'7.  Persistence Report'!$D$27:$D$603,$B1466,'7.  Persistence Report'!$H$27:$H$603,$R$1380,'7.  Persistence Report'!$J$27:$J$603,"Adjustment")</f>
        <v>55.664524194551568</v>
      </c>
      <c r="AE1467" s="362">
        <f>AE1466</f>
        <v>0</v>
      </c>
      <c r="AF1467" s="362">
        <f t="shared" ref="AF1467:AR1467" si="3591">AF1466</f>
        <v>0</v>
      </c>
      <c r="AG1467" s="362">
        <f t="shared" si="3591"/>
        <v>7.4338353884478583E-2</v>
      </c>
      <c r="AH1467" s="362">
        <f t="shared" si="3591"/>
        <v>0.61816437481961117</v>
      </c>
      <c r="AI1467" s="362">
        <f t="shared" si="3591"/>
        <v>0.18309772550877837</v>
      </c>
      <c r="AJ1467" s="362">
        <f t="shared" si="3591"/>
        <v>0.11799819031349645</v>
      </c>
      <c r="AK1467" s="362">
        <f t="shared" si="3591"/>
        <v>0</v>
      </c>
      <c r="AL1467" s="362">
        <f t="shared" si="3591"/>
        <v>0</v>
      </c>
      <c r="AM1467" s="362">
        <f t="shared" si="3591"/>
        <v>0</v>
      </c>
      <c r="AN1467" s="362">
        <f t="shared" si="3591"/>
        <v>0</v>
      </c>
      <c r="AO1467" s="362">
        <f t="shared" si="3591"/>
        <v>0</v>
      </c>
      <c r="AP1467" s="362">
        <f t="shared" si="3591"/>
        <v>0</v>
      </c>
      <c r="AQ1467" s="362">
        <f t="shared" si="3591"/>
        <v>0</v>
      </c>
      <c r="AR1467" s="362">
        <f t="shared" si="3591"/>
        <v>0</v>
      </c>
      <c r="AS1467" s="266"/>
    </row>
    <row r="1468" spans="1:45" ht="15" customHeight="1" outlineLevel="1">
      <c r="A1468" s="464"/>
      <c r="B1468" s="254"/>
      <c r="C1468" s="251"/>
      <c r="D1468" s="251"/>
      <c r="E1468" s="251"/>
      <c r="F1468" s="251"/>
      <c r="G1468" s="251"/>
      <c r="H1468" s="251"/>
      <c r="I1468" s="251"/>
      <c r="J1468" s="251"/>
      <c r="K1468" s="251"/>
      <c r="L1468" s="251"/>
      <c r="M1468" s="251"/>
      <c r="N1468" s="251"/>
      <c r="O1468" s="251"/>
      <c r="P1468" s="251"/>
      <c r="Q1468" s="251"/>
      <c r="R1468" s="251"/>
      <c r="S1468" s="251"/>
      <c r="T1468" s="251"/>
      <c r="U1468" s="251"/>
      <c r="V1468" s="251"/>
      <c r="W1468" s="251"/>
      <c r="X1468" s="251"/>
      <c r="Y1468" s="251"/>
      <c r="Z1468" s="251"/>
      <c r="AA1468" s="251"/>
      <c r="AB1468" s="251"/>
      <c r="AC1468" s="251"/>
      <c r="AD1468" s="251"/>
      <c r="AE1468" s="363"/>
      <c r="AF1468" s="376"/>
      <c r="AG1468" s="376"/>
      <c r="AH1468" s="376"/>
      <c r="AI1468" s="376"/>
      <c r="AJ1468" s="376"/>
      <c r="AK1468" s="376"/>
      <c r="AL1468" s="376"/>
      <c r="AM1468" s="376"/>
      <c r="AN1468" s="376"/>
      <c r="AO1468" s="376"/>
      <c r="AP1468" s="376"/>
      <c r="AQ1468" s="376"/>
      <c r="AR1468" s="376"/>
      <c r="AS1468" s="266"/>
    </row>
    <row r="1469" spans="1:45" ht="15" customHeight="1" outlineLevel="1">
      <c r="A1469" s="464">
        <v>27</v>
      </c>
      <c r="B1469" s="379" t="s">
        <v>119</v>
      </c>
      <c r="C1469" s="251" t="s">
        <v>25</v>
      </c>
      <c r="D1469" s="255">
        <f>SUMIFS('7.  Persistence Report'!BB$27:BB$603,'7.  Persistence Report'!$D$27:$D$603,$B1469,'7.  Persistence Report'!$H$27:$H$603,$D$1380,'7.  Persistence Report'!$J$27:$J$603,"&lt;&gt;Adjustment")</f>
        <v>0</v>
      </c>
      <c r="E1469" s="255">
        <f>SUMIFS('7.  Persistence Report'!BC$27:BC$603,'7.  Persistence Report'!$D$27:$D$603,$B1469,'7.  Persistence Report'!$H$27:$H$603,$D$1380,'7.  Persistence Report'!$J$27:$J$603,"&lt;&gt;Adjustment")</f>
        <v>0</v>
      </c>
      <c r="F1469" s="255">
        <f>SUMIFS('7.  Persistence Report'!BD$27:BD$603,'7.  Persistence Report'!$D$27:$D$603,$B1469,'7.  Persistence Report'!$H$27:$H$603,$D$1380,'7.  Persistence Report'!$J$27:$J$603,"&lt;&gt;Adjustment")</f>
        <v>0</v>
      </c>
      <c r="G1469" s="255">
        <f>SUMIFS('7.  Persistence Report'!BE$27:BE$603,'7.  Persistence Report'!$D$27:$D$603,$B1469,'7.  Persistence Report'!$H$27:$H$603,$D$1380,'7.  Persistence Report'!$J$27:$J$603,"&lt;&gt;Adjustment")</f>
        <v>0</v>
      </c>
      <c r="H1469" s="255">
        <f>SUMIFS('7.  Persistence Report'!BF$27:BF$603,'7.  Persistence Report'!$D$27:$D$603,$B1469,'7.  Persistence Report'!$H$27:$H$603,$D$1380,'7.  Persistence Report'!$J$27:$J$603,"&lt;&gt;Adjustment")</f>
        <v>0</v>
      </c>
      <c r="I1469" s="255">
        <f>SUMIFS('7.  Persistence Report'!BG$27:BG$603,'7.  Persistence Report'!$D$27:$D$603,$B1469,'7.  Persistence Report'!$H$27:$H$603,$D$1380,'7.  Persistence Report'!$J$27:$J$603,"&lt;&gt;Adjustment")</f>
        <v>0</v>
      </c>
      <c r="J1469" s="255">
        <f>SUMIFS('7.  Persistence Report'!BH$27:BH$603,'7.  Persistence Report'!$D$27:$D$603,$B1469,'7.  Persistence Report'!$H$27:$H$603,$D$1380,'7.  Persistence Report'!$J$27:$J$603,"&lt;&gt;Adjustment")</f>
        <v>0</v>
      </c>
      <c r="K1469" s="255">
        <f>SUMIFS('7.  Persistence Report'!BI$27:BI$603,'7.  Persistence Report'!$D$27:$D$603,$B1469,'7.  Persistence Report'!$H$27:$H$603,$D$1380,'7.  Persistence Report'!$J$27:$J$603,"&lt;&gt;Adjustment")</f>
        <v>0</v>
      </c>
      <c r="L1469" s="255">
        <f>SUMIFS('7.  Persistence Report'!BJ$27:BJ$603,'7.  Persistence Report'!$D$27:$D$603,$B1469,'7.  Persistence Report'!$H$27:$H$603,$D$1380,'7.  Persistence Report'!$J$27:$J$603,"&lt;&gt;Adjustment")</f>
        <v>0</v>
      </c>
      <c r="M1469" s="255">
        <f>SUMIFS('7.  Persistence Report'!BK$27:BK$603,'7.  Persistence Report'!$D$27:$D$603,$B1469,'7.  Persistence Report'!$H$27:$H$603,$D$1380,'7.  Persistence Report'!$J$27:$J$603,"&lt;&gt;Adjustment")</f>
        <v>0</v>
      </c>
      <c r="N1469" s="255">
        <f>SUMIFS('7.  Persistence Report'!BL$27:BL$603,'7.  Persistence Report'!$D$27:$D$603,$B1469,'7.  Persistence Report'!$H$27:$H$603,$D$1380,'7.  Persistence Report'!$J$27:$J$603,"&lt;&gt;Adjustment")</f>
        <v>0</v>
      </c>
      <c r="O1469" s="255">
        <f>SUMIFS('7.  Persistence Report'!BM$27:BM$603,'7.  Persistence Report'!$D$27:$D$603,$B1469,'7.  Persistence Report'!$H$27:$H$603,$D$1380,'7.  Persistence Report'!$J$27:$J$603,"&lt;&gt;Adjustment")</f>
        <v>0</v>
      </c>
      <c r="P1469" s="255">
        <f>SUMIFS('7.  Persistence Report'!BN$27:BN$603,'7.  Persistence Report'!$D$27:$D$603,$B1469,'7.  Persistence Report'!$H$27:$H$603,$D$1380,'7.  Persistence Report'!$J$27:$J$603,"&lt;&gt;Adjustment")</f>
        <v>0</v>
      </c>
      <c r="Q1469" s="255">
        <v>12</v>
      </c>
      <c r="R1469" s="255">
        <f>SUMIFS('7.  Persistence Report'!W$27:W$603,'7.  Persistence Report'!$D$27:$D$603,$B1469,'7.  Persistence Report'!$H$27:$H$603,$R$1380,'7.  Persistence Report'!$J$27:$J$603,"&lt;&gt;Adjustment")</f>
        <v>0</v>
      </c>
      <c r="S1469" s="255">
        <f>SUMIFS('7.  Persistence Report'!X$27:X$603,'7.  Persistence Report'!$D$27:$D$603,$B1469,'7.  Persistence Report'!$H$27:$H$603,$R$1380,'7.  Persistence Report'!$J$27:$J$603,"&lt;&gt;Adjustment")</f>
        <v>0</v>
      </c>
      <c r="T1469" s="255">
        <f>SUMIFS('7.  Persistence Report'!Y$27:Y$603,'7.  Persistence Report'!$D$27:$D$603,$B1469,'7.  Persistence Report'!$H$27:$H$603,$R$1380,'7.  Persistence Report'!$J$27:$J$603,"&lt;&gt;Adjustment")</f>
        <v>0</v>
      </c>
      <c r="U1469" s="255">
        <f>SUMIFS('7.  Persistence Report'!Z$27:Z$603,'7.  Persistence Report'!$D$27:$D$603,$B1469,'7.  Persistence Report'!$H$27:$H$603,$R$1380,'7.  Persistence Report'!$J$27:$J$603,"&lt;&gt;Adjustment")</f>
        <v>0</v>
      </c>
      <c r="V1469" s="255">
        <f>SUMIFS('7.  Persistence Report'!AA$27:AA$603,'7.  Persistence Report'!$D$27:$D$603,$B1469,'7.  Persistence Report'!$H$27:$H$603,$R$1380,'7.  Persistence Report'!$J$27:$J$603,"&lt;&gt;Adjustment")</f>
        <v>0</v>
      </c>
      <c r="W1469" s="255">
        <f>SUMIFS('7.  Persistence Report'!AB$27:AB$603,'7.  Persistence Report'!$D$27:$D$603,$B1469,'7.  Persistence Report'!$H$27:$H$603,$R$1380,'7.  Persistence Report'!$J$27:$J$603,"&lt;&gt;Adjustment")</f>
        <v>0</v>
      </c>
      <c r="X1469" s="255">
        <f>SUMIFS('7.  Persistence Report'!AC$27:AC$603,'7.  Persistence Report'!$D$27:$D$603,$B1469,'7.  Persistence Report'!$H$27:$H$603,$R$1380,'7.  Persistence Report'!$J$27:$J$603,"&lt;&gt;Adjustment")</f>
        <v>0</v>
      </c>
      <c r="Y1469" s="255">
        <f>SUMIFS('7.  Persistence Report'!AD$27:AD$603,'7.  Persistence Report'!$D$27:$D$603,$B1469,'7.  Persistence Report'!$H$27:$H$603,$R$1380,'7.  Persistence Report'!$J$27:$J$603,"&lt;&gt;Adjustment")</f>
        <v>0</v>
      </c>
      <c r="Z1469" s="255">
        <f>SUMIFS('7.  Persistence Report'!AE$27:AE$603,'7.  Persistence Report'!$D$27:$D$603,$B1469,'7.  Persistence Report'!$H$27:$H$603,$R$1380,'7.  Persistence Report'!$J$27:$J$603,"&lt;&gt;Adjustment")</f>
        <v>0</v>
      </c>
      <c r="AA1469" s="255">
        <f>SUMIFS('7.  Persistence Report'!AF$27:AF$603,'7.  Persistence Report'!$D$27:$D$603,$B1469,'7.  Persistence Report'!$H$27:$H$603,$R$1380,'7.  Persistence Report'!$J$27:$J$603,"&lt;&gt;Adjustment")</f>
        <v>0</v>
      </c>
      <c r="AB1469" s="255">
        <f>SUMIFS('7.  Persistence Report'!AG$27:AG$603,'7.  Persistence Report'!$D$27:$D$603,$B1469,'7.  Persistence Report'!$H$27:$H$603,$R$1380,'7.  Persistence Report'!$J$27:$J$603,"&lt;&gt;Adjustment")</f>
        <v>0</v>
      </c>
      <c r="AC1469" s="255">
        <f>SUMIFS('7.  Persistence Report'!AH$27:AH$603,'7.  Persistence Report'!$D$27:$D$603,$B1469,'7.  Persistence Report'!$H$27:$H$603,$R$1380,'7.  Persistence Report'!$J$27:$J$603,"&lt;&gt;Adjustment")</f>
        <v>0</v>
      </c>
      <c r="AD1469" s="255">
        <f>SUMIFS('7.  Persistence Report'!AI$27:AI$603,'7.  Persistence Report'!$D$27:$D$603,$B1469,'7.  Persistence Report'!$H$27:$H$603,$R$1380,'7.  Persistence Report'!$J$27:$J$603,"&lt;&gt;Adjustment")</f>
        <v>0</v>
      </c>
      <c r="AE1469" s="361">
        <f>IFERROR(VLOOKUP($B1469,'3-a.  Rate Class Allocations'!$B:$BK,52,FALSE),0)</f>
        <v>0</v>
      </c>
      <c r="AF1469" s="361">
        <f>IFERROR(VLOOKUP($B1469,'3-a.  Rate Class Allocations'!$B:$BK,54,FALSE),0)</f>
        <v>0</v>
      </c>
      <c r="AG1469" s="361">
        <f>IFERROR(VLOOKUP($B1469,'3-a.  Rate Class Allocations'!$B:$BK,56,FALSE),0)</f>
        <v>0.92021658990420974</v>
      </c>
      <c r="AH1469" s="361">
        <f>IFERROR(VLOOKUP($B1469,'3-a.  Rate Class Allocations'!$B:$BK,57,FALSE),0)</f>
        <v>6.6147970517793669E-2</v>
      </c>
      <c r="AI1469" s="361">
        <f>IFERROR(VLOOKUP($B1469,'3-a.  Rate Class Allocations'!$B:$BK,59,FALSE),0)</f>
        <v>3.8304899218835689E-3</v>
      </c>
      <c r="AJ1469" s="361">
        <f>IFERROR(VLOOKUP($B1469,'3-a.  Rate Class Allocations'!$B:$BK,61,FALSE),0)</f>
        <v>4.3946772346358911E-3</v>
      </c>
      <c r="AK1469" s="366"/>
      <c r="AL1469" s="366"/>
      <c r="AM1469" s="366"/>
      <c r="AN1469" s="366"/>
      <c r="AO1469" s="366"/>
      <c r="AP1469" s="366"/>
      <c r="AQ1469" s="366"/>
      <c r="AR1469" s="366"/>
      <c r="AS1469" s="256">
        <f>SUM(AE1469:AR1469)</f>
        <v>0.99458972757852293</v>
      </c>
    </row>
    <row r="1470" spans="1:45" ht="15" customHeight="1" outlineLevel="1">
      <c r="A1470" s="464"/>
      <c r="B1470" s="254" t="s">
        <v>742</v>
      </c>
      <c r="C1470" s="251" t="s">
        <v>163</v>
      </c>
      <c r="D1470" s="255">
        <f>SUMIFS('7.  Persistence Report'!BB$27:BB$603,'7.  Persistence Report'!$D$27:$D$603,$B1469,'7.  Persistence Report'!$H$27:$H$603,$D$1380,'7.  Persistence Report'!$J$27:$J$603,"Adjustment")</f>
        <v>0</v>
      </c>
      <c r="E1470" s="255">
        <f>SUMIFS('7.  Persistence Report'!BC$27:BC$603,'7.  Persistence Report'!$D$27:$D$603,$B1469,'7.  Persistence Report'!$H$27:$H$603,$D$1380,'7.  Persistence Report'!$J$27:$J$603,"Adjustment")</f>
        <v>0</v>
      </c>
      <c r="F1470" s="255">
        <f>SUMIFS('7.  Persistence Report'!BD$27:BD$603,'7.  Persistence Report'!$D$27:$D$603,$B1469,'7.  Persistence Report'!$H$27:$H$603,$D$1380,'7.  Persistence Report'!$J$27:$J$603,"Adjustment")</f>
        <v>0</v>
      </c>
      <c r="G1470" s="255">
        <f>SUMIFS('7.  Persistence Report'!BE$27:BE$603,'7.  Persistence Report'!$D$27:$D$603,$B1469,'7.  Persistence Report'!$H$27:$H$603,$D$1380,'7.  Persistence Report'!$J$27:$J$603,"Adjustment")</f>
        <v>0</v>
      </c>
      <c r="H1470" s="255">
        <f>SUMIFS('7.  Persistence Report'!BF$27:BF$603,'7.  Persistence Report'!$D$27:$D$603,$B1469,'7.  Persistence Report'!$H$27:$H$603,$D$1380,'7.  Persistence Report'!$J$27:$J$603,"Adjustment")</f>
        <v>0</v>
      </c>
      <c r="I1470" s="255">
        <f>SUMIFS('7.  Persistence Report'!BG$27:BG$603,'7.  Persistence Report'!$D$27:$D$603,$B1469,'7.  Persistence Report'!$H$27:$H$603,$D$1380,'7.  Persistence Report'!$J$27:$J$603,"Adjustment")</f>
        <v>0</v>
      </c>
      <c r="J1470" s="255">
        <f>SUMIFS('7.  Persistence Report'!BH$27:BH$603,'7.  Persistence Report'!$D$27:$D$603,$B1469,'7.  Persistence Report'!$H$27:$H$603,$D$1380,'7.  Persistence Report'!$J$27:$J$603,"Adjustment")</f>
        <v>0</v>
      </c>
      <c r="K1470" s="255">
        <f>SUMIFS('7.  Persistence Report'!BI$27:BI$603,'7.  Persistence Report'!$D$27:$D$603,$B1469,'7.  Persistence Report'!$H$27:$H$603,$D$1380,'7.  Persistence Report'!$J$27:$J$603,"Adjustment")</f>
        <v>0</v>
      </c>
      <c r="L1470" s="255">
        <f>SUMIFS('7.  Persistence Report'!BJ$27:BJ$603,'7.  Persistence Report'!$D$27:$D$603,$B1469,'7.  Persistence Report'!$H$27:$H$603,$D$1380,'7.  Persistence Report'!$J$27:$J$603,"Adjustment")</f>
        <v>0</v>
      </c>
      <c r="M1470" s="255">
        <f>SUMIFS('7.  Persistence Report'!BK$27:BK$603,'7.  Persistence Report'!$D$27:$D$603,$B1469,'7.  Persistence Report'!$H$27:$H$603,$D$1380,'7.  Persistence Report'!$J$27:$J$603,"Adjustment")</f>
        <v>0</v>
      </c>
      <c r="N1470" s="255">
        <f>SUMIFS('7.  Persistence Report'!BL$27:BL$603,'7.  Persistence Report'!$D$27:$D$603,$B1469,'7.  Persistence Report'!$H$27:$H$603,$D$1380,'7.  Persistence Report'!$J$27:$J$603,"Adjustment")</f>
        <v>0</v>
      </c>
      <c r="O1470" s="255">
        <f>SUMIFS('7.  Persistence Report'!BM$27:BM$603,'7.  Persistence Report'!$D$27:$D$603,$B1469,'7.  Persistence Report'!$H$27:$H$603,$D$1380,'7.  Persistence Report'!$J$27:$J$603,"Adjustment")</f>
        <v>0</v>
      </c>
      <c r="P1470" s="255">
        <f>SUMIFS('7.  Persistence Report'!BN$27:BN$603,'7.  Persistence Report'!$D$27:$D$603,$B1469,'7.  Persistence Report'!$H$27:$H$603,$D$1380,'7.  Persistence Report'!$J$27:$J$603,"Adjustment")</f>
        <v>0</v>
      </c>
      <c r="Q1470" s="255">
        <f>Q1469</f>
        <v>12</v>
      </c>
      <c r="R1470" s="255">
        <f>SUMIFS('7.  Persistence Report'!W$27:W$603,'7.  Persistence Report'!$D$27:$D$603,$B1469,'7.  Persistence Report'!$H$27:$H$603,$R$1380,'7.  Persistence Report'!$J$27:$J$603,"Adjustment")</f>
        <v>0</v>
      </c>
      <c r="S1470" s="255">
        <f>SUMIFS('7.  Persistence Report'!X$27:X$603,'7.  Persistence Report'!$D$27:$D$603,$B1469,'7.  Persistence Report'!$H$27:$H$603,$R$1380,'7.  Persistence Report'!$J$27:$J$603,"Adjustment")</f>
        <v>0</v>
      </c>
      <c r="T1470" s="255">
        <f>SUMIFS('7.  Persistence Report'!Y$27:Y$603,'7.  Persistence Report'!$D$27:$D$603,$B1469,'7.  Persistence Report'!$H$27:$H$603,$R$1380,'7.  Persistence Report'!$J$27:$J$603,"Adjustment")</f>
        <v>0</v>
      </c>
      <c r="U1470" s="255">
        <f>SUMIFS('7.  Persistence Report'!Z$27:Z$603,'7.  Persistence Report'!$D$27:$D$603,$B1469,'7.  Persistence Report'!$H$27:$H$603,$R$1380,'7.  Persistence Report'!$J$27:$J$603,"Adjustment")</f>
        <v>0</v>
      </c>
      <c r="V1470" s="255">
        <f>SUMIFS('7.  Persistence Report'!AA$27:AA$603,'7.  Persistence Report'!$D$27:$D$603,$B1469,'7.  Persistence Report'!$H$27:$H$603,$R$1380,'7.  Persistence Report'!$J$27:$J$603,"Adjustment")</f>
        <v>0</v>
      </c>
      <c r="W1470" s="255">
        <f>SUMIFS('7.  Persistence Report'!AB$27:AB$603,'7.  Persistence Report'!$D$27:$D$603,$B1469,'7.  Persistence Report'!$H$27:$H$603,$R$1380,'7.  Persistence Report'!$J$27:$J$603,"Adjustment")</f>
        <v>0</v>
      </c>
      <c r="X1470" s="255">
        <f>SUMIFS('7.  Persistence Report'!AC$27:AC$603,'7.  Persistence Report'!$D$27:$D$603,$B1469,'7.  Persistence Report'!$H$27:$H$603,$R$1380,'7.  Persistence Report'!$J$27:$J$603,"Adjustment")</f>
        <v>0</v>
      </c>
      <c r="Y1470" s="255">
        <f>SUMIFS('7.  Persistence Report'!AD$27:AD$603,'7.  Persistence Report'!$D$27:$D$603,$B1469,'7.  Persistence Report'!$H$27:$H$603,$R$1380,'7.  Persistence Report'!$J$27:$J$603,"Adjustment")</f>
        <v>0</v>
      </c>
      <c r="Z1470" s="255">
        <f>SUMIFS('7.  Persistence Report'!AE$27:AE$603,'7.  Persistence Report'!$D$27:$D$603,$B1469,'7.  Persistence Report'!$H$27:$H$603,$R$1380,'7.  Persistence Report'!$J$27:$J$603,"Adjustment")</f>
        <v>0</v>
      </c>
      <c r="AA1470" s="255">
        <f>SUMIFS('7.  Persistence Report'!AF$27:AF$603,'7.  Persistence Report'!$D$27:$D$603,$B1469,'7.  Persistence Report'!$H$27:$H$603,$R$1380,'7.  Persistence Report'!$J$27:$J$603,"Adjustment")</f>
        <v>0</v>
      </c>
      <c r="AB1470" s="255">
        <f>SUMIFS('7.  Persistence Report'!AG$27:AG$603,'7.  Persistence Report'!$D$27:$D$603,$B1469,'7.  Persistence Report'!$H$27:$H$603,$R$1380,'7.  Persistence Report'!$J$27:$J$603,"Adjustment")</f>
        <v>0</v>
      </c>
      <c r="AC1470" s="255">
        <f>SUMIFS('7.  Persistence Report'!AH$27:AH$603,'7.  Persistence Report'!$D$27:$D$603,$B1469,'7.  Persistence Report'!$H$27:$H$603,$R$1380,'7.  Persistence Report'!$J$27:$J$603,"Adjustment")</f>
        <v>0</v>
      </c>
      <c r="AD1470" s="255">
        <f>SUMIFS('7.  Persistence Report'!AI$27:AI$603,'7.  Persistence Report'!$D$27:$D$603,$B1469,'7.  Persistence Report'!$H$27:$H$603,$R$1380,'7.  Persistence Report'!$J$27:$J$603,"Adjustment")</f>
        <v>0</v>
      </c>
      <c r="AE1470" s="362">
        <f>AE1469</f>
        <v>0</v>
      </c>
      <c r="AF1470" s="362">
        <f t="shared" ref="AF1470:AR1470" si="3592">AF1469</f>
        <v>0</v>
      </c>
      <c r="AG1470" s="362">
        <f t="shared" si="3592"/>
        <v>0.92021658990420974</v>
      </c>
      <c r="AH1470" s="362">
        <f t="shared" si="3592"/>
        <v>6.6147970517793669E-2</v>
      </c>
      <c r="AI1470" s="362">
        <f t="shared" si="3592"/>
        <v>3.8304899218835689E-3</v>
      </c>
      <c r="AJ1470" s="362">
        <f t="shared" si="3592"/>
        <v>4.3946772346358911E-3</v>
      </c>
      <c r="AK1470" s="362">
        <f t="shared" si="3592"/>
        <v>0</v>
      </c>
      <c r="AL1470" s="362">
        <f t="shared" si="3592"/>
        <v>0</v>
      </c>
      <c r="AM1470" s="362">
        <f t="shared" si="3592"/>
        <v>0</v>
      </c>
      <c r="AN1470" s="362">
        <f t="shared" si="3592"/>
        <v>0</v>
      </c>
      <c r="AO1470" s="362">
        <f t="shared" si="3592"/>
        <v>0</v>
      </c>
      <c r="AP1470" s="362">
        <f t="shared" si="3592"/>
        <v>0</v>
      </c>
      <c r="AQ1470" s="362">
        <f t="shared" si="3592"/>
        <v>0</v>
      </c>
      <c r="AR1470" s="362">
        <f t="shared" si="3592"/>
        <v>0</v>
      </c>
      <c r="AS1470" s="266"/>
    </row>
    <row r="1471" spans="1:45" ht="15" customHeight="1" outlineLevel="1">
      <c r="A1471" s="464"/>
      <c r="B1471" s="254"/>
      <c r="C1471" s="251"/>
      <c r="D1471" s="251"/>
      <c r="E1471" s="251"/>
      <c r="F1471" s="251"/>
      <c r="G1471" s="251"/>
      <c r="H1471" s="251"/>
      <c r="I1471" s="251"/>
      <c r="J1471" s="251"/>
      <c r="K1471" s="251"/>
      <c r="L1471" s="251"/>
      <c r="M1471" s="251"/>
      <c r="N1471" s="251"/>
      <c r="O1471" s="251"/>
      <c r="P1471" s="251"/>
      <c r="Q1471" s="251"/>
      <c r="R1471" s="251"/>
      <c r="S1471" s="251"/>
      <c r="T1471" s="251"/>
      <c r="U1471" s="251"/>
      <c r="V1471" s="251"/>
      <c r="W1471" s="251"/>
      <c r="X1471" s="251"/>
      <c r="Y1471" s="251"/>
      <c r="Z1471" s="251"/>
      <c r="AA1471" s="251"/>
      <c r="AB1471" s="251"/>
      <c r="AC1471" s="251"/>
      <c r="AD1471" s="251"/>
      <c r="AE1471" s="363"/>
      <c r="AF1471" s="376"/>
      <c r="AG1471" s="376"/>
      <c r="AH1471" s="376"/>
      <c r="AI1471" s="376"/>
      <c r="AJ1471" s="376"/>
      <c r="AK1471" s="376"/>
      <c r="AL1471" s="376"/>
      <c r="AM1471" s="376"/>
      <c r="AN1471" s="376"/>
      <c r="AO1471" s="376"/>
      <c r="AP1471" s="376"/>
      <c r="AQ1471" s="376"/>
      <c r="AR1471" s="376"/>
      <c r="AS1471" s="266"/>
    </row>
    <row r="1472" spans="1:45" ht="15" customHeight="1" outlineLevel="1">
      <c r="A1472" s="464">
        <v>28</v>
      </c>
      <c r="B1472" s="379" t="s">
        <v>120</v>
      </c>
      <c r="C1472" s="251" t="s">
        <v>25</v>
      </c>
      <c r="D1472" s="255">
        <f>SUMIFS('7.  Persistence Report'!BB$27:BB$603,'7.  Persistence Report'!$D$27:$D$603,$B1472,'7.  Persistence Report'!$H$27:$H$603,$D$1380,'7.  Persistence Report'!$J$27:$J$603,"&lt;&gt;Adjustment")</f>
        <v>0</v>
      </c>
      <c r="E1472" s="255">
        <f>SUMIFS('7.  Persistence Report'!BC$27:BC$603,'7.  Persistence Report'!$D$27:$D$603,$B1472,'7.  Persistence Report'!$H$27:$H$603,$D$1380,'7.  Persistence Report'!$J$27:$J$603,"&lt;&gt;Adjustment")</f>
        <v>0</v>
      </c>
      <c r="F1472" s="255">
        <f>SUMIFS('7.  Persistence Report'!BD$27:BD$603,'7.  Persistence Report'!$D$27:$D$603,$B1472,'7.  Persistence Report'!$H$27:$H$603,$D$1380,'7.  Persistence Report'!$J$27:$J$603,"&lt;&gt;Adjustment")</f>
        <v>0</v>
      </c>
      <c r="G1472" s="255">
        <f>SUMIFS('7.  Persistence Report'!BE$27:BE$603,'7.  Persistence Report'!$D$27:$D$603,$B1472,'7.  Persistence Report'!$H$27:$H$603,$D$1380,'7.  Persistence Report'!$J$27:$J$603,"&lt;&gt;Adjustment")</f>
        <v>0</v>
      </c>
      <c r="H1472" s="255">
        <f>SUMIFS('7.  Persistence Report'!BF$27:BF$603,'7.  Persistence Report'!$D$27:$D$603,$B1472,'7.  Persistence Report'!$H$27:$H$603,$D$1380,'7.  Persistence Report'!$J$27:$J$603,"&lt;&gt;Adjustment")</f>
        <v>0</v>
      </c>
      <c r="I1472" s="255">
        <f>SUMIFS('7.  Persistence Report'!BG$27:BG$603,'7.  Persistence Report'!$D$27:$D$603,$B1472,'7.  Persistence Report'!$H$27:$H$603,$D$1380,'7.  Persistence Report'!$J$27:$J$603,"&lt;&gt;Adjustment")</f>
        <v>0</v>
      </c>
      <c r="J1472" s="255">
        <f>SUMIFS('7.  Persistence Report'!BH$27:BH$603,'7.  Persistence Report'!$D$27:$D$603,$B1472,'7.  Persistence Report'!$H$27:$H$603,$D$1380,'7.  Persistence Report'!$J$27:$J$603,"&lt;&gt;Adjustment")</f>
        <v>0</v>
      </c>
      <c r="K1472" s="255">
        <f>SUMIFS('7.  Persistence Report'!BI$27:BI$603,'7.  Persistence Report'!$D$27:$D$603,$B1472,'7.  Persistence Report'!$H$27:$H$603,$D$1380,'7.  Persistence Report'!$J$27:$J$603,"&lt;&gt;Adjustment")</f>
        <v>0</v>
      </c>
      <c r="L1472" s="255">
        <f>SUMIFS('7.  Persistence Report'!BJ$27:BJ$603,'7.  Persistence Report'!$D$27:$D$603,$B1472,'7.  Persistence Report'!$H$27:$H$603,$D$1380,'7.  Persistence Report'!$J$27:$J$603,"&lt;&gt;Adjustment")</f>
        <v>0</v>
      </c>
      <c r="M1472" s="255">
        <f>SUMIFS('7.  Persistence Report'!BK$27:BK$603,'7.  Persistence Report'!$D$27:$D$603,$B1472,'7.  Persistence Report'!$H$27:$H$603,$D$1380,'7.  Persistence Report'!$J$27:$J$603,"&lt;&gt;Adjustment")</f>
        <v>0</v>
      </c>
      <c r="N1472" s="255">
        <f>SUMIFS('7.  Persistence Report'!BL$27:BL$603,'7.  Persistence Report'!$D$27:$D$603,$B1472,'7.  Persistence Report'!$H$27:$H$603,$D$1380,'7.  Persistence Report'!$J$27:$J$603,"&lt;&gt;Adjustment")</f>
        <v>0</v>
      </c>
      <c r="O1472" s="255">
        <f>SUMIFS('7.  Persistence Report'!BM$27:BM$603,'7.  Persistence Report'!$D$27:$D$603,$B1472,'7.  Persistence Report'!$H$27:$H$603,$D$1380,'7.  Persistence Report'!$J$27:$J$603,"&lt;&gt;Adjustment")</f>
        <v>0</v>
      </c>
      <c r="P1472" s="255">
        <f>SUMIFS('7.  Persistence Report'!BN$27:BN$603,'7.  Persistence Report'!$D$27:$D$603,$B1472,'7.  Persistence Report'!$H$27:$H$603,$D$1380,'7.  Persistence Report'!$J$27:$J$603,"&lt;&gt;Adjustment")</f>
        <v>0</v>
      </c>
      <c r="Q1472" s="255">
        <v>12</v>
      </c>
      <c r="R1472" s="255">
        <f>SUMIFS('7.  Persistence Report'!W$27:W$603,'7.  Persistence Report'!$D$27:$D$603,$B1472,'7.  Persistence Report'!$H$27:$H$603,$R$1380,'7.  Persistence Report'!$J$27:$J$603,"&lt;&gt;Adjustment")</f>
        <v>0</v>
      </c>
      <c r="S1472" s="255">
        <f>SUMIFS('7.  Persistence Report'!X$27:X$603,'7.  Persistence Report'!$D$27:$D$603,$B1472,'7.  Persistence Report'!$H$27:$H$603,$R$1380,'7.  Persistence Report'!$J$27:$J$603,"&lt;&gt;Adjustment")</f>
        <v>0</v>
      </c>
      <c r="T1472" s="255">
        <f>SUMIFS('7.  Persistence Report'!Y$27:Y$603,'7.  Persistence Report'!$D$27:$D$603,$B1472,'7.  Persistence Report'!$H$27:$H$603,$R$1380,'7.  Persistence Report'!$J$27:$J$603,"&lt;&gt;Adjustment")</f>
        <v>0</v>
      </c>
      <c r="U1472" s="255">
        <f>SUMIFS('7.  Persistence Report'!Z$27:Z$603,'7.  Persistence Report'!$D$27:$D$603,$B1472,'7.  Persistence Report'!$H$27:$H$603,$R$1380,'7.  Persistence Report'!$J$27:$J$603,"&lt;&gt;Adjustment")</f>
        <v>0</v>
      </c>
      <c r="V1472" s="255">
        <f>SUMIFS('7.  Persistence Report'!AA$27:AA$603,'7.  Persistence Report'!$D$27:$D$603,$B1472,'7.  Persistence Report'!$H$27:$H$603,$R$1380,'7.  Persistence Report'!$J$27:$J$603,"&lt;&gt;Adjustment")</f>
        <v>0</v>
      </c>
      <c r="W1472" s="255">
        <f>SUMIFS('7.  Persistence Report'!AB$27:AB$603,'7.  Persistence Report'!$D$27:$D$603,$B1472,'7.  Persistence Report'!$H$27:$H$603,$R$1380,'7.  Persistence Report'!$J$27:$J$603,"&lt;&gt;Adjustment")</f>
        <v>0</v>
      </c>
      <c r="X1472" s="255">
        <f>SUMIFS('7.  Persistence Report'!AC$27:AC$603,'7.  Persistence Report'!$D$27:$D$603,$B1472,'7.  Persistence Report'!$H$27:$H$603,$R$1380,'7.  Persistence Report'!$J$27:$J$603,"&lt;&gt;Adjustment")</f>
        <v>0</v>
      </c>
      <c r="Y1472" s="255">
        <f>SUMIFS('7.  Persistence Report'!AD$27:AD$603,'7.  Persistence Report'!$D$27:$D$603,$B1472,'7.  Persistence Report'!$H$27:$H$603,$R$1380,'7.  Persistence Report'!$J$27:$J$603,"&lt;&gt;Adjustment")</f>
        <v>0</v>
      </c>
      <c r="Z1472" s="255">
        <f>SUMIFS('7.  Persistence Report'!AE$27:AE$603,'7.  Persistence Report'!$D$27:$D$603,$B1472,'7.  Persistence Report'!$H$27:$H$603,$R$1380,'7.  Persistence Report'!$J$27:$J$603,"&lt;&gt;Adjustment")</f>
        <v>0</v>
      </c>
      <c r="AA1472" s="255">
        <f>SUMIFS('7.  Persistence Report'!AF$27:AF$603,'7.  Persistence Report'!$D$27:$D$603,$B1472,'7.  Persistence Report'!$H$27:$H$603,$R$1380,'7.  Persistence Report'!$J$27:$J$603,"&lt;&gt;Adjustment")</f>
        <v>0</v>
      </c>
      <c r="AB1472" s="255">
        <f>SUMIFS('7.  Persistence Report'!AG$27:AG$603,'7.  Persistence Report'!$D$27:$D$603,$B1472,'7.  Persistence Report'!$H$27:$H$603,$R$1380,'7.  Persistence Report'!$J$27:$J$603,"&lt;&gt;Adjustment")</f>
        <v>0</v>
      </c>
      <c r="AC1472" s="255">
        <f>SUMIFS('7.  Persistence Report'!AH$27:AH$603,'7.  Persistence Report'!$D$27:$D$603,$B1472,'7.  Persistence Report'!$H$27:$H$603,$R$1380,'7.  Persistence Report'!$J$27:$J$603,"&lt;&gt;Adjustment")</f>
        <v>0</v>
      </c>
      <c r="AD1472" s="255">
        <f>SUMIFS('7.  Persistence Report'!AI$27:AI$603,'7.  Persistence Report'!$D$27:$D$603,$B1472,'7.  Persistence Report'!$H$27:$H$603,$R$1380,'7.  Persistence Report'!$J$27:$J$603,"&lt;&gt;Adjustment")</f>
        <v>0</v>
      </c>
      <c r="AE1472" s="361">
        <f>IFERROR(VLOOKUP($B1472,'3-a.  Rate Class Allocations'!$B:$BK,52,FALSE),0)</f>
        <v>0</v>
      </c>
      <c r="AF1472" s="361">
        <f>IFERROR(VLOOKUP($B1472,'3-a.  Rate Class Allocations'!$B:$BK,54,FALSE),0)</f>
        <v>0</v>
      </c>
      <c r="AG1472" s="361">
        <f>IFERROR(VLOOKUP($B1472,'3-a.  Rate Class Allocations'!$B:$BK,56,FALSE),0)</f>
        <v>8.9297173379666115E-3</v>
      </c>
      <c r="AH1472" s="361">
        <f>IFERROR(VLOOKUP($B1472,'3-a.  Rate Class Allocations'!$B:$BK,57,FALSE),0)</f>
        <v>0.47861243619982291</v>
      </c>
      <c r="AI1472" s="361">
        <f>IFERROR(VLOOKUP($B1472,'3-a.  Rate Class Allocations'!$B:$BK,59,FALSE),0)</f>
        <v>0.15893379443892505</v>
      </c>
      <c r="AJ1472" s="361">
        <f>IFERROR(VLOOKUP($B1472,'3-a.  Rate Class Allocations'!$B:$BK,61,FALSE),0)</f>
        <v>0.35292374820196643</v>
      </c>
      <c r="AK1472" s="366"/>
      <c r="AL1472" s="366"/>
      <c r="AM1472" s="366"/>
      <c r="AN1472" s="366"/>
      <c r="AO1472" s="366"/>
      <c r="AP1472" s="366"/>
      <c r="AQ1472" s="366"/>
      <c r="AR1472" s="366"/>
      <c r="AS1472" s="256">
        <f>SUM(AE1472:AR1472)</f>
        <v>0.99939969617868107</v>
      </c>
    </row>
    <row r="1473" spans="1:45" ht="15" customHeight="1" outlineLevel="1">
      <c r="A1473" s="464"/>
      <c r="B1473" s="254" t="s">
        <v>742</v>
      </c>
      <c r="C1473" s="251" t="s">
        <v>163</v>
      </c>
      <c r="D1473" s="255">
        <f>SUMIFS('7.  Persistence Report'!BB$27:BB$603,'7.  Persistence Report'!$D$27:$D$603,$B1472,'7.  Persistence Report'!$H$27:$H$603,$D$1380,'7.  Persistence Report'!$J$27:$J$603,"Adjustment")</f>
        <v>0</v>
      </c>
      <c r="E1473" s="255">
        <f>SUMIFS('7.  Persistence Report'!BC$27:BC$603,'7.  Persistence Report'!$D$27:$D$603,$B1472,'7.  Persistence Report'!$H$27:$H$603,$D$1380,'7.  Persistence Report'!$J$27:$J$603,"Adjustment")</f>
        <v>0</v>
      </c>
      <c r="F1473" s="255">
        <f>SUMIFS('7.  Persistence Report'!BD$27:BD$603,'7.  Persistence Report'!$D$27:$D$603,$B1472,'7.  Persistence Report'!$H$27:$H$603,$D$1380,'7.  Persistence Report'!$J$27:$J$603,"Adjustment")</f>
        <v>0</v>
      </c>
      <c r="G1473" s="255">
        <f>SUMIFS('7.  Persistence Report'!BE$27:BE$603,'7.  Persistence Report'!$D$27:$D$603,$B1472,'7.  Persistence Report'!$H$27:$H$603,$D$1380,'7.  Persistence Report'!$J$27:$J$603,"Adjustment")</f>
        <v>0</v>
      </c>
      <c r="H1473" s="255">
        <f>SUMIFS('7.  Persistence Report'!BF$27:BF$603,'7.  Persistence Report'!$D$27:$D$603,$B1472,'7.  Persistence Report'!$H$27:$H$603,$D$1380,'7.  Persistence Report'!$J$27:$J$603,"Adjustment")</f>
        <v>0</v>
      </c>
      <c r="I1473" s="255">
        <f>SUMIFS('7.  Persistence Report'!BG$27:BG$603,'7.  Persistence Report'!$D$27:$D$603,$B1472,'7.  Persistence Report'!$H$27:$H$603,$D$1380,'7.  Persistence Report'!$J$27:$J$603,"Adjustment")</f>
        <v>0</v>
      </c>
      <c r="J1473" s="255">
        <f>SUMIFS('7.  Persistence Report'!BH$27:BH$603,'7.  Persistence Report'!$D$27:$D$603,$B1472,'7.  Persistence Report'!$H$27:$H$603,$D$1380,'7.  Persistence Report'!$J$27:$J$603,"Adjustment")</f>
        <v>0</v>
      </c>
      <c r="K1473" s="255">
        <f>SUMIFS('7.  Persistence Report'!BI$27:BI$603,'7.  Persistence Report'!$D$27:$D$603,$B1472,'7.  Persistence Report'!$H$27:$H$603,$D$1380,'7.  Persistence Report'!$J$27:$J$603,"Adjustment")</f>
        <v>0</v>
      </c>
      <c r="L1473" s="255">
        <f>SUMIFS('7.  Persistence Report'!BJ$27:BJ$603,'7.  Persistence Report'!$D$27:$D$603,$B1472,'7.  Persistence Report'!$H$27:$H$603,$D$1380,'7.  Persistence Report'!$J$27:$J$603,"Adjustment")</f>
        <v>0</v>
      </c>
      <c r="M1473" s="255">
        <f>SUMIFS('7.  Persistence Report'!BK$27:BK$603,'7.  Persistence Report'!$D$27:$D$603,$B1472,'7.  Persistence Report'!$H$27:$H$603,$D$1380,'7.  Persistence Report'!$J$27:$J$603,"Adjustment")</f>
        <v>0</v>
      </c>
      <c r="N1473" s="255">
        <f>SUMIFS('7.  Persistence Report'!BL$27:BL$603,'7.  Persistence Report'!$D$27:$D$603,$B1472,'7.  Persistence Report'!$H$27:$H$603,$D$1380,'7.  Persistence Report'!$J$27:$J$603,"Adjustment")</f>
        <v>0</v>
      </c>
      <c r="O1473" s="255">
        <f>SUMIFS('7.  Persistence Report'!BM$27:BM$603,'7.  Persistence Report'!$D$27:$D$603,$B1472,'7.  Persistence Report'!$H$27:$H$603,$D$1380,'7.  Persistence Report'!$J$27:$J$603,"Adjustment")</f>
        <v>0</v>
      </c>
      <c r="P1473" s="255">
        <f>SUMIFS('7.  Persistence Report'!BN$27:BN$603,'7.  Persistence Report'!$D$27:$D$603,$B1472,'7.  Persistence Report'!$H$27:$H$603,$D$1380,'7.  Persistence Report'!$J$27:$J$603,"Adjustment")</f>
        <v>0</v>
      </c>
      <c r="Q1473" s="255">
        <f>Q1472</f>
        <v>12</v>
      </c>
      <c r="R1473" s="255">
        <f>SUMIFS('7.  Persistence Report'!W$27:W$603,'7.  Persistence Report'!$D$27:$D$603,$B1472,'7.  Persistence Report'!$H$27:$H$603,$R$1380,'7.  Persistence Report'!$J$27:$J$603,"Adjustment")</f>
        <v>0</v>
      </c>
      <c r="S1473" s="255">
        <f>SUMIFS('7.  Persistence Report'!X$27:X$603,'7.  Persistence Report'!$D$27:$D$603,$B1472,'7.  Persistence Report'!$H$27:$H$603,$R$1380,'7.  Persistence Report'!$J$27:$J$603,"Adjustment")</f>
        <v>0</v>
      </c>
      <c r="T1473" s="255">
        <f>SUMIFS('7.  Persistence Report'!Y$27:Y$603,'7.  Persistence Report'!$D$27:$D$603,$B1472,'7.  Persistence Report'!$H$27:$H$603,$R$1380,'7.  Persistence Report'!$J$27:$J$603,"Adjustment")</f>
        <v>0</v>
      </c>
      <c r="U1473" s="255">
        <f>SUMIFS('7.  Persistence Report'!Z$27:Z$603,'7.  Persistence Report'!$D$27:$D$603,$B1472,'7.  Persistence Report'!$H$27:$H$603,$R$1380,'7.  Persistence Report'!$J$27:$J$603,"Adjustment")</f>
        <v>0</v>
      </c>
      <c r="V1473" s="255">
        <f>SUMIFS('7.  Persistence Report'!AA$27:AA$603,'7.  Persistence Report'!$D$27:$D$603,$B1472,'7.  Persistence Report'!$H$27:$H$603,$R$1380,'7.  Persistence Report'!$J$27:$J$603,"Adjustment")</f>
        <v>0</v>
      </c>
      <c r="W1473" s="255">
        <f>SUMIFS('7.  Persistence Report'!AB$27:AB$603,'7.  Persistence Report'!$D$27:$D$603,$B1472,'7.  Persistence Report'!$H$27:$H$603,$R$1380,'7.  Persistence Report'!$J$27:$J$603,"Adjustment")</f>
        <v>0</v>
      </c>
      <c r="X1473" s="255">
        <f>SUMIFS('7.  Persistence Report'!AC$27:AC$603,'7.  Persistence Report'!$D$27:$D$603,$B1472,'7.  Persistence Report'!$H$27:$H$603,$R$1380,'7.  Persistence Report'!$J$27:$J$603,"Adjustment")</f>
        <v>0</v>
      </c>
      <c r="Y1473" s="255">
        <f>SUMIFS('7.  Persistence Report'!AD$27:AD$603,'7.  Persistence Report'!$D$27:$D$603,$B1472,'7.  Persistence Report'!$H$27:$H$603,$R$1380,'7.  Persistence Report'!$J$27:$J$603,"Adjustment")</f>
        <v>0</v>
      </c>
      <c r="Z1473" s="255">
        <f>SUMIFS('7.  Persistence Report'!AE$27:AE$603,'7.  Persistence Report'!$D$27:$D$603,$B1472,'7.  Persistence Report'!$H$27:$H$603,$R$1380,'7.  Persistence Report'!$J$27:$J$603,"Adjustment")</f>
        <v>0</v>
      </c>
      <c r="AA1473" s="255">
        <f>SUMIFS('7.  Persistence Report'!AF$27:AF$603,'7.  Persistence Report'!$D$27:$D$603,$B1472,'7.  Persistence Report'!$H$27:$H$603,$R$1380,'7.  Persistence Report'!$J$27:$J$603,"Adjustment")</f>
        <v>0</v>
      </c>
      <c r="AB1473" s="255">
        <f>SUMIFS('7.  Persistence Report'!AG$27:AG$603,'7.  Persistence Report'!$D$27:$D$603,$B1472,'7.  Persistence Report'!$H$27:$H$603,$R$1380,'7.  Persistence Report'!$J$27:$J$603,"Adjustment")</f>
        <v>0</v>
      </c>
      <c r="AC1473" s="255">
        <f>SUMIFS('7.  Persistence Report'!AH$27:AH$603,'7.  Persistence Report'!$D$27:$D$603,$B1472,'7.  Persistence Report'!$H$27:$H$603,$R$1380,'7.  Persistence Report'!$J$27:$J$603,"Adjustment")</f>
        <v>0</v>
      </c>
      <c r="AD1473" s="255">
        <f>SUMIFS('7.  Persistence Report'!AI$27:AI$603,'7.  Persistence Report'!$D$27:$D$603,$B1472,'7.  Persistence Report'!$H$27:$H$603,$R$1380,'7.  Persistence Report'!$J$27:$J$603,"Adjustment")</f>
        <v>0</v>
      </c>
      <c r="AE1473" s="362">
        <f>AE1472</f>
        <v>0</v>
      </c>
      <c r="AF1473" s="362">
        <f>AF1472</f>
        <v>0</v>
      </c>
      <c r="AG1473" s="362">
        <f t="shared" ref="AG1473:AJ1473" si="3593">AG1472</f>
        <v>8.9297173379666115E-3</v>
      </c>
      <c r="AH1473" s="362">
        <f t="shared" si="3593"/>
        <v>0.47861243619982291</v>
      </c>
      <c r="AI1473" s="362">
        <f t="shared" si="3593"/>
        <v>0.15893379443892505</v>
      </c>
      <c r="AJ1473" s="362">
        <f t="shared" si="3593"/>
        <v>0.35292374820196643</v>
      </c>
      <c r="AK1473" s="362">
        <f>AK1472</f>
        <v>0</v>
      </c>
      <c r="AL1473" s="362">
        <f t="shared" ref="AL1473:AR1473" si="3594">AL1472</f>
        <v>0</v>
      </c>
      <c r="AM1473" s="362">
        <f t="shared" si="3594"/>
        <v>0</v>
      </c>
      <c r="AN1473" s="362">
        <f t="shared" si="3594"/>
        <v>0</v>
      </c>
      <c r="AO1473" s="362">
        <f t="shared" si="3594"/>
        <v>0</v>
      </c>
      <c r="AP1473" s="362">
        <f t="shared" si="3594"/>
        <v>0</v>
      </c>
      <c r="AQ1473" s="362">
        <f t="shared" si="3594"/>
        <v>0</v>
      </c>
      <c r="AR1473" s="362">
        <f t="shared" si="3594"/>
        <v>0</v>
      </c>
      <c r="AS1473" s="266"/>
    </row>
    <row r="1474" spans="1:45" ht="15" customHeight="1" outlineLevel="1">
      <c r="A1474" s="464"/>
      <c r="B1474" s="254"/>
      <c r="C1474" s="251"/>
      <c r="D1474" s="251"/>
      <c r="E1474" s="251"/>
      <c r="F1474" s="251"/>
      <c r="G1474" s="251"/>
      <c r="H1474" s="251"/>
      <c r="I1474" s="251"/>
      <c r="J1474" s="251"/>
      <c r="K1474" s="251"/>
      <c r="L1474" s="251"/>
      <c r="M1474" s="251"/>
      <c r="N1474" s="251"/>
      <c r="O1474" s="251"/>
      <c r="P1474" s="251"/>
      <c r="Q1474" s="251"/>
      <c r="R1474" s="251"/>
      <c r="S1474" s="251"/>
      <c r="T1474" s="251"/>
      <c r="U1474" s="251"/>
      <c r="V1474" s="251"/>
      <c r="W1474" s="251"/>
      <c r="X1474" s="251"/>
      <c r="Y1474" s="251"/>
      <c r="Z1474" s="251"/>
      <c r="AA1474" s="251"/>
      <c r="AB1474" s="251"/>
      <c r="AC1474" s="251"/>
      <c r="AD1474" s="251"/>
      <c r="AE1474" s="363"/>
      <c r="AF1474" s="376"/>
      <c r="AG1474" s="376"/>
      <c r="AH1474" s="376"/>
      <c r="AI1474" s="376"/>
      <c r="AJ1474" s="376"/>
      <c r="AK1474" s="376"/>
      <c r="AL1474" s="376"/>
      <c r="AM1474" s="376"/>
      <c r="AN1474" s="376"/>
      <c r="AO1474" s="376"/>
      <c r="AP1474" s="376"/>
      <c r="AQ1474" s="376"/>
      <c r="AR1474" s="376"/>
      <c r="AS1474" s="266"/>
    </row>
    <row r="1475" spans="1:45" ht="15" customHeight="1" outlineLevel="1">
      <c r="A1475" s="464">
        <v>29</v>
      </c>
      <c r="B1475" s="379" t="s">
        <v>121</v>
      </c>
      <c r="C1475" s="251" t="s">
        <v>25</v>
      </c>
      <c r="D1475" s="255">
        <f>SUMIFS('7.  Persistence Report'!BB$27:BB$603,'7.  Persistence Report'!$D$27:$D$603,$B1475,'7.  Persistence Report'!$H$27:$H$603,$D$1380,'7.  Persistence Report'!$J$27:$J$603,"&lt;&gt;Adjustment")</f>
        <v>0</v>
      </c>
      <c r="E1475" s="255">
        <f>SUMIFS('7.  Persistence Report'!BC$27:BC$603,'7.  Persistence Report'!$D$27:$D$603,$B1475,'7.  Persistence Report'!$H$27:$H$603,$D$1380,'7.  Persistence Report'!$J$27:$J$603,"&lt;&gt;Adjustment")</f>
        <v>0</v>
      </c>
      <c r="F1475" s="255">
        <f>SUMIFS('7.  Persistence Report'!BD$27:BD$603,'7.  Persistence Report'!$D$27:$D$603,$B1475,'7.  Persistence Report'!$H$27:$H$603,$D$1380,'7.  Persistence Report'!$J$27:$J$603,"&lt;&gt;Adjustment")</f>
        <v>0</v>
      </c>
      <c r="G1475" s="255">
        <f>SUMIFS('7.  Persistence Report'!BE$27:BE$603,'7.  Persistence Report'!$D$27:$D$603,$B1475,'7.  Persistence Report'!$H$27:$H$603,$D$1380,'7.  Persistence Report'!$J$27:$J$603,"&lt;&gt;Adjustment")</f>
        <v>0</v>
      </c>
      <c r="H1475" s="255">
        <f>SUMIFS('7.  Persistence Report'!BF$27:BF$603,'7.  Persistence Report'!$D$27:$D$603,$B1475,'7.  Persistence Report'!$H$27:$H$603,$D$1380,'7.  Persistence Report'!$J$27:$J$603,"&lt;&gt;Adjustment")</f>
        <v>0</v>
      </c>
      <c r="I1475" s="255">
        <f>SUMIFS('7.  Persistence Report'!BG$27:BG$603,'7.  Persistence Report'!$D$27:$D$603,$B1475,'7.  Persistence Report'!$H$27:$H$603,$D$1380,'7.  Persistence Report'!$J$27:$J$603,"&lt;&gt;Adjustment")</f>
        <v>0</v>
      </c>
      <c r="J1475" s="255">
        <f>SUMIFS('7.  Persistence Report'!BH$27:BH$603,'7.  Persistence Report'!$D$27:$D$603,$B1475,'7.  Persistence Report'!$H$27:$H$603,$D$1380,'7.  Persistence Report'!$J$27:$J$603,"&lt;&gt;Adjustment")</f>
        <v>0</v>
      </c>
      <c r="K1475" s="255">
        <f>SUMIFS('7.  Persistence Report'!BI$27:BI$603,'7.  Persistence Report'!$D$27:$D$603,$B1475,'7.  Persistence Report'!$H$27:$H$603,$D$1380,'7.  Persistence Report'!$J$27:$J$603,"&lt;&gt;Adjustment")</f>
        <v>0</v>
      </c>
      <c r="L1475" s="255">
        <f>SUMIFS('7.  Persistence Report'!BJ$27:BJ$603,'7.  Persistence Report'!$D$27:$D$603,$B1475,'7.  Persistence Report'!$H$27:$H$603,$D$1380,'7.  Persistence Report'!$J$27:$J$603,"&lt;&gt;Adjustment")</f>
        <v>0</v>
      </c>
      <c r="M1475" s="255">
        <f>SUMIFS('7.  Persistence Report'!BK$27:BK$603,'7.  Persistence Report'!$D$27:$D$603,$B1475,'7.  Persistence Report'!$H$27:$H$603,$D$1380,'7.  Persistence Report'!$J$27:$J$603,"&lt;&gt;Adjustment")</f>
        <v>0</v>
      </c>
      <c r="N1475" s="255">
        <f>SUMIFS('7.  Persistence Report'!BL$27:BL$603,'7.  Persistence Report'!$D$27:$D$603,$B1475,'7.  Persistence Report'!$H$27:$H$603,$D$1380,'7.  Persistence Report'!$J$27:$J$603,"&lt;&gt;Adjustment")</f>
        <v>0</v>
      </c>
      <c r="O1475" s="255">
        <f>SUMIFS('7.  Persistence Report'!BM$27:BM$603,'7.  Persistence Report'!$D$27:$D$603,$B1475,'7.  Persistence Report'!$H$27:$H$603,$D$1380,'7.  Persistence Report'!$J$27:$J$603,"&lt;&gt;Adjustment")</f>
        <v>0</v>
      </c>
      <c r="P1475" s="255">
        <f>SUMIFS('7.  Persistence Report'!BN$27:BN$603,'7.  Persistence Report'!$D$27:$D$603,$B1475,'7.  Persistence Report'!$H$27:$H$603,$D$1380,'7.  Persistence Report'!$J$27:$J$603,"&lt;&gt;Adjustment")</f>
        <v>0</v>
      </c>
      <c r="Q1475" s="255">
        <v>3</v>
      </c>
      <c r="R1475" s="255">
        <f>SUMIFS('7.  Persistence Report'!W$27:W$603,'7.  Persistence Report'!$D$27:$D$603,$B1475,'7.  Persistence Report'!$H$27:$H$603,$R$1380,'7.  Persistence Report'!$J$27:$J$603,"&lt;&gt;Adjustment")</f>
        <v>0</v>
      </c>
      <c r="S1475" s="255">
        <f>SUMIFS('7.  Persistence Report'!X$27:X$603,'7.  Persistence Report'!$D$27:$D$603,$B1475,'7.  Persistence Report'!$H$27:$H$603,$R$1380,'7.  Persistence Report'!$J$27:$J$603,"&lt;&gt;Adjustment")</f>
        <v>0</v>
      </c>
      <c r="T1475" s="255">
        <f>SUMIFS('7.  Persistence Report'!Y$27:Y$603,'7.  Persistence Report'!$D$27:$D$603,$B1475,'7.  Persistence Report'!$H$27:$H$603,$R$1380,'7.  Persistence Report'!$J$27:$J$603,"&lt;&gt;Adjustment")</f>
        <v>0</v>
      </c>
      <c r="U1475" s="255">
        <f>SUMIFS('7.  Persistence Report'!Z$27:Z$603,'7.  Persistence Report'!$D$27:$D$603,$B1475,'7.  Persistence Report'!$H$27:$H$603,$R$1380,'7.  Persistence Report'!$J$27:$J$603,"&lt;&gt;Adjustment")</f>
        <v>0</v>
      </c>
      <c r="V1475" s="255">
        <f>SUMIFS('7.  Persistence Report'!AA$27:AA$603,'7.  Persistence Report'!$D$27:$D$603,$B1475,'7.  Persistence Report'!$H$27:$H$603,$R$1380,'7.  Persistence Report'!$J$27:$J$603,"&lt;&gt;Adjustment")</f>
        <v>0</v>
      </c>
      <c r="W1475" s="255">
        <f>SUMIFS('7.  Persistence Report'!AB$27:AB$603,'7.  Persistence Report'!$D$27:$D$603,$B1475,'7.  Persistence Report'!$H$27:$H$603,$R$1380,'7.  Persistence Report'!$J$27:$J$603,"&lt;&gt;Adjustment")</f>
        <v>0</v>
      </c>
      <c r="X1475" s="255">
        <f>SUMIFS('7.  Persistence Report'!AC$27:AC$603,'7.  Persistence Report'!$D$27:$D$603,$B1475,'7.  Persistence Report'!$H$27:$H$603,$R$1380,'7.  Persistence Report'!$J$27:$J$603,"&lt;&gt;Adjustment")</f>
        <v>0</v>
      </c>
      <c r="Y1475" s="255">
        <f>SUMIFS('7.  Persistence Report'!AD$27:AD$603,'7.  Persistence Report'!$D$27:$D$603,$B1475,'7.  Persistence Report'!$H$27:$H$603,$R$1380,'7.  Persistence Report'!$J$27:$J$603,"&lt;&gt;Adjustment")</f>
        <v>0</v>
      </c>
      <c r="Z1475" s="255">
        <f>SUMIFS('7.  Persistence Report'!AE$27:AE$603,'7.  Persistence Report'!$D$27:$D$603,$B1475,'7.  Persistence Report'!$H$27:$H$603,$R$1380,'7.  Persistence Report'!$J$27:$J$603,"&lt;&gt;Adjustment")</f>
        <v>0</v>
      </c>
      <c r="AA1475" s="255">
        <f>SUMIFS('7.  Persistence Report'!AF$27:AF$603,'7.  Persistence Report'!$D$27:$D$603,$B1475,'7.  Persistence Report'!$H$27:$H$603,$R$1380,'7.  Persistence Report'!$J$27:$J$603,"&lt;&gt;Adjustment")</f>
        <v>0</v>
      </c>
      <c r="AB1475" s="255">
        <f>SUMIFS('7.  Persistence Report'!AG$27:AG$603,'7.  Persistence Report'!$D$27:$D$603,$B1475,'7.  Persistence Report'!$H$27:$H$603,$R$1380,'7.  Persistence Report'!$J$27:$J$603,"&lt;&gt;Adjustment")</f>
        <v>0</v>
      </c>
      <c r="AC1475" s="255">
        <f>SUMIFS('7.  Persistence Report'!AH$27:AH$603,'7.  Persistence Report'!$D$27:$D$603,$B1475,'7.  Persistence Report'!$H$27:$H$603,$R$1380,'7.  Persistence Report'!$J$27:$J$603,"&lt;&gt;Adjustment")</f>
        <v>0</v>
      </c>
      <c r="AD1475" s="255">
        <f>SUMIFS('7.  Persistence Report'!AI$27:AI$603,'7.  Persistence Report'!$D$27:$D$603,$B1475,'7.  Persistence Report'!$H$27:$H$603,$R$1380,'7.  Persistence Report'!$J$27:$J$603,"&lt;&gt;Adjustment")</f>
        <v>0</v>
      </c>
      <c r="AE1475" s="361">
        <f>IFERROR(VLOOKUP($B1475,'3-a.  Rate Class Allocations'!$B:$BK,52,FALSE),0)</f>
        <v>0</v>
      </c>
      <c r="AF1475" s="361">
        <f>IFERROR(VLOOKUP($B1475,'3-a.  Rate Class Allocations'!$B:$BK,54,FALSE),0)</f>
        <v>0</v>
      </c>
      <c r="AG1475" s="361">
        <f>IFERROR(VLOOKUP($B1475,'3-a.  Rate Class Allocations'!$B:$BK,56,FALSE),0)</f>
        <v>0</v>
      </c>
      <c r="AH1475" s="361">
        <f>IFERROR(VLOOKUP($B1475,'3-a.  Rate Class Allocations'!$B:$BK,57,FALSE),0)</f>
        <v>0.16826917605120376</v>
      </c>
      <c r="AI1475" s="361">
        <f>IFERROR(VLOOKUP($B1475,'3-a.  Rate Class Allocations'!$B:$BK,59,FALSE),0)</f>
        <v>0.83173082394879627</v>
      </c>
      <c r="AJ1475" s="361">
        <f>IFERROR(VLOOKUP($B1475,'3-a.  Rate Class Allocations'!$B:$BK,61,FALSE),0)</f>
        <v>0</v>
      </c>
      <c r="AK1475" s="366"/>
      <c r="AL1475" s="366"/>
      <c r="AM1475" s="366"/>
      <c r="AN1475" s="366"/>
      <c r="AO1475" s="366"/>
      <c r="AP1475" s="366"/>
      <c r="AQ1475" s="366"/>
      <c r="AR1475" s="366"/>
      <c r="AS1475" s="256">
        <f>SUM(AE1475:AR1475)</f>
        <v>1</v>
      </c>
    </row>
    <row r="1476" spans="1:45" ht="15" customHeight="1" outlineLevel="1">
      <c r="A1476" s="464"/>
      <c r="B1476" s="254" t="s">
        <v>742</v>
      </c>
      <c r="C1476" s="251" t="s">
        <v>163</v>
      </c>
      <c r="D1476" s="255">
        <f>SUMIFS('7.  Persistence Report'!BB$27:BB$603,'7.  Persistence Report'!$D$27:$D$603,$B1475,'7.  Persistence Report'!$H$27:$H$603,$D$1380,'7.  Persistence Report'!$J$27:$J$603,"Adjustment")</f>
        <v>0</v>
      </c>
      <c r="E1476" s="255">
        <f>SUMIFS('7.  Persistence Report'!BC$27:BC$603,'7.  Persistence Report'!$D$27:$D$603,$B1475,'7.  Persistence Report'!$H$27:$H$603,$D$1380,'7.  Persistence Report'!$J$27:$J$603,"Adjustment")</f>
        <v>0</v>
      </c>
      <c r="F1476" s="255">
        <f>SUMIFS('7.  Persistence Report'!BD$27:BD$603,'7.  Persistence Report'!$D$27:$D$603,$B1475,'7.  Persistence Report'!$H$27:$H$603,$D$1380,'7.  Persistence Report'!$J$27:$J$603,"Adjustment")</f>
        <v>0</v>
      </c>
      <c r="G1476" s="255">
        <f>SUMIFS('7.  Persistence Report'!BE$27:BE$603,'7.  Persistence Report'!$D$27:$D$603,$B1475,'7.  Persistence Report'!$H$27:$H$603,$D$1380,'7.  Persistence Report'!$J$27:$J$603,"Adjustment")</f>
        <v>0</v>
      </c>
      <c r="H1476" s="255">
        <f>SUMIFS('7.  Persistence Report'!BF$27:BF$603,'7.  Persistence Report'!$D$27:$D$603,$B1475,'7.  Persistence Report'!$H$27:$H$603,$D$1380,'7.  Persistence Report'!$J$27:$J$603,"Adjustment")</f>
        <v>0</v>
      </c>
      <c r="I1476" s="255">
        <f>SUMIFS('7.  Persistence Report'!BG$27:BG$603,'7.  Persistence Report'!$D$27:$D$603,$B1475,'7.  Persistence Report'!$H$27:$H$603,$D$1380,'7.  Persistence Report'!$J$27:$J$603,"Adjustment")</f>
        <v>0</v>
      </c>
      <c r="J1476" s="255">
        <f>SUMIFS('7.  Persistence Report'!BH$27:BH$603,'7.  Persistence Report'!$D$27:$D$603,$B1475,'7.  Persistence Report'!$H$27:$H$603,$D$1380,'7.  Persistence Report'!$J$27:$J$603,"Adjustment")</f>
        <v>0</v>
      </c>
      <c r="K1476" s="255">
        <f>SUMIFS('7.  Persistence Report'!BI$27:BI$603,'7.  Persistence Report'!$D$27:$D$603,$B1475,'7.  Persistence Report'!$H$27:$H$603,$D$1380,'7.  Persistence Report'!$J$27:$J$603,"Adjustment")</f>
        <v>0</v>
      </c>
      <c r="L1476" s="255">
        <f>SUMIFS('7.  Persistence Report'!BJ$27:BJ$603,'7.  Persistence Report'!$D$27:$D$603,$B1475,'7.  Persistence Report'!$H$27:$H$603,$D$1380,'7.  Persistence Report'!$J$27:$J$603,"Adjustment")</f>
        <v>0</v>
      </c>
      <c r="M1476" s="255">
        <f>SUMIFS('7.  Persistence Report'!BK$27:BK$603,'7.  Persistence Report'!$D$27:$D$603,$B1475,'7.  Persistence Report'!$H$27:$H$603,$D$1380,'7.  Persistence Report'!$J$27:$J$603,"Adjustment")</f>
        <v>0</v>
      </c>
      <c r="N1476" s="255">
        <f>SUMIFS('7.  Persistence Report'!BL$27:BL$603,'7.  Persistence Report'!$D$27:$D$603,$B1475,'7.  Persistence Report'!$H$27:$H$603,$D$1380,'7.  Persistence Report'!$J$27:$J$603,"Adjustment")</f>
        <v>0</v>
      </c>
      <c r="O1476" s="255">
        <f>SUMIFS('7.  Persistence Report'!BM$27:BM$603,'7.  Persistence Report'!$D$27:$D$603,$B1475,'7.  Persistence Report'!$H$27:$H$603,$D$1380,'7.  Persistence Report'!$J$27:$J$603,"Adjustment")</f>
        <v>0</v>
      </c>
      <c r="P1476" s="255">
        <f>SUMIFS('7.  Persistence Report'!BN$27:BN$603,'7.  Persistence Report'!$D$27:$D$603,$B1475,'7.  Persistence Report'!$H$27:$H$603,$D$1380,'7.  Persistence Report'!$J$27:$J$603,"Adjustment")</f>
        <v>0</v>
      </c>
      <c r="Q1476" s="255">
        <f>Q1475</f>
        <v>3</v>
      </c>
      <c r="R1476" s="255">
        <f>SUMIFS('7.  Persistence Report'!W$27:W$603,'7.  Persistence Report'!$D$27:$D$603,$B1475,'7.  Persistence Report'!$H$27:$H$603,$R$1380,'7.  Persistence Report'!$J$27:$J$603,"Adjustment")</f>
        <v>0</v>
      </c>
      <c r="S1476" s="255">
        <f>SUMIFS('7.  Persistence Report'!X$27:X$603,'7.  Persistence Report'!$D$27:$D$603,$B1475,'7.  Persistence Report'!$H$27:$H$603,$R$1380,'7.  Persistence Report'!$J$27:$J$603,"Adjustment")</f>
        <v>0</v>
      </c>
      <c r="T1476" s="255">
        <f>SUMIFS('7.  Persistence Report'!Y$27:Y$603,'7.  Persistence Report'!$D$27:$D$603,$B1475,'7.  Persistence Report'!$H$27:$H$603,$R$1380,'7.  Persistence Report'!$J$27:$J$603,"Adjustment")</f>
        <v>0</v>
      </c>
      <c r="U1476" s="255">
        <f>SUMIFS('7.  Persistence Report'!Z$27:Z$603,'7.  Persistence Report'!$D$27:$D$603,$B1475,'7.  Persistence Report'!$H$27:$H$603,$R$1380,'7.  Persistence Report'!$J$27:$J$603,"Adjustment")</f>
        <v>0</v>
      </c>
      <c r="V1476" s="255">
        <f>SUMIFS('7.  Persistence Report'!AA$27:AA$603,'7.  Persistence Report'!$D$27:$D$603,$B1475,'7.  Persistence Report'!$H$27:$H$603,$R$1380,'7.  Persistence Report'!$J$27:$J$603,"Adjustment")</f>
        <v>0</v>
      </c>
      <c r="W1476" s="255">
        <f>SUMIFS('7.  Persistence Report'!AB$27:AB$603,'7.  Persistence Report'!$D$27:$D$603,$B1475,'7.  Persistence Report'!$H$27:$H$603,$R$1380,'7.  Persistence Report'!$J$27:$J$603,"Adjustment")</f>
        <v>0</v>
      </c>
      <c r="X1476" s="255">
        <f>SUMIFS('7.  Persistence Report'!AC$27:AC$603,'7.  Persistence Report'!$D$27:$D$603,$B1475,'7.  Persistence Report'!$H$27:$H$603,$R$1380,'7.  Persistence Report'!$J$27:$J$603,"Adjustment")</f>
        <v>0</v>
      </c>
      <c r="Y1476" s="255">
        <f>SUMIFS('7.  Persistence Report'!AD$27:AD$603,'7.  Persistence Report'!$D$27:$D$603,$B1475,'7.  Persistence Report'!$H$27:$H$603,$R$1380,'7.  Persistence Report'!$J$27:$J$603,"Adjustment")</f>
        <v>0</v>
      </c>
      <c r="Z1476" s="255">
        <f>SUMIFS('7.  Persistence Report'!AE$27:AE$603,'7.  Persistence Report'!$D$27:$D$603,$B1475,'7.  Persistence Report'!$H$27:$H$603,$R$1380,'7.  Persistence Report'!$J$27:$J$603,"Adjustment")</f>
        <v>0</v>
      </c>
      <c r="AA1476" s="255">
        <f>SUMIFS('7.  Persistence Report'!AF$27:AF$603,'7.  Persistence Report'!$D$27:$D$603,$B1475,'7.  Persistence Report'!$H$27:$H$603,$R$1380,'7.  Persistence Report'!$J$27:$J$603,"Adjustment")</f>
        <v>0</v>
      </c>
      <c r="AB1476" s="255">
        <f>SUMIFS('7.  Persistence Report'!AG$27:AG$603,'7.  Persistence Report'!$D$27:$D$603,$B1475,'7.  Persistence Report'!$H$27:$H$603,$R$1380,'7.  Persistence Report'!$J$27:$J$603,"Adjustment")</f>
        <v>0</v>
      </c>
      <c r="AC1476" s="255">
        <f>SUMIFS('7.  Persistence Report'!AH$27:AH$603,'7.  Persistence Report'!$D$27:$D$603,$B1475,'7.  Persistence Report'!$H$27:$H$603,$R$1380,'7.  Persistence Report'!$J$27:$J$603,"Adjustment")</f>
        <v>0</v>
      </c>
      <c r="AD1476" s="255">
        <f>SUMIFS('7.  Persistence Report'!AI$27:AI$603,'7.  Persistence Report'!$D$27:$D$603,$B1475,'7.  Persistence Report'!$H$27:$H$603,$R$1380,'7.  Persistence Report'!$J$27:$J$603,"Adjustment")</f>
        <v>0</v>
      </c>
      <c r="AE1476" s="362">
        <f>AE1475</f>
        <v>0</v>
      </c>
      <c r="AF1476" s="362">
        <f t="shared" ref="AF1476:AR1476" si="3595">AF1475</f>
        <v>0</v>
      </c>
      <c r="AG1476" s="362">
        <f t="shared" si="3595"/>
        <v>0</v>
      </c>
      <c r="AH1476" s="362">
        <f t="shared" si="3595"/>
        <v>0.16826917605120376</v>
      </c>
      <c r="AI1476" s="362">
        <f t="shared" si="3595"/>
        <v>0.83173082394879627</v>
      </c>
      <c r="AJ1476" s="362">
        <f t="shared" si="3595"/>
        <v>0</v>
      </c>
      <c r="AK1476" s="362">
        <f t="shared" si="3595"/>
        <v>0</v>
      </c>
      <c r="AL1476" s="362">
        <f t="shared" si="3595"/>
        <v>0</v>
      </c>
      <c r="AM1476" s="362">
        <f t="shared" si="3595"/>
        <v>0</v>
      </c>
      <c r="AN1476" s="362">
        <f t="shared" si="3595"/>
        <v>0</v>
      </c>
      <c r="AO1476" s="362">
        <f t="shared" si="3595"/>
        <v>0</v>
      </c>
      <c r="AP1476" s="362">
        <f t="shared" si="3595"/>
        <v>0</v>
      </c>
      <c r="AQ1476" s="362">
        <f t="shared" si="3595"/>
        <v>0</v>
      </c>
      <c r="AR1476" s="362">
        <f t="shared" si="3595"/>
        <v>0</v>
      </c>
      <c r="AS1476" s="266"/>
    </row>
    <row r="1477" spans="1:45" ht="15" customHeight="1" outlineLevel="1">
      <c r="A1477" s="464"/>
      <c r="B1477" s="254"/>
      <c r="C1477" s="251"/>
      <c r="D1477" s="251"/>
      <c r="E1477" s="251"/>
      <c r="F1477" s="251"/>
      <c r="G1477" s="251"/>
      <c r="H1477" s="251"/>
      <c r="I1477" s="251"/>
      <c r="J1477" s="251"/>
      <c r="K1477" s="251"/>
      <c r="L1477" s="251"/>
      <c r="M1477" s="251"/>
      <c r="N1477" s="251"/>
      <c r="O1477" s="251"/>
      <c r="P1477" s="251"/>
      <c r="Q1477" s="251"/>
      <c r="R1477" s="251"/>
      <c r="S1477" s="251"/>
      <c r="T1477" s="251"/>
      <c r="U1477" s="251"/>
      <c r="V1477" s="251"/>
      <c r="W1477" s="251"/>
      <c r="X1477" s="251"/>
      <c r="Y1477" s="251"/>
      <c r="Z1477" s="251"/>
      <c r="AA1477" s="251"/>
      <c r="AB1477" s="251"/>
      <c r="AC1477" s="251"/>
      <c r="AD1477" s="251"/>
      <c r="AE1477" s="363"/>
      <c r="AF1477" s="376"/>
      <c r="AG1477" s="376"/>
      <c r="AH1477" s="376"/>
      <c r="AI1477" s="376"/>
      <c r="AJ1477" s="376"/>
      <c r="AK1477" s="376"/>
      <c r="AL1477" s="376"/>
      <c r="AM1477" s="376"/>
      <c r="AN1477" s="376"/>
      <c r="AO1477" s="376"/>
      <c r="AP1477" s="376"/>
      <c r="AQ1477" s="376"/>
      <c r="AR1477" s="376"/>
      <c r="AS1477" s="266"/>
    </row>
    <row r="1478" spans="1:45" ht="15" customHeight="1" outlineLevel="1">
      <c r="A1478" s="464">
        <v>30</v>
      </c>
      <c r="B1478" s="379" t="s">
        <v>122</v>
      </c>
      <c r="C1478" s="251" t="s">
        <v>25</v>
      </c>
      <c r="D1478" s="255">
        <f>SUMIFS('7.  Persistence Report'!BB$27:BB$603,'7.  Persistence Report'!$D$27:$D$603,$B1478,'7.  Persistence Report'!$H$27:$H$603,$D$1380,'7.  Persistence Report'!$J$27:$J$603,"&lt;&gt;Adjustment")</f>
        <v>0</v>
      </c>
      <c r="E1478" s="255">
        <f>SUMIFS('7.  Persistence Report'!BC$27:BC$603,'7.  Persistence Report'!$D$27:$D$603,$B1478,'7.  Persistence Report'!$H$27:$H$603,$D$1380,'7.  Persistence Report'!$J$27:$J$603,"&lt;&gt;Adjustment")</f>
        <v>0</v>
      </c>
      <c r="F1478" s="255">
        <f>SUMIFS('7.  Persistence Report'!BD$27:BD$603,'7.  Persistence Report'!$D$27:$D$603,$B1478,'7.  Persistence Report'!$H$27:$H$603,$D$1380,'7.  Persistence Report'!$J$27:$J$603,"&lt;&gt;Adjustment")</f>
        <v>0</v>
      </c>
      <c r="G1478" s="255">
        <f>SUMIFS('7.  Persistence Report'!BE$27:BE$603,'7.  Persistence Report'!$D$27:$D$603,$B1478,'7.  Persistence Report'!$H$27:$H$603,$D$1380,'7.  Persistence Report'!$J$27:$J$603,"&lt;&gt;Adjustment")</f>
        <v>0</v>
      </c>
      <c r="H1478" s="255">
        <f>SUMIFS('7.  Persistence Report'!BF$27:BF$603,'7.  Persistence Report'!$D$27:$D$603,$B1478,'7.  Persistence Report'!$H$27:$H$603,$D$1380,'7.  Persistence Report'!$J$27:$J$603,"&lt;&gt;Adjustment")</f>
        <v>0</v>
      </c>
      <c r="I1478" s="255">
        <f>SUMIFS('7.  Persistence Report'!BG$27:BG$603,'7.  Persistence Report'!$D$27:$D$603,$B1478,'7.  Persistence Report'!$H$27:$H$603,$D$1380,'7.  Persistence Report'!$J$27:$J$603,"&lt;&gt;Adjustment")</f>
        <v>0</v>
      </c>
      <c r="J1478" s="255">
        <f>SUMIFS('7.  Persistence Report'!BH$27:BH$603,'7.  Persistence Report'!$D$27:$D$603,$B1478,'7.  Persistence Report'!$H$27:$H$603,$D$1380,'7.  Persistence Report'!$J$27:$J$603,"&lt;&gt;Adjustment")</f>
        <v>0</v>
      </c>
      <c r="K1478" s="255">
        <f>SUMIFS('7.  Persistence Report'!BI$27:BI$603,'7.  Persistence Report'!$D$27:$D$603,$B1478,'7.  Persistence Report'!$H$27:$H$603,$D$1380,'7.  Persistence Report'!$J$27:$J$603,"&lt;&gt;Adjustment")</f>
        <v>0</v>
      </c>
      <c r="L1478" s="255">
        <f>SUMIFS('7.  Persistence Report'!BJ$27:BJ$603,'7.  Persistence Report'!$D$27:$D$603,$B1478,'7.  Persistence Report'!$H$27:$H$603,$D$1380,'7.  Persistence Report'!$J$27:$J$603,"&lt;&gt;Adjustment")</f>
        <v>0</v>
      </c>
      <c r="M1478" s="255">
        <f>SUMIFS('7.  Persistence Report'!BK$27:BK$603,'7.  Persistence Report'!$D$27:$D$603,$B1478,'7.  Persistence Report'!$H$27:$H$603,$D$1380,'7.  Persistence Report'!$J$27:$J$603,"&lt;&gt;Adjustment")</f>
        <v>0</v>
      </c>
      <c r="N1478" s="255">
        <f>SUMIFS('7.  Persistence Report'!BL$27:BL$603,'7.  Persistence Report'!$D$27:$D$603,$B1478,'7.  Persistence Report'!$H$27:$H$603,$D$1380,'7.  Persistence Report'!$J$27:$J$603,"&lt;&gt;Adjustment")</f>
        <v>0</v>
      </c>
      <c r="O1478" s="255">
        <f>SUMIFS('7.  Persistence Report'!BM$27:BM$603,'7.  Persistence Report'!$D$27:$D$603,$B1478,'7.  Persistence Report'!$H$27:$H$603,$D$1380,'7.  Persistence Report'!$J$27:$J$603,"&lt;&gt;Adjustment")</f>
        <v>0</v>
      </c>
      <c r="P1478" s="255">
        <f>SUMIFS('7.  Persistence Report'!BN$27:BN$603,'7.  Persistence Report'!$D$27:$D$603,$B1478,'7.  Persistence Report'!$H$27:$H$603,$D$1380,'7.  Persistence Report'!$J$27:$J$603,"&lt;&gt;Adjustment")</f>
        <v>0</v>
      </c>
      <c r="Q1478" s="255">
        <v>12</v>
      </c>
      <c r="R1478" s="255">
        <f>SUMIFS('7.  Persistence Report'!W$27:W$603,'7.  Persistence Report'!$D$27:$D$603,$B1478,'7.  Persistence Report'!$H$27:$H$603,$R$1380,'7.  Persistence Report'!$J$27:$J$603,"&lt;&gt;Adjustment")</f>
        <v>0</v>
      </c>
      <c r="S1478" s="255">
        <f>SUMIFS('7.  Persistence Report'!X$27:X$603,'7.  Persistence Report'!$D$27:$D$603,$B1478,'7.  Persistence Report'!$H$27:$H$603,$R$1380,'7.  Persistence Report'!$J$27:$J$603,"&lt;&gt;Adjustment")</f>
        <v>0</v>
      </c>
      <c r="T1478" s="255">
        <f>SUMIFS('7.  Persistence Report'!Y$27:Y$603,'7.  Persistence Report'!$D$27:$D$603,$B1478,'7.  Persistence Report'!$H$27:$H$603,$R$1380,'7.  Persistence Report'!$J$27:$J$603,"&lt;&gt;Adjustment")</f>
        <v>0</v>
      </c>
      <c r="U1478" s="255">
        <f>SUMIFS('7.  Persistence Report'!Z$27:Z$603,'7.  Persistence Report'!$D$27:$D$603,$B1478,'7.  Persistence Report'!$H$27:$H$603,$R$1380,'7.  Persistence Report'!$J$27:$J$603,"&lt;&gt;Adjustment")</f>
        <v>0</v>
      </c>
      <c r="V1478" s="255">
        <f>SUMIFS('7.  Persistence Report'!AA$27:AA$603,'7.  Persistence Report'!$D$27:$D$603,$B1478,'7.  Persistence Report'!$H$27:$H$603,$R$1380,'7.  Persistence Report'!$J$27:$J$603,"&lt;&gt;Adjustment")</f>
        <v>0</v>
      </c>
      <c r="W1478" s="255">
        <f>SUMIFS('7.  Persistence Report'!AB$27:AB$603,'7.  Persistence Report'!$D$27:$D$603,$B1478,'7.  Persistence Report'!$H$27:$H$603,$R$1380,'7.  Persistence Report'!$J$27:$J$603,"&lt;&gt;Adjustment")</f>
        <v>0</v>
      </c>
      <c r="X1478" s="255">
        <f>SUMIFS('7.  Persistence Report'!AC$27:AC$603,'7.  Persistence Report'!$D$27:$D$603,$B1478,'7.  Persistence Report'!$H$27:$H$603,$R$1380,'7.  Persistence Report'!$J$27:$J$603,"&lt;&gt;Adjustment")</f>
        <v>0</v>
      </c>
      <c r="Y1478" s="255">
        <f>SUMIFS('7.  Persistence Report'!AD$27:AD$603,'7.  Persistence Report'!$D$27:$D$603,$B1478,'7.  Persistence Report'!$H$27:$H$603,$R$1380,'7.  Persistence Report'!$J$27:$J$603,"&lt;&gt;Adjustment")</f>
        <v>0</v>
      </c>
      <c r="Z1478" s="255">
        <f>SUMIFS('7.  Persistence Report'!AE$27:AE$603,'7.  Persistence Report'!$D$27:$D$603,$B1478,'7.  Persistence Report'!$H$27:$H$603,$R$1380,'7.  Persistence Report'!$J$27:$J$603,"&lt;&gt;Adjustment")</f>
        <v>0</v>
      </c>
      <c r="AA1478" s="255">
        <f>SUMIFS('7.  Persistence Report'!AF$27:AF$603,'7.  Persistence Report'!$D$27:$D$603,$B1478,'7.  Persistence Report'!$H$27:$H$603,$R$1380,'7.  Persistence Report'!$J$27:$J$603,"&lt;&gt;Adjustment")</f>
        <v>0</v>
      </c>
      <c r="AB1478" s="255">
        <f>SUMIFS('7.  Persistence Report'!AG$27:AG$603,'7.  Persistence Report'!$D$27:$D$603,$B1478,'7.  Persistence Report'!$H$27:$H$603,$R$1380,'7.  Persistence Report'!$J$27:$J$603,"&lt;&gt;Adjustment")</f>
        <v>0</v>
      </c>
      <c r="AC1478" s="255">
        <f>SUMIFS('7.  Persistence Report'!AH$27:AH$603,'7.  Persistence Report'!$D$27:$D$603,$B1478,'7.  Persistence Report'!$H$27:$H$603,$R$1380,'7.  Persistence Report'!$J$27:$J$603,"&lt;&gt;Adjustment")</f>
        <v>0</v>
      </c>
      <c r="AD1478" s="255">
        <f>SUMIFS('7.  Persistence Report'!AI$27:AI$603,'7.  Persistence Report'!$D$27:$D$603,$B1478,'7.  Persistence Report'!$H$27:$H$603,$R$1380,'7.  Persistence Report'!$J$27:$J$603,"&lt;&gt;Adjustment")</f>
        <v>0</v>
      </c>
      <c r="AE1478" s="361">
        <f>IFERROR(VLOOKUP($B1478,'3-a.  Rate Class Allocations'!$B:$BK,52,FALSE),0)</f>
        <v>0</v>
      </c>
      <c r="AF1478" s="361">
        <f>IFERROR(VLOOKUP($B1478,'3-a.  Rate Class Allocations'!$B:$BK,54,FALSE),0)</f>
        <v>0</v>
      </c>
      <c r="AG1478" s="361">
        <f>IFERROR(VLOOKUP($B1478,'3-a.  Rate Class Allocations'!$B:$BK,56,FALSE),0)</f>
        <v>0</v>
      </c>
      <c r="AH1478" s="361">
        <f>IFERROR(VLOOKUP($B1478,'3-a.  Rate Class Allocations'!$B:$BK,57,FALSE),0)</f>
        <v>0</v>
      </c>
      <c r="AI1478" s="361">
        <f>IFERROR(VLOOKUP($B1478,'3-a.  Rate Class Allocations'!$B:$BK,59,FALSE),0)</f>
        <v>0</v>
      </c>
      <c r="AJ1478" s="361">
        <f>IFERROR(VLOOKUP($B1478,'3-a.  Rate Class Allocations'!$B:$BK,61,FALSE),0)</f>
        <v>0</v>
      </c>
      <c r="AK1478" s="366"/>
      <c r="AL1478" s="366"/>
      <c r="AM1478" s="366"/>
      <c r="AN1478" s="366"/>
      <c r="AO1478" s="366"/>
      <c r="AP1478" s="366"/>
      <c r="AQ1478" s="366"/>
      <c r="AR1478" s="366"/>
      <c r="AS1478" s="256">
        <f>SUM(AE1478:AR1478)</f>
        <v>0</v>
      </c>
    </row>
    <row r="1479" spans="1:45" ht="15" customHeight="1" outlineLevel="1">
      <c r="A1479" s="464"/>
      <c r="B1479" s="254" t="s">
        <v>742</v>
      </c>
      <c r="C1479" s="251" t="s">
        <v>163</v>
      </c>
      <c r="D1479" s="255">
        <f>SUMIFS('7.  Persistence Report'!BB$27:BB$603,'7.  Persistence Report'!$D$27:$D$603,$B1478,'7.  Persistence Report'!$H$27:$H$603,$D$1380,'7.  Persistence Report'!$J$27:$J$603,"Adjustment")</f>
        <v>0</v>
      </c>
      <c r="E1479" s="255">
        <f>SUMIFS('7.  Persistence Report'!BC$27:BC$603,'7.  Persistence Report'!$D$27:$D$603,$B1478,'7.  Persistence Report'!$H$27:$H$603,$D$1380,'7.  Persistence Report'!$J$27:$J$603,"Adjustment")</f>
        <v>0</v>
      </c>
      <c r="F1479" s="255">
        <f>SUMIFS('7.  Persistence Report'!BD$27:BD$603,'7.  Persistence Report'!$D$27:$D$603,$B1478,'7.  Persistence Report'!$H$27:$H$603,$D$1380,'7.  Persistence Report'!$J$27:$J$603,"Adjustment")</f>
        <v>0</v>
      </c>
      <c r="G1479" s="255">
        <f>SUMIFS('7.  Persistence Report'!BE$27:BE$603,'7.  Persistence Report'!$D$27:$D$603,$B1478,'7.  Persistence Report'!$H$27:$H$603,$D$1380,'7.  Persistence Report'!$J$27:$J$603,"Adjustment")</f>
        <v>0</v>
      </c>
      <c r="H1479" s="255">
        <f>SUMIFS('7.  Persistence Report'!BF$27:BF$603,'7.  Persistence Report'!$D$27:$D$603,$B1478,'7.  Persistence Report'!$H$27:$H$603,$D$1380,'7.  Persistence Report'!$J$27:$J$603,"Adjustment")</f>
        <v>0</v>
      </c>
      <c r="I1479" s="255">
        <f>SUMIFS('7.  Persistence Report'!BG$27:BG$603,'7.  Persistence Report'!$D$27:$D$603,$B1478,'7.  Persistence Report'!$H$27:$H$603,$D$1380,'7.  Persistence Report'!$J$27:$J$603,"Adjustment")</f>
        <v>0</v>
      </c>
      <c r="J1479" s="255">
        <f>SUMIFS('7.  Persistence Report'!BH$27:BH$603,'7.  Persistence Report'!$D$27:$D$603,$B1478,'7.  Persistence Report'!$H$27:$H$603,$D$1380,'7.  Persistence Report'!$J$27:$J$603,"Adjustment")</f>
        <v>0</v>
      </c>
      <c r="K1479" s="255">
        <f>SUMIFS('7.  Persistence Report'!BI$27:BI$603,'7.  Persistence Report'!$D$27:$D$603,$B1478,'7.  Persistence Report'!$H$27:$H$603,$D$1380,'7.  Persistence Report'!$J$27:$J$603,"Adjustment")</f>
        <v>0</v>
      </c>
      <c r="L1479" s="255">
        <f>SUMIFS('7.  Persistence Report'!BJ$27:BJ$603,'7.  Persistence Report'!$D$27:$D$603,$B1478,'7.  Persistence Report'!$H$27:$H$603,$D$1380,'7.  Persistence Report'!$J$27:$J$603,"Adjustment")</f>
        <v>0</v>
      </c>
      <c r="M1479" s="255">
        <f>SUMIFS('7.  Persistence Report'!BK$27:BK$603,'7.  Persistence Report'!$D$27:$D$603,$B1478,'7.  Persistence Report'!$H$27:$H$603,$D$1380,'7.  Persistence Report'!$J$27:$J$603,"Adjustment")</f>
        <v>0</v>
      </c>
      <c r="N1479" s="255">
        <f>SUMIFS('7.  Persistence Report'!BL$27:BL$603,'7.  Persistence Report'!$D$27:$D$603,$B1478,'7.  Persistence Report'!$H$27:$H$603,$D$1380,'7.  Persistence Report'!$J$27:$J$603,"Adjustment")</f>
        <v>0</v>
      </c>
      <c r="O1479" s="255">
        <f>SUMIFS('7.  Persistence Report'!BM$27:BM$603,'7.  Persistence Report'!$D$27:$D$603,$B1478,'7.  Persistence Report'!$H$27:$H$603,$D$1380,'7.  Persistence Report'!$J$27:$J$603,"Adjustment")</f>
        <v>0</v>
      </c>
      <c r="P1479" s="255">
        <f>SUMIFS('7.  Persistence Report'!BN$27:BN$603,'7.  Persistence Report'!$D$27:$D$603,$B1478,'7.  Persistence Report'!$H$27:$H$603,$D$1380,'7.  Persistence Report'!$J$27:$J$603,"Adjustment")</f>
        <v>0</v>
      </c>
      <c r="Q1479" s="255">
        <f>Q1478</f>
        <v>12</v>
      </c>
      <c r="R1479" s="255">
        <f>SUMIFS('7.  Persistence Report'!W$27:W$603,'7.  Persistence Report'!$D$27:$D$603,$B1478,'7.  Persistence Report'!$H$27:$H$603,$R$1380,'7.  Persistence Report'!$J$27:$J$603,"Adjustment")</f>
        <v>0</v>
      </c>
      <c r="S1479" s="255">
        <f>SUMIFS('7.  Persistence Report'!X$27:X$603,'7.  Persistence Report'!$D$27:$D$603,$B1478,'7.  Persistence Report'!$H$27:$H$603,$R$1380,'7.  Persistence Report'!$J$27:$J$603,"Adjustment")</f>
        <v>0</v>
      </c>
      <c r="T1479" s="255">
        <f>SUMIFS('7.  Persistence Report'!Y$27:Y$603,'7.  Persistence Report'!$D$27:$D$603,$B1478,'7.  Persistence Report'!$H$27:$H$603,$R$1380,'7.  Persistence Report'!$J$27:$J$603,"Adjustment")</f>
        <v>0</v>
      </c>
      <c r="U1479" s="255">
        <f>SUMIFS('7.  Persistence Report'!Z$27:Z$603,'7.  Persistence Report'!$D$27:$D$603,$B1478,'7.  Persistence Report'!$H$27:$H$603,$R$1380,'7.  Persistence Report'!$J$27:$J$603,"Adjustment")</f>
        <v>0</v>
      </c>
      <c r="V1479" s="255">
        <f>SUMIFS('7.  Persistence Report'!AA$27:AA$603,'7.  Persistence Report'!$D$27:$D$603,$B1478,'7.  Persistence Report'!$H$27:$H$603,$R$1380,'7.  Persistence Report'!$J$27:$J$603,"Adjustment")</f>
        <v>0</v>
      </c>
      <c r="W1479" s="255">
        <f>SUMIFS('7.  Persistence Report'!AB$27:AB$603,'7.  Persistence Report'!$D$27:$D$603,$B1478,'7.  Persistence Report'!$H$27:$H$603,$R$1380,'7.  Persistence Report'!$J$27:$J$603,"Adjustment")</f>
        <v>0</v>
      </c>
      <c r="X1479" s="255">
        <f>SUMIFS('7.  Persistence Report'!AC$27:AC$603,'7.  Persistence Report'!$D$27:$D$603,$B1478,'7.  Persistence Report'!$H$27:$H$603,$R$1380,'7.  Persistence Report'!$J$27:$J$603,"Adjustment")</f>
        <v>0</v>
      </c>
      <c r="Y1479" s="255">
        <f>SUMIFS('7.  Persistence Report'!AD$27:AD$603,'7.  Persistence Report'!$D$27:$D$603,$B1478,'7.  Persistence Report'!$H$27:$H$603,$R$1380,'7.  Persistence Report'!$J$27:$J$603,"Adjustment")</f>
        <v>0</v>
      </c>
      <c r="Z1479" s="255">
        <f>SUMIFS('7.  Persistence Report'!AE$27:AE$603,'7.  Persistence Report'!$D$27:$D$603,$B1478,'7.  Persistence Report'!$H$27:$H$603,$R$1380,'7.  Persistence Report'!$J$27:$J$603,"Adjustment")</f>
        <v>0</v>
      </c>
      <c r="AA1479" s="255">
        <f>SUMIFS('7.  Persistence Report'!AF$27:AF$603,'7.  Persistence Report'!$D$27:$D$603,$B1478,'7.  Persistence Report'!$H$27:$H$603,$R$1380,'7.  Persistence Report'!$J$27:$J$603,"Adjustment")</f>
        <v>0</v>
      </c>
      <c r="AB1479" s="255">
        <f>SUMIFS('7.  Persistence Report'!AG$27:AG$603,'7.  Persistence Report'!$D$27:$D$603,$B1478,'7.  Persistence Report'!$H$27:$H$603,$R$1380,'7.  Persistence Report'!$J$27:$J$603,"Adjustment")</f>
        <v>0</v>
      </c>
      <c r="AC1479" s="255">
        <f>SUMIFS('7.  Persistence Report'!AH$27:AH$603,'7.  Persistence Report'!$D$27:$D$603,$B1478,'7.  Persistence Report'!$H$27:$H$603,$R$1380,'7.  Persistence Report'!$J$27:$J$603,"Adjustment")</f>
        <v>0</v>
      </c>
      <c r="AD1479" s="255">
        <f>SUMIFS('7.  Persistence Report'!AI$27:AI$603,'7.  Persistence Report'!$D$27:$D$603,$B1478,'7.  Persistence Report'!$H$27:$H$603,$R$1380,'7.  Persistence Report'!$J$27:$J$603,"Adjustment")</f>
        <v>0</v>
      </c>
      <c r="AE1479" s="362">
        <f>AE1478</f>
        <v>0</v>
      </c>
      <c r="AF1479" s="362">
        <f t="shared" ref="AF1479:AR1479" si="3596">AF1478</f>
        <v>0</v>
      </c>
      <c r="AG1479" s="362">
        <f t="shared" si="3596"/>
        <v>0</v>
      </c>
      <c r="AH1479" s="362">
        <f t="shared" si="3596"/>
        <v>0</v>
      </c>
      <c r="AI1479" s="362">
        <f t="shared" si="3596"/>
        <v>0</v>
      </c>
      <c r="AJ1479" s="362">
        <f t="shared" si="3596"/>
        <v>0</v>
      </c>
      <c r="AK1479" s="362">
        <f t="shared" si="3596"/>
        <v>0</v>
      </c>
      <c r="AL1479" s="362">
        <f t="shared" si="3596"/>
        <v>0</v>
      </c>
      <c r="AM1479" s="362">
        <f t="shared" si="3596"/>
        <v>0</v>
      </c>
      <c r="AN1479" s="362">
        <f t="shared" si="3596"/>
        <v>0</v>
      </c>
      <c r="AO1479" s="362">
        <f t="shared" si="3596"/>
        <v>0</v>
      </c>
      <c r="AP1479" s="362">
        <f t="shared" si="3596"/>
        <v>0</v>
      </c>
      <c r="AQ1479" s="362">
        <f t="shared" si="3596"/>
        <v>0</v>
      </c>
      <c r="AR1479" s="362">
        <f t="shared" si="3596"/>
        <v>0</v>
      </c>
      <c r="AS1479" s="266"/>
    </row>
    <row r="1480" spans="1:45" ht="15" customHeight="1" outlineLevel="1">
      <c r="A1480" s="464"/>
      <c r="B1480" s="254"/>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251"/>
      <c r="AE1480" s="363"/>
      <c r="AF1480" s="376"/>
      <c r="AG1480" s="376"/>
      <c r="AH1480" s="376"/>
      <c r="AI1480" s="376"/>
      <c r="AJ1480" s="376"/>
      <c r="AK1480" s="376"/>
      <c r="AL1480" s="376"/>
      <c r="AM1480" s="376"/>
      <c r="AN1480" s="376"/>
      <c r="AO1480" s="376"/>
      <c r="AP1480" s="376"/>
      <c r="AQ1480" s="376"/>
      <c r="AR1480" s="376"/>
      <c r="AS1480" s="266"/>
    </row>
    <row r="1481" spans="1:45" ht="15" customHeight="1" outlineLevel="1">
      <c r="A1481" s="464">
        <v>31</v>
      </c>
      <c r="B1481" s="379" t="s">
        <v>123</v>
      </c>
      <c r="C1481" s="251" t="s">
        <v>25</v>
      </c>
      <c r="D1481" s="255">
        <f>SUMIFS('7.  Persistence Report'!BB$27:BB$603,'7.  Persistence Report'!$D$27:$D$603,$B1481,'7.  Persistence Report'!$H$27:$H$603,$D$1380,'7.  Persistence Report'!$J$27:$J$603,"&lt;&gt;Adjustment")</f>
        <v>0</v>
      </c>
      <c r="E1481" s="255">
        <f>SUMIFS('7.  Persistence Report'!BC$27:BC$603,'7.  Persistence Report'!$D$27:$D$603,$B1481,'7.  Persistence Report'!$H$27:$H$603,$D$1380,'7.  Persistence Report'!$J$27:$J$603,"&lt;&gt;Adjustment")</f>
        <v>0</v>
      </c>
      <c r="F1481" s="255">
        <f>SUMIFS('7.  Persistence Report'!BD$27:BD$603,'7.  Persistence Report'!$D$27:$D$603,$B1481,'7.  Persistence Report'!$H$27:$H$603,$D$1380,'7.  Persistence Report'!$J$27:$J$603,"&lt;&gt;Adjustment")</f>
        <v>0</v>
      </c>
      <c r="G1481" s="255">
        <f>SUMIFS('7.  Persistence Report'!BE$27:BE$603,'7.  Persistence Report'!$D$27:$D$603,$B1481,'7.  Persistence Report'!$H$27:$H$603,$D$1380,'7.  Persistence Report'!$J$27:$J$603,"&lt;&gt;Adjustment")</f>
        <v>0</v>
      </c>
      <c r="H1481" s="255">
        <f>SUMIFS('7.  Persistence Report'!BF$27:BF$603,'7.  Persistence Report'!$D$27:$D$603,$B1481,'7.  Persistence Report'!$H$27:$H$603,$D$1380,'7.  Persistence Report'!$J$27:$J$603,"&lt;&gt;Adjustment")</f>
        <v>0</v>
      </c>
      <c r="I1481" s="255">
        <f>SUMIFS('7.  Persistence Report'!BG$27:BG$603,'7.  Persistence Report'!$D$27:$D$603,$B1481,'7.  Persistence Report'!$H$27:$H$603,$D$1380,'7.  Persistence Report'!$J$27:$J$603,"&lt;&gt;Adjustment")</f>
        <v>0</v>
      </c>
      <c r="J1481" s="255">
        <f>SUMIFS('7.  Persistence Report'!BH$27:BH$603,'7.  Persistence Report'!$D$27:$D$603,$B1481,'7.  Persistence Report'!$H$27:$H$603,$D$1380,'7.  Persistence Report'!$J$27:$J$603,"&lt;&gt;Adjustment")</f>
        <v>0</v>
      </c>
      <c r="K1481" s="255">
        <f>SUMIFS('7.  Persistence Report'!BI$27:BI$603,'7.  Persistence Report'!$D$27:$D$603,$B1481,'7.  Persistence Report'!$H$27:$H$603,$D$1380,'7.  Persistence Report'!$J$27:$J$603,"&lt;&gt;Adjustment")</f>
        <v>0</v>
      </c>
      <c r="L1481" s="255">
        <f>SUMIFS('7.  Persistence Report'!BJ$27:BJ$603,'7.  Persistence Report'!$D$27:$D$603,$B1481,'7.  Persistence Report'!$H$27:$H$603,$D$1380,'7.  Persistence Report'!$J$27:$J$603,"&lt;&gt;Adjustment")</f>
        <v>0</v>
      </c>
      <c r="M1481" s="255">
        <f>SUMIFS('7.  Persistence Report'!BK$27:BK$603,'7.  Persistence Report'!$D$27:$D$603,$B1481,'7.  Persistence Report'!$H$27:$H$603,$D$1380,'7.  Persistence Report'!$J$27:$J$603,"&lt;&gt;Adjustment")</f>
        <v>0</v>
      </c>
      <c r="N1481" s="255">
        <f>SUMIFS('7.  Persistence Report'!BL$27:BL$603,'7.  Persistence Report'!$D$27:$D$603,$B1481,'7.  Persistence Report'!$H$27:$H$603,$D$1380,'7.  Persistence Report'!$J$27:$J$603,"&lt;&gt;Adjustment")</f>
        <v>0</v>
      </c>
      <c r="O1481" s="255">
        <f>SUMIFS('7.  Persistence Report'!BM$27:BM$603,'7.  Persistence Report'!$D$27:$D$603,$B1481,'7.  Persistence Report'!$H$27:$H$603,$D$1380,'7.  Persistence Report'!$J$27:$J$603,"&lt;&gt;Adjustment")</f>
        <v>0</v>
      </c>
      <c r="P1481" s="255">
        <f>SUMIFS('7.  Persistence Report'!BN$27:BN$603,'7.  Persistence Report'!$D$27:$D$603,$B1481,'7.  Persistence Report'!$H$27:$H$603,$D$1380,'7.  Persistence Report'!$J$27:$J$603,"&lt;&gt;Adjustment")</f>
        <v>0</v>
      </c>
      <c r="Q1481" s="255">
        <v>12</v>
      </c>
      <c r="R1481" s="255">
        <f>SUMIFS('7.  Persistence Report'!W$27:W$603,'7.  Persistence Report'!$D$27:$D$603,$B1481,'7.  Persistence Report'!$H$27:$H$603,$R$1380,'7.  Persistence Report'!$J$27:$J$603,"&lt;&gt;Adjustment")</f>
        <v>0</v>
      </c>
      <c r="S1481" s="255">
        <f>SUMIFS('7.  Persistence Report'!X$27:X$603,'7.  Persistence Report'!$D$27:$D$603,$B1481,'7.  Persistence Report'!$H$27:$H$603,$R$1380,'7.  Persistence Report'!$J$27:$J$603,"&lt;&gt;Adjustment")</f>
        <v>0</v>
      </c>
      <c r="T1481" s="255">
        <f>SUMIFS('7.  Persistence Report'!Y$27:Y$603,'7.  Persistence Report'!$D$27:$D$603,$B1481,'7.  Persistence Report'!$H$27:$H$603,$R$1380,'7.  Persistence Report'!$J$27:$J$603,"&lt;&gt;Adjustment")</f>
        <v>0</v>
      </c>
      <c r="U1481" s="255">
        <f>SUMIFS('7.  Persistence Report'!Z$27:Z$603,'7.  Persistence Report'!$D$27:$D$603,$B1481,'7.  Persistence Report'!$H$27:$H$603,$R$1380,'7.  Persistence Report'!$J$27:$J$603,"&lt;&gt;Adjustment")</f>
        <v>0</v>
      </c>
      <c r="V1481" s="255">
        <f>SUMIFS('7.  Persistence Report'!AA$27:AA$603,'7.  Persistence Report'!$D$27:$D$603,$B1481,'7.  Persistence Report'!$H$27:$H$603,$R$1380,'7.  Persistence Report'!$J$27:$J$603,"&lt;&gt;Adjustment")</f>
        <v>0</v>
      </c>
      <c r="W1481" s="255">
        <f>SUMIFS('7.  Persistence Report'!AB$27:AB$603,'7.  Persistence Report'!$D$27:$D$603,$B1481,'7.  Persistence Report'!$H$27:$H$603,$R$1380,'7.  Persistence Report'!$J$27:$J$603,"&lt;&gt;Adjustment")</f>
        <v>0</v>
      </c>
      <c r="X1481" s="255">
        <f>SUMIFS('7.  Persistence Report'!AC$27:AC$603,'7.  Persistence Report'!$D$27:$D$603,$B1481,'7.  Persistence Report'!$H$27:$H$603,$R$1380,'7.  Persistence Report'!$J$27:$J$603,"&lt;&gt;Adjustment")</f>
        <v>0</v>
      </c>
      <c r="Y1481" s="255">
        <f>SUMIFS('7.  Persistence Report'!AD$27:AD$603,'7.  Persistence Report'!$D$27:$D$603,$B1481,'7.  Persistence Report'!$H$27:$H$603,$R$1380,'7.  Persistence Report'!$J$27:$J$603,"&lt;&gt;Adjustment")</f>
        <v>0</v>
      </c>
      <c r="Z1481" s="255">
        <f>SUMIFS('7.  Persistence Report'!AE$27:AE$603,'7.  Persistence Report'!$D$27:$D$603,$B1481,'7.  Persistence Report'!$H$27:$H$603,$R$1380,'7.  Persistence Report'!$J$27:$J$603,"&lt;&gt;Adjustment")</f>
        <v>0</v>
      </c>
      <c r="AA1481" s="255">
        <f>SUMIFS('7.  Persistence Report'!AF$27:AF$603,'7.  Persistence Report'!$D$27:$D$603,$B1481,'7.  Persistence Report'!$H$27:$H$603,$R$1380,'7.  Persistence Report'!$J$27:$J$603,"&lt;&gt;Adjustment")</f>
        <v>0</v>
      </c>
      <c r="AB1481" s="255">
        <f>SUMIFS('7.  Persistence Report'!AG$27:AG$603,'7.  Persistence Report'!$D$27:$D$603,$B1481,'7.  Persistence Report'!$H$27:$H$603,$R$1380,'7.  Persistence Report'!$J$27:$J$603,"&lt;&gt;Adjustment")</f>
        <v>0</v>
      </c>
      <c r="AC1481" s="255">
        <f>SUMIFS('7.  Persistence Report'!AH$27:AH$603,'7.  Persistence Report'!$D$27:$D$603,$B1481,'7.  Persistence Report'!$H$27:$H$603,$R$1380,'7.  Persistence Report'!$J$27:$J$603,"&lt;&gt;Adjustment")</f>
        <v>0</v>
      </c>
      <c r="AD1481" s="255">
        <f>SUMIFS('7.  Persistence Report'!AI$27:AI$603,'7.  Persistence Report'!$D$27:$D$603,$B1481,'7.  Persistence Report'!$H$27:$H$603,$R$1380,'7.  Persistence Report'!$J$27:$J$603,"&lt;&gt;Adjustment")</f>
        <v>0</v>
      </c>
      <c r="AE1481" s="361">
        <f>IFERROR(VLOOKUP($B1481,'3-a.  Rate Class Allocations'!$B:$BK,52,FALSE),0)</f>
        <v>0</v>
      </c>
      <c r="AF1481" s="361">
        <f>IFERROR(VLOOKUP($B1481,'3-a.  Rate Class Allocations'!$B:$BK,54,FALSE),0)</f>
        <v>0</v>
      </c>
      <c r="AG1481" s="361">
        <f>IFERROR(VLOOKUP($B1481,'3-a.  Rate Class Allocations'!$B:$BK,56,FALSE),0)</f>
        <v>0</v>
      </c>
      <c r="AH1481" s="361">
        <f>IFERROR(VLOOKUP($B1481,'3-a.  Rate Class Allocations'!$B:$BK,57,FALSE),0)</f>
        <v>0</v>
      </c>
      <c r="AI1481" s="361">
        <f>IFERROR(VLOOKUP($B1481,'3-a.  Rate Class Allocations'!$B:$BK,59,FALSE),0)</f>
        <v>0</v>
      </c>
      <c r="AJ1481" s="361">
        <f>IFERROR(VLOOKUP($B1481,'3-a.  Rate Class Allocations'!$B:$BK,61,FALSE),0)</f>
        <v>0</v>
      </c>
      <c r="AK1481" s="366"/>
      <c r="AL1481" s="366"/>
      <c r="AM1481" s="366"/>
      <c r="AN1481" s="366"/>
      <c r="AO1481" s="366"/>
      <c r="AP1481" s="366"/>
      <c r="AQ1481" s="366"/>
      <c r="AR1481" s="366"/>
      <c r="AS1481" s="256">
        <f>SUM(AE1481:AR1481)</f>
        <v>0</v>
      </c>
    </row>
    <row r="1482" spans="1:45" ht="15" customHeight="1" outlineLevel="1">
      <c r="A1482" s="464"/>
      <c r="B1482" s="254" t="s">
        <v>742</v>
      </c>
      <c r="C1482" s="251" t="s">
        <v>163</v>
      </c>
      <c r="D1482" s="255">
        <f>SUMIFS('7.  Persistence Report'!BB$27:BB$603,'7.  Persistence Report'!$D$27:$D$603,$B1481,'7.  Persistence Report'!$H$27:$H$603,$D$1380,'7.  Persistence Report'!$J$27:$J$603,"Adjustment")</f>
        <v>0</v>
      </c>
      <c r="E1482" s="255">
        <f>SUMIFS('7.  Persistence Report'!BC$27:BC$603,'7.  Persistence Report'!$D$27:$D$603,$B1481,'7.  Persistence Report'!$H$27:$H$603,$D$1380,'7.  Persistence Report'!$J$27:$J$603,"Adjustment")</f>
        <v>0</v>
      </c>
      <c r="F1482" s="255">
        <f>SUMIFS('7.  Persistence Report'!BD$27:BD$603,'7.  Persistence Report'!$D$27:$D$603,$B1481,'7.  Persistence Report'!$H$27:$H$603,$D$1380,'7.  Persistence Report'!$J$27:$J$603,"Adjustment")</f>
        <v>0</v>
      </c>
      <c r="G1482" s="255">
        <f>SUMIFS('7.  Persistence Report'!BE$27:BE$603,'7.  Persistence Report'!$D$27:$D$603,$B1481,'7.  Persistence Report'!$H$27:$H$603,$D$1380,'7.  Persistence Report'!$J$27:$J$603,"Adjustment")</f>
        <v>0</v>
      </c>
      <c r="H1482" s="255">
        <f>SUMIFS('7.  Persistence Report'!BF$27:BF$603,'7.  Persistence Report'!$D$27:$D$603,$B1481,'7.  Persistence Report'!$H$27:$H$603,$D$1380,'7.  Persistence Report'!$J$27:$J$603,"Adjustment")</f>
        <v>0</v>
      </c>
      <c r="I1482" s="255">
        <f>SUMIFS('7.  Persistence Report'!BG$27:BG$603,'7.  Persistence Report'!$D$27:$D$603,$B1481,'7.  Persistence Report'!$H$27:$H$603,$D$1380,'7.  Persistence Report'!$J$27:$J$603,"Adjustment")</f>
        <v>0</v>
      </c>
      <c r="J1482" s="255">
        <f>SUMIFS('7.  Persistence Report'!BH$27:BH$603,'7.  Persistence Report'!$D$27:$D$603,$B1481,'7.  Persistence Report'!$H$27:$H$603,$D$1380,'7.  Persistence Report'!$J$27:$J$603,"Adjustment")</f>
        <v>0</v>
      </c>
      <c r="K1482" s="255">
        <f>SUMIFS('7.  Persistence Report'!BI$27:BI$603,'7.  Persistence Report'!$D$27:$D$603,$B1481,'7.  Persistence Report'!$H$27:$H$603,$D$1380,'7.  Persistence Report'!$J$27:$J$603,"Adjustment")</f>
        <v>0</v>
      </c>
      <c r="L1482" s="255">
        <f>SUMIFS('7.  Persistence Report'!BJ$27:BJ$603,'7.  Persistence Report'!$D$27:$D$603,$B1481,'7.  Persistence Report'!$H$27:$H$603,$D$1380,'7.  Persistence Report'!$J$27:$J$603,"Adjustment")</f>
        <v>0</v>
      </c>
      <c r="M1482" s="255">
        <f>SUMIFS('7.  Persistence Report'!BK$27:BK$603,'7.  Persistence Report'!$D$27:$D$603,$B1481,'7.  Persistence Report'!$H$27:$H$603,$D$1380,'7.  Persistence Report'!$J$27:$J$603,"Adjustment")</f>
        <v>0</v>
      </c>
      <c r="N1482" s="255">
        <f>SUMIFS('7.  Persistence Report'!BL$27:BL$603,'7.  Persistence Report'!$D$27:$D$603,$B1481,'7.  Persistence Report'!$H$27:$H$603,$D$1380,'7.  Persistence Report'!$J$27:$J$603,"Adjustment")</f>
        <v>0</v>
      </c>
      <c r="O1482" s="255">
        <f>SUMIFS('7.  Persistence Report'!BM$27:BM$603,'7.  Persistence Report'!$D$27:$D$603,$B1481,'7.  Persistence Report'!$H$27:$H$603,$D$1380,'7.  Persistence Report'!$J$27:$J$603,"Adjustment")</f>
        <v>0</v>
      </c>
      <c r="P1482" s="255">
        <f>SUMIFS('7.  Persistence Report'!BN$27:BN$603,'7.  Persistence Report'!$D$27:$D$603,$B1481,'7.  Persistence Report'!$H$27:$H$603,$D$1380,'7.  Persistence Report'!$J$27:$J$603,"Adjustment")</f>
        <v>0</v>
      </c>
      <c r="Q1482" s="255">
        <f>Q1481</f>
        <v>12</v>
      </c>
      <c r="R1482" s="255">
        <f>SUMIFS('7.  Persistence Report'!W$27:W$603,'7.  Persistence Report'!$D$27:$D$603,$B1481,'7.  Persistence Report'!$H$27:$H$603,$R$1380,'7.  Persistence Report'!$J$27:$J$603,"Adjustment")</f>
        <v>0</v>
      </c>
      <c r="S1482" s="255">
        <f>SUMIFS('7.  Persistence Report'!X$27:X$603,'7.  Persistence Report'!$D$27:$D$603,$B1481,'7.  Persistence Report'!$H$27:$H$603,$R$1380,'7.  Persistence Report'!$J$27:$J$603,"Adjustment")</f>
        <v>0</v>
      </c>
      <c r="T1482" s="255">
        <f>SUMIFS('7.  Persistence Report'!Y$27:Y$603,'7.  Persistence Report'!$D$27:$D$603,$B1481,'7.  Persistence Report'!$H$27:$H$603,$R$1380,'7.  Persistence Report'!$J$27:$J$603,"Adjustment")</f>
        <v>0</v>
      </c>
      <c r="U1482" s="255">
        <f>SUMIFS('7.  Persistence Report'!Z$27:Z$603,'7.  Persistence Report'!$D$27:$D$603,$B1481,'7.  Persistence Report'!$H$27:$H$603,$R$1380,'7.  Persistence Report'!$J$27:$J$603,"Adjustment")</f>
        <v>0</v>
      </c>
      <c r="V1482" s="255">
        <f>SUMIFS('7.  Persistence Report'!AA$27:AA$603,'7.  Persistence Report'!$D$27:$D$603,$B1481,'7.  Persistence Report'!$H$27:$H$603,$R$1380,'7.  Persistence Report'!$J$27:$J$603,"Adjustment")</f>
        <v>0</v>
      </c>
      <c r="W1482" s="255">
        <f>SUMIFS('7.  Persistence Report'!AB$27:AB$603,'7.  Persistence Report'!$D$27:$D$603,$B1481,'7.  Persistence Report'!$H$27:$H$603,$R$1380,'7.  Persistence Report'!$J$27:$J$603,"Adjustment")</f>
        <v>0</v>
      </c>
      <c r="X1482" s="255">
        <f>SUMIFS('7.  Persistence Report'!AC$27:AC$603,'7.  Persistence Report'!$D$27:$D$603,$B1481,'7.  Persistence Report'!$H$27:$H$603,$R$1380,'7.  Persistence Report'!$J$27:$J$603,"Adjustment")</f>
        <v>0</v>
      </c>
      <c r="Y1482" s="255">
        <f>SUMIFS('7.  Persistence Report'!AD$27:AD$603,'7.  Persistence Report'!$D$27:$D$603,$B1481,'7.  Persistence Report'!$H$27:$H$603,$R$1380,'7.  Persistence Report'!$J$27:$J$603,"Adjustment")</f>
        <v>0</v>
      </c>
      <c r="Z1482" s="255">
        <f>SUMIFS('7.  Persistence Report'!AE$27:AE$603,'7.  Persistence Report'!$D$27:$D$603,$B1481,'7.  Persistence Report'!$H$27:$H$603,$R$1380,'7.  Persistence Report'!$J$27:$J$603,"Adjustment")</f>
        <v>0</v>
      </c>
      <c r="AA1482" s="255">
        <f>SUMIFS('7.  Persistence Report'!AF$27:AF$603,'7.  Persistence Report'!$D$27:$D$603,$B1481,'7.  Persistence Report'!$H$27:$H$603,$R$1380,'7.  Persistence Report'!$J$27:$J$603,"Adjustment")</f>
        <v>0</v>
      </c>
      <c r="AB1482" s="255">
        <f>SUMIFS('7.  Persistence Report'!AG$27:AG$603,'7.  Persistence Report'!$D$27:$D$603,$B1481,'7.  Persistence Report'!$H$27:$H$603,$R$1380,'7.  Persistence Report'!$J$27:$J$603,"Adjustment")</f>
        <v>0</v>
      </c>
      <c r="AC1482" s="255">
        <f>SUMIFS('7.  Persistence Report'!AH$27:AH$603,'7.  Persistence Report'!$D$27:$D$603,$B1481,'7.  Persistence Report'!$H$27:$H$603,$R$1380,'7.  Persistence Report'!$J$27:$J$603,"Adjustment")</f>
        <v>0</v>
      </c>
      <c r="AD1482" s="255">
        <f>SUMIFS('7.  Persistence Report'!AI$27:AI$603,'7.  Persistence Report'!$D$27:$D$603,$B1481,'7.  Persistence Report'!$H$27:$H$603,$R$1380,'7.  Persistence Report'!$J$27:$J$603,"Adjustment")</f>
        <v>0</v>
      </c>
      <c r="AE1482" s="362">
        <f>AE1481</f>
        <v>0</v>
      </c>
      <c r="AF1482" s="362">
        <f t="shared" ref="AF1482:AR1482" si="3597">AF1481</f>
        <v>0</v>
      </c>
      <c r="AG1482" s="362">
        <f t="shared" si="3597"/>
        <v>0</v>
      </c>
      <c r="AH1482" s="362">
        <f t="shared" si="3597"/>
        <v>0</v>
      </c>
      <c r="AI1482" s="362">
        <f t="shared" si="3597"/>
        <v>0</v>
      </c>
      <c r="AJ1482" s="362">
        <f t="shared" si="3597"/>
        <v>0</v>
      </c>
      <c r="AK1482" s="362">
        <f t="shared" si="3597"/>
        <v>0</v>
      </c>
      <c r="AL1482" s="362">
        <f t="shared" si="3597"/>
        <v>0</v>
      </c>
      <c r="AM1482" s="362">
        <f t="shared" si="3597"/>
        <v>0</v>
      </c>
      <c r="AN1482" s="362">
        <f t="shared" si="3597"/>
        <v>0</v>
      </c>
      <c r="AO1482" s="362">
        <f t="shared" si="3597"/>
        <v>0</v>
      </c>
      <c r="AP1482" s="362">
        <f t="shared" si="3597"/>
        <v>0</v>
      </c>
      <c r="AQ1482" s="362">
        <f t="shared" si="3597"/>
        <v>0</v>
      </c>
      <c r="AR1482" s="362">
        <f t="shared" si="3597"/>
        <v>0</v>
      </c>
      <c r="AS1482" s="266"/>
    </row>
    <row r="1483" spans="1:45" ht="15" customHeight="1" outlineLevel="1">
      <c r="A1483" s="464"/>
      <c r="B1483" s="379"/>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251"/>
      <c r="AE1483" s="363"/>
      <c r="AF1483" s="376"/>
      <c r="AG1483" s="376"/>
      <c r="AH1483" s="376"/>
      <c r="AI1483" s="376"/>
      <c r="AJ1483" s="376"/>
      <c r="AK1483" s="376"/>
      <c r="AL1483" s="376"/>
      <c r="AM1483" s="376"/>
      <c r="AN1483" s="376"/>
      <c r="AO1483" s="376"/>
      <c r="AP1483" s="376"/>
      <c r="AQ1483" s="376"/>
      <c r="AR1483" s="376"/>
      <c r="AS1483" s="266"/>
    </row>
    <row r="1484" spans="1:45" ht="15" customHeight="1" outlineLevel="1">
      <c r="A1484" s="464">
        <v>32</v>
      </c>
      <c r="B1484" s="379" t="s">
        <v>124</v>
      </c>
      <c r="C1484" s="251" t="s">
        <v>25</v>
      </c>
      <c r="D1484" s="255">
        <f>SUMIFS('7.  Persistence Report'!BB$27:BB$603,'7.  Persistence Report'!$D$27:$D$603,$B1484,'7.  Persistence Report'!$H$27:$H$603,$D$1380,'7.  Persistence Report'!$J$27:$J$603,"&lt;&gt;Adjustment")</f>
        <v>0</v>
      </c>
      <c r="E1484" s="255">
        <f>SUMIFS('7.  Persistence Report'!BC$27:BC$603,'7.  Persistence Report'!$D$27:$D$603,$B1484,'7.  Persistence Report'!$H$27:$H$603,$D$1380,'7.  Persistence Report'!$J$27:$J$603,"&lt;&gt;Adjustment")</f>
        <v>0</v>
      </c>
      <c r="F1484" s="255">
        <f>SUMIFS('7.  Persistence Report'!BD$27:BD$603,'7.  Persistence Report'!$D$27:$D$603,$B1484,'7.  Persistence Report'!$H$27:$H$603,$D$1380,'7.  Persistence Report'!$J$27:$J$603,"&lt;&gt;Adjustment")</f>
        <v>0</v>
      </c>
      <c r="G1484" s="255">
        <f>SUMIFS('7.  Persistence Report'!BE$27:BE$603,'7.  Persistence Report'!$D$27:$D$603,$B1484,'7.  Persistence Report'!$H$27:$H$603,$D$1380,'7.  Persistence Report'!$J$27:$J$603,"&lt;&gt;Adjustment")</f>
        <v>0</v>
      </c>
      <c r="H1484" s="255">
        <f>SUMIFS('7.  Persistence Report'!BF$27:BF$603,'7.  Persistence Report'!$D$27:$D$603,$B1484,'7.  Persistence Report'!$H$27:$H$603,$D$1380,'7.  Persistence Report'!$J$27:$J$603,"&lt;&gt;Adjustment")</f>
        <v>0</v>
      </c>
      <c r="I1484" s="255">
        <f>SUMIFS('7.  Persistence Report'!BG$27:BG$603,'7.  Persistence Report'!$D$27:$D$603,$B1484,'7.  Persistence Report'!$H$27:$H$603,$D$1380,'7.  Persistence Report'!$J$27:$J$603,"&lt;&gt;Adjustment")</f>
        <v>0</v>
      </c>
      <c r="J1484" s="255">
        <f>SUMIFS('7.  Persistence Report'!BH$27:BH$603,'7.  Persistence Report'!$D$27:$D$603,$B1484,'7.  Persistence Report'!$H$27:$H$603,$D$1380,'7.  Persistence Report'!$J$27:$J$603,"&lt;&gt;Adjustment")</f>
        <v>0</v>
      </c>
      <c r="K1484" s="255">
        <f>SUMIFS('7.  Persistence Report'!BI$27:BI$603,'7.  Persistence Report'!$D$27:$D$603,$B1484,'7.  Persistence Report'!$H$27:$H$603,$D$1380,'7.  Persistence Report'!$J$27:$J$603,"&lt;&gt;Adjustment")</f>
        <v>0</v>
      </c>
      <c r="L1484" s="255">
        <f>SUMIFS('7.  Persistence Report'!BJ$27:BJ$603,'7.  Persistence Report'!$D$27:$D$603,$B1484,'7.  Persistence Report'!$H$27:$H$603,$D$1380,'7.  Persistence Report'!$J$27:$J$603,"&lt;&gt;Adjustment")</f>
        <v>0</v>
      </c>
      <c r="M1484" s="255">
        <f>SUMIFS('7.  Persistence Report'!BK$27:BK$603,'7.  Persistence Report'!$D$27:$D$603,$B1484,'7.  Persistence Report'!$H$27:$H$603,$D$1380,'7.  Persistence Report'!$J$27:$J$603,"&lt;&gt;Adjustment")</f>
        <v>0</v>
      </c>
      <c r="N1484" s="255">
        <f>SUMIFS('7.  Persistence Report'!BL$27:BL$603,'7.  Persistence Report'!$D$27:$D$603,$B1484,'7.  Persistence Report'!$H$27:$H$603,$D$1380,'7.  Persistence Report'!$J$27:$J$603,"&lt;&gt;Adjustment")</f>
        <v>0</v>
      </c>
      <c r="O1484" s="255">
        <f>SUMIFS('7.  Persistence Report'!BM$27:BM$603,'7.  Persistence Report'!$D$27:$D$603,$B1484,'7.  Persistence Report'!$H$27:$H$603,$D$1380,'7.  Persistence Report'!$J$27:$J$603,"&lt;&gt;Adjustment")</f>
        <v>0</v>
      </c>
      <c r="P1484" s="255">
        <f>SUMIFS('7.  Persistence Report'!BN$27:BN$603,'7.  Persistence Report'!$D$27:$D$603,$B1484,'7.  Persistence Report'!$H$27:$H$603,$D$1380,'7.  Persistence Report'!$J$27:$J$603,"&lt;&gt;Adjustment")</f>
        <v>0</v>
      </c>
      <c r="Q1484" s="255">
        <v>12</v>
      </c>
      <c r="R1484" s="255">
        <f>SUMIFS('7.  Persistence Report'!W$27:W$603,'7.  Persistence Report'!$D$27:$D$603,$B1484,'7.  Persistence Report'!$H$27:$H$603,$R$1380,'7.  Persistence Report'!$J$27:$J$603,"&lt;&gt;Adjustment")</f>
        <v>0</v>
      </c>
      <c r="S1484" s="255">
        <f>SUMIFS('7.  Persistence Report'!X$27:X$603,'7.  Persistence Report'!$D$27:$D$603,$B1484,'7.  Persistence Report'!$H$27:$H$603,$R$1380,'7.  Persistence Report'!$J$27:$J$603,"&lt;&gt;Adjustment")</f>
        <v>0</v>
      </c>
      <c r="T1484" s="255">
        <f>SUMIFS('7.  Persistence Report'!Y$27:Y$603,'7.  Persistence Report'!$D$27:$D$603,$B1484,'7.  Persistence Report'!$H$27:$H$603,$R$1380,'7.  Persistence Report'!$J$27:$J$603,"&lt;&gt;Adjustment")</f>
        <v>0</v>
      </c>
      <c r="U1484" s="255">
        <f>SUMIFS('7.  Persistence Report'!Z$27:Z$603,'7.  Persistence Report'!$D$27:$D$603,$B1484,'7.  Persistence Report'!$H$27:$H$603,$R$1380,'7.  Persistence Report'!$J$27:$J$603,"&lt;&gt;Adjustment")</f>
        <v>0</v>
      </c>
      <c r="V1484" s="255">
        <f>SUMIFS('7.  Persistence Report'!AA$27:AA$603,'7.  Persistence Report'!$D$27:$D$603,$B1484,'7.  Persistence Report'!$H$27:$H$603,$R$1380,'7.  Persistence Report'!$J$27:$J$603,"&lt;&gt;Adjustment")</f>
        <v>0</v>
      </c>
      <c r="W1484" s="255">
        <f>SUMIFS('7.  Persistence Report'!AB$27:AB$603,'7.  Persistence Report'!$D$27:$D$603,$B1484,'7.  Persistence Report'!$H$27:$H$603,$R$1380,'7.  Persistence Report'!$J$27:$J$603,"&lt;&gt;Adjustment")</f>
        <v>0</v>
      </c>
      <c r="X1484" s="255">
        <f>SUMIFS('7.  Persistence Report'!AC$27:AC$603,'7.  Persistence Report'!$D$27:$D$603,$B1484,'7.  Persistence Report'!$H$27:$H$603,$R$1380,'7.  Persistence Report'!$J$27:$J$603,"&lt;&gt;Adjustment")</f>
        <v>0</v>
      </c>
      <c r="Y1484" s="255">
        <f>SUMIFS('7.  Persistence Report'!AD$27:AD$603,'7.  Persistence Report'!$D$27:$D$603,$B1484,'7.  Persistence Report'!$H$27:$H$603,$R$1380,'7.  Persistence Report'!$J$27:$J$603,"&lt;&gt;Adjustment")</f>
        <v>0</v>
      </c>
      <c r="Z1484" s="255">
        <f>SUMIFS('7.  Persistence Report'!AE$27:AE$603,'7.  Persistence Report'!$D$27:$D$603,$B1484,'7.  Persistence Report'!$H$27:$H$603,$R$1380,'7.  Persistence Report'!$J$27:$J$603,"&lt;&gt;Adjustment")</f>
        <v>0</v>
      </c>
      <c r="AA1484" s="255">
        <f>SUMIFS('7.  Persistence Report'!AF$27:AF$603,'7.  Persistence Report'!$D$27:$D$603,$B1484,'7.  Persistence Report'!$H$27:$H$603,$R$1380,'7.  Persistence Report'!$J$27:$J$603,"&lt;&gt;Adjustment")</f>
        <v>0</v>
      </c>
      <c r="AB1484" s="255">
        <f>SUMIFS('7.  Persistence Report'!AG$27:AG$603,'7.  Persistence Report'!$D$27:$D$603,$B1484,'7.  Persistence Report'!$H$27:$H$603,$R$1380,'7.  Persistence Report'!$J$27:$J$603,"&lt;&gt;Adjustment")</f>
        <v>0</v>
      </c>
      <c r="AC1484" s="255">
        <f>SUMIFS('7.  Persistence Report'!AH$27:AH$603,'7.  Persistence Report'!$D$27:$D$603,$B1484,'7.  Persistence Report'!$H$27:$H$603,$R$1380,'7.  Persistence Report'!$J$27:$J$603,"&lt;&gt;Adjustment")</f>
        <v>0</v>
      </c>
      <c r="AD1484" s="255">
        <f>SUMIFS('7.  Persistence Report'!AI$27:AI$603,'7.  Persistence Report'!$D$27:$D$603,$B1484,'7.  Persistence Report'!$H$27:$H$603,$R$1380,'7.  Persistence Report'!$J$27:$J$603,"&lt;&gt;Adjustment")</f>
        <v>0</v>
      </c>
      <c r="AE1484" s="361">
        <f>IFERROR(VLOOKUP($B1484,'3-a.  Rate Class Allocations'!$B:$BK,52,FALSE),0)</f>
        <v>0</v>
      </c>
      <c r="AF1484" s="361">
        <f>IFERROR(VLOOKUP($B1484,'3-a.  Rate Class Allocations'!$B:$BK,54,FALSE),0)</f>
        <v>0</v>
      </c>
      <c r="AG1484" s="361">
        <f>IFERROR(VLOOKUP($B1484,'3-a.  Rate Class Allocations'!$B:$BK,56,FALSE),0)</f>
        <v>1.0422056016421254E-2</v>
      </c>
      <c r="AH1484" s="361">
        <f>IFERROR(VLOOKUP($B1484,'3-a.  Rate Class Allocations'!$B:$BK,57,FALSE),0)</f>
        <v>0.22321279685040674</v>
      </c>
      <c r="AI1484" s="361">
        <f>IFERROR(VLOOKUP($B1484,'3-a.  Rate Class Allocations'!$B:$BK,59,FALSE),0)</f>
        <v>7.8800844338337353E-2</v>
      </c>
      <c r="AJ1484" s="361">
        <f>IFERROR(VLOOKUP($B1484,'3-a.  Rate Class Allocations'!$B:$BK,61,FALSE),0)</f>
        <v>0.67182651206110544</v>
      </c>
      <c r="AK1484" s="366"/>
      <c r="AL1484" s="366"/>
      <c r="AM1484" s="366"/>
      <c r="AN1484" s="366"/>
      <c r="AO1484" s="366"/>
      <c r="AP1484" s="366"/>
      <c r="AQ1484" s="366"/>
      <c r="AR1484" s="366"/>
      <c r="AS1484" s="256">
        <f>SUM(AE1484:AR1484)</f>
        <v>0.98426220926627073</v>
      </c>
    </row>
    <row r="1485" spans="1:45" ht="15" customHeight="1" outlineLevel="1">
      <c r="A1485" s="464"/>
      <c r="B1485" s="254" t="s">
        <v>742</v>
      </c>
      <c r="C1485" s="251" t="s">
        <v>163</v>
      </c>
      <c r="D1485" s="255">
        <f>SUMIFS('7.  Persistence Report'!BB$27:BB$603,'7.  Persistence Report'!$D$27:$D$603,$B1484,'7.  Persistence Report'!$H$27:$H$603,$D$1380,'7.  Persistence Report'!$J$27:$J$603,"Adjustment")</f>
        <v>0</v>
      </c>
      <c r="E1485" s="255">
        <f>SUMIFS('7.  Persistence Report'!BC$27:BC$603,'7.  Persistence Report'!$D$27:$D$603,$B1484,'7.  Persistence Report'!$H$27:$H$603,$D$1380,'7.  Persistence Report'!$J$27:$J$603,"Adjustment")</f>
        <v>0</v>
      </c>
      <c r="F1485" s="255">
        <f>SUMIFS('7.  Persistence Report'!BD$27:BD$603,'7.  Persistence Report'!$D$27:$D$603,$B1484,'7.  Persistence Report'!$H$27:$H$603,$D$1380,'7.  Persistence Report'!$J$27:$J$603,"Adjustment")</f>
        <v>0</v>
      </c>
      <c r="G1485" s="255">
        <f>SUMIFS('7.  Persistence Report'!BE$27:BE$603,'7.  Persistence Report'!$D$27:$D$603,$B1484,'7.  Persistence Report'!$H$27:$H$603,$D$1380,'7.  Persistence Report'!$J$27:$J$603,"Adjustment")</f>
        <v>0</v>
      </c>
      <c r="H1485" s="255">
        <f>SUMIFS('7.  Persistence Report'!BF$27:BF$603,'7.  Persistence Report'!$D$27:$D$603,$B1484,'7.  Persistence Report'!$H$27:$H$603,$D$1380,'7.  Persistence Report'!$J$27:$J$603,"Adjustment")</f>
        <v>0</v>
      </c>
      <c r="I1485" s="255">
        <f>SUMIFS('7.  Persistence Report'!BG$27:BG$603,'7.  Persistence Report'!$D$27:$D$603,$B1484,'7.  Persistence Report'!$H$27:$H$603,$D$1380,'7.  Persistence Report'!$J$27:$J$603,"Adjustment")</f>
        <v>0</v>
      </c>
      <c r="J1485" s="255">
        <f>SUMIFS('7.  Persistence Report'!BH$27:BH$603,'7.  Persistence Report'!$D$27:$D$603,$B1484,'7.  Persistence Report'!$H$27:$H$603,$D$1380,'7.  Persistence Report'!$J$27:$J$603,"Adjustment")</f>
        <v>0</v>
      </c>
      <c r="K1485" s="255">
        <f>SUMIFS('7.  Persistence Report'!BI$27:BI$603,'7.  Persistence Report'!$D$27:$D$603,$B1484,'7.  Persistence Report'!$H$27:$H$603,$D$1380,'7.  Persistence Report'!$J$27:$J$603,"Adjustment")</f>
        <v>0</v>
      </c>
      <c r="L1485" s="255">
        <f>SUMIFS('7.  Persistence Report'!BJ$27:BJ$603,'7.  Persistence Report'!$D$27:$D$603,$B1484,'7.  Persistence Report'!$H$27:$H$603,$D$1380,'7.  Persistence Report'!$J$27:$J$603,"Adjustment")</f>
        <v>0</v>
      </c>
      <c r="M1485" s="255">
        <f>SUMIFS('7.  Persistence Report'!BK$27:BK$603,'7.  Persistence Report'!$D$27:$D$603,$B1484,'7.  Persistence Report'!$H$27:$H$603,$D$1380,'7.  Persistence Report'!$J$27:$J$603,"Adjustment")</f>
        <v>0</v>
      </c>
      <c r="N1485" s="255">
        <f>SUMIFS('7.  Persistence Report'!BL$27:BL$603,'7.  Persistence Report'!$D$27:$D$603,$B1484,'7.  Persistence Report'!$H$27:$H$603,$D$1380,'7.  Persistence Report'!$J$27:$J$603,"Adjustment")</f>
        <v>0</v>
      </c>
      <c r="O1485" s="255">
        <f>SUMIFS('7.  Persistence Report'!BM$27:BM$603,'7.  Persistence Report'!$D$27:$D$603,$B1484,'7.  Persistence Report'!$H$27:$H$603,$D$1380,'7.  Persistence Report'!$J$27:$J$603,"Adjustment")</f>
        <v>0</v>
      </c>
      <c r="P1485" s="255">
        <f>SUMIFS('7.  Persistence Report'!BN$27:BN$603,'7.  Persistence Report'!$D$27:$D$603,$B1484,'7.  Persistence Report'!$H$27:$H$603,$D$1380,'7.  Persistence Report'!$J$27:$J$603,"Adjustment")</f>
        <v>0</v>
      </c>
      <c r="Q1485" s="255">
        <f>Q1484</f>
        <v>12</v>
      </c>
      <c r="R1485" s="255">
        <f>SUMIFS('7.  Persistence Report'!W$27:W$603,'7.  Persistence Report'!$D$27:$D$603,$B1484,'7.  Persistence Report'!$H$27:$H$603,$R$1380,'7.  Persistence Report'!$J$27:$J$603,"Adjustment")</f>
        <v>0</v>
      </c>
      <c r="S1485" s="255">
        <f>SUMIFS('7.  Persistence Report'!X$27:X$603,'7.  Persistence Report'!$D$27:$D$603,$B1484,'7.  Persistence Report'!$H$27:$H$603,$R$1380,'7.  Persistence Report'!$J$27:$J$603,"Adjustment")</f>
        <v>0</v>
      </c>
      <c r="T1485" s="255">
        <f>SUMIFS('7.  Persistence Report'!Y$27:Y$603,'7.  Persistence Report'!$D$27:$D$603,$B1484,'7.  Persistence Report'!$H$27:$H$603,$R$1380,'7.  Persistence Report'!$J$27:$J$603,"Adjustment")</f>
        <v>0</v>
      </c>
      <c r="U1485" s="255">
        <f>SUMIFS('7.  Persistence Report'!Z$27:Z$603,'7.  Persistence Report'!$D$27:$D$603,$B1484,'7.  Persistence Report'!$H$27:$H$603,$R$1380,'7.  Persistence Report'!$J$27:$J$603,"Adjustment")</f>
        <v>0</v>
      </c>
      <c r="V1485" s="255">
        <f>SUMIFS('7.  Persistence Report'!AA$27:AA$603,'7.  Persistence Report'!$D$27:$D$603,$B1484,'7.  Persistence Report'!$H$27:$H$603,$R$1380,'7.  Persistence Report'!$J$27:$J$603,"Adjustment")</f>
        <v>0</v>
      </c>
      <c r="W1485" s="255">
        <f>SUMIFS('7.  Persistence Report'!AB$27:AB$603,'7.  Persistence Report'!$D$27:$D$603,$B1484,'7.  Persistence Report'!$H$27:$H$603,$R$1380,'7.  Persistence Report'!$J$27:$J$603,"Adjustment")</f>
        <v>0</v>
      </c>
      <c r="X1485" s="255">
        <f>SUMIFS('7.  Persistence Report'!AC$27:AC$603,'7.  Persistence Report'!$D$27:$D$603,$B1484,'7.  Persistence Report'!$H$27:$H$603,$R$1380,'7.  Persistence Report'!$J$27:$J$603,"Adjustment")</f>
        <v>0</v>
      </c>
      <c r="Y1485" s="255">
        <f>SUMIFS('7.  Persistence Report'!AD$27:AD$603,'7.  Persistence Report'!$D$27:$D$603,$B1484,'7.  Persistence Report'!$H$27:$H$603,$R$1380,'7.  Persistence Report'!$J$27:$J$603,"Adjustment")</f>
        <v>0</v>
      </c>
      <c r="Z1485" s="255">
        <f>SUMIFS('7.  Persistence Report'!AE$27:AE$603,'7.  Persistence Report'!$D$27:$D$603,$B1484,'7.  Persistence Report'!$H$27:$H$603,$R$1380,'7.  Persistence Report'!$J$27:$J$603,"Adjustment")</f>
        <v>0</v>
      </c>
      <c r="AA1485" s="255">
        <f>SUMIFS('7.  Persistence Report'!AF$27:AF$603,'7.  Persistence Report'!$D$27:$D$603,$B1484,'7.  Persistence Report'!$H$27:$H$603,$R$1380,'7.  Persistence Report'!$J$27:$J$603,"Adjustment")</f>
        <v>0</v>
      </c>
      <c r="AB1485" s="255">
        <f>SUMIFS('7.  Persistence Report'!AG$27:AG$603,'7.  Persistence Report'!$D$27:$D$603,$B1484,'7.  Persistence Report'!$H$27:$H$603,$R$1380,'7.  Persistence Report'!$J$27:$J$603,"Adjustment")</f>
        <v>0</v>
      </c>
      <c r="AC1485" s="255">
        <f>SUMIFS('7.  Persistence Report'!AH$27:AH$603,'7.  Persistence Report'!$D$27:$D$603,$B1484,'7.  Persistence Report'!$H$27:$H$603,$R$1380,'7.  Persistence Report'!$J$27:$J$603,"Adjustment")</f>
        <v>0</v>
      </c>
      <c r="AD1485" s="255">
        <f>SUMIFS('7.  Persistence Report'!AI$27:AI$603,'7.  Persistence Report'!$D$27:$D$603,$B1484,'7.  Persistence Report'!$H$27:$H$603,$R$1380,'7.  Persistence Report'!$J$27:$J$603,"Adjustment")</f>
        <v>0</v>
      </c>
      <c r="AE1485" s="362">
        <f>AE1484</f>
        <v>0</v>
      </c>
      <c r="AF1485" s="362">
        <f t="shared" ref="AF1485:AR1485" si="3598">AF1484</f>
        <v>0</v>
      </c>
      <c r="AG1485" s="362">
        <f t="shared" si="3598"/>
        <v>1.0422056016421254E-2</v>
      </c>
      <c r="AH1485" s="362">
        <f t="shared" si="3598"/>
        <v>0.22321279685040674</v>
      </c>
      <c r="AI1485" s="362">
        <f t="shared" si="3598"/>
        <v>7.8800844338337353E-2</v>
      </c>
      <c r="AJ1485" s="362">
        <f t="shared" si="3598"/>
        <v>0.67182651206110544</v>
      </c>
      <c r="AK1485" s="362">
        <f t="shared" si="3598"/>
        <v>0</v>
      </c>
      <c r="AL1485" s="362">
        <f t="shared" si="3598"/>
        <v>0</v>
      </c>
      <c r="AM1485" s="362">
        <f t="shared" si="3598"/>
        <v>0</v>
      </c>
      <c r="AN1485" s="362">
        <f t="shared" si="3598"/>
        <v>0</v>
      </c>
      <c r="AO1485" s="362">
        <f t="shared" si="3598"/>
        <v>0</v>
      </c>
      <c r="AP1485" s="362">
        <f t="shared" si="3598"/>
        <v>0</v>
      </c>
      <c r="AQ1485" s="362">
        <f t="shared" si="3598"/>
        <v>0</v>
      </c>
      <c r="AR1485" s="362">
        <f t="shared" si="3598"/>
        <v>0</v>
      </c>
      <c r="AS1485" s="266"/>
    </row>
    <row r="1486" spans="1:45" ht="15" customHeight="1" outlineLevel="1">
      <c r="A1486" s="464"/>
      <c r="B1486" s="379"/>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363"/>
      <c r="AF1486" s="376"/>
      <c r="AG1486" s="376"/>
      <c r="AH1486" s="376"/>
      <c r="AI1486" s="376"/>
      <c r="AJ1486" s="376"/>
      <c r="AK1486" s="376"/>
      <c r="AL1486" s="376"/>
      <c r="AM1486" s="376"/>
      <c r="AN1486" s="376"/>
      <c r="AO1486" s="376"/>
      <c r="AP1486" s="376"/>
      <c r="AQ1486" s="376"/>
      <c r="AR1486" s="376"/>
      <c r="AS1486" s="266"/>
    </row>
    <row r="1487" spans="1:45" ht="15" customHeight="1" outlineLevel="1">
      <c r="A1487" s="464"/>
      <c r="B1487" s="248" t="s">
        <v>498</v>
      </c>
      <c r="C1487" s="251"/>
      <c r="D1487" s="251"/>
      <c r="E1487" s="251"/>
      <c r="F1487" s="251"/>
      <c r="G1487" s="251"/>
      <c r="H1487" s="251"/>
      <c r="I1487" s="251"/>
      <c r="J1487" s="251"/>
      <c r="K1487" s="251"/>
      <c r="L1487" s="251"/>
      <c r="M1487" s="251"/>
      <c r="N1487" s="251"/>
      <c r="O1487" s="251"/>
      <c r="P1487" s="251"/>
      <c r="Q1487" s="251"/>
      <c r="R1487" s="251"/>
      <c r="S1487" s="251"/>
      <c r="T1487" s="251"/>
      <c r="U1487" s="251"/>
      <c r="V1487" s="251"/>
      <c r="W1487" s="251"/>
      <c r="X1487" s="251"/>
      <c r="Y1487" s="251"/>
      <c r="Z1487" s="251"/>
      <c r="AA1487" s="251"/>
      <c r="AB1487" s="251"/>
      <c r="AC1487" s="251"/>
      <c r="AD1487" s="251"/>
      <c r="AE1487" s="363"/>
      <c r="AF1487" s="376"/>
      <c r="AG1487" s="376"/>
      <c r="AH1487" s="376"/>
      <c r="AI1487" s="376"/>
      <c r="AJ1487" s="376"/>
      <c r="AK1487" s="376"/>
      <c r="AL1487" s="376"/>
      <c r="AM1487" s="376"/>
      <c r="AN1487" s="376"/>
      <c r="AO1487" s="376"/>
      <c r="AP1487" s="376"/>
      <c r="AQ1487" s="376"/>
      <c r="AR1487" s="376"/>
      <c r="AS1487" s="266"/>
    </row>
    <row r="1488" spans="1:45" ht="15" customHeight="1" outlineLevel="1">
      <c r="A1488" s="464">
        <v>33</v>
      </c>
      <c r="B1488" s="379" t="s">
        <v>1041</v>
      </c>
      <c r="C1488" s="251" t="s">
        <v>25</v>
      </c>
      <c r="D1488" s="255">
        <f>SUMIFS('7.  Persistence Report'!BB$27:BB$603,'7.  Persistence Report'!$D$27:$D$603,$B1488,'7.  Persistence Report'!$H$27:$H$603,$D$1380,'7.  Persistence Report'!$J$27:$J$603,"&lt;&gt;Adjustment")</f>
        <v>0</v>
      </c>
      <c r="E1488" s="255">
        <f>SUMIFS('7.  Persistence Report'!BC$27:BC$603,'7.  Persistence Report'!$D$27:$D$603,$B1488,'7.  Persistence Report'!$H$27:$H$603,$D$1380,'7.  Persistence Report'!$J$27:$J$603,"&lt;&gt;Adjustment")</f>
        <v>0</v>
      </c>
      <c r="F1488" s="255">
        <f>SUMIFS('7.  Persistence Report'!BD$27:BD$603,'7.  Persistence Report'!$D$27:$D$603,$B1488,'7.  Persistence Report'!$H$27:$H$603,$D$1380,'7.  Persistence Report'!$J$27:$J$603,"&lt;&gt;Adjustment")</f>
        <v>0</v>
      </c>
      <c r="G1488" s="255">
        <f>SUMIFS('7.  Persistence Report'!BE$27:BE$603,'7.  Persistence Report'!$D$27:$D$603,$B1488,'7.  Persistence Report'!$H$27:$H$603,$D$1380,'7.  Persistence Report'!$J$27:$J$603,"&lt;&gt;Adjustment")</f>
        <v>0</v>
      </c>
      <c r="H1488" s="255">
        <f>SUMIFS('7.  Persistence Report'!BF$27:BF$603,'7.  Persistence Report'!$D$27:$D$603,$B1488,'7.  Persistence Report'!$H$27:$H$603,$D$1380,'7.  Persistence Report'!$J$27:$J$603,"&lt;&gt;Adjustment")</f>
        <v>0</v>
      </c>
      <c r="I1488" s="255">
        <f>SUMIFS('7.  Persistence Report'!BG$27:BG$603,'7.  Persistence Report'!$D$27:$D$603,$B1488,'7.  Persistence Report'!$H$27:$H$603,$D$1380,'7.  Persistence Report'!$J$27:$J$603,"&lt;&gt;Adjustment")</f>
        <v>0</v>
      </c>
      <c r="J1488" s="255">
        <f>SUMIFS('7.  Persistence Report'!BH$27:BH$603,'7.  Persistence Report'!$D$27:$D$603,$B1488,'7.  Persistence Report'!$H$27:$H$603,$D$1380,'7.  Persistence Report'!$J$27:$J$603,"&lt;&gt;Adjustment")</f>
        <v>0</v>
      </c>
      <c r="K1488" s="255">
        <f>SUMIFS('7.  Persistence Report'!BI$27:BI$603,'7.  Persistence Report'!$D$27:$D$603,$B1488,'7.  Persistence Report'!$H$27:$H$603,$D$1380,'7.  Persistence Report'!$J$27:$J$603,"&lt;&gt;Adjustment")</f>
        <v>0</v>
      </c>
      <c r="L1488" s="255">
        <f>SUMIFS('7.  Persistence Report'!BJ$27:BJ$603,'7.  Persistence Report'!$D$27:$D$603,$B1488,'7.  Persistence Report'!$H$27:$H$603,$D$1380,'7.  Persistence Report'!$J$27:$J$603,"&lt;&gt;Adjustment")</f>
        <v>0</v>
      </c>
      <c r="M1488" s="255">
        <f>SUMIFS('7.  Persistence Report'!BK$27:BK$603,'7.  Persistence Report'!$D$27:$D$603,$B1488,'7.  Persistence Report'!$H$27:$H$603,$D$1380,'7.  Persistence Report'!$J$27:$J$603,"&lt;&gt;Adjustment")</f>
        <v>0</v>
      </c>
      <c r="N1488" s="255">
        <f>SUMIFS('7.  Persistence Report'!BL$27:BL$603,'7.  Persistence Report'!$D$27:$D$603,$B1488,'7.  Persistence Report'!$H$27:$H$603,$D$1380,'7.  Persistence Report'!$J$27:$J$603,"&lt;&gt;Adjustment")</f>
        <v>0</v>
      </c>
      <c r="O1488" s="255">
        <f>SUMIFS('7.  Persistence Report'!BM$27:BM$603,'7.  Persistence Report'!$D$27:$D$603,$B1488,'7.  Persistence Report'!$H$27:$H$603,$D$1380,'7.  Persistence Report'!$J$27:$J$603,"&lt;&gt;Adjustment")</f>
        <v>0</v>
      </c>
      <c r="P1488" s="255">
        <f>SUMIFS('7.  Persistence Report'!BN$27:BN$603,'7.  Persistence Report'!$D$27:$D$603,$B1488,'7.  Persistence Report'!$H$27:$H$603,$D$1380,'7.  Persistence Report'!$J$27:$J$603,"&lt;&gt;Adjustment")</f>
        <v>0</v>
      </c>
      <c r="Q1488" s="255">
        <v>12</v>
      </c>
      <c r="R1488" s="255">
        <f>SUMIFS('7.  Persistence Report'!W$27:W$603,'7.  Persistence Report'!$D$27:$D$603,$B1488,'7.  Persistence Report'!$H$27:$H$603,$R$1380,'7.  Persistence Report'!$J$27:$J$603,"&lt;&gt;Adjustment")</f>
        <v>0</v>
      </c>
      <c r="S1488" s="255">
        <f>SUMIFS('7.  Persistence Report'!X$27:X$603,'7.  Persistence Report'!$D$27:$D$603,$B1488,'7.  Persistence Report'!$H$27:$H$603,$R$1380,'7.  Persistence Report'!$J$27:$J$603,"&lt;&gt;Adjustment")</f>
        <v>0</v>
      </c>
      <c r="T1488" s="255">
        <f>SUMIFS('7.  Persistence Report'!Y$27:Y$603,'7.  Persistence Report'!$D$27:$D$603,$B1488,'7.  Persistence Report'!$H$27:$H$603,$R$1380,'7.  Persistence Report'!$J$27:$J$603,"&lt;&gt;Adjustment")</f>
        <v>0</v>
      </c>
      <c r="U1488" s="255">
        <f>SUMIFS('7.  Persistence Report'!Z$27:Z$603,'7.  Persistence Report'!$D$27:$D$603,$B1488,'7.  Persistence Report'!$H$27:$H$603,$R$1380,'7.  Persistence Report'!$J$27:$J$603,"&lt;&gt;Adjustment")</f>
        <v>0</v>
      </c>
      <c r="V1488" s="255">
        <f>SUMIFS('7.  Persistence Report'!AA$27:AA$603,'7.  Persistence Report'!$D$27:$D$603,$B1488,'7.  Persistence Report'!$H$27:$H$603,$R$1380,'7.  Persistence Report'!$J$27:$J$603,"&lt;&gt;Adjustment")</f>
        <v>0</v>
      </c>
      <c r="W1488" s="255">
        <f>SUMIFS('7.  Persistence Report'!AB$27:AB$603,'7.  Persistence Report'!$D$27:$D$603,$B1488,'7.  Persistence Report'!$H$27:$H$603,$R$1380,'7.  Persistence Report'!$J$27:$J$603,"&lt;&gt;Adjustment")</f>
        <v>0</v>
      </c>
      <c r="X1488" s="255">
        <f>SUMIFS('7.  Persistence Report'!AC$27:AC$603,'7.  Persistence Report'!$D$27:$D$603,$B1488,'7.  Persistence Report'!$H$27:$H$603,$R$1380,'7.  Persistence Report'!$J$27:$J$603,"&lt;&gt;Adjustment")</f>
        <v>0</v>
      </c>
      <c r="Y1488" s="255">
        <f>SUMIFS('7.  Persistence Report'!AD$27:AD$603,'7.  Persistence Report'!$D$27:$D$603,$B1488,'7.  Persistence Report'!$H$27:$H$603,$R$1380,'7.  Persistence Report'!$J$27:$J$603,"&lt;&gt;Adjustment")</f>
        <v>0</v>
      </c>
      <c r="Z1488" s="255">
        <f>SUMIFS('7.  Persistence Report'!AE$27:AE$603,'7.  Persistence Report'!$D$27:$D$603,$B1488,'7.  Persistence Report'!$H$27:$H$603,$R$1380,'7.  Persistence Report'!$J$27:$J$603,"&lt;&gt;Adjustment")</f>
        <v>0</v>
      </c>
      <c r="AA1488" s="255">
        <f>SUMIFS('7.  Persistence Report'!AF$27:AF$603,'7.  Persistence Report'!$D$27:$D$603,$B1488,'7.  Persistence Report'!$H$27:$H$603,$R$1380,'7.  Persistence Report'!$J$27:$J$603,"&lt;&gt;Adjustment")</f>
        <v>0</v>
      </c>
      <c r="AB1488" s="255">
        <f>SUMIFS('7.  Persistence Report'!AG$27:AG$603,'7.  Persistence Report'!$D$27:$D$603,$B1488,'7.  Persistence Report'!$H$27:$H$603,$R$1380,'7.  Persistence Report'!$J$27:$J$603,"&lt;&gt;Adjustment")</f>
        <v>0</v>
      </c>
      <c r="AC1488" s="255">
        <f>SUMIFS('7.  Persistence Report'!AH$27:AH$603,'7.  Persistence Report'!$D$27:$D$603,$B1488,'7.  Persistence Report'!$H$27:$H$603,$R$1380,'7.  Persistence Report'!$J$27:$J$603,"&lt;&gt;Adjustment")</f>
        <v>0</v>
      </c>
      <c r="AD1488" s="255">
        <f>SUMIFS('7.  Persistence Report'!AI$27:AI$603,'7.  Persistence Report'!$D$27:$D$603,$B1488,'7.  Persistence Report'!$H$27:$H$603,$R$1380,'7.  Persistence Report'!$J$27:$J$603,"&lt;&gt;Adjustment")</f>
        <v>0</v>
      </c>
      <c r="AE1488" s="361">
        <f>IFERROR(VLOOKUP($B1488,'3-a.  Rate Class Allocations'!$B:$BK,52,FALSE),0)</f>
        <v>0</v>
      </c>
      <c r="AF1488" s="361">
        <f>IFERROR(VLOOKUP($B1488,'3-a.  Rate Class Allocations'!$B:$BK,54,FALSE),0)</f>
        <v>0</v>
      </c>
      <c r="AG1488" s="361">
        <f>IFERROR(VLOOKUP($B1488,'3-a.  Rate Class Allocations'!$B:$BK,56,FALSE),0)</f>
        <v>0</v>
      </c>
      <c r="AH1488" s="361">
        <f>IFERROR(VLOOKUP($B1488,'3-a.  Rate Class Allocations'!$B:$BK,57,FALSE),0)</f>
        <v>0.11612088510294502</v>
      </c>
      <c r="AI1488" s="361">
        <f>IFERROR(VLOOKUP($B1488,'3-a.  Rate Class Allocations'!$B:$BK,59,FALSE),0)</f>
        <v>0.68129806427818973</v>
      </c>
      <c r="AJ1488" s="361">
        <f>IFERROR(VLOOKUP($B1488,'3-a.  Rate Class Allocations'!$B:$BK,61,FALSE),0)</f>
        <v>0.20258105061886528</v>
      </c>
      <c r="AK1488" s="366"/>
      <c r="AL1488" s="366"/>
      <c r="AM1488" s="366"/>
      <c r="AN1488" s="366"/>
      <c r="AO1488" s="366"/>
      <c r="AP1488" s="366"/>
      <c r="AQ1488" s="366"/>
      <c r="AR1488" s="366"/>
      <c r="AS1488" s="256">
        <f>SUM(AE1488:AR1488)</f>
        <v>1</v>
      </c>
    </row>
    <row r="1489" spans="1:45" ht="15" customHeight="1" outlineLevel="1">
      <c r="A1489" s="464"/>
      <c r="B1489" s="254" t="s">
        <v>742</v>
      </c>
      <c r="C1489" s="251" t="s">
        <v>163</v>
      </c>
      <c r="D1489" s="255">
        <f>SUMIFS('7.  Persistence Report'!BB$27:BB$603,'7.  Persistence Report'!$D$27:$D$603,$B1488,'7.  Persistence Report'!$H$27:$H$603,$D$1380,'7.  Persistence Report'!$J$27:$J$603,"Adjustment")</f>
        <v>0</v>
      </c>
      <c r="E1489" s="255">
        <f>SUMIFS('7.  Persistence Report'!BC$27:BC$603,'7.  Persistence Report'!$D$27:$D$603,$B1488,'7.  Persistence Report'!$H$27:$H$603,$D$1380,'7.  Persistence Report'!$J$27:$J$603,"Adjustment")</f>
        <v>0</v>
      </c>
      <c r="F1489" s="255">
        <f>SUMIFS('7.  Persistence Report'!BD$27:BD$603,'7.  Persistence Report'!$D$27:$D$603,$B1488,'7.  Persistence Report'!$H$27:$H$603,$D$1380,'7.  Persistence Report'!$J$27:$J$603,"Adjustment")</f>
        <v>0</v>
      </c>
      <c r="G1489" s="255">
        <f>SUMIFS('7.  Persistence Report'!BE$27:BE$603,'7.  Persistence Report'!$D$27:$D$603,$B1488,'7.  Persistence Report'!$H$27:$H$603,$D$1380,'7.  Persistence Report'!$J$27:$J$603,"Adjustment")</f>
        <v>0</v>
      </c>
      <c r="H1489" s="255">
        <f>SUMIFS('7.  Persistence Report'!BF$27:BF$603,'7.  Persistence Report'!$D$27:$D$603,$B1488,'7.  Persistence Report'!$H$27:$H$603,$D$1380,'7.  Persistence Report'!$J$27:$J$603,"Adjustment")</f>
        <v>0</v>
      </c>
      <c r="I1489" s="255">
        <f>SUMIFS('7.  Persistence Report'!BG$27:BG$603,'7.  Persistence Report'!$D$27:$D$603,$B1488,'7.  Persistence Report'!$H$27:$H$603,$D$1380,'7.  Persistence Report'!$J$27:$J$603,"Adjustment")</f>
        <v>0</v>
      </c>
      <c r="J1489" s="255">
        <f>SUMIFS('7.  Persistence Report'!BH$27:BH$603,'7.  Persistence Report'!$D$27:$D$603,$B1488,'7.  Persistence Report'!$H$27:$H$603,$D$1380,'7.  Persistence Report'!$J$27:$J$603,"Adjustment")</f>
        <v>0</v>
      </c>
      <c r="K1489" s="255">
        <f>SUMIFS('7.  Persistence Report'!BI$27:BI$603,'7.  Persistence Report'!$D$27:$D$603,$B1488,'7.  Persistence Report'!$H$27:$H$603,$D$1380,'7.  Persistence Report'!$J$27:$J$603,"Adjustment")</f>
        <v>0</v>
      </c>
      <c r="L1489" s="255">
        <f>SUMIFS('7.  Persistence Report'!BJ$27:BJ$603,'7.  Persistence Report'!$D$27:$D$603,$B1488,'7.  Persistence Report'!$H$27:$H$603,$D$1380,'7.  Persistence Report'!$J$27:$J$603,"Adjustment")</f>
        <v>0</v>
      </c>
      <c r="M1489" s="255">
        <f>SUMIFS('7.  Persistence Report'!BK$27:BK$603,'7.  Persistence Report'!$D$27:$D$603,$B1488,'7.  Persistence Report'!$H$27:$H$603,$D$1380,'7.  Persistence Report'!$J$27:$J$603,"Adjustment")</f>
        <v>0</v>
      </c>
      <c r="N1489" s="255">
        <f>SUMIFS('7.  Persistence Report'!BL$27:BL$603,'7.  Persistence Report'!$D$27:$D$603,$B1488,'7.  Persistence Report'!$H$27:$H$603,$D$1380,'7.  Persistence Report'!$J$27:$J$603,"Adjustment")</f>
        <v>0</v>
      </c>
      <c r="O1489" s="255">
        <f>SUMIFS('7.  Persistence Report'!BM$27:BM$603,'7.  Persistence Report'!$D$27:$D$603,$B1488,'7.  Persistence Report'!$H$27:$H$603,$D$1380,'7.  Persistence Report'!$J$27:$J$603,"Adjustment")</f>
        <v>0</v>
      </c>
      <c r="P1489" s="255">
        <f>SUMIFS('7.  Persistence Report'!BN$27:BN$603,'7.  Persistence Report'!$D$27:$D$603,$B1488,'7.  Persistence Report'!$H$27:$H$603,$D$1380,'7.  Persistence Report'!$J$27:$J$603,"Adjustment")</f>
        <v>0</v>
      </c>
      <c r="Q1489" s="255">
        <f>Q1488</f>
        <v>12</v>
      </c>
      <c r="R1489" s="255">
        <f>SUMIFS('7.  Persistence Report'!W$27:W$603,'7.  Persistence Report'!$D$27:$D$603,$B1488,'7.  Persistence Report'!$H$27:$H$603,$R$1380,'7.  Persistence Report'!$J$27:$J$603,"Adjustment")</f>
        <v>0</v>
      </c>
      <c r="S1489" s="255">
        <f>SUMIFS('7.  Persistence Report'!X$27:X$603,'7.  Persistence Report'!$D$27:$D$603,$B1488,'7.  Persistence Report'!$H$27:$H$603,$R$1380,'7.  Persistence Report'!$J$27:$J$603,"Adjustment")</f>
        <v>0</v>
      </c>
      <c r="T1489" s="255">
        <f>SUMIFS('7.  Persistence Report'!Y$27:Y$603,'7.  Persistence Report'!$D$27:$D$603,$B1488,'7.  Persistence Report'!$H$27:$H$603,$R$1380,'7.  Persistence Report'!$J$27:$J$603,"Adjustment")</f>
        <v>0</v>
      </c>
      <c r="U1489" s="255">
        <f>SUMIFS('7.  Persistence Report'!Z$27:Z$603,'7.  Persistence Report'!$D$27:$D$603,$B1488,'7.  Persistence Report'!$H$27:$H$603,$R$1380,'7.  Persistence Report'!$J$27:$J$603,"Adjustment")</f>
        <v>0</v>
      </c>
      <c r="V1489" s="255">
        <f>SUMIFS('7.  Persistence Report'!AA$27:AA$603,'7.  Persistence Report'!$D$27:$D$603,$B1488,'7.  Persistence Report'!$H$27:$H$603,$R$1380,'7.  Persistence Report'!$J$27:$J$603,"Adjustment")</f>
        <v>0</v>
      </c>
      <c r="W1489" s="255">
        <f>SUMIFS('7.  Persistence Report'!AB$27:AB$603,'7.  Persistence Report'!$D$27:$D$603,$B1488,'7.  Persistence Report'!$H$27:$H$603,$R$1380,'7.  Persistence Report'!$J$27:$J$603,"Adjustment")</f>
        <v>0</v>
      </c>
      <c r="X1489" s="255">
        <f>SUMIFS('7.  Persistence Report'!AC$27:AC$603,'7.  Persistence Report'!$D$27:$D$603,$B1488,'7.  Persistence Report'!$H$27:$H$603,$R$1380,'7.  Persistence Report'!$J$27:$J$603,"Adjustment")</f>
        <v>0</v>
      </c>
      <c r="Y1489" s="255">
        <f>SUMIFS('7.  Persistence Report'!AD$27:AD$603,'7.  Persistence Report'!$D$27:$D$603,$B1488,'7.  Persistence Report'!$H$27:$H$603,$R$1380,'7.  Persistence Report'!$J$27:$J$603,"Adjustment")</f>
        <v>0</v>
      </c>
      <c r="Z1489" s="255">
        <f>SUMIFS('7.  Persistence Report'!AE$27:AE$603,'7.  Persistence Report'!$D$27:$D$603,$B1488,'7.  Persistence Report'!$H$27:$H$603,$R$1380,'7.  Persistence Report'!$J$27:$J$603,"Adjustment")</f>
        <v>0</v>
      </c>
      <c r="AA1489" s="255">
        <f>SUMIFS('7.  Persistence Report'!AF$27:AF$603,'7.  Persistence Report'!$D$27:$D$603,$B1488,'7.  Persistence Report'!$H$27:$H$603,$R$1380,'7.  Persistence Report'!$J$27:$J$603,"Adjustment")</f>
        <v>0</v>
      </c>
      <c r="AB1489" s="255">
        <f>SUMIFS('7.  Persistence Report'!AG$27:AG$603,'7.  Persistence Report'!$D$27:$D$603,$B1488,'7.  Persistence Report'!$H$27:$H$603,$R$1380,'7.  Persistence Report'!$J$27:$J$603,"Adjustment")</f>
        <v>0</v>
      </c>
      <c r="AC1489" s="255">
        <f>SUMIFS('7.  Persistence Report'!AH$27:AH$603,'7.  Persistence Report'!$D$27:$D$603,$B1488,'7.  Persistence Report'!$H$27:$H$603,$R$1380,'7.  Persistence Report'!$J$27:$J$603,"Adjustment")</f>
        <v>0</v>
      </c>
      <c r="AD1489" s="255">
        <f>SUMIFS('7.  Persistence Report'!AI$27:AI$603,'7.  Persistence Report'!$D$27:$D$603,$B1488,'7.  Persistence Report'!$H$27:$H$603,$R$1380,'7.  Persistence Report'!$J$27:$J$603,"Adjustment")</f>
        <v>0</v>
      </c>
      <c r="AE1489" s="362">
        <f>AE1488</f>
        <v>0</v>
      </c>
      <c r="AF1489" s="362">
        <f t="shared" ref="AF1489:AR1489" si="3599">AF1488</f>
        <v>0</v>
      </c>
      <c r="AG1489" s="362">
        <f t="shared" si="3599"/>
        <v>0</v>
      </c>
      <c r="AH1489" s="362">
        <f t="shared" si="3599"/>
        <v>0.11612088510294502</v>
      </c>
      <c r="AI1489" s="362">
        <f t="shared" si="3599"/>
        <v>0.68129806427818973</v>
      </c>
      <c r="AJ1489" s="362">
        <f t="shared" si="3599"/>
        <v>0.20258105061886528</v>
      </c>
      <c r="AK1489" s="362">
        <f t="shared" si="3599"/>
        <v>0</v>
      </c>
      <c r="AL1489" s="362">
        <f t="shared" si="3599"/>
        <v>0</v>
      </c>
      <c r="AM1489" s="362">
        <f t="shared" si="3599"/>
        <v>0</v>
      </c>
      <c r="AN1489" s="362">
        <f t="shared" si="3599"/>
        <v>0</v>
      </c>
      <c r="AO1489" s="362">
        <f t="shared" si="3599"/>
        <v>0</v>
      </c>
      <c r="AP1489" s="362">
        <f t="shared" si="3599"/>
        <v>0</v>
      </c>
      <c r="AQ1489" s="362">
        <f t="shared" si="3599"/>
        <v>0</v>
      </c>
      <c r="AR1489" s="362">
        <f t="shared" si="3599"/>
        <v>0</v>
      </c>
      <c r="AS1489" s="266"/>
    </row>
    <row r="1490" spans="1:45" ht="15" customHeight="1" outlineLevel="1">
      <c r="A1490" s="464"/>
      <c r="B1490" s="379"/>
      <c r="C1490" s="251"/>
      <c r="D1490" s="251"/>
      <c r="E1490" s="251"/>
      <c r="F1490" s="251"/>
      <c r="G1490" s="251"/>
      <c r="H1490" s="251"/>
      <c r="I1490" s="251"/>
      <c r="J1490" s="251"/>
      <c r="K1490" s="251"/>
      <c r="L1490" s="251"/>
      <c r="M1490" s="251"/>
      <c r="N1490" s="251"/>
      <c r="O1490" s="251"/>
      <c r="P1490" s="251"/>
      <c r="Q1490" s="251"/>
      <c r="R1490" s="251"/>
      <c r="S1490" s="251"/>
      <c r="T1490" s="251"/>
      <c r="U1490" s="251"/>
      <c r="V1490" s="251"/>
      <c r="W1490" s="251"/>
      <c r="X1490" s="251"/>
      <c r="Y1490" s="251"/>
      <c r="Z1490" s="251"/>
      <c r="AA1490" s="251"/>
      <c r="AB1490" s="251"/>
      <c r="AC1490" s="251"/>
      <c r="AD1490" s="251"/>
      <c r="AE1490" s="363"/>
      <c r="AF1490" s="376"/>
      <c r="AG1490" s="376"/>
      <c r="AH1490" s="376"/>
      <c r="AI1490" s="376"/>
      <c r="AJ1490" s="376"/>
      <c r="AK1490" s="376"/>
      <c r="AL1490" s="376"/>
      <c r="AM1490" s="376"/>
      <c r="AN1490" s="376"/>
      <c r="AO1490" s="376"/>
      <c r="AP1490" s="376"/>
      <c r="AQ1490" s="376"/>
      <c r="AR1490" s="376"/>
      <c r="AS1490" s="266"/>
    </row>
    <row r="1491" spans="1:45" ht="15" hidden="1" customHeight="1" outlineLevel="1">
      <c r="A1491" s="464">
        <v>34</v>
      </c>
      <c r="B1491" s="379" t="s">
        <v>126</v>
      </c>
      <c r="C1491" s="251" t="s">
        <v>25</v>
      </c>
      <c r="D1491" s="255"/>
      <c r="E1491" s="255"/>
      <c r="F1491" s="255"/>
      <c r="G1491" s="255"/>
      <c r="H1491" s="255"/>
      <c r="I1491" s="255"/>
      <c r="J1491" s="255"/>
      <c r="K1491" s="255"/>
      <c r="L1491" s="255"/>
      <c r="M1491" s="255"/>
      <c r="N1491" s="255"/>
      <c r="O1491" s="255"/>
      <c r="P1491" s="255"/>
      <c r="Q1491" s="255">
        <v>0</v>
      </c>
      <c r="R1491" s="255"/>
      <c r="S1491" s="255"/>
      <c r="T1491" s="255"/>
      <c r="U1491" s="255"/>
      <c r="V1491" s="255"/>
      <c r="W1491" s="255"/>
      <c r="X1491" s="255"/>
      <c r="Y1491" s="255"/>
      <c r="Z1491" s="255"/>
      <c r="AA1491" s="255"/>
      <c r="AB1491" s="255"/>
      <c r="AC1491" s="255"/>
      <c r="AD1491" s="255"/>
      <c r="AE1491" s="377"/>
      <c r="AF1491" s="366"/>
      <c r="AG1491" s="366"/>
      <c r="AH1491" s="366"/>
      <c r="AI1491" s="366"/>
      <c r="AJ1491" s="366"/>
      <c r="AK1491" s="366"/>
      <c r="AL1491" s="366"/>
      <c r="AM1491" s="366"/>
      <c r="AN1491" s="366"/>
      <c r="AO1491" s="366"/>
      <c r="AP1491" s="366"/>
      <c r="AQ1491" s="366"/>
      <c r="AR1491" s="366"/>
      <c r="AS1491" s="256">
        <f>SUM(AE1491:AR1491)</f>
        <v>0</v>
      </c>
    </row>
    <row r="1492" spans="1:45" ht="15" hidden="1" customHeight="1" outlineLevel="1">
      <c r="A1492" s="464"/>
      <c r="B1492" s="254" t="s">
        <v>742</v>
      </c>
      <c r="C1492" s="251" t="s">
        <v>163</v>
      </c>
      <c r="D1492" s="255"/>
      <c r="E1492" s="255"/>
      <c r="F1492" s="255"/>
      <c r="G1492" s="255"/>
      <c r="H1492" s="255"/>
      <c r="I1492" s="255"/>
      <c r="J1492" s="255"/>
      <c r="K1492" s="255"/>
      <c r="L1492" s="255"/>
      <c r="M1492" s="255"/>
      <c r="N1492" s="255"/>
      <c r="O1492" s="255"/>
      <c r="P1492" s="255"/>
      <c r="Q1492" s="255">
        <f>Q1491</f>
        <v>0</v>
      </c>
      <c r="R1492" s="255"/>
      <c r="S1492" s="255"/>
      <c r="T1492" s="255"/>
      <c r="U1492" s="255"/>
      <c r="V1492" s="255"/>
      <c r="W1492" s="255"/>
      <c r="X1492" s="255"/>
      <c r="Y1492" s="255"/>
      <c r="Z1492" s="255"/>
      <c r="AA1492" s="255"/>
      <c r="AB1492" s="255"/>
      <c r="AC1492" s="255"/>
      <c r="AD1492" s="255"/>
      <c r="AE1492" s="362">
        <f>AE1491</f>
        <v>0</v>
      </c>
      <c r="AF1492" s="362">
        <f t="shared" ref="AF1492:AR1492" si="3600">AF1491</f>
        <v>0</v>
      </c>
      <c r="AG1492" s="362">
        <f t="shared" si="3600"/>
        <v>0</v>
      </c>
      <c r="AH1492" s="362">
        <f t="shared" si="3600"/>
        <v>0</v>
      </c>
      <c r="AI1492" s="362">
        <f t="shared" si="3600"/>
        <v>0</v>
      </c>
      <c r="AJ1492" s="362">
        <f t="shared" si="3600"/>
        <v>0</v>
      </c>
      <c r="AK1492" s="362">
        <f t="shared" si="3600"/>
        <v>0</v>
      </c>
      <c r="AL1492" s="362">
        <f t="shared" si="3600"/>
        <v>0</v>
      </c>
      <c r="AM1492" s="362">
        <f t="shared" si="3600"/>
        <v>0</v>
      </c>
      <c r="AN1492" s="362">
        <f t="shared" si="3600"/>
        <v>0</v>
      </c>
      <c r="AO1492" s="362">
        <f t="shared" si="3600"/>
        <v>0</v>
      </c>
      <c r="AP1492" s="362">
        <f t="shared" si="3600"/>
        <v>0</v>
      </c>
      <c r="AQ1492" s="362">
        <f t="shared" si="3600"/>
        <v>0</v>
      </c>
      <c r="AR1492" s="362">
        <f t="shared" si="3600"/>
        <v>0</v>
      </c>
      <c r="AS1492" s="266"/>
    </row>
    <row r="1493" spans="1:45" ht="15" hidden="1" customHeight="1" outlineLevel="1">
      <c r="A1493" s="464"/>
      <c r="B1493" s="379"/>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251"/>
      <c r="AE1493" s="363"/>
      <c r="AF1493" s="376"/>
      <c r="AG1493" s="376"/>
      <c r="AH1493" s="376"/>
      <c r="AI1493" s="376"/>
      <c r="AJ1493" s="376"/>
      <c r="AK1493" s="376"/>
      <c r="AL1493" s="376"/>
      <c r="AM1493" s="376"/>
      <c r="AN1493" s="376"/>
      <c r="AO1493" s="376"/>
      <c r="AP1493" s="376"/>
      <c r="AQ1493" s="376"/>
      <c r="AR1493" s="376"/>
      <c r="AS1493" s="266"/>
    </row>
    <row r="1494" spans="1:45" ht="15" hidden="1" customHeight="1" outlineLevel="1">
      <c r="A1494" s="464">
        <v>35</v>
      </c>
      <c r="B1494" s="379" t="s">
        <v>127</v>
      </c>
      <c r="C1494" s="251" t="s">
        <v>25</v>
      </c>
      <c r="D1494" s="255"/>
      <c r="E1494" s="255"/>
      <c r="F1494" s="255"/>
      <c r="G1494" s="255"/>
      <c r="H1494" s="255"/>
      <c r="I1494" s="255"/>
      <c r="J1494" s="255"/>
      <c r="K1494" s="255"/>
      <c r="L1494" s="255"/>
      <c r="M1494" s="255"/>
      <c r="N1494" s="255"/>
      <c r="O1494" s="255"/>
      <c r="P1494" s="255"/>
      <c r="Q1494" s="255">
        <v>0</v>
      </c>
      <c r="R1494" s="255"/>
      <c r="S1494" s="255"/>
      <c r="T1494" s="255"/>
      <c r="U1494" s="255"/>
      <c r="V1494" s="255"/>
      <c r="W1494" s="255"/>
      <c r="X1494" s="255"/>
      <c r="Y1494" s="255"/>
      <c r="Z1494" s="255"/>
      <c r="AA1494" s="255"/>
      <c r="AB1494" s="255"/>
      <c r="AC1494" s="255"/>
      <c r="AD1494" s="255"/>
      <c r="AE1494" s="377"/>
      <c r="AF1494" s="366"/>
      <c r="AG1494" s="366"/>
      <c r="AH1494" s="366"/>
      <c r="AI1494" s="366"/>
      <c r="AJ1494" s="366"/>
      <c r="AK1494" s="366"/>
      <c r="AL1494" s="366"/>
      <c r="AM1494" s="366"/>
      <c r="AN1494" s="366"/>
      <c r="AO1494" s="366"/>
      <c r="AP1494" s="366"/>
      <c r="AQ1494" s="366"/>
      <c r="AR1494" s="366"/>
      <c r="AS1494" s="256">
        <f>SUM(AE1494:AR1494)</f>
        <v>0</v>
      </c>
    </row>
    <row r="1495" spans="1:45" ht="15" hidden="1" customHeight="1" outlineLevel="1">
      <c r="A1495" s="464"/>
      <c r="B1495" s="254" t="s">
        <v>742</v>
      </c>
      <c r="C1495" s="251" t="s">
        <v>163</v>
      </c>
      <c r="D1495" s="255"/>
      <c r="E1495" s="255"/>
      <c r="F1495" s="255"/>
      <c r="G1495" s="255"/>
      <c r="H1495" s="255"/>
      <c r="I1495" s="255"/>
      <c r="J1495" s="255"/>
      <c r="K1495" s="255"/>
      <c r="L1495" s="255"/>
      <c r="M1495" s="255"/>
      <c r="N1495" s="255"/>
      <c r="O1495" s="255"/>
      <c r="P1495" s="255"/>
      <c r="Q1495" s="255">
        <f>Q1494</f>
        <v>0</v>
      </c>
      <c r="R1495" s="255"/>
      <c r="S1495" s="255"/>
      <c r="T1495" s="255"/>
      <c r="U1495" s="255"/>
      <c r="V1495" s="255"/>
      <c r="W1495" s="255"/>
      <c r="X1495" s="255"/>
      <c r="Y1495" s="255"/>
      <c r="Z1495" s="255"/>
      <c r="AA1495" s="255"/>
      <c r="AB1495" s="255"/>
      <c r="AC1495" s="255"/>
      <c r="AD1495" s="255"/>
      <c r="AE1495" s="362">
        <f>AE1494</f>
        <v>0</v>
      </c>
      <c r="AF1495" s="362">
        <f t="shared" ref="AF1495:AR1495" si="3601">AF1494</f>
        <v>0</v>
      </c>
      <c r="AG1495" s="362">
        <f t="shared" si="3601"/>
        <v>0</v>
      </c>
      <c r="AH1495" s="362">
        <f t="shared" si="3601"/>
        <v>0</v>
      </c>
      <c r="AI1495" s="362">
        <f t="shared" si="3601"/>
        <v>0</v>
      </c>
      <c r="AJ1495" s="362">
        <f t="shared" si="3601"/>
        <v>0</v>
      </c>
      <c r="AK1495" s="362">
        <f t="shared" si="3601"/>
        <v>0</v>
      </c>
      <c r="AL1495" s="362">
        <f t="shared" si="3601"/>
        <v>0</v>
      </c>
      <c r="AM1495" s="362">
        <f t="shared" si="3601"/>
        <v>0</v>
      </c>
      <c r="AN1495" s="362">
        <f t="shared" si="3601"/>
        <v>0</v>
      </c>
      <c r="AO1495" s="362">
        <f t="shared" si="3601"/>
        <v>0</v>
      </c>
      <c r="AP1495" s="362">
        <f t="shared" si="3601"/>
        <v>0</v>
      </c>
      <c r="AQ1495" s="362">
        <f t="shared" si="3601"/>
        <v>0</v>
      </c>
      <c r="AR1495" s="362">
        <f t="shared" si="3601"/>
        <v>0</v>
      </c>
      <c r="AS1495" s="266"/>
    </row>
    <row r="1496" spans="1:45" ht="15" hidden="1" customHeight="1" outlineLevel="1">
      <c r="A1496" s="464"/>
      <c r="B1496" s="382"/>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363"/>
      <c r="AF1496" s="376"/>
      <c r="AG1496" s="376"/>
      <c r="AH1496" s="376"/>
      <c r="AI1496" s="376"/>
      <c r="AJ1496" s="376"/>
      <c r="AK1496" s="376"/>
      <c r="AL1496" s="376"/>
      <c r="AM1496" s="376"/>
      <c r="AN1496" s="376"/>
      <c r="AO1496" s="376"/>
      <c r="AP1496" s="376"/>
      <c r="AQ1496" s="376"/>
      <c r="AR1496" s="376"/>
      <c r="AS1496" s="266"/>
    </row>
    <row r="1497" spans="1:45" ht="15" hidden="1" customHeight="1" outlineLevel="1">
      <c r="A1497" s="464"/>
      <c r="B1497" s="248" t="s">
        <v>499</v>
      </c>
      <c r="C1497" s="251"/>
      <c r="D1497" s="251"/>
      <c r="E1497" s="251"/>
      <c r="F1497" s="251"/>
      <c r="G1497" s="251"/>
      <c r="H1497" s="251"/>
      <c r="I1497" s="251"/>
      <c r="J1497" s="251"/>
      <c r="K1497" s="251"/>
      <c r="L1497" s="251"/>
      <c r="M1497" s="251"/>
      <c r="N1497" s="251"/>
      <c r="O1497" s="251"/>
      <c r="P1497" s="251"/>
      <c r="Q1497" s="251"/>
      <c r="R1497" s="251"/>
      <c r="S1497" s="251"/>
      <c r="T1497" s="251"/>
      <c r="U1497" s="251"/>
      <c r="V1497" s="251"/>
      <c r="W1497" s="251"/>
      <c r="X1497" s="251"/>
      <c r="Y1497" s="251"/>
      <c r="Z1497" s="251"/>
      <c r="AA1497" s="251"/>
      <c r="AB1497" s="251"/>
      <c r="AC1497" s="251"/>
      <c r="AD1497" s="251"/>
      <c r="AE1497" s="363"/>
      <c r="AF1497" s="376"/>
      <c r="AG1497" s="376"/>
      <c r="AH1497" s="376"/>
      <c r="AI1497" s="376"/>
      <c r="AJ1497" s="376"/>
      <c r="AK1497" s="376"/>
      <c r="AL1497" s="376"/>
      <c r="AM1497" s="376"/>
      <c r="AN1497" s="376"/>
      <c r="AO1497" s="376"/>
      <c r="AP1497" s="376"/>
      <c r="AQ1497" s="376"/>
      <c r="AR1497" s="376"/>
      <c r="AS1497" s="266"/>
    </row>
    <row r="1498" spans="1:45" ht="28.5" hidden="1" customHeight="1" outlineLevel="1">
      <c r="A1498" s="464">
        <v>36</v>
      </c>
      <c r="B1498" s="379" t="s">
        <v>128</v>
      </c>
      <c r="C1498" s="251" t="s">
        <v>25</v>
      </c>
      <c r="D1498" s="255"/>
      <c r="E1498" s="255"/>
      <c r="F1498" s="255"/>
      <c r="G1498" s="255"/>
      <c r="H1498" s="255"/>
      <c r="I1498" s="255"/>
      <c r="J1498" s="255"/>
      <c r="K1498" s="255"/>
      <c r="L1498" s="255"/>
      <c r="M1498" s="255"/>
      <c r="N1498" s="255"/>
      <c r="O1498" s="255"/>
      <c r="P1498" s="255"/>
      <c r="Q1498" s="255">
        <v>12</v>
      </c>
      <c r="R1498" s="255"/>
      <c r="S1498" s="255"/>
      <c r="T1498" s="255"/>
      <c r="U1498" s="255"/>
      <c r="V1498" s="255"/>
      <c r="W1498" s="255"/>
      <c r="X1498" s="255"/>
      <c r="Y1498" s="255"/>
      <c r="Z1498" s="255"/>
      <c r="AA1498" s="255"/>
      <c r="AB1498" s="255"/>
      <c r="AC1498" s="255"/>
      <c r="AD1498" s="255"/>
      <c r="AE1498" s="377"/>
      <c r="AF1498" s="366"/>
      <c r="AG1498" s="366"/>
      <c r="AH1498" s="366"/>
      <c r="AI1498" s="366"/>
      <c r="AJ1498" s="366"/>
      <c r="AK1498" s="366"/>
      <c r="AL1498" s="366"/>
      <c r="AM1498" s="366"/>
      <c r="AN1498" s="366"/>
      <c r="AO1498" s="366"/>
      <c r="AP1498" s="366"/>
      <c r="AQ1498" s="366"/>
      <c r="AR1498" s="366"/>
      <c r="AS1498" s="256">
        <f>SUM(AE1498:AR1498)</f>
        <v>0</v>
      </c>
    </row>
    <row r="1499" spans="1:45" ht="15" hidden="1" customHeight="1" outlineLevel="1">
      <c r="A1499" s="464"/>
      <c r="B1499" s="254" t="s">
        <v>742</v>
      </c>
      <c r="C1499" s="251" t="s">
        <v>163</v>
      </c>
      <c r="D1499" s="255"/>
      <c r="E1499" s="255"/>
      <c r="F1499" s="255"/>
      <c r="G1499" s="255"/>
      <c r="H1499" s="255"/>
      <c r="I1499" s="255"/>
      <c r="J1499" s="255"/>
      <c r="K1499" s="255"/>
      <c r="L1499" s="255"/>
      <c r="M1499" s="255"/>
      <c r="N1499" s="255"/>
      <c r="O1499" s="255"/>
      <c r="P1499" s="255"/>
      <c r="Q1499" s="255">
        <f>Q1498</f>
        <v>12</v>
      </c>
      <c r="R1499" s="255"/>
      <c r="S1499" s="255"/>
      <c r="T1499" s="255"/>
      <c r="U1499" s="255"/>
      <c r="V1499" s="255"/>
      <c r="W1499" s="255"/>
      <c r="X1499" s="255"/>
      <c r="Y1499" s="255"/>
      <c r="Z1499" s="255"/>
      <c r="AA1499" s="255"/>
      <c r="AB1499" s="255"/>
      <c r="AC1499" s="255"/>
      <c r="AD1499" s="255"/>
      <c r="AE1499" s="362">
        <f>AE1498</f>
        <v>0</v>
      </c>
      <c r="AF1499" s="362">
        <f t="shared" ref="AF1499:AR1499" si="3602">AF1498</f>
        <v>0</v>
      </c>
      <c r="AG1499" s="362">
        <f t="shared" si="3602"/>
        <v>0</v>
      </c>
      <c r="AH1499" s="362">
        <f t="shared" si="3602"/>
        <v>0</v>
      </c>
      <c r="AI1499" s="362">
        <f t="shared" si="3602"/>
        <v>0</v>
      </c>
      <c r="AJ1499" s="362">
        <f t="shared" si="3602"/>
        <v>0</v>
      </c>
      <c r="AK1499" s="362">
        <f t="shared" si="3602"/>
        <v>0</v>
      </c>
      <c r="AL1499" s="362">
        <f t="shared" si="3602"/>
        <v>0</v>
      </c>
      <c r="AM1499" s="362">
        <f t="shared" si="3602"/>
        <v>0</v>
      </c>
      <c r="AN1499" s="362">
        <f t="shared" si="3602"/>
        <v>0</v>
      </c>
      <c r="AO1499" s="362">
        <f t="shared" si="3602"/>
        <v>0</v>
      </c>
      <c r="AP1499" s="362">
        <f t="shared" si="3602"/>
        <v>0</v>
      </c>
      <c r="AQ1499" s="362">
        <f t="shared" si="3602"/>
        <v>0</v>
      </c>
      <c r="AR1499" s="362">
        <f t="shared" si="3602"/>
        <v>0</v>
      </c>
      <c r="AS1499" s="266"/>
    </row>
    <row r="1500" spans="1:45" ht="15" hidden="1" customHeight="1" outlineLevel="1">
      <c r="A1500" s="464"/>
      <c r="B1500" s="379"/>
      <c r="C1500" s="251"/>
      <c r="D1500" s="251"/>
      <c r="E1500" s="251"/>
      <c r="F1500" s="251"/>
      <c r="G1500" s="251"/>
      <c r="H1500" s="251"/>
      <c r="I1500" s="251"/>
      <c r="J1500" s="251"/>
      <c r="K1500" s="251"/>
      <c r="L1500" s="251"/>
      <c r="M1500" s="251"/>
      <c r="N1500" s="251"/>
      <c r="O1500" s="251"/>
      <c r="P1500" s="251"/>
      <c r="Q1500" s="251"/>
      <c r="R1500" s="251"/>
      <c r="S1500" s="251"/>
      <c r="T1500" s="251"/>
      <c r="U1500" s="251"/>
      <c r="V1500" s="251"/>
      <c r="W1500" s="251"/>
      <c r="X1500" s="251"/>
      <c r="Y1500" s="251"/>
      <c r="Z1500" s="251"/>
      <c r="AA1500" s="251"/>
      <c r="AB1500" s="251"/>
      <c r="AC1500" s="251"/>
      <c r="AD1500" s="251"/>
      <c r="AE1500" s="363"/>
      <c r="AF1500" s="376"/>
      <c r="AG1500" s="376"/>
      <c r="AH1500" s="376"/>
      <c r="AI1500" s="376"/>
      <c r="AJ1500" s="376"/>
      <c r="AK1500" s="376"/>
      <c r="AL1500" s="376"/>
      <c r="AM1500" s="376"/>
      <c r="AN1500" s="376"/>
      <c r="AO1500" s="376"/>
      <c r="AP1500" s="376"/>
      <c r="AQ1500" s="376"/>
      <c r="AR1500" s="376"/>
      <c r="AS1500" s="266"/>
    </row>
    <row r="1501" spans="1:45" ht="15" hidden="1" customHeight="1" outlineLevel="1">
      <c r="A1501" s="464">
        <v>37</v>
      </c>
      <c r="B1501" s="379" t="s">
        <v>129</v>
      </c>
      <c r="C1501" s="251" t="s">
        <v>25</v>
      </c>
      <c r="D1501" s="255"/>
      <c r="E1501" s="255"/>
      <c r="F1501" s="255"/>
      <c r="G1501" s="255"/>
      <c r="H1501" s="255"/>
      <c r="I1501" s="255"/>
      <c r="J1501" s="255"/>
      <c r="K1501" s="255"/>
      <c r="L1501" s="255"/>
      <c r="M1501" s="255"/>
      <c r="N1501" s="255"/>
      <c r="O1501" s="255"/>
      <c r="P1501" s="255"/>
      <c r="Q1501" s="255">
        <v>12</v>
      </c>
      <c r="R1501" s="255"/>
      <c r="S1501" s="255"/>
      <c r="T1501" s="255"/>
      <c r="U1501" s="255"/>
      <c r="V1501" s="255"/>
      <c r="W1501" s="255"/>
      <c r="X1501" s="255"/>
      <c r="Y1501" s="255"/>
      <c r="Z1501" s="255"/>
      <c r="AA1501" s="255"/>
      <c r="AB1501" s="255"/>
      <c r="AC1501" s="255"/>
      <c r="AD1501" s="255"/>
      <c r="AE1501" s="377"/>
      <c r="AF1501" s="366"/>
      <c r="AG1501" s="366"/>
      <c r="AH1501" s="366"/>
      <c r="AI1501" s="366"/>
      <c r="AJ1501" s="366"/>
      <c r="AK1501" s="366"/>
      <c r="AL1501" s="366"/>
      <c r="AM1501" s="366"/>
      <c r="AN1501" s="366"/>
      <c r="AO1501" s="366"/>
      <c r="AP1501" s="366"/>
      <c r="AQ1501" s="366"/>
      <c r="AR1501" s="366"/>
      <c r="AS1501" s="256">
        <f>SUM(AE1501:AR1501)</f>
        <v>0</v>
      </c>
    </row>
    <row r="1502" spans="1:45" ht="15" hidden="1" customHeight="1" outlineLevel="1">
      <c r="A1502" s="464"/>
      <c r="B1502" s="254" t="s">
        <v>742</v>
      </c>
      <c r="C1502" s="251" t="s">
        <v>163</v>
      </c>
      <c r="D1502" s="255"/>
      <c r="E1502" s="255"/>
      <c r="F1502" s="255"/>
      <c r="G1502" s="255"/>
      <c r="H1502" s="255"/>
      <c r="I1502" s="255"/>
      <c r="J1502" s="255"/>
      <c r="K1502" s="255"/>
      <c r="L1502" s="255"/>
      <c r="M1502" s="255"/>
      <c r="N1502" s="255"/>
      <c r="O1502" s="255"/>
      <c r="P1502" s="255"/>
      <c r="Q1502" s="255">
        <f>Q1501</f>
        <v>12</v>
      </c>
      <c r="R1502" s="255"/>
      <c r="S1502" s="255"/>
      <c r="T1502" s="255"/>
      <c r="U1502" s="255"/>
      <c r="V1502" s="255"/>
      <c r="W1502" s="255"/>
      <c r="X1502" s="255"/>
      <c r="Y1502" s="255"/>
      <c r="Z1502" s="255"/>
      <c r="AA1502" s="255"/>
      <c r="AB1502" s="255"/>
      <c r="AC1502" s="255"/>
      <c r="AD1502" s="255"/>
      <c r="AE1502" s="362">
        <f>AE1501</f>
        <v>0</v>
      </c>
      <c r="AF1502" s="362">
        <f t="shared" ref="AF1502:AR1502" si="3603">AF1501</f>
        <v>0</v>
      </c>
      <c r="AG1502" s="362">
        <f t="shared" si="3603"/>
        <v>0</v>
      </c>
      <c r="AH1502" s="362">
        <f t="shared" si="3603"/>
        <v>0</v>
      </c>
      <c r="AI1502" s="362">
        <f t="shared" si="3603"/>
        <v>0</v>
      </c>
      <c r="AJ1502" s="362">
        <f t="shared" si="3603"/>
        <v>0</v>
      </c>
      <c r="AK1502" s="362">
        <f t="shared" si="3603"/>
        <v>0</v>
      </c>
      <c r="AL1502" s="362">
        <f t="shared" si="3603"/>
        <v>0</v>
      </c>
      <c r="AM1502" s="362">
        <f t="shared" si="3603"/>
        <v>0</v>
      </c>
      <c r="AN1502" s="362">
        <f t="shared" si="3603"/>
        <v>0</v>
      </c>
      <c r="AO1502" s="362">
        <f t="shared" si="3603"/>
        <v>0</v>
      </c>
      <c r="AP1502" s="362">
        <f t="shared" si="3603"/>
        <v>0</v>
      </c>
      <c r="AQ1502" s="362">
        <f t="shared" si="3603"/>
        <v>0</v>
      </c>
      <c r="AR1502" s="362">
        <f t="shared" si="3603"/>
        <v>0</v>
      </c>
      <c r="AS1502" s="266"/>
    </row>
    <row r="1503" spans="1:45" ht="15" hidden="1" customHeight="1" outlineLevel="1">
      <c r="A1503" s="464"/>
      <c r="B1503" s="379"/>
      <c r="C1503" s="251"/>
      <c r="D1503" s="251"/>
      <c r="E1503" s="251"/>
      <c r="F1503" s="251"/>
      <c r="G1503" s="251"/>
      <c r="H1503" s="251"/>
      <c r="I1503" s="251"/>
      <c r="J1503" s="251"/>
      <c r="K1503" s="251"/>
      <c r="L1503" s="251"/>
      <c r="M1503" s="251"/>
      <c r="N1503" s="251"/>
      <c r="O1503" s="251"/>
      <c r="P1503" s="251"/>
      <c r="Q1503" s="251"/>
      <c r="R1503" s="251"/>
      <c r="S1503" s="251"/>
      <c r="T1503" s="251"/>
      <c r="U1503" s="251"/>
      <c r="V1503" s="251"/>
      <c r="W1503" s="251"/>
      <c r="X1503" s="251"/>
      <c r="Y1503" s="251"/>
      <c r="Z1503" s="251"/>
      <c r="AA1503" s="251"/>
      <c r="AB1503" s="251"/>
      <c r="AC1503" s="251"/>
      <c r="AD1503" s="251"/>
      <c r="AE1503" s="363"/>
      <c r="AF1503" s="376"/>
      <c r="AG1503" s="376"/>
      <c r="AH1503" s="376"/>
      <c r="AI1503" s="376"/>
      <c r="AJ1503" s="376"/>
      <c r="AK1503" s="376"/>
      <c r="AL1503" s="376"/>
      <c r="AM1503" s="376"/>
      <c r="AN1503" s="376"/>
      <c r="AO1503" s="376"/>
      <c r="AP1503" s="376"/>
      <c r="AQ1503" s="376"/>
      <c r="AR1503" s="376"/>
      <c r="AS1503" s="266"/>
    </row>
    <row r="1504" spans="1:45" ht="15" hidden="1" customHeight="1" outlineLevel="1">
      <c r="A1504" s="464">
        <v>38</v>
      </c>
      <c r="B1504" s="379" t="s">
        <v>130</v>
      </c>
      <c r="C1504" s="251" t="s">
        <v>25</v>
      </c>
      <c r="D1504" s="255"/>
      <c r="E1504" s="255"/>
      <c r="F1504" s="255"/>
      <c r="G1504" s="255"/>
      <c r="H1504" s="255"/>
      <c r="I1504" s="255"/>
      <c r="J1504" s="255"/>
      <c r="K1504" s="255"/>
      <c r="L1504" s="255"/>
      <c r="M1504" s="255"/>
      <c r="N1504" s="255"/>
      <c r="O1504" s="255"/>
      <c r="P1504" s="255"/>
      <c r="Q1504" s="255">
        <v>12</v>
      </c>
      <c r="R1504" s="255"/>
      <c r="S1504" s="255"/>
      <c r="T1504" s="255"/>
      <c r="U1504" s="255"/>
      <c r="V1504" s="255"/>
      <c r="W1504" s="255"/>
      <c r="X1504" s="255"/>
      <c r="Y1504" s="255"/>
      <c r="Z1504" s="255"/>
      <c r="AA1504" s="255"/>
      <c r="AB1504" s="255"/>
      <c r="AC1504" s="255"/>
      <c r="AD1504" s="255"/>
      <c r="AE1504" s="377"/>
      <c r="AF1504" s="366"/>
      <c r="AG1504" s="366"/>
      <c r="AH1504" s="366"/>
      <c r="AI1504" s="366"/>
      <c r="AJ1504" s="366"/>
      <c r="AK1504" s="366"/>
      <c r="AL1504" s="366"/>
      <c r="AM1504" s="366"/>
      <c r="AN1504" s="366"/>
      <c r="AO1504" s="366"/>
      <c r="AP1504" s="366"/>
      <c r="AQ1504" s="366"/>
      <c r="AR1504" s="366"/>
      <c r="AS1504" s="256">
        <f>SUM(AE1504:AR1504)</f>
        <v>0</v>
      </c>
    </row>
    <row r="1505" spans="1:45" ht="15" hidden="1" customHeight="1" outlineLevel="1">
      <c r="A1505" s="464"/>
      <c r="B1505" s="254" t="s">
        <v>742</v>
      </c>
      <c r="C1505" s="251" t="s">
        <v>163</v>
      </c>
      <c r="D1505" s="255"/>
      <c r="E1505" s="255"/>
      <c r="F1505" s="255"/>
      <c r="G1505" s="255"/>
      <c r="H1505" s="255"/>
      <c r="I1505" s="255"/>
      <c r="J1505" s="255"/>
      <c r="K1505" s="255"/>
      <c r="L1505" s="255"/>
      <c r="M1505" s="255"/>
      <c r="N1505" s="255"/>
      <c r="O1505" s="255"/>
      <c r="P1505" s="255"/>
      <c r="Q1505" s="255">
        <f>Q1504</f>
        <v>12</v>
      </c>
      <c r="R1505" s="255"/>
      <c r="S1505" s="255"/>
      <c r="T1505" s="255"/>
      <c r="U1505" s="255"/>
      <c r="V1505" s="255"/>
      <c r="W1505" s="255"/>
      <c r="X1505" s="255"/>
      <c r="Y1505" s="255"/>
      <c r="Z1505" s="255"/>
      <c r="AA1505" s="255"/>
      <c r="AB1505" s="255"/>
      <c r="AC1505" s="255"/>
      <c r="AD1505" s="255"/>
      <c r="AE1505" s="362">
        <f>AE1504</f>
        <v>0</v>
      </c>
      <c r="AF1505" s="362">
        <f t="shared" ref="AF1505:AR1505" si="3604">AF1504</f>
        <v>0</v>
      </c>
      <c r="AG1505" s="362">
        <f t="shared" si="3604"/>
        <v>0</v>
      </c>
      <c r="AH1505" s="362">
        <f t="shared" si="3604"/>
        <v>0</v>
      </c>
      <c r="AI1505" s="362">
        <f t="shared" si="3604"/>
        <v>0</v>
      </c>
      <c r="AJ1505" s="362">
        <f t="shared" si="3604"/>
        <v>0</v>
      </c>
      <c r="AK1505" s="362">
        <f t="shared" si="3604"/>
        <v>0</v>
      </c>
      <c r="AL1505" s="362">
        <f t="shared" si="3604"/>
        <v>0</v>
      </c>
      <c r="AM1505" s="362">
        <f t="shared" si="3604"/>
        <v>0</v>
      </c>
      <c r="AN1505" s="362">
        <f t="shared" si="3604"/>
        <v>0</v>
      </c>
      <c r="AO1505" s="362">
        <f t="shared" si="3604"/>
        <v>0</v>
      </c>
      <c r="AP1505" s="362">
        <f t="shared" si="3604"/>
        <v>0</v>
      </c>
      <c r="AQ1505" s="362">
        <f t="shared" si="3604"/>
        <v>0</v>
      </c>
      <c r="AR1505" s="362">
        <f t="shared" si="3604"/>
        <v>0</v>
      </c>
      <c r="AS1505" s="266"/>
    </row>
    <row r="1506" spans="1:45" ht="15" hidden="1" customHeight="1" outlineLevel="1">
      <c r="A1506" s="464"/>
      <c r="B1506" s="379"/>
      <c r="C1506" s="251"/>
      <c r="D1506" s="251"/>
      <c r="E1506" s="251"/>
      <c r="F1506" s="251"/>
      <c r="G1506" s="251"/>
      <c r="H1506" s="251"/>
      <c r="I1506" s="251"/>
      <c r="J1506" s="251"/>
      <c r="K1506" s="251"/>
      <c r="L1506" s="251"/>
      <c r="M1506" s="251"/>
      <c r="N1506" s="251"/>
      <c r="O1506" s="251"/>
      <c r="P1506" s="251"/>
      <c r="Q1506" s="251"/>
      <c r="R1506" s="251"/>
      <c r="S1506" s="251"/>
      <c r="T1506" s="251"/>
      <c r="U1506" s="251"/>
      <c r="V1506" s="251"/>
      <c r="W1506" s="251"/>
      <c r="X1506" s="251"/>
      <c r="Y1506" s="251"/>
      <c r="Z1506" s="251"/>
      <c r="AA1506" s="251"/>
      <c r="AB1506" s="251"/>
      <c r="AC1506" s="251"/>
      <c r="AD1506" s="251"/>
      <c r="AE1506" s="363"/>
      <c r="AF1506" s="376"/>
      <c r="AG1506" s="376"/>
      <c r="AH1506" s="376"/>
      <c r="AI1506" s="376"/>
      <c r="AJ1506" s="376"/>
      <c r="AK1506" s="376"/>
      <c r="AL1506" s="376"/>
      <c r="AM1506" s="376"/>
      <c r="AN1506" s="376"/>
      <c r="AO1506" s="376"/>
      <c r="AP1506" s="376"/>
      <c r="AQ1506" s="376"/>
      <c r="AR1506" s="376"/>
      <c r="AS1506" s="266"/>
    </row>
    <row r="1507" spans="1:45" ht="15" hidden="1" customHeight="1" outlineLevel="1">
      <c r="A1507" s="464">
        <v>39</v>
      </c>
      <c r="B1507" s="379" t="s">
        <v>131</v>
      </c>
      <c r="C1507" s="251" t="s">
        <v>25</v>
      </c>
      <c r="D1507" s="255"/>
      <c r="E1507" s="255"/>
      <c r="F1507" s="255"/>
      <c r="G1507" s="255"/>
      <c r="H1507" s="255"/>
      <c r="I1507" s="255"/>
      <c r="J1507" s="255"/>
      <c r="K1507" s="255"/>
      <c r="L1507" s="255"/>
      <c r="M1507" s="255"/>
      <c r="N1507" s="255"/>
      <c r="O1507" s="255"/>
      <c r="P1507" s="255"/>
      <c r="Q1507" s="255">
        <v>12</v>
      </c>
      <c r="R1507" s="255"/>
      <c r="S1507" s="255"/>
      <c r="T1507" s="255"/>
      <c r="U1507" s="255"/>
      <c r="V1507" s="255"/>
      <c r="W1507" s="255"/>
      <c r="X1507" s="255"/>
      <c r="Y1507" s="255"/>
      <c r="Z1507" s="255"/>
      <c r="AA1507" s="255"/>
      <c r="AB1507" s="255"/>
      <c r="AC1507" s="255"/>
      <c r="AD1507" s="255"/>
      <c r="AE1507" s="377"/>
      <c r="AF1507" s="366"/>
      <c r="AG1507" s="366"/>
      <c r="AH1507" s="366"/>
      <c r="AI1507" s="366"/>
      <c r="AJ1507" s="366"/>
      <c r="AK1507" s="366"/>
      <c r="AL1507" s="366"/>
      <c r="AM1507" s="366"/>
      <c r="AN1507" s="366"/>
      <c r="AO1507" s="366"/>
      <c r="AP1507" s="366"/>
      <c r="AQ1507" s="366"/>
      <c r="AR1507" s="366"/>
      <c r="AS1507" s="256">
        <f>SUM(AE1507:AR1507)</f>
        <v>0</v>
      </c>
    </row>
    <row r="1508" spans="1:45" ht="15" hidden="1" customHeight="1" outlineLevel="1">
      <c r="A1508" s="464"/>
      <c r="B1508" s="254" t="s">
        <v>742</v>
      </c>
      <c r="C1508" s="251" t="s">
        <v>163</v>
      </c>
      <c r="D1508" s="255"/>
      <c r="E1508" s="255"/>
      <c r="F1508" s="255"/>
      <c r="G1508" s="255"/>
      <c r="H1508" s="255"/>
      <c r="I1508" s="255"/>
      <c r="J1508" s="255"/>
      <c r="K1508" s="255"/>
      <c r="L1508" s="255"/>
      <c r="M1508" s="255"/>
      <c r="N1508" s="255"/>
      <c r="O1508" s="255"/>
      <c r="P1508" s="255"/>
      <c r="Q1508" s="255">
        <f>Q1507</f>
        <v>12</v>
      </c>
      <c r="R1508" s="255"/>
      <c r="S1508" s="255"/>
      <c r="T1508" s="255"/>
      <c r="U1508" s="255"/>
      <c r="V1508" s="255"/>
      <c r="W1508" s="255"/>
      <c r="X1508" s="255"/>
      <c r="Y1508" s="255"/>
      <c r="Z1508" s="255"/>
      <c r="AA1508" s="255"/>
      <c r="AB1508" s="255"/>
      <c r="AC1508" s="255"/>
      <c r="AD1508" s="255"/>
      <c r="AE1508" s="362">
        <f>AE1507</f>
        <v>0</v>
      </c>
      <c r="AF1508" s="362">
        <f t="shared" ref="AF1508:AR1508" si="3605">AF1507</f>
        <v>0</v>
      </c>
      <c r="AG1508" s="362">
        <f t="shared" si="3605"/>
        <v>0</v>
      </c>
      <c r="AH1508" s="362">
        <f t="shared" si="3605"/>
        <v>0</v>
      </c>
      <c r="AI1508" s="362">
        <f t="shared" si="3605"/>
        <v>0</v>
      </c>
      <c r="AJ1508" s="362">
        <f t="shared" si="3605"/>
        <v>0</v>
      </c>
      <c r="AK1508" s="362">
        <f t="shared" si="3605"/>
        <v>0</v>
      </c>
      <c r="AL1508" s="362">
        <f t="shared" si="3605"/>
        <v>0</v>
      </c>
      <c r="AM1508" s="362">
        <f t="shared" si="3605"/>
        <v>0</v>
      </c>
      <c r="AN1508" s="362">
        <f t="shared" si="3605"/>
        <v>0</v>
      </c>
      <c r="AO1508" s="362">
        <f t="shared" si="3605"/>
        <v>0</v>
      </c>
      <c r="AP1508" s="362">
        <f t="shared" si="3605"/>
        <v>0</v>
      </c>
      <c r="AQ1508" s="362">
        <f t="shared" si="3605"/>
        <v>0</v>
      </c>
      <c r="AR1508" s="362">
        <f t="shared" si="3605"/>
        <v>0</v>
      </c>
      <c r="AS1508" s="266"/>
    </row>
    <row r="1509" spans="1:45" ht="15" hidden="1" customHeight="1" outlineLevel="1">
      <c r="A1509" s="464"/>
      <c r="B1509" s="379"/>
      <c r="C1509" s="251"/>
      <c r="D1509" s="251"/>
      <c r="E1509" s="251"/>
      <c r="F1509" s="251"/>
      <c r="G1509" s="251"/>
      <c r="H1509" s="251"/>
      <c r="I1509" s="251"/>
      <c r="J1509" s="251"/>
      <c r="K1509" s="251"/>
      <c r="L1509" s="251"/>
      <c r="M1509" s="251"/>
      <c r="N1509" s="251"/>
      <c r="O1509" s="251"/>
      <c r="P1509" s="251"/>
      <c r="Q1509" s="251"/>
      <c r="R1509" s="251"/>
      <c r="S1509" s="251"/>
      <c r="T1509" s="251"/>
      <c r="U1509" s="251"/>
      <c r="V1509" s="251"/>
      <c r="W1509" s="251"/>
      <c r="X1509" s="251"/>
      <c r="Y1509" s="251"/>
      <c r="Z1509" s="251"/>
      <c r="AA1509" s="251"/>
      <c r="AB1509" s="251"/>
      <c r="AC1509" s="251"/>
      <c r="AD1509" s="251"/>
      <c r="AE1509" s="363"/>
      <c r="AF1509" s="376"/>
      <c r="AG1509" s="376"/>
      <c r="AH1509" s="376"/>
      <c r="AI1509" s="376"/>
      <c r="AJ1509" s="376"/>
      <c r="AK1509" s="376"/>
      <c r="AL1509" s="376"/>
      <c r="AM1509" s="376"/>
      <c r="AN1509" s="376"/>
      <c r="AO1509" s="376"/>
      <c r="AP1509" s="376"/>
      <c r="AQ1509" s="376"/>
      <c r="AR1509" s="376"/>
      <c r="AS1509" s="266"/>
    </row>
    <row r="1510" spans="1:45" ht="15" hidden="1" customHeight="1" outlineLevel="1">
      <c r="A1510" s="464">
        <v>40</v>
      </c>
      <c r="B1510" s="379" t="s">
        <v>132</v>
      </c>
      <c r="C1510" s="251" t="s">
        <v>25</v>
      </c>
      <c r="D1510" s="255"/>
      <c r="E1510" s="255"/>
      <c r="F1510" s="255"/>
      <c r="G1510" s="255"/>
      <c r="H1510" s="255"/>
      <c r="I1510" s="255"/>
      <c r="J1510" s="255"/>
      <c r="K1510" s="255"/>
      <c r="L1510" s="255"/>
      <c r="M1510" s="255"/>
      <c r="N1510" s="255"/>
      <c r="O1510" s="255"/>
      <c r="P1510" s="255"/>
      <c r="Q1510" s="255">
        <v>12</v>
      </c>
      <c r="R1510" s="255"/>
      <c r="S1510" s="255"/>
      <c r="T1510" s="255"/>
      <c r="U1510" s="255"/>
      <c r="V1510" s="255"/>
      <c r="W1510" s="255"/>
      <c r="X1510" s="255"/>
      <c r="Y1510" s="255"/>
      <c r="Z1510" s="255"/>
      <c r="AA1510" s="255"/>
      <c r="AB1510" s="255"/>
      <c r="AC1510" s="255"/>
      <c r="AD1510" s="255"/>
      <c r="AE1510" s="377"/>
      <c r="AF1510" s="366"/>
      <c r="AG1510" s="366"/>
      <c r="AH1510" s="366"/>
      <c r="AI1510" s="366"/>
      <c r="AJ1510" s="366"/>
      <c r="AK1510" s="366"/>
      <c r="AL1510" s="366"/>
      <c r="AM1510" s="366"/>
      <c r="AN1510" s="366"/>
      <c r="AO1510" s="366"/>
      <c r="AP1510" s="366"/>
      <c r="AQ1510" s="366"/>
      <c r="AR1510" s="366"/>
      <c r="AS1510" s="256">
        <f>SUM(AE1510:AR1510)</f>
        <v>0</v>
      </c>
    </row>
    <row r="1511" spans="1:45" ht="15" hidden="1" customHeight="1" outlineLevel="1">
      <c r="A1511" s="464"/>
      <c r="B1511" s="254" t="s">
        <v>742</v>
      </c>
      <c r="C1511" s="251" t="s">
        <v>163</v>
      </c>
      <c r="D1511" s="255"/>
      <c r="E1511" s="255"/>
      <c r="F1511" s="255"/>
      <c r="G1511" s="255"/>
      <c r="H1511" s="255"/>
      <c r="I1511" s="255"/>
      <c r="J1511" s="255"/>
      <c r="K1511" s="255"/>
      <c r="L1511" s="255"/>
      <c r="M1511" s="255"/>
      <c r="N1511" s="255"/>
      <c r="O1511" s="255"/>
      <c r="P1511" s="255"/>
      <c r="Q1511" s="255">
        <f>Q1510</f>
        <v>12</v>
      </c>
      <c r="R1511" s="255"/>
      <c r="S1511" s="255"/>
      <c r="T1511" s="255"/>
      <c r="U1511" s="255"/>
      <c r="V1511" s="255"/>
      <c r="W1511" s="255"/>
      <c r="X1511" s="255"/>
      <c r="Y1511" s="255"/>
      <c r="Z1511" s="255"/>
      <c r="AA1511" s="255"/>
      <c r="AB1511" s="255"/>
      <c r="AC1511" s="255"/>
      <c r="AD1511" s="255"/>
      <c r="AE1511" s="362">
        <f>AE1510</f>
        <v>0</v>
      </c>
      <c r="AF1511" s="362">
        <f t="shared" ref="AF1511:AR1511" si="3606">AF1510</f>
        <v>0</v>
      </c>
      <c r="AG1511" s="362">
        <f t="shared" si="3606"/>
        <v>0</v>
      </c>
      <c r="AH1511" s="362">
        <f t="shared" si="3606"/>
        <v>0</v>
      </c>
      <c r="AI1511" s="362">
        <f t="shared" si="3606"/>
        <v>0</v>
      </c>
      <c r="AJ1511" s="362">
        <f t="shared" si="3606"/>
        <v>0</v>
      </c>
      <c r="AK1511" s="362">
        <f t="shared" si="3606"/>
        <v>0</v>
      </c>
      <c r="AL1511" s="362">
        <f t="shared" si="3606"/>
        <v>0</v>
      </c>
      <c r="AM1511" s="362">
        <f t="shared" si="3606"/>
        <v>0</v>
      </c>
      <c r="AN1511" s="362">
        <f t="shared" si="3606"/>
        <v>0</v>
      </c>
      <c r="AO1511" s="362">
        <f t="shared" si="3606"/>
        <v>0</v>
      </c>
      <c r="AP1511" s="362">
        <f t="shared" si="3606"/>
        <v>0</v>
      </c>
      <c r="AQ1511" s="362">
        <f t="shared" si="3606"/>
        <v>0</v>
      </c>
      <c r="AR1511" s="362">
        <f t="shared" si="3606"/>
        <v>0</v>
      </c>
      <c r="AS1511" s="266"/>
    </row>
    <row r="1512" spans="1:45" ht="15" hidden="1" customHeight="1" outlineLevel="1">
      <c r="A1512" s="464"/>
      <c r="B1512" s="379"/>
      <c r="C1512" s="251"/>
      <c r="D1512" s="251"/>
      <c r="E1512" s="251"/>
      <c r="F1512" s="251"/>
      <c r="G1512" s="251"/>
      <c r="H1512" s="251"/>
      <c r="I1512" s="251"/>
      <c r="J1512" s="251"/>
      <c r="K1512" s="251"/>
      <c r="L1512" s="251"/>
      <c r="M1512" s="251"/>
      <c r="N1512" s="251"/>
      <c r="O1512" s="251"/>
      <c r="P1512" s="251"/>
      <c r="Q1512" s="251"/>
      <c r="R1512" s="251"/>
      <c r="S1512" s="251"/>
      <c r="T1512" s="251"/>
      <c r="U1512" s="251"/>
      <c r="V1512" s="251"/>
      <c r="W1512" s="251"/>
      <c r="X1512" s="251"/>
      <c r="Y1512" s="251"/>
      <c r="Z1512" s="251"/>
      <c r="AA1512" s="251"/>
      <c r="AB1512" s="251"/>
      <c r="AC1512" s="251"/>
      <c r="AD1512" s="251"/>
      <c r="AE1512" s="363"/>
      <c r="AF1512" s="376"/>
      <c r="AG1512" s="376"/>
      <c r="AH1512" s="376"/>
      <c r="AI1512" s="376"/>
      <c r="AJ1512" s="376"/>
      <c r="AK1512" s="376"/>
      <c r="AL1512" s="376"/>
      <c r="AM1512" s="376"/>
      <c r="AN1512" s="376"/>
      <c r="AO1512" s="376"/>
      <c r="AP1512" s="376"/>
      <c r="AQ1512" s="376"/>
      <c r="AR1512" s="376"/>
      <c r="AS1512" s="266"/>
    </row>
    <row r="1513" spans="1:45" ht="28.5" hidden="1" customHeight="1" outlineLevel="1">
      <c r="A1513" s="464">
        <v>41</v>
      </c>
      <c r="B1513" s="379" t="s">
        <v>133</v>
      </c>
      <c r="C1513" s="251" t="s">
        <v>25</v>
      </c>
      <c r="D1513" s="255"/>
      <c r="E1513" s="255"/>
      <c r="F1513" s="255"/>
      <c r="G1513" s="255"/>
      <c r="H1513" s="255"/>
      <c r="I1513" s="255"/>
      <c r="J1513" s="255"/>
      <c r="K1513" s="255"/>
      <c r="L1513" s="255"/>
      <c r="M1513" s="255"/>
      <c r="N1513" s="255"/>
      <c r="O1513" s="255"/>
      <c r="P1513" s="255"/>
      <c r="Q1513" s="255">
        <v>12</v>
      </c>
      <c r="R1513" s="255"/>
      <c r="S1513" s="255"/>
      <c r="T1513" s="255"/>
      <c r="U1513" s="255"/>
      <c r="V1513" s="255"/>
      <c r="W1513" s="255"/>
      <c r="X1513" s="255"/>
      <c r="Y1513" s="255"/>
      <c r="Z1513" s="255"/>
      <c r="AA1513" s="255"/>
      <c r="AB1513" s="255"/>
      <c r="AC1513" s="255"/>
      <c r="AD1513" s="255"/>
      <c r="AE1513" s="377"/>
      <c r="AF1513" s="366"/>
      <c r="AG1513" s="366"/>
      <c r="AH1513" s="366"/>
      <c r="AI1513" s="366"/>
      <c r="AJ1513" s="366"/>
      <c r="AK1513" s="366"/>
      <c r="AL1513" s="366"/>
      <c r="AM1513" s="366"/>
      <c r="AN1513" s="366"/>
      <c r="AO1513" s="366"/>
      <c r="AP1513" s="366"/>
      <c r="AQ1513" s="366"/>
      <c r="AR1513" s="366"/>
      <c r="AS1513" s="256">
        <f>SUM(AE1513:AR1513)</f>
        <v>0</v>
      </c>
    </row>
    <row r="1514" spans="1:45" ht="15" hidden="1" customHeight="1" outlineLevel="1">
      <c r="A1514" s="464"/>
      <c r="B1514" s="254" t="s">
        <v>742</v>
      </c>
      <c r="C1514" s="251" t="s">
        <v>163</v>
      </c>
      <c r="D1514" s="255"/>
      <c r="E1514" s="255"/>
      <c r="F1514" s="255"/>
      <c r="G1514" s="255"/>
      <c r="H1514" s="255"/>
      <c r="I1514" s="255"/>
      <c r="J1514" s="255"/>
      <c r="K1514" s="255"/>
      <c r="L1514" s="255"/>
      <c r="M1514" s="255"/>
      <c r="N1514" s="255"/>
      <c r="O1514" s="255"/>
      <c r="P1514" s="255"/>
      <c r="Q1514" s="255">
        <f>Q1513</f>
        <v>12</v>
      </c>
      <c r="R1514" s="255"/>
      <c r="S1514" s="255"/>
      <c r="T1514" s="255"/>
      <c r="U1514" s="255"/>
      <c r="V1514" s="255"/>
      <c r="W1514" s="255"/>
      <c r="X1514" s="255"/>
      <c r="Y1514" s="255"/>
      <c r="Z1514" s="255"/>
      <c r="AA1514" s="255"/>
      <c r="AB1514" s="255"/>
      <c r="AC1514" s="255"/>
      <c r="AD1514" s="255"/>
      <c r="AE1514" s="362">
        <f>AE1513</f>
        <v>0</v>
      </c>
      <c r="AF1514" s="362">
        <f t="shared" ref="AF1514:AR1514" si="3607">AF1513</f>
        <v>0</v>
      </c>
      <c r="AG1514" s="362">
        <f t="shared" si="3607"/>
        <v>0</v>
      </c>
      <c r="AH1514" s="362">
        <f t="shared" si="3607"/>
        <v>0</v>
      </c>
      <c r="AI1514" s="362">
        <f t="shared" si="3607"/>
        <v>0</v>
      </c>
      <c r="AJ1514" s="362">
        <f t="shared" si="3607"/>
        <v>0</v>
      </c>
      <c r="AK1514" s="362">
        <f t="shared" si="3607"/>
        <v>0</v>
      </c>
      <c r="AL1514" s="362">
        <f t="shared" si="3607"/>
        <v>0</v>
      </c>
      <c r="AM1514" s="362">
        <f t="shared" si="3607"/>
        <v>0</v>
      </c>
      <c r="AN1514" s="362">
        <f t="shared" si="3607"/>
        <v>0</v>
      </c>
      <c r="AO1514" s="362">
        <f t="shared" si="3607"/>
        <v>0</v>
      </c>
      <c r="AP1514" s="362">
        <f t="shared" si="3607"/>
        <v>0</v>
      </c>
      <c r="AQ1514" s="362">
        <f t="shared" si="3607"/>
        <v>0</v>
      </c>
      <c r="AR1514" s="362">
        <f t="shared" si="3607"/>
        <v>0</v>
      </c>
      <c r="AS1514" s="266"/>
    </row>
    <row r="1515" spans="1:45" ht="15" hidden="1" customHeight="1" outlineLevel="1">
      <c r="A1515" s="464"/>
      <c r="B1515" s="379"/>
      <c r="C1515" s="251"/>
      <c r="D1515" s="251"/>
      <c r="E1515" s="251"/>
      <c r="F1515" s="251"/>
      <c r="G1515" s="251"/>
      <c r="H1515" s="251"/>
      <c r="I1515" s="251"/>
      <c r="J1515" s="251"/>
      <c r="K1515" s="251"/>
      <c r="L1515" s="251"/>
      <c r="M1515" s="251"/>
      <c r="N1515" s="251"/>
      <c r="O1515" s="251"/>
      <c r="P1515" s="251"/>
      <c r="Q1515" s="251"/>
      <c r="R1515" s="251"/>
      <c r="S1515" s="251"/>
      <c r="T1515" s="251"/>
      <c r="U1515" s="251"/>
      <c r="V1515" s="251"/>
      <c r="W1515" s="251"/>
      <c r="X1515" s="251"/>
      <c r="Y1515" s="251"/>
      <c r="Z1515" s="251"/>
      <c r="AA1515" s="251"/>
      <c r="AB1515" s="251"/>
      <c r="AC1515" s="251"/>
      <c r="AD1515" s="251"/>
      <c r="AE1515" s="363"/>
      <c r="AF1515" s="376"/>
      <c r="AG1515" s="376"/>
      <c r="AH1515" s="376"/>
      <c r="AI1515" s="376"/>
      <c r="AJ1515" s="376"/>
      <c r="AK1515" s="376"/>
      <c r="AL1515" s="376"/>
      <c r="AM1515" s="376"/>
      <c r="AN1515" s="376"/>
      <c r="AO1515" s="376"/>
      <c r="AP1515" s="376"/>
      <c r="AQ1515" s="376"/>
      <c r="AR1515" s="376"/>
      <c r="AS1515" s="266"/>
    </row>
    <row r="1516" spans="1:45" ht="28.5" hidden="1" customHeight="1" outlineLevel="1">
      <c r="A1516" s="464">
        <v>42</v>
      </c>
      <c r="B1516" s="379" t="s">
        <v>134</v>
      </c>
      <c r="C1516" s="251" t="s">
        <v>25</v>
      </c>
      <c r="D1516" s="255"/>
      <c r="E1516" s="255"/>
      <c r="F1516" s="255"/>
      <c r="G1516" s="255"/>
      <c r="H1516" s="255"/>
      <c r="I1516" s="255"/>
      <c r="J1516" s="255"/>
      <c r="K1516" s="255"/>
      <c r="L1516" s="255"/>
      <c r="M1516" s="255"/>
      <c r="N1516" s="255"/>
      <c r="O1516" s="255"/>
      <c r="P1516" s="255"/>
      <c r="Q1516" s="251"/>
      <c r="R1516" s="255"/>
      <c r="S1516" s="255"/>
      <c r="T1516" s="255"/>
      <c r="U1516" s="255"/>
      <c r="V1516" s="255"/>
      <c r="W1516" s="255"/>
      <c r="X1516" s="255"/>
      <c r="Y1516" s="255"/>
      <c r="Z1516" s="255"/>
      <c r="AA1516" s="255"/>
      <c r="AB1516" s="255"/>
      <c r="AC1516" s="255"/>
      <c r="AD1516" s="255"/>
      <c r="AE1516" s="377"/>
      <c r="AF1516" s="366"/>
      <c r="AG1516" s="366"/>
      <c r="AH1516" s="366"/>
      <c r="AI1516" s="366"/>
      <c r="AJ1516" s="366"/>
      <c r="AK1516" s="366"/>
      <c r="AL1516" s="366"/>
      <c r="AM1516" s="366"/>
      <c r="AN1516" s="366"/>
      <c r="AO1516" s="366"/>
      <c r="AP1516" s="366"/>
      <c r="AQ1516" s="366"/>
      <c r="AR1516" s="366"/>
      <c r="AS1516" s="256">
        <f>SUM(AE1516:AR1516)</f>
        <v>0</v>
      </c>
    </row>
    <row r="1517" spans="1:45" ht="15" hidden="1" customHeight="1" outlineLevel="1">
      <c r="A1517" s="464"/>
      <c r="B1517" s="254" t="s">
        <v>742</v>
      </c>
      <c r="C1517" s="251" t="s">
        <v>163</v>
      </c>
      <c r="D1517" s="255"/>
      <c r="E1517" s="255"/>
      <c r="F1517" s="255"/>
      <c r="G1517" s="255"/>
      <c r="H1517" s="255"/>
      <c r="I1517" s="255"/>
      <c r="J1517" s="255"/>
      <c r="K1517" s="255"/>
      <c r="L1517" s="255"/>
      <c r="M1517" s="255"/>
      <c r="N1517" s="255"/>
      <c r="O1517" s="255"/>
      <c r="P1517" s="255"/>
      <c r="Q1517" s="414"/>
      <c r="R1517" s="255"/>
      <c r="S1517" s="255"/>
      <c r="T1517" s="255"/>
      <c r="U1517" s="255"/>
      <c r="V1517" s="255"/>
      <c r="W1517" s="255"/>
      <c r="X1517" s="255"/>
      <c r="Y1517" s="255"/>
      <c r="Z1517" s="255"/>
      <c r="AA1517" s="255"/>
      <c r="AB1517" s="255"/>
      <c r="AC1517" s="255"/>
      <c r="AD1517" s="255"/>
      <c r="AE1517" s="362">
        <f>AE1516</f>
        <v>0</v>
      </c>
      <c r="AF1517" s="362">
        <f t="shared" ref="AF1517:AR1517" si="3608">AF1516</f>
        <v>0</v>
      </c>
      <c r="AG1517" s="362">
        <f t="shared" si="3608"/>
        <v>0</v>
      </c>
      <c r="AH1517" s="362">
        <f t="shared" si="3608"/>
        <v>0</v>
      </c>
      <c r="AI1517" s="362">
        <f t="shared" si="3608"/>
        <v>0</v>
      </c>
      <c r="AJ1517" s="362">
        <f t="shared" si="3608"/>
        <v>0</v>
      </c>
      <c r="AK1517" s="362">
        <f t="shared" si="3608"/>
        <v>0</v>
      </c>
      <c r="AL1517" s="362">
        <f t="shared" si="3608"/>
        <v>0</v>
      </c>
      <c r="AM1517" s="362">
        <f t="shared" si="3608"/>
        <v>0</v>
      </c>
      <c r="AN1517" s="362">
        <f t="shared" si="3608"/>
        <v>0</v>
      </c>
      <c r="AO1517" s="362">
        <f t="shared" si="3608"/>
        <v>0</v>
      </c>
      <c r="AP1517" s="362">
        <f t="shared" si="3608"/>
        <v>0</v>
      </c>
      <c r="AQ1517" s="362">
        <f t="shared" si="3608"/>
        <v>0</v>
      </c>
      <c r="AR1517" s="362">
        <f t="shared" si="3608"/>
        <v>0</v>
      </c>
      <c r="AS1517" s="266"/>
    </row>
    <row r="1518" spans="1:45" ht="15" hidden="1" customHeight="1" outlineLevel="1">
      <c r="A1518" s="464"/>
      <c r="B1518" s="379"/>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251"/>
      <c r="AE1518" s="363"/>
      <c r="AF1518" s="376"/>
      <c r="AG1518" s="376"/>
      <c r="AH1518" s="376"/>
      <c r="AI1518" s="376"/>
      <c r="AJ1518" s="376"/>
      <c r="AK1518" s="376"/>
      <c r="AL1518" s="376"/>
      <c r="AM1518" s="376"/>
      <c r="AN1518" s="376"/>
      <c r="AO1518" s="376"/>
      <c r="AP1518" s="376"/>
      <c r="AQ1518" s="376"/>
      <c r="AR1518" s="376"/>
      <c r="AS1518" s="266"/>
    </row>
    <row r="1519" spans="1:45" ht="15" hidden="1" customHeight="1" outlineLevel="1">
      <c r="A1519" s="464">
        <v>43</v>
      </c>
      <c r="B1519" s="379" t="s">
        <v>135</v>
      </c>
      <c r="C1519" s="251" t="s">
        <v>25</v>
      </c>
      <c r="D1519" s="255"/>
      <c r="E1519" s="255"/>
      <c r="F1519" s="255"/>
      <c r="G1519" s="255"/>
      <c r="H1519" s="255"/>
      <c r="I1519" s="255"/>
      <c r="J1519" s="255"/>
      <c r="K1519" s="255"/>
      <c r="L1519" s="255"/>
      <c r="M1519" s="255"/>
      <c r="N1519" s="255"/>
      <c r="O1519" s="255"/>
      <c r="P1519" s="255"/>
      <c r="Q1519" s="255">
        <v>12</v>
      </c>
      <c r="R1519" s="255"/>
      <c r="S1519" s="255"/>
      <c r="T1519" s="255"/>
      <c r="U1519" s="255"/>
      <c r="V1519" s="255"/>
      <c r="W1519" s="255"/>
      <c r="X1519" s="255"/>
      <c r="Y1519" s="255"/>
      <c r="Z1519" s="255"/>
      <c r="AA1519" s="255"/>
      <c r="AB1519" s="255"/>
      <c r="AC1519" s="255"/>
      <c r="AD1519" s="255"/>
      <c r="AE1519" s="377"/>
      <c r="AF1519" s="366"/>
      <c r="AG1519" s="366"/>
      <c r="AH1519" s="366"/>
      <c r="AI1519" s="366"/>
      <c r="AJ1519" s="366"/>
      <c r="AK1519" s="366"/>
      <c r="AL1519" s="366"/>
      <c r="AM1519" s="366"/>
      <c r="AN1519" s="366"/>
      <c r="AO1519" s="366"/>
      <c r="AP1519" s="366"/>
      <c r="AQ1519" s="366"/>
      <c r="AR1519" s="366"/>
      <c r="AS1519" s="256">
        <f>SUM(AE1519:AR1519)</f>
        <v>0</v>
      </c>
    </row>
    <row r="1520" spans="1:45" ht="15" hidden="1" customHeight="1" outlineLevel="1">
      <c r="A1520" s="464"/>
      <c r="B1520" s="254" t="s">
        <v>742</v>
      </c>
      <c r="C1520" s="251" t="s">
        <v>163</v>
      </c>
      <c r="D1520" s="255"/>
      <c r="E1520" s="255"/>
      <c r="F1520" s="255"/>
      <c r="G1520" s="255"/>
      <c r="H1520" s="255"/>
      <c r="I1520" s="255"/>
      <c r="J1520" s="255"/>
      <c r="K1520" s="255"/>
      <c r="L1520" s="255"/>
      <c r="M1520" s="255"/>
      <c r="N1520" s="255"/>
      <c r="O1520" s="255"/>
      <c r="P1520" s="255"/>
      <c r="Q1520" s="255">
        <f>Q1519</f>
        <v>12</v>
      </c>
      <c r="R1520" s="255"/>
      <c r="S1520" s="255"/>
      <c r="T1520" s="255"/>
      <c r="U1520" s="255"/>
      <c r="V1520" s="255"/>
      <c r="W1520" s="255"/>
      <c r="X1520" s="255"/>
      <c r="Y1520" s="255"/>
      <c r="Z1520" s="255"/>
      <c r="AA1520" s="255"/>
      <c r="AB1520" s="255"/>
      <c r="AC1520" s="255"/>
      <c r="AD1520" s="255"/>
      <c r="AE1520" s="362">
        <f>AE1519</f>
        <v>0</v>
      </c>
      <c r="AF1520" s="362">
        <f t="shared" ref="AF1520:AR1520" si="3609">AF1519</f>
        <v>0</v>
      </c>
      <c r="AG1520" s="362">
        <f t="shared" si="3609"/>
        <v>0</v>
      </c>
      <c r="AH1520" s="362">
        <f t="shared" si="3609"/>
        <v>0</v>
      </c>
      <c r="AI1520" s="362">
        <f t="shared" si="3609"/>
        <v>0</v>
      </c>
      <c r="AJ1520" s="362">
        <f t="shared" si="3609"/>
        <v>0</v>
      </c>
      <c r="AK1520" s="362">
        <f t="shared" si="3609"/>
        <v>0</v>
      </c>
      <c r="AL1520" s="362">
        <f t="shared" si="3609"/>
        <v>0</v>
      </c>
      <c r="AM1520" s="362">
        <f t="shared" si="3609"/>
        <v>0</v>
      </c>
      <c r="AN1520" s="362">
        <f t="shared" si="3609"/>
        <v>0</v>
      </c>
      <c r="AO1520" s="362">
        <f t="shared" si="3609"/>
        <v>0</v>
      </c>
      <c r="AP1520" s="362">
        <f t="shared" si="3609"/>
        <v>0</v>
      </c>
      <c r="AQ1520" s="362">
        <f t="shared" si="3609"/>
        <v>0</v>
      </c>
      <c r="AR1520" s="362">
        <f t="shared" si="3609"/>
        <v>0</v>
      </c>
      <c r="AS1520" s="266"/>
    </row>
    <row r="1521" spans="1:45" ht="15" hidden="1" customHeight="1" outlineLevel="1">
      <c r="A1521" s="464"/>
      <c r="B1521" s="379"/>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251"/>
      <c r="AE1521" s="363"/>
      <c r="AF1521" s="376"/>
      <c r="AG1521" s="376"/>
      <c r="AH1521" s="376"/>
      <c r="AI1521" s="376"/>
      <c r="AJ1521" s="376"/>
      <c r="AK1521" s="376"/>
      <c r="AL1521" s="376"/>
      <c r="AM1521" s="376"/>
      <c r="AN1521" s="376"/>
      <c r="AO1521" s="376"/>
      <c r="AP1521" s="376"/>
      <c r="AQ1521" s="376"/>
      <c r="AR1521" s="376"/>
      <c r="AS1521" s="266"/>
    </row>
    <row r="1522" spans="1:45" ht="28.5" hidden="1" customHeight="1" outlineLevel="1">
      <c r="A1522" s="464">
        <v>44</v>
      </c>
      <c r="B1522" s="379" t="s">
        <v>136</v>
      </c>
      <c r="C1522" s="251" t="s">
        <v>25</v>
      </c>
      <c r="D1522" s="255"/>
      <c r="E1522" s="255"/>
      <c r="F1522" s="255"/>
      <c r="G1522" s="255"/>
      <c r="H1522" s="255"/>
      <c r="I1522" s="255"/>
      <c r="J1522" s="255"/>
      <c r="K1522" s="255"/>
      <c r="L1522" s="255"/>
      <c r="M1522" s="255"/>
      <c r="N1522" s="255"/>
      <c r="O1522" s="255"/>
      <c r="P1522" s="255"/>
      <c r="Q1522" s="255">
        <v>12</v>
      </c>
      <c r="R1522" s="255"/>
      <c r="S1522" s="255"/>
      <c r="T1522" s="255"/>
      <c r="U1522" s="255"/>
      <c r="V1522" s="255"/>
      <c r="W1522" s="255"/>
      <c r="X1522" s="255"/>
      <c r="Y1522" s="255"/>
      <c r="Z1522" s="255"/>
      <c r="AA1522" s="255"/>
      <c r="AB1522" s="255"/>
      <c r="AC1522" s="255"/>
      <c r="AD1522" s="255"/>
      <c r="AE1522" s="377"/>
      <c r="AF1522" s="366"/>
      <c r="AG1522" s="366"/>
      <c r="AH1522" s="366"/>
      <c r="AI1522" s="366"/>
      <c r="AJ1522" s="366"/>
      <c r="AK1522" s="366"/>
      <c r="AL1522" s="366"/>
      <c r="AM1522" s="366"/>
      <c r="AN1522" s="366"/>
      <c r="AO1522" s="366"/>
      <c r="AP1522" s="366"/>
      <c r="AQ1522" s="366"/>
      <c r="AR1522" s="366"/>
      <c r="AS1522" s="256">
        <f>SUM(AE1522:AR1522)</f>
        <v>0</v>
      </c>
    </row>
    <row r="1523" spans="1:45" ht="15" hidden="1" customHeight="1" outlineLevel="1">
      <c r="A1523" s="464"/>
      <c r="B1523" s="254" t="s">
        <v>742</v>
      </c>
      <c r="C1523" s="251" t="s">
        <v>163</v>
      </c>
      <c r="D1523" s="255"/>
      <c r="E1523" s="255"/>
      <c r="F1523" s="255"/>
      <c r="G1523" s="255"/>
      <c r="H1523" s="255"/>
      <c r="I1523" s="255"/>
      <c r="J1523" s="255"/>
      <c r="K1523" s="255"/>
      <c r="L1523" s="255"/>
      <c r="M1523" s="255"/>
      <c r="N1523" s="255"/>
      <c r="O1523" s="255"/>
      <c r="P1523" s="255"/>
      <c r="Q1523" s="255">
        <f>Q1522</f>
        <v>12</v>
      </c>
      <c r="R1523" s="255"/>
      <c r="S1523" s="255"/>
      <c r="T1523" s="255"/>
      <c r="U1523" s="255"/>
      <c r="V1523" s="255"/>
      <c r="W1523" s="255"/>
      <c r="X1523" s="255"/>
      <c r="Y1523" s="255"/>
      <c r="Z1523" s="255"/>
      <c r="AA1523" s="255"/>
      <c r="AB1523" s="255"/>
      <c r="AC1523" s="255"/>
      <c r="AD1523" s="255"/>
      <c r="AE1523" s="362">
        <f>AE1522</f>
        <v>0</v>
      </c>
      <c r="AF1523" s="362">
        <f t="shared" ref="AF1523:AR1523" si="3610">AF1522</f>
        <v>0</v>
      </c>
      <c r="AG1523" s="362">
        <f t="shared" si="3610"/>
        <v>0</v>
      </c>
      <c r="AH1523" s="362">
        <f t="shared" si="3610"/>
        <v>0</v>
      </c>
      <c r="AI1523" s="362">
        <f t="shared" si="3610"/>
        <v>0</v>
      </c>
      <c r="AJ1523" s="362">
        <f t="shared" si="3610"/>
        <v>0</v>
      </c>
      <c r="AK1523" s="362">
        <f t="shared" si="3610"/>
        <v>0</v>
      </c>
      <c r="AL1523" s="362">
        <f t="shared" si="3610"/>
        <v>0</v>
      </c>
      <c r="AM1523" s="362">
        <f t="shared" si="3610"/>
        <v>0</v>
      </c>
      <c r="AN1523" s="362">
        <f t="shared" si="3610"/>
        <v>0</v>
      </c>
      <c r="AO1523" s="362">
        <f t="shared" si="3610"/>
        <v>0</v>
      </c>
      <c r="AP1523" s="362">
        <f t="shared" si="3610"/>
        <v>0</v>
      </c>
      <c r="AQ1523" s="362">
        <f t="shared" si="3610"/>
        <v>0</v>
      </c>
      <c r="AR1523" s="362">
        <f t="shared" si="3610"/>
        <v>0</v>
      </c>
      <c r="AS1523" s="266"/>
    </row>
    <row r="1524" spans="1:45" ht="15" hidden="1" customHeight="1" outlineLevel="1">
      <c r="A1524" s="464"/>
      <c r="B1524" s="379"/>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251"/>
      <c r="AE1524" s="363"/>
      <c r="AF1524" s="376"/>
      <c r="AG1524" s="376"/>
      <c r="AH1524" s="376"/>
      <c r="AI1524" s="376"/>
      <c r="AJ1524" s="376"/>
      <c r="AK1524" s="376"/>
      <c r="AL1524" s="376"/>
      <c r="AM1524" s="376"/>
      <c r="AN1524" s="376"/>
      <c r="AO1524" s="376"/>
      <c r="AP1524" s="376"/>
      <c r="AQ1524" s="376"/>
      <c r="AR1524" s="376"/>
      <c r="AS1524" s="266"/>
    </row>
    <row r="1525" spans="1:45" ht="32.85" hidden="1" customHeight="1" outlineLevel="1">
      <c r="A1525" s="464">
        <v>45</v>
      </c>
      <c r="B1525" s="379" t="s">
        <v>137</v>
      </c>
      <c r="C1525" s="251" t="s">
        <v>25</v>
      </c>
      <c r="D1525" s="255"/>
      <c r="E1525" s="255"/>
      <c r="F1525" s="255"/>
      <c r="G1525" s="255"/>
      <c r="H1525" s="255"/>
      <c r="I1525" s="255"/>
      <c r="J1525" s="255"/>
      <c r="K1525" s="255"/>
      <c r="L1525" s="255"/>
      <c r="M1525" s="255"/>
      <c r="N1525" s="255"/>
      <c r="O1525" s="255"/>
      <c r="P1525" s="255"/>
      <c r="Q1525" s="255">
        <v>12</v>
      </c>
      <c r="R1525" s="255"/>
      <c r="S1525" s="255"/>
      <c r="T1525" s="255"/>
      <c r="U1525" s="255"/>
      <c r="V1525" s="255"/>
      <c r="W1525" s="255"/>
      <c r="X1525" s="255"/>
      <c r="Y1525" s="255"/>
      <c r="Z1525" s="255"/>
      <c r="AA1525" s="255"/>
      <c r="AB1525" s="255"/>
      <c r="AC1525" s="255"/>
      <c r="AD1525" s="255"/>
      <c r="AE1525" s="377"/>
      <c r="AF1525" s="366"/>
      <c r="AG1525" s="366"/>
      <c r="AH1525" s="366"/>
      <c r="AI1525" s="366"/>
      <c r="AJ1525" s="366"/>
      <c r="AK1525" s="366"/>
      <c r="AL1525" s="366"/>
      <c r="AM1525" s="366"/>
      <c r="AN1525" s="366"/>
      <c r="AO1525" s="366"/>
      <c r="AP1525" s="366"/>
      <c r="AQ1525" s="366"/>
      <c r="AR1525" s="366"/>
      <c r="AS1525" s="256">
        <f>SUM(AE1525:AR1525)</f>
        <v>0</v>
      </c>
    </row>
    <row r="1526" spans="1:45" ht="15" hidden="1" customHeight="1" outlineLevel="1">
      <c r="A1526" s="464"/>
      <c r="B1526" s="254" t="s">
        <v>742</v>
      </c>
      <c r="C1526" s="251" t="s">
        <v>163</v>
      </c>
      <c r="D1526" s="255"/>
      <c r="E1526" s="255"/>
      <c r="F1526" s="255"/>
      <c r="G1526" s="255"/>
      <c r="H1526" s="255"/>
      <c r="I1526" s="255"/>
      <c r="J1526" s="255"/>
      <c r="K1526" s="255"/>
      <c r="L1526" s="255"/>
      <c r="M1526" s="255"/>
      <c r="N1526" s="255"/>
      <c r="O1526" s="255"/>
      <c r="P1526" s="255"/>
      <c r="Q1526" s="255">
        <f>Q1525</f>
        <v>12</v>
      </c>
      <c r="R1526" s="255"/>
      <c r="S1526" s="255"/>
      <c r="T1526" s="255"/>
      <c r="U1526" s="255"/>
      <c r="V1526" s="255"/>
      <c r="W1526" s="255"/>
      <c r="X1526" s="255"/>
      <c r="Y1526" s="255"/>
      <c r="Z1526" s="255"/>
      <c r="AA1526" s="255"/>
      <c r="AB1526" s="255"/>
      <c r="AC1526" s="255"/>
      <c r="AD1526" s="255"/>
      <c r="AE1526" s="362">
        <f>AE1525</f>
        <v>0</v>
      </c>
      <c r="AF1526" s="362">
        <f t="shared" ref="AF1526:AR1526" si="3611">AF1525</f>
        <v>0</v>
      </c>
      <c r="AG1526" s="362">
        <f t="shared" si="3611"/>
        <v>0</v>
      </c>
      <c r="AH1526" s="362">
        <f t="shared" si="3611"/>
        <v>0</v>
      </c>
      <c r="AI1526" s="362">
        <f t="shared" si="3611"/>
        <v>0</v>
      </c>
      <c r="AJ1526" s="362">
        <f t="shared" si="3611"/>
        <v>0</v>
      </c>
      <c r="AK1526" s="362">
        <f t="shared" si="3611"/>
        <v>0</v>
      </c>
      <c r="AL1526" s="362">
        <f t="shared" si="3611"/>
        <v>0</v>
      </c>
      <c r="AM1526" s="362">
        <f t="shared" si="3611"/>
        <v>0</v>
      </c>
      <c r="AN1526" s="362">
        <f t="shared" si="3611"/>
        <v>0</v>
      </c>
      <c r="AO1526" s="362">
        <f t="shared" si="3611"/>
        <v>0</v>
      </c>
      <c r="AP1526" s="362">
        <f t="shared" si="3611"/>
        <v>0</v>
      </c>
      <c r="AQ1526" s="362">
        <f t="shared" si="3611"/>
        <v>0</v>
      </c>
      <c r="AR1526" s="362">
        <f t="shared" si="3611"/>
        <v>0</v>
      </c>
      <c r="AS1526" s="266"/>
    </row>
    <row r="1527" spans="1:45" ht="15" hidden="1" customHeight="1" outlineLevel="1">
      <c r="A1527" s="464"/>
      <c r="B1527" s="379"/>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251"/>
      <c r="AE1527" s="363"/>
      <c r="AF1527" s="376"/>
      <c r="AG1527" s="376"/>
      <c r="AH1527" s="376"/>
      <c r="AI1527" s="376"/>
      <c r="AJ1527" s="376"/>
      <c r="AK1527" s="376"/>
      <c r="AL1527" s="376"/>
      <c r="AM1527" s="376"/>
      <c r="AN1527" s="376"/>
      <c r="AO1527" s="376"/>
      <c r="AP1527" s="376"/>
      <c r="AQ1527" s="376"/>
      <c r="AR1527" s="376"/>
      <c r="AS1527" s="266"/>
    </row>
    <row r="1528" spans="1:45" ht="32.1" hidden="1" customHeight="1" outlineLevel="1">
      <c r="A1528" s="464">
        <v>46</v>
      </c>
      <c r="B1528" s="379" t="s">
        <v>138</v>
      </c>
      <c r="C1528" s="251" t="s">
        <v>25</v>
      </c>
      <c r="D1528" s="255"/>
      <c r="E1528" s="255"/>
      <c r="F1528" s="255"/>
      <c r="G1528" s="255"/>
      <c r="H1528" s="255"/>
      <c r="I1528" s="255"/>
      <c r="J1528" s="255"/>
      <c r="K1528" s="255"/>
      <c r="L1528" s="255"/>
      <c r="M1528" s="255"/>
      <c r="N1528" s="255"/>
      <c r="O1528" s="255"/>
      <c r="P1528" s="255"/>
      <c r="Q1528" s="255">
        <v>12</v>
      </c>
      <c r="R1528" s="255"/>
      <c r="S1528" s="255"/>
      <c r="T1528" s="255"/>
      <c r="U1528" s="255"/>
      <c r="V1528" s="255"/>
      <c r="W1528" s="255"/>
      <c r="X1528" s="255"/>
      <c r="Y1528" s="255"/>
      <c r="Z1528" s="255"/>
      <c r="AA1528" s="255"/>
      <c r="AB1528" s="255"/>
      <c r="AC1528" s="255"/>
      <c r="AD1528" s="255"/>
      <c r="AE1528" s="377"/>
      <c r="AF1528" s="366"/>
      <c r="AG1528" s="366"/>
      <c r="AH1528" s="366"/>
      <c r="AI1528" s="366"/>
      <c r="AJ1528" s="366"/>
      <c r="AK1528" s="366"/>
      <c r="AL1528" s="366"/>
      <c r="AM1528" s="366"/>
      <c r="AN1528" s="366"/>
      <c r="AO1528" s="366"/>
      <c r="AP1528" s="366"/>
      <c r="AQ1528" s="366"/>
      <c r="AR1528" s="366"/>
      <c r="AS1528" s="256">
        <f>SUM(AE1528:AR1528)</f>
        <v>0</v>
      </c>
    </row>
    <row r="1529" spans="1:45" ht="15" hidden="1" customHeight="1" outlineLevel="1">
      <c r="A1529" s="464"/>
      <c r="B1529" s="254" t="s">
        <v>742</v>
      </c>
      <c r="C1529" s="251" t="s">
        <v>163</v>
      </c>
      <c r="D1529" s="255"/>
      <c r="E1529" s="255"/>
      <c r="F1529" s="255"/>
      <c r="G1529" s="255"/>
      <c r="H1529" s="255"/>
      <c r="I1529" s="255"/>
      <c r="J1529" s="255"/>
      <c r="K1529" s="255"/>
      <c r="L1529" s="255"/>
      <c r="M1529" s="255"/>
      <c r="N1529" s="255"/>
      <c r="O1529" s="255"/>
      <c r="P1529" s="255"/>
      <c r="Q1529" s="255">
        <f>Q1528</f>
        <v>12</v>
      </c>
      <c r="R1529" s="255"/>
      <c r="S1529" s="255"/>
      <c r="T1529" s="255"/>
      <c r="U1529" s="255"/>
      <c r="V1529" s="255"/>
      <c r="W1529" s="255"/>
      <c r="X1529" s="255"/>
      <c r="Y1529" s="255"/>
      <c r="Z1529" s="255"/>
      <c r="AA1529" s="255"/>
      <c r="AB1529" s="255"/>
      <c r="AC1529" s="255"/>
      <c r="AD1529" s="255"/>
      <c r="AE1529" s="362">
        <f>AE1528</f>
        <v>0</v>
      </c>
      <c r="AF1529" s="362">
        <f t="shared" ref="AF1529:AR1529" si="3612">AF1528</f>
        <v>0</v>
      </c>
      <c r="AG1529" s="362">
        <f t="shared" si="3612"/>
        <v>0</v>
      </c>
      <c r="AH1529" s="362">
        <f t="shared" si="3612"/>
        <v>0</v>
      </c>
      <c r="AI1529" s="362">
        <f t="shared" si="3612"/>
        <v>0</v>
      </c>
      <c r="AJ1529" s="362">
        <f t="shared" si="3612"/>
        <v>0</v>
      </c>
      <c r="AK1529" s="362">
        <f t="shared" si="3612"/>
        <v>0</v>
      </c>
      <c r="AL1529" s="362">
        <f t="shared" si="3612"/>
        <v>0</v>
      </c>
      <c r="AM1529" s="362">
        <f t="shared" si="3612"/>
        <v>0</v>
      </c>
      <c r="AN1529" s="362">
        <f t="shared" si="3612"/>
        <v>0</v>
      </c>
      <c r="AO1529" s="362">
        <f t="shared" si="3612"/>
        <v>0</v>
      </c>
      <c r="AP1529" s="362">
        <f t="shared" si="3612"/>
        <v>0</v>
      </c>
      <c r="AQ1529" s="362">
        <f t="shared" si="3612"/>
        <v>0</v>
      </c>
      <c r="AR1529" s="362">
        <f t="shared" si="3612"/>
        <v>0</v>
      </c>
      <c r="AS1529" s="266"/>
    </row>
    <row r="1530" spans="1:45" ht="15" hidden="1" customHeight="1" outlineLevel="1">
      <c r="A1530" s="464"/>
      <c r="B1530" s="379"/>
      <c r="C1530" s="251"/>
      <c r="D1530" s="251"/>
      <c r="E1530" s="251"/>
      <c r="F1530" s="251"/>
      <c r="G1530" s="251"/>
      <c r="H1530" s="251"/>
      <c r="I1530" s="251"/>
      <c r="J1530" s="251"/>
      <c r="K1530" s="251"/>
      <c r="L1530" s="251"/>
      <c r="M1530" s="251"/>
      <c r="N1530" s="251"/>
      <c r="O1530" s="251"/>
      <c r="P1530" s="251"/>
      <c r="Q1530" s="251"/>
      <c r="R1530" s="251"/>
      <c r="S1530" s="251"/>
      <c r="T1530" s="251"/>
      <c r="U1530" s="251"/>
      <c r="V1530" s="251"/>
      <c r="W1530" s="251"/>
      <c r="X1530" s="251"/>
      <c r="Y1530" s="251"/>
      <c r="Z1530" s="251"/>
      <c r="AA1530" s="251"/>
      <c r="AB1530" s="251"/>
      <c r="AC1530" s="251"/>
      <c r="AD1530" s="251"/>
      <c r="AE1530" s="363"/>
      <c r="AF1530" s="376"/>
      <c r="AG1530" s="376"/>
      <c r="AH1530" s="376"/>
      <c r="AI1530" s="376"/>
      <c r="AJ1530" s="376"/>
      <c r="AK1530" s="376"/>
      <c r="AL1530" s="376"/>
      <c r="AM1530" s="376"/>
      <c r="AN1530" s="376"/>
      <c r="AO1530" s="376"/>
      <c r="AP1530" s="376"/>
      <c r="AQ1530" s="376"/>
      <c r="AR1530" s="376"/>
      <c r="AS1530" s="266"/>
    </row>
    <row r="1531" spans="1:45" ht="35.85" hidden="1" customHeight="1" outlineLevel="1">
      <c r="A1531" s="464">
        <v>47</v>
      </c>
      <c r="B1531" s="379" t="s">
        <v>139</v>
      </c>
      <c r="C1531" s="251" t="s">
        <v>25</v>
      </c>
      <c r="D1531" s="255"/>
      <c r="E1531" s="255"/>
      <c r="F1531" s="255"/>
      <c r="G1531" s="255"/>
      <c r="H1531" s="255"/>
      <c r="I1531" s="255"/>
      <c r="J1531" s="255"/>
      <c r="K1531" s="255"/>
      <c r="L1531" s="255"/>
      <c r="M1531" s="255"/>
      <c r="N1531" s="255"/>
      <c r="O1531" s="255"/>
      <c r="P1531" s="255"/>
      <c r="Q1531" s="255">
        <v>12</v>
      </c>
      <c r="R1531" s="255"/>
      <c r="S1531" s="255"/>
      <c r="T1531" s="255"/>
      <c r="U1531" s="255"/>
      <c r="V1531" s="255"/>
      <c r="W1531" s="255"/>
      <c r="X1531" s="255"/>
      <c r="Y1531" s="255"/>
      <c r="Z1531" s="255"/>
      <c r="AA1531" s="255"/>
      <c r="AB1531" s="255"/>
      <c r="AC1531" s="255"/>
      <c r="AD1531" s="255"/>
      <c r="AE1531" s="377"/>
      <c r="AF1531" s="366"/>
      <c r="AG1531" s="366"/>
      <c r="AH1531" s="366"/>
      <c r="AI1531" s="366"/>
      <c r="AJ1531" s="366"/>
      <c r="AK1531" s="366"/>
      <c r="AL1531" s="366"/>
      <c r="AM1531" s="366"/>
      <c r="AN1531" s="366"/>
      <c r="AO1531" s="366"/>
      <c r="AP1531" s="366"/>
      <c r="AQ1531" s="366"/>
      <c r="AR1531" s="366"/>
      <c r="AS1531" s="256">
        <f>SUM(AE1531:AR1531)</f>
        <v>0</v>
      </c>
    </row>
    <row r="1532" spans="1:45" ht="15" hidden="1" customHeight="1" outlineLevel="1">
      <c r="A1532" s="464"/>
      <c r="B1532" s="254" t="s">
        <v>742</v>
      </c>
      <c r="C1532" s="251" t="s">
        <v>163</v>
      </c>
      <c r="D1532" s="255"/>
      <c r="E1532" s="255"/>
      <c r="F1532" s="255"/>
      <c r="G1532" s="255"/>
      <c r="H1532" s="255"/>
      <c r="I1532" s="255"/>
      <c r="J1532" s="255"/>
      <c r="K1532" s="255"/>
      <c r="L1532" s="255"/>
      <c r="M1532" s="255"/>
      <c r="N1532" s="255"/>
      <c r="O1532" s="255"/>
      <c r="P1532" s="255"/>
      <c r="Q1532" s="255">
        <f>Q1531</f>
        <v>12</v>
      </c>
      <c r="R1532" s="255"/>
      <c r="S1532" s="255"/>
      <c r="T1532" s="255"/>
      <c r="U1532" s="255"/>
      <c r="V1532" s="255"/>
      <c r="W1532" s="255"/>
      <c r="X1532" s="255"/>
      <c r="Y1532" s="255"/>
      <c r="Z1532" s="255"/>
      <c r="AA1532" s="255"/>
      <c r="AB1532" s="255"/>
      <c r="AC1532" s="255"/>
      <c r="AD1532" s="255"/>
      <c r="AE1532" s="362">
        <f>AE1531</f>
        <v>0</v>
      </c>
      <c r="AF1532" s="362">
        <f t="shared" ref="AF1532:AR1532" si="3613">AF1531</f>
        <v>0</v>
      </c>
      <c r="AG1532" s="362">
        <f t="shared" si="3613"/>
        <v>0</v>
      </c>
      <c r="AH1532" s="362">
        <f t="shared" si="3613"/>
        <v>0</v>
      </c>
      <c r="AI1532" s="362">
        <f t="shared" si="3613"/>
        <v>0</v>
      </c>
      <c r="AJ1532" s="362">
        <f t="shared" si="3613"/>
        <v>0</v>
      </c>
      <c r="AK1532" s="362">
        <f t="shared" si="3613"/>
        <v>0</v>
      </c>
      <c r="AL1532" s="362">
        <f t="shared" si="3613"/>
        <v>0</v>
      </c>
      <c r="AM1532" s="362">
        <f t="shared" si="3613"/>
        <v>0</v>
      </c>
      <c r="AN1532" s="362">
        <f t="shared" si="3613"/>
        <v>0</v>
      </c>
      <c r="AO1532" s="362">
        <f t="shared" si="3613"/>
        <v>0</v>
      </c>
      <c r="AP1532" s="362">
        <f t="shared" si="3613"/>
        <v>0</v>
      </c>
      <c r="AQ1532" s="362">
        <f t="shared" si="3613"/>
        <v>0</v>
      </c>
      <c r="AR1532" s="362">
        <f t="shared" si="3613"/>
        <v>0</v>
      </c>
      <c r="AS1532" s="266"/>
    </row>
    <row r="1533" spans="1:45" ht="15" hidden="1" customHeight="1" outlineLevel="1">
      <c r="A1533" s="464"/>
      <c r="B1533" s="379"/>
      <c r="C1533" s="251"/>
      <c r="D1533" s="251"/>
      <c r="E1533" s="251"/>
      <c r="F1533" s="251"/>
      <c r="G1533" s="251"/>
      <c r="H1533" s="251"/>
      <c r="I1533" s="251"/>
      <c r="J1533" s="251"/>
      <c r="K1533" s="251"/>
      <c r="L1533" s="251"/>
      <c r="M1533" s="251"/>
      <c r="N1533" s="251"/>
      <c r="O1533" s="251"/>
      <c r="P1533" s="251"/>
      <c r="Q1533" s="251"/>
      <c r="R1533" s="251"/>
      <c r="S1533" s="251"/>
      <c r="T1533" s="251"/>
      <c r="U1533" s="251"/>
      <c r="V1533" s="251"/>
      <c r="W1533" s="251"/>
      <c r="X1533" s="251"/>
      <c r="Y1533" s="251"/>
      <c r="Z1533" s="251"/>
      <c r="AA1533" s="251"/>
      <c r="AB1533" s="251"/>
      <c r="AC1533" s="251"/>
      <c r="AD1533" s="251"/>
      <c r="AE1533" s="363"/>
      <c r="AF1533" s="376"/>
      <c r="AG1533" s="376"/>
      <c r="AH1533" s="376"/>
      <c r="AI1533" s="376"/>
      <c r="AJ1533" s="376"/>
      <c r="AK1533" s="376"/>
      <c r="AL1533" s="376"/>
      <c r="AM1533" s="376"/>
      <c r="AN1533" s="376"/>
      <c r="AO1533" s="376"/>
      <c r="AP1533" s="376"/>
      <c r="AQ1533" s="376"/>
      <c r="AR1533" s="376"/>
      <c r="AS1533" s="266"/>
    </row>
    <row r="1534" spans="1:45" ht="39.75" hidden="1" customHeight="1" outlineLevel="1">
      <c r="A1534" s="464">
        <v>48</v>
      </c>
      <c r="B1534" s="379" t="s">
        <v>140</v>
      </c>
      <c r="C1534" s="251" t="s">
        <v>25</v>
      </c>
      <c r="D1534" s="255"/>
      <c r="E1534" s="255"/>
      <c r="F1534" s="255"/>
      <c r="G1534" s="255"/>
      <c r="H1534" s="255"/>
      <c r="I1534" s="255"/>
      <c r="J1534" s="255"/>
      <c r="K1534" s="255"/>
      <c r="L1534" s="255"/>
      <c r="M1534" s="255"/>
      <c r="N1534" s="255"/>
      <c r="O1534" s="255"/>
      <c r="P1534" s="255"/>
      <c r="Q1534" s="255">
        <v>12</v>
      </c>
      <c r="R1534" s="255"/>
      <c r="S1534" s="255"/>
      <c r="T1534" s="255"/>
      <c r="U1534" s="255"/>
      <c r="V1534" s="255"/>
      <c r="W1534" s="255"/>
      <c r="X1534" s="255"/>
      <c r="Y1534" s="255"/>
      <c r="Z1534" s="255"/>
      <c r="AA1534" s="255"/>
      <c r="AB1534" s="255"/>
      <c r="AC1534" s="255"/>
      <c r="AD1534" s="255"/>
      <c r="AE1534" s="377"/>
      <c r="AF1534" s="366"/>
      <c r="AG1534" s="366"/>
      <c r="AH1534" s="366"/>
      <c r="AI1534" s="366"/>
      <c r="AJ1534" s="366"/>
      <c r="AK1534" s="366"/>
      <c r="AL1534" s="366"/>
      <c r="AM1534" s="366"/>
      <c r="AN1534" s="366"/>
      <c r="AO1534" s="366"/>
      <c r="AP1534" s="366"/>
      <c r="AQ1534" s="366"/>
      <c r="AR1534" s="366"/>
      <c r="AS1534" s="256">
        <f>SUM(AE1534:AR1534)</f>
        <v>0</v>
      </c>
    </row>
    <row r="1535" spans="1:45" ht="15" hidden="1" customHeight="1" outlineLevel="1">
      <c r="A1535" s="464"/>
      <c r="B1535" s="254" t="s">
        <v>742</v>
      </c>
      <c r="C1535" s="251" t="s">
        <v>163</v>
      </c>
      <c r="D1535" s="255"/>
      <c r="E1535" s="255"/>
      <c r="F1535" s="255"/>
      <c r="G1535" s="255"/>
      <c r="H1535" s="255"/>
      <c r="I1535" s="255"/>
      <c r="J1535" s="255"/>
      <c r="K1535" s="255"/>
      <c r="L1535" s="255"/>
      <c r="M1535" s="255"/>
      <c r="N1535" s="255"/>
      <c r="O1535" s="255"/>
      <c r="P1535" s="255"/>
      <c r="Q1535" s="255">
        <f>Q1534</f>
        <v>12</v>
      </c>
      <c r="R1535" s="255"/>
      <c r="S1535" s="255"/>
      <c r="T1535" s="255"/>
      <c r="U1535" s="255"/>
      <c r="V1535" s="255"/>
      <c r="W1535" s="255"/>
      <c r="X1535" s="255"/>
      <c r="Y1535" s="255"/>
      <c r="Z1535" s="255"/>
      <c r="AA1535" s="255"/>
      <c r="AB1535" s="255"/>
      <c r="AC1535" s="255"/>
      <c r="AD1535" s="255"/>
      <c r="AE1535" s="362">
        <f>AE1534</f>
        <v>0</v>
      </c>
      <c r="AF1535" s="362">
        <f t="shared" ref="AF1535:AR1535" si="3614">AF1534</f>
        <v>0</v>
      </c>
      <c r="AG1535" s="362">
        <f t="shared" si="3614"/>
        <v>0</v>
      </c>
      <c r="AH1535" s="362">
        <f t="shared" si="3614"/>
        <v>0</v>
      </c>
      <c r="AI1535" s="362">
        <f t="shared" si="3614"/>
        <v>0</v>
      </c>
      <c r="AJ1535" s="362">
        <f t="shared" si="3614"/>
        <v>0</v>
      </c>
      <c r="AK1535" s="362">
        <f t="shared" si="3614"/>
        <v>0</v>
      </c>
      <c r="AL1535" s="362">
        <f t="shared" si="3614"/>
        <v>0</v>
      </c>
      <c r="AM1535" s="362">
        <f t="shared" si="3614"/>
        <v>0</v>
      </c>
      <c r="AN1535" s="362">
        <f t="shared" si="3614"/>
        <v>0</v>
      </c>
      <c r="AO1535" s="362">
        <f t="shared" si="3614"/>
        <v>0</v>
      </c>
      <c r="AP1535" s="362">
        <f t="shared" si="3614"/>
        <v>0</v>
      </c>
      <c r="AQ1535" s="362">
        <f t="shared" si="3614"/>
        <v>0</v>
      </c>
      <c r="AR1535" s="362">
        <f t="shared" si="3614"/>
        <v>0</v>
      </c>
      <c r="AS1535" s="266"/>
    </row>
    <row r="1536" spans="1:45" ht="15" hidden="1" customHeight="1" outlineLevel="1">
      <c r="A1536" s="464"/>
      <c r="B1536" s="379"/>
      <c r="C1536" s="251"/>
      <c r="D1536" s="251"/>
      <c r="E1536" s="251"/>
      <c r="F1536" s="251"/>
      <c r="G1536" s="251"/>
      <c r="H1536" s="251"/>
      <c r="I1536" s="251"/>
      <c r="J1536" s="251"/>
      <c r="K1536" s="251"/>
      <c r="L1536" s="251"/>
      <c r="M1536" s="251"/>
      <c r="N1536" s="251"/>
      <c r="O1536" s="251"/>
      <c r="P1536" s="251"/>
      <c r="Q1536" s="251"/>
      <c r="R1536" s="251"/>
      <c r="S1536" s="251"/>
      <c r="T1536" s="251"/>
      <c r="U1536" s="251"/>
      <c r="V1536" s="251"/>
      <c r="W1536" s="251"/>
      <c r="X1536" s="251"/>
      <c r="Y1536" s="251"/>
      <c r="Z1536" s="251"/>
      <c r="AA1536" s="251"/>
      <c r="AB1536" s="251"/>
      <c r="AC1536" s="251"/>
      <c r="AD1536" s="251"/>
      <c r="AE1536" s="363"/>
      <c r="AF1536" s="376"/>
      <c r="AG1536" s="376"/>
      <c r="AH1536" s="376"/>
      <c r="AI1536" s="376"/>
      <c r="AJ1536" s="376"/>
      <c r="AK1536" s="376"/>
      <c r="AL1536" s="376"/>
      <c r="AM1536" s="376"/>
      <c r="AN1536" s="376"/>
      <c r="AO1536" s="376"/>
      <c r="AP1536" s="376"/>
      <c r="AQ1536" s="376"/>
      <c r="AR1536" s="376"/>
      <c r="AS1536" s="266"/>
    </row>
    <row r="1537" spans="1:45" ht="33" hidden="1" customHeight="1" outlineLevel="1">
      <c r="A1537" s="464">
        <v>49</v>
      </c>
      <c r="B1537" s="379" t="s">
        <v>141</v>
      </c>
      <c r="C1537" s="251" t="s">
        <v>25</v>
      </c>
      <c r="D1537" s="255"/>
      <c r="E1537" s="255"/>
      <c r="F1537" s="255"/>
      <c r="G1537" s="255"/>
      <c r="H1537" s="255"/>
      <c r="I1537" s="255"/>
      <c r="J1537" s="255"/>
      <c r="K1537" s="255"/>
      <c r="L1537" s="255"/>
      <c r="M1537" s="255"/>
      <c r="N1537" s="255"/>
      <c r="O1537" s="255"/>
      <c r="P1537" s="255"/>
      <c r="Q1537" s="255">
        <v>12</v>
      </c>
      <c r="R1537" s="255"/>
      <c r="S1537" s="255"/>
      <c r="T1537" s="255"/>
      <c r="U1537" s="255"/>
      <c r="V1537" s="255"/>
      <c r="W1537" s="255"/>
      <c r="X1537" s="255"/>
      <c r="Y1537" s="255"/>
      <c r="Z1537" s="255"/>
      <c r="AA1537" s="255"/>
      <c r="AB1537" s="255"/>
      <c r="AC1537" s="255"/>
      <c r="AD1537" s="255"/>
      <c r="AE1537" s="377"/>
      <c r="AF1537" s="366"/>
      <c r="AG1537" s="366"/>
      <c r="AH1537" s="366"/>
      <c r="AI1537" s="366"/>
      <c r="AJ1537" s="366"/>
      <c r="AK1537" s="366"/>
      <c r="AL1537" s="366"/>
      <c r="AM1537" s="366"/>
      <c r="AN1537" s="366"/>
      <c r="AO1537" s="366"/>
      <c r="AP1537" s="366"/>
      <c r="AQ1537" s="366"/>
      <c r="AR1537" s="366"/>
      <c r="AS1537" s="256">
        <f>SUM(AE1537:AR1537)</f>
        <v>0</v>
      </c>
    </row>
    <row r="1538" spans="1:45" ht="15" hidden="1" customHeight="1" outlineLevel="1">
      <c r="A1538" s="464"/>
      <c r="B1538" s="254" t="s">
        <v>742</v>
      </c>
      <c r="C1538" s="251" t="s">
        <v>163</v>
      </c>
      <c r="D1538" s="255"/>
      <c r="E1538" s="255"/>
      <c r="F1538" s="255"/>
      <c r="G1538" s="255"/>
      <c r="H1538" s="255"/>
      <c r="I1538" s="255"/>
      <c r="J1538" s="255"/>
      <c r="K1538" s="255"/>
      <c r="L1538" s="255"/>
      <c r="M1538" s="255"/>
      <c r="N1538" s="255"/>
      <c r="O1538" s="255"/>
      <c r="P1538" s="255"/>
      <c r="Q1538" s="255">
        <f>Q1537</f>
        <v>12</v>
      </c>
      <c r="R1538" s="255"/>
      <c r="S1538" s="255"/>
      <c r="T1538" s="255"/>
      <c r="U1538" s="255"/>
      <c r="V1538" s="255"/>
      <c r="W1538" s="255"/>
      <c r="X1538" s="255"/>
      <c r="Y1538" s="255"/>
      <c r="Z1538" s="255"/>
      <c r="AA1538" s="255"/>
      <c r="AB1538" s="255"/>
      <c r="AC1538" s="255"/>
      <c r="AD1538" s="255"/>
      <c r="AE1538" s="362">
        <f>AE1537</f>
        <v>0</v>
      </c>
      <c r="AF1538" s="362">
        <f t="shared" ref="AF1538:AR1538" si="3615">AF1537</f>
        <v>0</v>
      </c>
      <c r="AG1538" s="362">
        <f t="shared" si="3615"/>
        <v>0</v>
      </c>
      <c r="AH1538" s="362">
        <f t="shared" si="3615"/>
        <v>0</v>
      </c>
      <c r="AI1538" s="362">
        <f t="shared" si="3615"/>
        <v>0</v>
      </c>
      <c r="AJ1538" s="362">
        <f t="shared" si="3615"/>
        <v>0</v>
      </c>
      <c r="AK1538" s="362">
        <f t="shared" si="3615"/>
        <v>0</v>
      </c>
      <c r="AL1538" s="362">
        <f t="shared" si="3615"/>
        <v>0</v>
      </c>
      <c r="AM1538" s="362">
        <f t="shared" si="3615"/>
        <v>0</v>
      </c>
      <c r="AN1538" s="362">
        <f t="shared" si="3615"/>
        <v>0</v>
      </c>
      <c r="AO1538" s="362">
        <f t="shared" si="3615"/>
        <v>0</v>
      </c>
      <c r="AP1538" s="362">
        <f t="shared" si="3615"/>
        <v>0</v>
      </c>
      <c r="AQ1538" s="362">
        <f t="shared" si="3615"/>
        <v>0</v>
      </c>
      <c r="AR1538" s="362">
        <f t="shared" si="3615"/>
        <v>0</v>
      </c>
      <c r="AS1538" s="266"/>
    </row>
    <row r="1539" spans="1:45" ht="15" hidden="1" customHeight="1" outlineLevel="1">
      <c r="A1539" s="464"/>
      <c r="B1539" s="254"/>
      <c r="C1539" s="251"/>
      <c r="D1539" s="670"/>
      <c r="E1539" s="670"/>
      <c r="F1539" s="670"/>
      <c r="G1539" s="670"/>
      <c r="H1539" s="670"/>
      <c r="I1539" s="670"/>
      <c r="J1539" s="670"/>
      <c r="K1539" s="670"/>
      <c r="L1539" s="670"/>
      <c r="M1539" s="670"/>
      <c r="N1539" s="670"/>
      <c r="O1539" s="670"/>
      <c r="P1539" s="670"/>
      <c r="Q1539" s="670"/>
      <c r="R1539" s="670"/>
      <c r="S1539" s="670"/>
      <c r="T1539" s="670"/>
      <c r="U1539" s="670"/>
      <c r="V1539" s="670"/>
      <c r="W1539" s="670"/>
      <c r="X1539" s="670"/>
      <c r="Y1539" s="670"/>
      <c r="Z1539" s="670"/>
      <c r="AA1539" s="670"/>
      <c r="AB1539" s="670"/>
      <c r="AC1539" s="670"/>
      <c r="AD1539" s="670"/>
      <c r="AE1539" s="362"/>
      <c r="AF1539" s="362"/>
      <c r="AG1539" s="362"/>
      <c r="AH1539" s="362"/>
      <c r="AI1539" s="362"/>
      <c r="AJ1539" s="362"/>
      <c r="AK1539" s="362"/>
      <c r="AL1539" s="362"/>
      <c r="AM1539" s="362"/>
      <c r="AN1539" s="362"/>
      <c r="AO1539" s="362"/>
      <c r="AP1539" s="362"/>
      <c r="AQ1539" s="362"/>
      <c r="AR1539" s="362"/>
      <c r="AS1539" s="266"/>
    </row>
    <row r="1540" spans="1:45" ht="15.75" outlineLevel="1">
      <c r="A1540" s="464"/>
      <c r="B1540" s="675" t="s">
        <v>920</v>
      </c>
      <c r="AS1540" s="671"/>
    </row>
    <row r="1541" spans="1:45" outlineLevel="1">
      <c r="A1541" s="464">
        <v>50</v>
      </c>
      <c r="B1541" s="254"/>
      <c r="AS1541" s="671"/>
    </row>
    <row r="1542" spans="1:45" ht="15.75" outlineLevel="1">
      <c r="A1542" s="464"/>
      <c r="B1542" s="379" t="s">
        <v>919</v>
      </c>
      <c r="C1542" s="251" t="s">
        <v>25</v>
      </c>
      <c r="D1542" s="255">
        <f>SUMIFS('7.  Persistence Report'!BB$27:BB$603,'7.  Persistence Report'!$D$27:$D$603,$B1542,'7.  Persistence Report'!$H$27:$H$603,$D$1380,'7.  Persistence Report'!$J$27:$J$603,"&lt;&gt;Adjustment")</f>
        <v>0</v>
      </c>
      <c r="E1542" s="255">
        <f>SUMIFS('7.  Persistence Report'!BC$27:BC$603,'7.  Persistence Report'!$D$27:$D$603,$B1542,'7.  Persistence Report'!$H$27:$H$603,$D$1380,'7.  Persistence Report'!$J$27:$J$603,"&lt;&gt;Adjustment")</f>
        <v>0</v>
      </c>
      <c r="F1542" s="255">
        <f>SUMIFS('7.  Persistence Report'!BD$27:BD$603,'7.  Persistence Report'!$D$27:$D$603,$B1542,'7.  Persistence Report'!$H$27:$H$603,$D$1380,'7.  Persistence Report'!$J$27:$J$603,"&lt;&gt;Adjustment")</f>
        <v>0</v>
      </c>
      <c r="G1542" s="255">
        <f>SUMIFS('7.  Persistence Report'!BE$27:BE$603,'7.  Persistence Report'!$D$27:$D$603,$B1542,'7.  Persistence Report'!$H$27:$H$603,$D$1380,'7.  Persistence Report'!$J$27:$J$603,"&lt;&gt;Adjustment")</f>
        <v>0</v>
      </c>
      <c r="H1542" s="255">
        <f>SUMIFS('7.  Persistence Report'!BF$27:BF$603,'7.  Persistence Report'!$D$27:$D$603,$B1542,'7.  Persistence Report'!$H$27:$H$603,$D$1380,'7.  Persistence Report'!$J$27:$J$603,"&lt;&gt;Adjustment")</f>
        <v>0</v>
      </c>
      <c r="I1542" s="255">
        <f>SUMIFS('7.  Persistence Report'!BG$27:BG$603,'7.  Persistence Report'!$D$27:$D$603,$B1542,'7.  Persistence Report'!$H$27:$H$603,$D$1380,'7.  Persistence Report'!$J$27:$J$603,"&lt;&gt;Adjustment")</f>
        <v>0</v>
      </c>
      <c r="J1542" s="255">
        <f>SUMIFS('7.  Persistence Report'!BH$27:BH$603,'7.  Persistence Report'!$D$27:$D$603,$B1542,'7.  Persistence Report'!$H$27:$H$603,$D$1380,'7.  Persistence Report'!$J$27:$J$603,"&lt;&gt;Adjustment")</f>
        <v>0</v>
      </c>
      <c r="K1542" s="255">
        <f>SUMIFS('7.  Persistence Report'!BI$27:BI$603,'7.  Persistence Report'!$D$27:$D$603,$B1542,'7.  Persistence Report'!$H$27:$H$603,$D$1380,'7.  Persistence Report'!$J$27:$J$603,"&lt;&gt;Adjustment")</f>
        <v>0</v>
      </c>
      <c r="L1542" s="255">
        <f>SUMIFS('7.  Persistence Report'!BJ$27:BJ$603,'7.  Persistence Report'!$D$27:$D$603,$B1542,'7.  Persistence Report'!$H$27:$H$603,$D$1380,'7.  Persistence Report'!$J$27:$J$603,"&lt;&gt;Adjustment")</f>
        <v>0</v>
      </c>
      <c r="M1542" s="255">
        <f>SUMIFS('7.  Persistence Report'!BK$27:BK$603,'7.  Persistence Report'!$D$27:$D$603,$B1542,'7.  Persistence Report'!$H$27:$H$603,$D$1380,'7.  Persistence Report'!$J$27:$J$603,"&lt;&gt;Adjustment")</f>
        <v>0</v>
      </c>
      <c r="N1542" s="255">
        <f>SUMIFS('7.  Persistence Report'!BL$27:BL$603,'7.  Persistence Report'!$D$27:$D$603,$B1542,'7.  Persistence Report'!$H$27:$H$603,$D$1380,'7.  Persistence Report'!$J$27:$J$603,"&lt;&gt;Adjustment")</f>
        <v>0</v>
      </c>
      <c r="O1542" s="255">
        <f>SUMIFS('7.  Persistence Report'!BM$27:BM$603,'7.  Persistence Report'!$D$27:$D$603,$B1542,'7.  Persistence Report'!$H$27:$H$603,$D$1380,'7.  Persistence Report'!$J$27:$J$603,"&lt;&gt;Adjustment")</f>
        <v>0</v>
      </c>
      <c r="P1542" s="255">
        <f>SUMIFS('7.  Persistence Report'!BN$27:BN$603,'7.  Persistence Report'!$D$27:$D$603,$B1542,'7.  Persistence Report'!$H$27:$H$603,$D$1380,'7.  Persistence Report'!$J$27:$J$603,"&lt;&gt;Adjustment")</f>
        <v>0</v>
      </c>
      <c r="Q1542" s="255">
        <v>12</v>
      </c>
      <c r="R1542" s="255">
        <f>SUMIFS('7.  Persistence Report'!W$27:W$603,'7.  Persistence Report'!$D$27:$D$603,$B1542,'7.  Persistence Report'!$H$27:$H$603,$R$1380,'7.  Persistence Report'!$J$27:$J$603,"&lt;&gt;Adjustment")</f>
        <v>0</v>
      </c>
      <c r="S1542" s="255">
        <f>SUMIFS('7.  Persistence Report'!X$27:X$603,'7.  Persistence Report'!$D$27:$D$603,$B1542,'7.  Persistence Report'!$H$27:$H$603,$R$1380,'7.  Persistence Report'!$J$27:$J$603,"&lt;&gt;Adjustment")</f>
        <v>0</v>
      </c>
      <c r="T1542" s="255">
        <f>SUMIFS('7.  Persistence Report'!Y$27:Y$603,'7.  Persistence Report'!$D$27:$D$603,$B1542,'7.  Persistence Report'!$H$27:$H$603,$R$1380,'7.  Persistence Report'!$J$27:$J$603,"&lt;&gt;Adjustment")</f>
        <v>0</v>
      </c>
      <c r="U1542" s="255">
        <f>SUMIFS('7.  Persistence Report'!Z$27:Z$603,'7.  Persistence Report'!$D$27:$D$603,$B1542,'7.  Persistence Report'!$H$27:$H$603,$R$1380,'7.  Persistence Report'!$J$27:$J$603,"&lt;&gt;Adjustment")</f>
        <v>0</v>
      </c>
      <c r="V1542" s="255">
        <f>SUMIFS('7.  Persistence Report'!AA$27:AA$603,'7.  Persistence Report'!$D$27:$D$603,$B1542,'7.  Persistence Report'!$H$27:$H$603,$R$1380,'7.  Persistence Report'!$J$27:$J$603,"&lt;&gt;Adjustment")</f>
        <v>0</v>
      </c>
      <c r="W1542" s="255">
        <f>SUMIFS('7.  Persistence Report'!AB$27:AB$603,'7.  Persistence Report'!$D$27:$D$603,$B1542,'7.  Persistence Report'!$H$27:$H$603,$R$1380,'7.  Persistence Report'!$J$27:$J$603,"&lt;&gt;Adjustment")</f>
        <v>0</v>
      </c>
      <c r="X1542" s="255">
        <f>SUMIFS('7.  Persistence Report'!AC$27:AC$603,'7.  Persistence Report'!$D$27:$D$603,$B1542,'7.  Persistence Report'!$H$27:$H$603,$R$1380,'7.  Persistence Report'!$J$27:$J$603,"&lt;&gt;Adjustment")</f>
        <v>0</v>
      </c>
      <c r="Y1542" s="255">
        <f>SUMIFS('7.  Persistence Report'!AD$27:AD$603,'7.  Persistence Report'!$D$27:$D$603,$B1542,'7.  Persistence Report'!$H$27:$H$603,$R$1380,'7.  Persistence Report'!$J$27:$J$603,"&lt;&gt;Adjustment")</f>
        <v>0</v>
      </c>
      <c r="Z1542" s="255">
        <f>SUMIFS('7.  Persistence Report'!AE$27:AE$603,'7.  Persistence Report'!$D$27:$D$603,$B1542,'7.  Persistence Report'!$H$27:$H$603,$R$1380,'7.  Persistence Report'!$J$27:$J$603,"&lt;&gt;Adjustment")</f>
        <v>0</v>
      </c>
      <c r="AA1542" s="255">
        <f>SUMIFS('7.  Persistence Report'!AF$27:AF$603,'7.  Persistence Report'!$D$27:$D$603,$B1542,'7.  Persistence Report'!$H$27:$H$603,$R$1380,'7.  Persistence Report'!$J$27:$J$603,"&lt;&gt;Adjustment")</f>
        <v>0</v>
      </c>
      <c r="AB1542" s="255">
        <f>SUMIFS('7.  Persistence Report'!AG$27:AG$603,'7.  Persistence Report'!$D$27:$D$603,$B1542,'7.  Persistence Report'!$H$27:$H$603,$R$1380,'7.  Persistence Report'!$J$27:$J$603,"&lt;&gt;Adjustment")</f>
        <v>0</v>
      </c>
      <c r="AC1542" s="255">
        <f>SUMIFS('7.  Persistence Report'!AH$27:AH$603,'7.  Persistence Report'!$D$27:$D$603,$B1542,'7.  Persistence Report'!$H$27:$H$603,$R$1380,'7.  Persistence Report'!$J$27:$J$603,"&lt;&gt;Adjustment")</f>
        <v>0</v>
      </c>
      <c r="AD1542" s="255">
        <f>SUMIFS('7.  Persistence Report'!AI$27:AI$603,'7.  Persistence Report'!$D$27:$D$603,$B1542,'7.  Persistence Report'!$H$27:$H$603,$R$1380,'7.  Persistence Report'!$J$27:$J$603,"&lt;&gt;Adjustment")</f>
        <v>0</v>
      </c>
      <c r="AE1542" s="361">
        <f>IFERROR(VLOOKUP($B1542,'3-a.  Rate Class Allocations'!$B:$BK,52,FALSE),0)</f>
        <v>0</v>
      </c>
      <c r="AF1542" s="361">
        <f>IFERROR(VLOOKUP($B1542,'3-a.  Rate Class Allocations'!$B:$BK,54,FALSE),0)</f>
        <v>0</v>
      </c>
      <c r="AG1542" s="361">
        <f>IFERROR(VLOOKUP($B1542,'3-a.  Rate Class Allocations'!$B:$BK,56,FALSE),0)</f>
        <v>0</v>
      </c>
      <c r="AH1542" s="361">
        <f>IFERROR(VLOOKUP($B1542,'3-a.  Rate Class Allocations'!$B:$BK,57,FALSE),0)</f>
        <v>0</v>
      </c>
      <c r="AI1542" s="361">
        <f>IFERROR(VLOOKUP($B1542,'3-a.  Rate Class Allocations'!$B:$BK,59,FALSE),0)</f>
        <v>0</v>
      </c>
      <c r="AJ1542" s="361">
        <f>IFERROR(VLOOKUP($B1542,'3-a.  Rate Class Allocations'!$B:$BK,61,FALSE),0)</f>
        <v>0</v>
      </c>
      <c r="AK1542" s="366"/>
      <c r="AL1542" s="366"/>
      <c r="AM1542" s="366"/>
      <c r="AN1542" s="366"/>
      <c r="AO1542" s="366"/>
      <c r="AP1542" s="366"/>
      <c r="AQ1542" s="366"/>
      <c r="AR1542" s="366"/>
      <c r="AS1542" s="256">
        <f>SUM(AE1542:AR1542)</f>
        <v>0</v>
      </c>
    </row>
    <row r="1543" spans="1:45" outlineLevel="1">
      <c r="A1543" s="464"/>
      <c r="B1543" s="254" t="s">
        <v>742</v>
      </c>
      <c r="C1543" s="251" t="s">
        <v>163</v>
      </c>
      <c r="D1543" s="255">
        <f>SUMIFS('7.  Persistence Report'!BB$27:BB$603,'7.  Persistence Report'!$D$27:$D$603,$B1542,'7.  Persistence Report'!$H$27:$H$603,$D$1380,'7.  Persistence Report'!$J$27:$J$603,"Adjustment")</f>
        <v>0</v>
      </c>
      <c r="E1543" s="255">
        <f>SUMIFS('7.  Persistence Report'!BC$27:BC$603,'7.  Persistence Report'!$D$27:$D$603,$B1542,'7.  Persistence Report'!$H$27:$H$603,$D$1380,'7.  Persistence Report'!$J$27:$J$603,"Adjustment")</f>
        <v>0</v>
      </c>
      <c r="F1543" s="255">
        <f>SUMIFS('7.  Persistence Report'!BD$27:BD$603,'7.  Persistence Report'!$D$27:$D$603,$B1542,'7.  Persistence Report'!$H$27:$H$603,$D$1380,'7.  Persistence Report'!$J$27:$J$603,"Adjustment")</f>
        <v>0</v>
      </c>
      <c r="G1543" s="255">
        <f>SUMIFS('7.  Persistence Report'!BE$27:BE$603,'7.  Persistence Report'!$D$27:$D$603,$B1542,'7.  Persistence Report'!$H$27:$H$603,$D$1380,'7.  Persistence Report'!$J$27:$J$603,"Adjustment")</f>
        <v>0</v>
      </c>
      <c r="H1543" s="255">
        <f>SUMIFS('7.  Persistence Report'!BF$27:BF$603,'7.  Persistence Report'!$D$27:$D$603,$B1542,'7.  Persistence Report'!$H$27:$H$603,$D$1380,'7.  Persistence Report'!$J$27:$J$603,"Adjustment")</f>
        <v>0</v>
      </c>
      <c r="I1543" s="255">
        <f>SUMIFS('7.  Persistence Report'!BG$27:BG$603,'7.  Persistence Report'!$D$27:$D$603,$B1542,'7.  Persistence Report'!$H$27:$H$603,$D$1380,'7.  Persistence Report'!$J$27:$J$603,"Adjustment")</f>
        <v>0</v>
      </c>
      <c r="J1543" s="255">
        <f>SUMIFS('7.  Persistence Report'!BH$27:BH$603,'7.  Persistence Report'!$D$27:$D$603,$B1542,'7.  Persistence Report'!$H$27:$H$603,$D$1380,'7.  Persistence Report'!$J$27:$J$603,"Adjustment")</f>
        <v>0</v>
      </c>
      <c r="K1543" s="255">
        <f>SUMIFS('7.  Persistence Report'!BI$27:BI$603,'7.  Persistence Report'!$D$27:$D$603,$B1542,'7.  Persistence Report'!$H$27:$H$603,$D$1380,'7.  Persistence Report'!$J$27:$J$603,"Adjustment")</f>
        <v>0</v>
      </c>
      <c r="L1543" s="255">
        <f>SUMIFS('7.  Persistence Report'!BJ$27:BJ$603,'7.  Persistence Report'!$D$27:$D$603,$B1542,'7.  Persistence Report'!$H$27:$H$603,$D$1380,'7.  Persistence Report'!$J$27:$J$603,"Adjustment")</f>
        <v>0</v>
      </c>
      <c r="M1543" s="255">
        <f>SUMIFS('7.  Persistence Report'!BK$27:BK$603,'7.  Persistence Report'!$D$27:$D$603,$B1542,'7.  Persistence Report'!$H$27:$H$603,$D$1380,'7.  Persistence Report'!$J$27:$J$603,"Adjustment")</f>
        <v>0</v>
      </c>
      <c r="N1543" s="255">
        <f>SUMIFS('7.  Persistence Report'!BL$27:BL$603,'7.  Persistence Report'!$D$27:$D$603,$B1542,'7.  Persistence Report'!$H$27:$H$603,$D$1380,'7.  Persistence Report'!$J$27:$J$603,"Adjustment")</f>
        <v>0</v>
      </c>
      <c r="O1543" s="255">
        <f>SUMIFS('7.  Persistence Report'!BM$27:BM$603,'7.  Persistence Report'!$D$27:$D$603,$B1542,'7.  Persistence Report'!$H$27:$H$603,$D$1380,'7.  Persistence Report'!$J$27:$J$603,"Adjustment")</f>
        <v>0</v>
      </c>
      <c r="P1543" s="255">
        <f>SUMIFS('7.  Persistence Report'!BN$27:BN$603,'7.  Persistence Report'!$D$27:$D$603,$B1542,'7.  Persistence Report'!$H$27:$H$603,$D$1380,'7.  Persistence Report'!$J$27:$J$603,"Adjustment")</f>
        <v>0</v>
      </c>
      <c r="Q1543" s="255">
        <f>Q1542</f>
        <v>12</v>
      </c>
      <c r="R1543" s="255">
        <f>SUMIFS('7.  Persistence Report'!W$27:W$603,'7.  Persistence Report'!$D$27:$D$603,$B1542,'7.  Persistence Report'!$H$27:$H$603,$R$1380,'7.  Persistence Report'!$J$27:$J$603,"Adjustment")</f>
        <v>0</v>
      </c>
      <c r="S1543" s="255">
        <f>SUMIFS('7.  Persistence Report'!X$27:X$603,'7.  Persistence Report'!$D$27:$D$603,$B1542,'7.  Persistence Report'!$H$27:$H$603,$R$1380,'7.  Persistence Report'!$J$27:$J$603,"Adjustment")</f>
        <v>0</v>
      </c>
      <c r="T1543" s="255">
        <f>SUMIFS('7.  Persistence Report'!Y$27:Y$603,'7.  Persistence Report'!$D$27:$D$603,$B1542,'7.  Persistence Report'!$H$27:$H$603,$R$1380,'7.  Persistence Report'!$J$27:$J$603,"Adjustment")</f>
        <v>0</v>
      </c>
      <c r="U1543" s="255">
        <f>SUMIFS('7.  Persistence Report'!Z$27:Z$603,'7.  Persistence Report'!$D$27:$D$603,$B1542,'7.  Persistence Report'!$H$27:$H$603,$R$1380,'7.  Persistence Report'!$J$27:$J$603,"Adjustment")</f>
        <v>0</v>
      </c>
      <c r="V1543" s="255">
        <f>SUMIFS('7.  Persistence Report'!AA$27:AA$603,'7.  Persistence Report'!$D$27:$D$603,$B1542,'7.  Persistence Report'!$H$27:$H$603,$R$1380,'7.  Persistence Report'!$J$27:$J$603,"Adjustment")</f>
        <v>0</v>
      </c>
      <c r="W1543" s="255">
        <f>SUMIFS('7.  Persistence Report'!AB$27:AB$603,'7.  Persistence Report'!$D$27:$D$603,$B1542,'7.  Persistence Report'!$H$27:$H$603,$R$1380,'7.  Persistence Report'!$J$27:$J$603,"Adjustment")</f>
        <v>0</v>
      </c>
      <c r="X1543" s="255">
        <f>SUMIFS('7.  Persistence Report'!AC$27:AC$603,'7.  Persistence Report'!$D$27:$D$603,$B1542,'7.  Persistence Report'!$H$27:$H$603,$R$1380,'7.  Persistence Report'!$J$27:$J$603,"Adjustment")</f>
        <v>0</v>
      </c>
      <c r="Y1543" s="255">
        <f>SUMIFS('7.  Persistence Report'!AD$27:AD$603,'7.  Persistence Report'!$D$27:$D$603,$B1542,'7.  Persistence Report'!$H$27:$H$603,$R$1380,'7.  Persistence Report'!$J$27:$J$603,"Adjustment")</f>
        <v>0</v>
      </c>
      <c r="Z1543" s="255">
        <f>SUMIFS('7.  Persistence Report'!AE$27:AE$603,'7.  Persistence Report'!$D$27:$D$603,$B1542,'7.  Persistence Report'!$H$27:$H$603,$R$1380,'7.  Persistence Report'!$J$27:$J$603,"Adjustment")</f>
        <v>0</v>
      </c>
      <c r="AA1543" s="255">
        <f>SUMIFS('7.  Persistence Report'!AF$27:AF$603,'7.  Persistence Report'!$D$27:$D$603,$B1542,'7.  Persistence Report'!$H$27:$H$603,$R$1380,'7.  Persistence Report'!$J$27:$J$603,"Adjustment")</f>
        <v>0</v>
      </c>
      <c r="AB1543" s="255">
        <f>SUMIFS('7.  Persistence Report'!AG$27:AG$603,'7.  Persistence Report'!$D$27:$D$603,$B1542,'7.  Persistence Report'!$H$27:$H$603,$R$1380,'7.  Persistence Report'!$J$27:$J$603,"Adjustment")</f>
        <v>0</v>
      </c>
      <c r="AC1543" s="255">
        <f>SUMIFS('7.  Persistence Report'!AH$27:AH$603,'7.  Persistence Report'!$D$27:$D$603,$B1542,'7.  Persistence Report'!$H$27:$H$603,$R$1380,'7.  Persistence Report'!$J$27:$J$603,"Adjustment")</f>
        <v>0</v>
      </c>
      <c r="AD1543" s="255">
        <f>SUMIFS('7.  Persistence Report'!AI$27:AI$603,'7.  Persistence Report'!$D$27:$D$603,$B1542,'7.  Persistence Report'!$H$27:$H$603,$R$1380,'7.  Persistence Report'!$J$27:$J$603,"Adjustment")</f>
        <v>0</v>
      </c>
      <c r="AE1543" s="362">
        <f>AE1542</f>
        <v>0</v>
      </c>
      <c r="AF1543" s="362">
        <f t="shared" ref="AF1543:AR1543" si="3616">AF1542</f>
        <v>0</v>
      </c>
      <c r="AG1543" s="362">
        <f t="shared" si="3616"/>
        <v>0</v>
      </c>
      <c r="AH1543" s="362">
        <f t="shared" si="3616"/>
        <v>0</v>
      </c>
      <c r="AI1543" s="362">
        <f t="shared" si="3616"/>
        <v>0</v>
      </c>
      <c r="AJ1543" s="362">
        <f t="shared" si="3616"/>
        <v>0</v>
      </c>
      <c r="AK1543" s="362">
        <f t="shared" si="3616"/>
        <v>0</v>
      </c>
      <c r="AL1543" s="362">
        <f t="shared" si="3616"/>
        <v>0</v>
      </c>
      <c r="AM1543" s="362">
        <f t="shared" si="3616"/>
        <v>0</v>
      </c>
      <c r="AN1543" s="362">
        <f t="shared" si="3616"/>
        <v>0</v>
      </c>
      <c r="AO1543" s="362">
        <f t="shared" si="3616"/>
        <v>0</v>
      </c>
      <c r="AP1543" s="362">
        <f t="shared" si="3616"/>
        <v>0</v>
      </c>
      <c r="AQ1543" s="362">
        <f t="shared" si="3616"/>
        <v>0</v>
      </c>
      <c r="AR1543" s="362">
        <f t="shared" si="3616"/>
        <v>0</v>
      </c>
      <c r="AS1543" s="266"/>
    </row>
    <row r="1544" spans="1:45" ht="15.75" customHeight="1" outlineLevel="1">
      <c r="A1544" s="464"/>
      <c r="B1544" s="254"/>
      <c r="C1544" s="265"/>
      <c r="D1544" s="251"/>
      <c r="E1544" s="251"/>
      <c r="F1544" s="251"/>
      <c r="G1544" s="251"/>
      <c r="H1544" s="251"/>
      <c r="I1544" s="251"/>
      <c r="J1544" s="251"/>
      <c r="K1544" s="251"/>
      <c r="L1544" s="251"/>
      <c r="M1544" s="251"/>
      <c r="N1544" s="251"/>
      <c r="O1544" s="251"/>
      <c r="P1544" s="251"/>
      <c r="Q1544" s="251"/>
      <c r="R1544" s="251"/>
      <c r="S1544" s="251"/>
      <c r="T1544" s="251"/>
      <c r="U1544" s="251"/>
      <c r="V1544" s="251"/>
      <c r="W1544" s="251"/>
      <c r="X1544" s="251"/>
      <c r="Y1544" s="251"/>
      <c r="Z1544" s="251"/>
      <c r="AA1544" s="251"/>
      <c r="AB1544" s="251"/>
      <c r="AC1544" s="251"/>
      <c r="AD1544" s="251"/>
      <c r="AE1544" s="261"/>
      <c r="AF1544" s="261"/>
      <c r="AG1544" s="261"/>
      <c r="AH1544" s="261"/>
      <c r="AI1544" s="261"/>
      <c r="AJ1544" s="261"/>
      <c r="AK1544" s="261"/>
      <c r="AL1544" s="261"/>
      <c r="AM1544" s="261"/>
      <c r="AN1544" s="261"/>
      <c r="AO1544" s="261"/>
      <c r="AP1544" s="261"/>
      <c r="AQ1544" s="261"/>
      <c r="AR1544" s="261"/>
      <c r="AS1544" s="266"/>
    </row>
    <row r="1545" spans="1:45" ht="15.75">
      <c r="B1545" s="286" t="s">
        <v>743</v>
      </c>
      <c r="C1545" s="288"/>
      <c r="D1545" s="288">
        <f>SUM(D1383:D1538)</f>
        <v>1581053.9898097608</v>
      </c>
      <c r="E1545" s="288"/>
      <c r="F1545" s="288"/>
      <c r="G1545" s="288"/>
      <c r="H1545" s="288"/>
      <c r="I1545" s="288"/>
      <c r="J1545" s="288"/>
      <c r="K1545" s="288"/>
      <c r="L1545" s="288"/>
      <c r="M1545" s="288"/>
      <c r="N1545" s="288"/>
      <c r="O1545" s="288"/>
      <c r="P1545" s="288"/>
      <c r="Q1545" s="288"/>
      <c r="R1545" s="288">
        <f>SUM(R1383:R1538)</f>
        <v>214.34040925488245</v>
      </c>
      <c r="S1545" s="288"/>
      <c r="T1545" s="288"/>
      <c r="U1545" s="288"/>
      <c r="V1545" s="288"/>
      <c r="W1545" s="288"/>
      <c r="X1545" s="288"/>
      <c r="Y1545" s="288"/>
      <c r="Z1545" s="288"/>
      <c r="AA1545" s="288"/>
      <c r="AB1545" s="288"/>
      <c r="AC1545" s="288"/>
      <c r="AD1545" s="288"/>
      <c r="AE1545" s="288">
        <f>IF(AE1381="kWh",SUMPRODUCT(D1383:D1538,AE1383:AE1538))</f>
        <v>0</v>
      </c>
      <c r="AF1545" s="288">
        <f>IF(AF1381="kWh",SUMPRODUCT(D1383:D1538,AF1383:AF1538))</f>
        <v>0</v>
      </c>
      <c r="AG1545" s="288">
        <f>IF(AG1381="kw",SUMPRODUCT(Q1383:Q1538,R1383:R1538,AG1383:AG1538),SUMPRODUCT(D1383:D1538,AG1383:AG1538))</f>
        <v>117532.9510049448</v>
      </c>
      <c r="AH1545" s="288">
        <f>IF(AH1381="kw",SUMPRODUCT(Q1383:Q1538,R1383:R1538,AH1383:AH1538),SUMPRODUCT(D1383:D1538,AH1383:AH1538))</f>
        <v>1589.9712610274883</v>
      </c>
      <c r="AI1545" s="288">
        <f>IF(AI1381="kw",SUMPRODUCT(Q1383:Q1538,R1383:R1538,AI1383:AI1538),SUMPRODUCT(D1383:D1538,AI1383:AI1538))</f>
        <v>470.94289703027624</v>
      </c>
      <c r="AJ1545" s="288">
        <f>IF(AJ1381="kw",SUMPRODUCT(Q1383:Q1538,R1383:R1538,AJ1383:AJ1538),SUMPRODUCT(D1383:D1538,AJ1383:AJ1538))</f>
        <v>303.50136483756404</v>
      </c>
      <c r="AK1545" s="288">
        <f>IF(AK1381="kw",SUMPRODUCT(Q1383:Q1538,R1383:R1538,AK1383:AK1538),SUMPRODUCT(D1383:D1538,AK1383:AK1538))</f>
        <v>0</v>
      </c>
      <c r="AL1545" s="288">
        <f>IF(AL1381="kw",SUMPRODUCT(Q1383:Q1538,R1383:R1538,AL1383:AL1538),SUMPRODUCT(D1383:D1538,AL1383:AL1538))</f>
        <v>0</v>
      </c>
      <c r="AM1545" s="288">
        <f>IF(AM1381="kw",SUMPRODUCT(Q1383:Q1538,R1383:R1538,AM1383:AM1538),SUMPRODUCT(D1383:D1538,AM1383:AM1538))</f>
        <v>0</v>
      </c>
      <c r="AN1545" s="288">
        <f>IF(AN1381="kw",SUMPRODUCT(Q1383:Q1538,R1383:R1538,AN1383:AN1538),SUMPRODUCT(D1383:D1538,AN1383:AN1538))</f>
        <v>0</v>
      </c>
      <c r="AO1545" s="288">
        <f>IF(AO1381="kw",SUMPRODUCT(Q1383:Q1538,R1383:R1538,AO1383:AO1538),SUMPRODUCT(D1383:D1538,AO1383:AO1538))</f>
        <v>0</v>
      </c>
      <c r="AP1545" s="288">
        <f>IF(AP1381="kw",SUMPRODUCT(Q1383:Q1538,R1383:R1538,AP1383:AP1538),SUMPRODUCT(D1383:D1538,AP1383:AP1538))</f>
        <v>0</v>
      </c>
      <c r="AQ1545" s="288">
        <f>IF(AQ1381="kw",SUMPRODUCT(Q1383:Q1538,R1383:R1538,AQ1383:AQ1538),SUMPRODUCT(D1383:D1538,AQ1383:AQ1538))</f>
        <v>0</v>
      </c>
      <c r="AR1545" s="288">
        <f>IF(AR1381="kw",SUMPRODUCT(Q1383:Q1538,R1383:R1538,AR1383:AR1538),SUMPRODUCT(D1383:D1538,AR1383:AR1538))</f>
        <v>0</v>
      </c>
      <c r="AS1545" s="289"/>
    </row>
    <row r="1546" spans="1:45" ht="15.75">
      <c r="B1546" s="343" t="s">
        <v>744</v>
      </c>
      <c r="C1546" s="344"/>
      <c r="D1546" s="344"/>
      <c r="E1546" s="344"/>
      <c r="F1546" s="344"/>
      <c r="G1546" s="344"/>
      <c r="H1546" s="344"/>
      <c r="I1546" s="344"/>
      <c r="J1546" s="344"/>
      <c r="K1546" s="344"/>
      <c r="L1546" s="344"/>
      <c r="M1546" s="344"/>
      <c r="N1546" s="344"/>
      <c r="O1546" s="344"/>
      <c r="P1546" s="344"/>
      <c r="Q1546" s="344"/>
      <c r="R1546" s="344"/>
      <c r="S1546" s="344"/>
      <c r="T1546" s="344"/>
      <c r="U1546" s="344"/>
      <c r="V1546" s="344"/>
      <c r="W1546" s="344"/>
      <c r="X1546" s="344"/>
      <c r="Y1546" s="344"/>
      <c r="Z1546" s="344"/>
      <c r="AA1546" s="344"/>
      <c r="AB1546" s="344"/>
      <c r="AC1546" s="344"/>
      <c r="AD1546" s="344"/>
      <c r="AE1546" s="344">
        <f>HLOOKUP(AE1380,'2. LRAMVA Threshold'!$B$43:$Q$61,14,FALSE)</f>
        <v>79893828.531993985</v>
      </c>
      <c r="AF1546" s="344">
        <f>HLOOKUP(AF1380,'2. LRAMVA Threshold'!$B$43:$Q$61,14,FALSE)</f>
        <v>6443365.7828972237</v>
      </c>
      <c r="AG1546" s="344">
        <f>HLOOKUP(AG1380,'2. LRAMVA Threshold'!$B$43:$Q$61,14,FALSE)</f>
        <v>60610124.869360968</v>
      </c>
      <c r="AH1546" s="344">
        <f>HLOOKUP(AH1380,'2. LRAMVA Threshold'!$B$43:$Q$61,14,FALSE)</f>
        <v>375644.06073648599</v>
      </c>
      <c r="AI1546" s="344">
        <f>HLOOKUP(AI1380,'2. LRAMVA Threshold'!$B$43:$Q$61,14,FALSE)</f>
        <v>111724.58759235634</v>
      </c>
      <c r="AJ1546" s="344">
        <f>HLOOKUP(AJ1380,'2. LRAMVA Threshold'!$B$43:$Q$61,14,FALSE)</f>
        <v>130588.89912303007</v>
      </c>
      <c r="AK1546" s="344">
        <f>HLOOKUP(AK1380,'2. LRAMVA Threshold'!$B$43:$Q$61,14,FALSE)</f>
        <v>0</v>
      </c>
      <c r="AL1546" s="344">
        <f>HLOOKUP(AL1380,'2. LRAMVA Threshold'!$B$43:$Q$61,14,FALSE)</f>
        <v>0</v>
      </c>
      <c r="AM1546" s="344">
        <f>HLOOKUP(AM1380,'2. LRAMVA Threshold'!$B$43:$Q$61,14,FALSE)</f>
        <v>0</v>
      </c>
      <c r="AN1546" s="344">
        <f>HLOOKUP(AN1380,'2. LRAMVA Threshold'!$B$43:$Q$61,14,FALSE)</f>
        <v>0</v>
      </c>
      <c r="AO1546" s="344">
        <f>HLOOKUP(AO1380,'2. LRAMVA Threshold'!$B$43:$Q$61,14,FALSE)</f>
        <v>0</v>
      </c>
      <c r="AP1546" s="344">
        <f>HLOOKUP(AP1380,'2. LRAMVA Threshold'!$B$43:$Q$61,14,FALSE)</f>
        <v>0</v>
      </c>
      <c r="AQ1546" s="344">
        <f>HLOOKUP(AQ1380,'2. LRAMVA Threshold'!$B$43:$Q$61,14,FALSE)</f>
        <v>0</v>
      </c>
      <c r="AR1546" s="344">
        <f>HLOOKUP(AR1380,'2. LRAMVA Threshold'!$B$43:$Q$61,14,FALSE)</f>
        <v>0</v>
      </c>
      <c r="AS1546" s="393"/>
    </row>
    <row r="1547" spans="1:45">
      <c r="B1547" s="346"/>
      <c r="C1547" s="383"/>
      <c r="D1547" s="384"/>
      <c r="E1547" s="384"/>
      <c r="F1547" s="384"/>
      <c r="G1547" s="384"/>
      <c r="H1547" s="384"/>
      <c r="I1547" s="384"/>
      <c r="J1547" s="384"/>
      <c r="K1547" s="384"/>
      <c r="L1547" s="384"/>
      <c r="M1547" s="384"/>
      <c r="N1547" s="348"/>
      <c r="O1547" s="348"/>
      <c r="P1547" s="348"/>
      <c r="Q1547" s="384"/>
      <c r="R1547" s="385"/>
      <c r="S1547" s="384"/>
      <c r="T1547" s="384"/>
      <c r="U1547" s="384"/>
      <c r="V1547" s="386"/>
      <c r="W1547" s="386"/>
      <c r="X1547" s="386"/>
      <c r="Y1547" s="386"/>
      <c r="Z1547" s="384"/>
      <c r="AA1547" s="384"/>
      <c r="AB1547" s="348"/>
      <c r="AC1547" s="348"/>
      <c r="AD1547" s="348"/>
      <c r="AE1547" s="387"/>
      <c r="AF1547" s="387"/>
      <c r="AG1547" s="387"/>
      <c r="AH1547" s="387"/>
      <c r="AI1547" s="387"/>
      <c r="AJ1547" s="387"/>
      <c r="AK1547" s="387"/>
      <c r="AL1547" s="351"/>
      <c r="AM1547" s="351"/>
      <c r="AN1547" s="351"/>
      <c r="AO1547" s="351"/>
      <c r="AP1547" s="351"/>
      <c r="AQ1547" s="351"/>
      <c r="AR1547" s="351"/>
      <c r="AS1547" s="352"/>
    </row>
    <row r="1548" spans="1:45">
      <c r="B1548" s="283" t="s">
        <v>745</v>
      </c>
      <c r="C1548" s="296"/>
      <c r="D1548" s="296"/>
      <c r="E1548" s="329"/>
      <c r="F1548" s="329"/>
      <c r="G1548" s="329"/>
      <c r="H1548" s="329"/>
      <c r="I1548" s="329"/>
      <c r="J1548" s="329"/>
      <c r="K1548" s="329"/>
      <c r="L1548" s="329"/>
      <c r="M1548" s="329"/>
      <c r="N1548" s="329"/>
      <c r="O1548" s="329"/>
      <c r="P1548" s="329"/>
      <c r="Q1548" s="329"/>
      <c r="R1548" s="251"/>
      <c r="S1548" s="298"/>
      <c r="T1548" s="298"/>
      <c r="U1548" s="298"/>
      <c r="V1548" s="297"/>
      <c r="W1548" s="297"/>
      <c r="X1548" s="297"/>
      <c r="Y1548" s="297"/>
      <c r="Z1548" s="298"/>
      <c r="AA1548" s="298"/>
      <c r="AB1548" s="298"/>
      <c r="AC1548" s="298"/>
      <c r="AD1548" s="298"/>
      <c r="AE1548" s="732">
        <f>HLOOKUP(AE36,'3.  Distribution Rates'!$C$165:$P$178,14,FALSE)</f>
        <v>0</v>
      </c>
      <c r="AF1548" s="732">
        <f>HLOOKUP(AF36,'3.  Distribution Rates'!$C$165:$P$178,14,FALSE)</f>
        <v>0</v>
      </c>
      <c r="AG1548" s="299">
        <f>HLOOKUP(AG36,'3.  Distribution Rates'!$C$165:$P$178,14,FALSE)</f>
        <v>3.431E-2</v>
      </c>
      <c r="AH1548" s="299">
        <f>HLOOKUP(AH36,'3.  Distribution Rates'!$C$165:$P$178,14,FALSE)</f>
        <v>7.94</v>
      </c>
      <c r="AI1548" s="299">
        <f>HLOOKUP(AI36,'3.  Distribution Rates'!$C$165:$P$178,14,FALSE)</f>
        <v>6.5938999999999997</v>
      </c>
      <c r="AJ1548" s="299">
        <f>HLOOKUP(AJ36,'3.  Distribution Rates'!$C$165:$P$178,14,FALSE)</f>
        <v>7.1128999999999998</v>
      </c>
      <c r="AK1548" s="299">
        <f>HLOOKUP(AK36,'3.  Distribution Rates'!$C$165:$P$178,14,FALSE)</f>
        <v>0</v>
      </c>
      <c r="AL1548" s="299">
        <f>HLOOKUP(AL36,'3.  Distribution Rates'!$C$165:$P$178,14,FALSE)</f>
        <v>0</v>
      </c>
      <c r="AM1548" s="299">
        <f>HLOOKUP(AM36,'3.  Distribution Rates'!$C$165:$P$178,14,FALSE)</f>
        <v>0</v>
      </c>
      <c r="AN1548" s="299">
        <f>HLOOKUP(AN36,'3.  Distribution Rates'!$C$165:$P$178,14,FALSE)</f>
        <v>0</v>
      </c>
      <c r="AO1548" s="299">
        <f>HLOOKUP(AO36,'3.  Distribution Rates'!$C$165:$P$178,14,FALSE)</f>
        <v>0</v>
      </c>
      <c r="AP1548" s="299">
        <f>HLOOKUP(AP36,'3.  Distribution Rates'!$C$165:$P$178,14,FALSE)</f>
        <v>0</v>
      </c>
      <c r="AQ1548" s="299">
        <f>HLOOKUP(AQ36,'3.  Distribution Rates'!$C$165:$P$178,14,FALSE)</f>
        <v>0</v>
      </c>
      <c r="AR1548" s="299">
        <f>HLOOKUP(AR36,'3.  Distribution Rates'!$C$165:$P$178,14,FALSE)</f>
        <v>0</v>
      </c>
      <c r="AS1548" s="395"/>
    </row>
    <row r="1549" spans="1:45">
      <c r="B1549" s="283" t="s">
        <v>746</v>
      </c>
      <c r="C1549" s="301"/>
      <c r="D1549" s="243"/>
      <c r="E1549" s="240"/>
      <c r="F1549" s="240"/>
      <c r="G1549" s="240"/>
      <c r="H1549" s="240"/>
      <c r="I1549" s="240"/>
      <c r="J1549" s="240"/>
      <c r="K1549" s="240"/>
      <c r="L1549" s="240"/>
      <c r="M1549" s="240"/>
      <c r="N1549" s="240"/>
      <c r="O1549" s="240"/>
      <c r="P1549" s="240"/>
      <c r="Q1549" s="240"/>
      <c r="R1549" s="251"/>
      <c r="S1549" s="240"/>
      <c r="T1549" s="240"/>
      <c r="U1549" s="240"/>
      <c r="V1549" s="243"/>
      <c r="W1549" s="243"/>
      <c r="X1549" s="243"/>
      <c r="Y1549" s="243"/>
      <c r="Z1549" s="240"/>
      <c r="AA1549" s="240"/>
      <c r="AB1549" s="240"/>
      <c r="AC1549" s="240"/>
      <c r="AD1549" s="240"/>
      <c r="AE1549" s="331">
        <f>'4.  2011-2014 LRAM'!AM145*AE1548</f>
        <v>0</v>
      </c>
      <c r="AF1549" s="331">
        <f>'4.  2011-2014 LRAM'!AN145*AF1548</f>
        <v>0</v>
      </c>
      <c r="AG1549" s="331">
        <f>'4.  2011-2014 LRAM'!AO145*AG1548</f>
        <v>0</v>
      </c>
      <c r="AH1549" s="331">
        <f>'4.  2011-2014 LRAM'!AP145*AH1548</f>
        <v>0</v>
      </c>
      <c r="AI1549" s="331">
        <f>'4.  2011-2014 LRAM'!AQ145*AI1548</f>
        <v>0</v>
      </c>
      <c r="AJ1549" s="331">
        <f>'4.  2011-2014 LRAM'!AR145*AJ1548</f>
        <v>0</v>
      </c>
      <c r="AK1549" s="331">
        <f>'4.  2011-2014 LRAM'!AS145*AK1548</f>
        <v>0</v>
      </c>
      <c r="AL1549" s="331">
        <f>'4.  2011-2014 LRAM'!AT145*AL1548</f>
        <v>0</v>
      </c>
      <c r="AM1549" s="331">
        <f>'4.  2011-2014 LRAM'!AU145*AM1548</f>
        <v>0</v>
      </c>
      <c r="AN1549" s="331">
        <f>'4.  2011-2014 LRAM'!AV145*AN1548</f>
        <v>0</v>
      </c>
      <c r="AO1549" s="331">
        <f>'4.  2011-2014 LRAM'!AW145*AO1548</f>
        <v>0</v>
      </c>
      <c r="AP1549" s="331">
        <f>'4.  2011-2014 LRAM'!AX145*AP1548</f>
        <v>0</v>
      </c>
      <c r="AQ1549" s="331">
        <f>'4.  2011-2014 LRAM'!AY145*AQ1548</f>
        <v>0</v>
      </c>
      <c r="AR1549" s="331">
        <f>'4.  2011-2014 LRAM'!AZ145*AR1548</f>
        <v>0</v>
      </c>
      <c r="AS1549" s="543">
        <f>SUM(AE1549:AR1549)</f>
        <v>0</v>
      </c>
    </row>
    <row r="1550" spans="1:45">
      <c r="B1550" s="283" t="s">
        <v>747</v>
      </c>
      <c r="C1550" s="301"/>
      <c r="D1550" s="243"/>
      <c r="E1550" s="240"/>
      <c r="F1550" s="240"/>
      <c r="G1550" s="240"/>
      <c r="H1550" s="240"/>
      <c r="I1550" s="240"/>
      <c r="J1550" s="240"/>
      <c r="K1550" s="240"/>
      <c r="L1550" s="240"/>
      <c r="M1550" s="240"/>
      <c r="N1550" s="240"/>
      <c r="O1550" s="240"/>
      <c r="P1550" s="240"/>
      <c r="Q1550" s="240"/>
      <c r="R1550" s="251"/>
      <c r="S1550" s="240"/>
      <c r="T1550" s="240"/>
      <c r="U1550" s="240"/>
      <c r="V1550" s="243"/>
      <c r="W1550" s="243"/>
      <c r="X1550" s="243"/>
      <c r="Y1550" s="243"/>
      <c r="Z1550" s="240"/>
      <c r="AA1550" s="240"/>
      <c r="AB1550" s="240"/>
      <c r="AC1550" s="240"/>
      <c r="AD1550" s="240"/>
      <c r="AE1550" s="331">
        <f>'4.  2011-2014 LRAM'!AM284*AE1548</f>
        <v>0</v>
      </c>
      <c r="AF1550" s="331">
        <f>'4.  2011-2014 LRAM'!AN284*AF1548</f>
        <v>0</v>
      </c>
      <c r="AG1550" s="331">
        <f>'4.  2011-2014 LRAM'!AO284*AG1548</f>
        <v>0</v>
      </c>
      <c r="AH1550" s="331">
        <f>'4.  2011-2014 LRAM'!AP284*AH1548</f>
        <v>0</v>
      </c>
      <c r="AI1550" s="331">
        <f>'4.  2011-2014 LRAM'!AQ284*AI1548</f>
        <v>0</v>
      </c>
      <c r="AJ1550" s="331">
        <f>'4.  2011-2014 LRAM'!AR284*AJ1548</f>
        <v>0</v>
      </c>
      <c r="AK1550" s="331">
        <f>'4.  2011-2014 LRAM'!AS284*AK1548</f>
        <v>0</v>
      </c>
      <c r="AL1550" s="331">
        <f>'4.  2011-2014 LRAM'!AT284*AL1548</f>
        <v>0</v>
      </c>
      <c r="AM1550" s="331">
        <f>'4.  2011-2014 LRAM'!AU284*AM1548</f>
        <v>0</v>
      </c>
      <c r="AN1550" s="331">
        <f>'4.  2011-2014 LRAM'!AV284*AN1548</f>
        <v>0</v>
      </c>
      <c r="AO1550" s="331">
        <f>'4.  2011-2014 LRAM'!AW284*AO1548</f>
        <v>0</v>
      </c>
      <c r="AP1550" s="331">
        <f>'4.  2011-2014 LRAM'!AX284*AP1548</f>
        <v>0</v>
      </c>
      <c r="AQ1550" s="331">
        <f>'4.  2011-2014 LRAM'!AY284*AQ1548</f>
        <v>0</v>
      </c>
      <c r="AR1550" s="331">
        <f>'4.  2011-2014 LRAM'!AZ284*AR1548</f>
        <v>0</v>
      </c>
      <c r="AS1550" s="543">
        <f t="shared" ref="AS1550:AS1559" si="3617">SUM(AE1550:AR1550)</f>
        <v>0</v>
      </c>
    </row>
    <row r="1551" spans="1:45">
      <c r="B1551" s="283" t="s">
        <v>748</v>
      </c>
      <c r="C1551" s="301"/>
      <c r="D1551" s="243"/>
      <c r="E1551" s="240"/>
      <c r="F1551" s="240"/>
      <c r="G1551" s="240"/>
      <c r="H1551" s="240"/>
      <c r="I1551" s="240"/>
      <c r="J1551" s="240"/>
      <c r="K1551" s="240"/>
      <c r="L1551" s="240"/>
      <c r="M1551" s="240"/>
      <c r="N1551" s="240"/>
      <c r="O1551" s="240"/>
      <c r="P1551" s="240"/>
      <c r="Q1551" s="240"/>
      <c r="R1551" s="251"/>
      <c r="S1551" s="240"/>
      <c r="T1551" s="240"/>
      <c r="U1551" s="240"/>
      <c r="V1551" s="243"/>
      <c r="W1551" s="243"/>
      <c r="X1551" s="243"/>
      <c r="Y1551" s="243"/>
      <c r="Z1551" s="240"/>
      <c r="AA1551" s="240"/>
      <c r="AB1551" s="240"/>
      <c r="AC1551" s="240"/>
      <c r="AD1551" s="240"/>
      <c r="AE1551" s="331">
        <f>'4.  2011-2014 LRAM'!AM420*AE1548</f>
        <v>0</v>
      </c>
      <c r="AF1551" s="331">
        <f>'4.  2011-2014 LRAM'!AN420*AF1548</f>
        <v>0</v>
      </c>
      <c r="AG1551" s="331">
        <f>'4.  2011-2014 LRAM'!AO420*AG1548</f>
        <v>0</v>
      </c>
      <c r="AH1551" s="331">
        <f>'4.  2011-2014 LRAM'!AP420*AH1548</f>
        <v>0</v>
      </c>
      <c r="AI1551" s="331">
        <f>'4.  2011-2014 LRAM'!AQ420*AI1548</f>
        <v>0</v>
      </c>
      <c r="AJ1551" s="331">
        <f>'4.  2011-2014 LRAM'!AR420*AJ1548</f>
        <v>0</v>
      </c>
      <c r="AK1551" s="331">
        <f>'4.  2011-2014 LRAM'!AS420*AK1548</f>
        <v>0</v>
      </c>
      <c r="AL1551" s="331">
        <f>'4.  2011-2014 LRAM'!AT420*AL1548</f>
        <v>0</v>
      </c>
      <c r="AM1551" s="331">
        <f>'4.  2011-2014 LRAM'!AU420*AM1548</f>
        <v>0</v>
      </c>
      <c r="AN1551" s="331">
        <f>'4.  2011-2014 LRAM'!AV420*AN1548</f>
        <v>0</v>
      </c>
      <c r="AO1551" s="331">
        <f>'4.  2011-2014 LRAM'!AW420*AO1548</f>
        <v>0</v>
      </c>
      <c r="AP1551" s="331">
        <f>'4.  2011-2014 LRAM'!AX420*AP1548</f>
        <v>0</v>
      </c>
      <c r="AQ1551" s="331">
        <f>'4.  2011-2014 LRAM'!AY420*AQ1548</f>
        <v>0</v>
      </c>
      <c r="AR1551" s="331">
        <f>'4.  2011-2014 LRAM'!AZ420*AR1548</f>
        <v>0</v>
      </c>
      <c r="AS1551" s="543">
        <f>SUM(AE1551:AR1551)</f>
        <v>0</v>
      </c>
    </row>
    <row r="1552" spans="1:45">
      <c r="B1552" s="283" t="s">
        <v>749</v>
      </c>
      <c r="C1552" s="301"/>
      <c r="D1552" s="243"/>
      <c r="E1552" s="240"/>
      <c r="F1552" s="240"/>
      <c r="G1552" s="240"/>
      <c r="H1552" s="240"/>
      <c r="I1552" s="240"/>
      <c r="J1552" s="240"/>
      <c r="K1552" s="240"/>
      <c r="L1552" s="240"/>
      <c r="M1552" s="240"/>
      <c r="N1552" s="240"/>
      <c r="O1552" s="240"/>
      <c r="P1552" s="240"/>
      <c r="Q1552" s="240"/>
      <c r="R1552" s="251"/>
      <c r="S1552" s="240"/>
      <c r="T1552" s="240"/>
      <c r="U1552" s="240"/>
      <c r="V1552" s="243"/>
      <c r="W1552" s="243"/>
      <c r="X1552" s="243"/>
      <c r="Y1552" s="243"/>
      <c r="Z1552" s="240"/>
      <c r="AA1552" s="240"/>
      <c r="AB1552" s="240"/>
      <c r="AC1552" s="240"/>
      <c r="AD1552" s="240"/>
      <c r="AE1552" s="331">
        <f>'4.  2011-2014 LRAM'!AM557*AE1548</f>
        <v>0</v>
      </c>
      <c r="AF1552" s="331">
        <f>'4.  2011-2014 LRAM'!AN557*AF1548</f>
        <v>0</v>
      </c>
      <c r="AG1552" s="331">
        <f>'4.  2011-2014 LRAM'!AO557*AG1548</f>
        <v>0</v>
      </c>
      <c r="AH1552" s="331">
        <f>'4.  2011-2014 LRAM'!AP557*AH1548</f>
        <v>0</v>
      </c>
      <c r="AI1552" s="331">
        <f>'4.  2011-2014 LRAM'!AQ557*AI1548</f>
        <v>0</v>
      </c>
      <c r="AJ1552" s="331">
        <f>'4.  2011-2014 LRAM'!AR557*AJ1548</f>
        <v>0</v>
      </c>
      <c r="AK1552" s="331">
        <f>'4.  2011-2014 LRAM'!AS557*AK1548</f>
        <v>0</v>
      </c>
      <c r="AL1552" s="331">
        <f>'4.  2011-2014 LRAM'!AT557*AL1548</f>
        <v>0</v>
      </c>
      <c r="AM1552" s="331">
        <f>'4.  2011-2014 LRAM'!AU557*AM1548</f>
        <v>0</v>
      </c>
      <c r="AN1552" s="331">
        <f>'4.  2011-2014 LRAM'!AV557*AN1548</f>
        <v>0</v>
      </c>
      <c r="AO1552" s="331">
        <f>'4.  2011-2014 LRAM'!AW557*AO1548</f>
        <v>0</v>
      </c>
      <c r="AP1552" s="331">
        <f>'4.  2011-2014 LRAM'!AX557*AP1548</f>
        <v>0</v>
      </c>
      <c r="AQ1552" s="331">
        <f>'4.  2011-2014 LRAM'!AY557*AQ1548</f>
        <v>0</v>
      </c>
      <c r="AR1552" s="331">
        <f>'4.  2011-2014 LRAM'!AZ557*AR1548</f>
        <v>0</v>
      </c>
      <c r="AS1552" s="543">
        <f>SUM(AE1552:AR1552)</f>
        <v>0</v>
      </c>
    </row>
    <row r="1553" spans="2:45">
      <c r="B1553" s="283" t="s">
        <v>750</v>
      </c>
      <c r="C1553" s="301"/>
      <c r="D1553" s="243"/>
      <c r="E1553" s="240"/>
      <c r="F1553" s="240"/>
      <c r="G1553" s="240"/>
      <c r="H1553" s="240"/>
      <c r="I1553" s="240"/>
      <c r="J1553" s="240"/>
      <c r="K1553" s="240"/>
      <c r="L1553" s="240"/>
      <c r="M1553" s="240"/>
      <c r="N1553" s="240"/>
      <c r="O1553" s="240"/>
      <c r="P1553" s="240"/>
      <c r="Q1553" s="240"/>
      <c r="R1553" s="251"/>
      <c r="S1553" s="240"/>
      <c r="T1553" s="240"/>
      <c r="U1553" s="240"/>
      <c r="V1553" s="243"/>
      <c r="W1553" s="243"/>
      <c r="X1553" s="243"/>
      <c r="Y1553" s="243"/>
      <c r="Z1553" s="240"/>
      <c r="AA1553" s="240"/>
      <c r="AB1553" s="240"/>
      <c r="AC1553" s="240"/>
      <c r="AD1553" s="240"/>
      <c r="AE1553" s="331">
        <f>AE215*AE1548</f>
        <v>0</v>
      </c>
      <c r="AF1553" s="331">
        <f t="shared" ref="AF1553:AR1553" si="3618">AF215*AF1548</f>
        <v>0</v>
      </c>
      <c r="AG1553" s="331">
        <f t="shared" si="3618"/>
        <v>0</v>
      </c>
      <c r="AH1553" s="331">
        <f t="shared" si="3618"/>
        <v>0</v>
      </c>
      <c r="AI1553" s="331">
        <f t="shared" si="3618"/>
        <v>0</v>
      </c>
      <c r="AJ1553" s="331">
        <f t="shared" si="3618"/>
        <v>0</v>
      </c>
      <c r="AK1553" s="331">
        <f t="shared" si="3618"/>
        <v>0</v>
      </c>
      <c r="AL1553" s="331">
        <f t="shared" si="3618"/>
        <v>0</v>
      </c>
      <c r="AM1553" s="331">
        <f t="shared" si="3618"/>
        <v>0</v>
      </c>
      <c r="AN1553" s="331">
        <f t="shared" si="3618"/>
        <v>0</v>
      </c>
      <c r="AO1553" s="331">
        <f t="shared" si="3618"/>
        <v>0</v>
      </c>
      <c r="AP1553" s="331">
        <f t="shared" si="3618"/>
        <v>0</v>
      </c>
      <c r="AQ1553" s="331">
        <f t="shared" si="3618"/>
        <v>0</v>
      </c>
      <c r="AR1553" s="331">
        <f t="shared" si="3618"/>
        <v>0</v>
      </c>
      <c r="AS1553" s="543">
        <f t="shared" ref="AS1553" si="3619">SUM(AE1553:AR1553)</f>
        <v>0</v>
      </c>
    </row>
    <row r="1554" spans="2:45">
      <c r="B1554" s="283" t="s">
        <v>751</v>
      </c>
      <c r="C1554" s="301"/>
      <c r="D1554" s="243"/>
      <c r="E1554" s="240"/>
      <c r="F1554" s="240"/>
      <c r="G1554" s="240"/>
      <c r="H1554" s="240"/>
      <c r="I1554" s="240"/>
      <c r="J1554" s="240"/>
      <c r="K1554" s="240"/>
      <c r="L1554" s="240"/>
      <c r="M1554" s="240"/>
      <c r="N1554" s="240"/>
      <c r="O1554" s="240"/>
      <c r="P1554" s="240"/>
      <c r="Q1554" s="240"/>
      <c r="R1554" s="251"/>
      <c r="S1554" s="240"/>
      <c r="T1554" s="240"/>
      <c r="U1554" s="240"/>
      <c r="V1554" s="243"/>
      <c r="W1554" s="243"/>
      <c r="X1554" s="243"/>
      <c r="Y1554" s="243"/>
      <c r="Z1554" s="240"/>
      <c r="AA1554" s="240"/>
      <c r="AB1554" s="240"/>
      <c r="AC1554" s="240"/>
      <c r="AD1554" s="240"/>
      <c r="AE1554" s="331">
        <f>AE405*AE1548</f>
        <v>0</v>
      </c>
      <c r="AF1554" s="331">
        <f t="shared" ref="AF1554:AR1554" si="3620">AF405*AF1548</f>
        <v>0</v>
      </c>
      <c r="AG1554" s="331">
        <f t="shared" si="3620"/>
        <v>0</v>
      </c>
      <c r="AH1554" s="331">
        <f t="shared" si="3620"/>
        <v>0</v>
      </c>
      <c r="AI1554" s="331">
        <f t="shared" si="3620"/>
        <v>0</v>
      </c>
      <c r="AJ1554" s="331">
        <f t="shared" si="3620"/>
        <v>0</v>
      </c>
      <c r="AK1554" s="331">
        <f t="shared" si="3620"/>
        <v>0</v>
      </c>
      <c r="AL1554" s="331">
        <f t="shared" si="3620"/>
        <v>0</v>
      </c>
      <c r="AM1554" s="331">
        <f t="shared" si="3620"/>
        <v>0</v>
      </c>
      <c r="AN1554" s="331">
        <f t="shared" si="3620"/>
        <v>0</v>
      </c>
      <c r="AO1554" s="331">
        <f t="shared" si="3620"/>
        <v>0</v>
      </c>
      <c r="AP1554" s="331">
        <f t="shared" si="3620"/>
        <v>0</v>
      </c>
      <c r="AQ1554" s="331">
        <f t="shared" si="3620"/>
        <v>0</v>
      </c>
      <c r="AR1554" s="331">
        <f t="shared" si="3620"/>
        <v>0</v>
      </c>
      <c r="AS1554" s="543">
        <f t="shared" si="3617"/>
        <v>0</v>
      </c>
    </row>
    <row r="1555" spans="2:45">
      <c r="B1555" s="283" t="s">
        <v>752</v>
      </c>
      <c r="C1555" s="301"/>
      <c r="D1555" s="243"/>
      <c r="E1555" s="240"/>
      <c r="F1555" s="240"/>
      <c r="G1555" s="240"/>
      <c r="H1555" s="240"/>
      <c r="I1555" s="240"/>
      <c r="J1555" s="240"/>
      <c r="K1555" s="240"/>
      <c r="L1555" s="240"/>
      <c r="M1555" s="240"/>
      <c r="N1555" s="240"/>
      <c r="O1555" s="240"/>
      <c r="P1555" s="240"/>
      <c r="Q1555" s="240"/>
      <c r="R1555" s="251"/>
      <c r="S1555" s="240"/>
      <c r="T1555" s="240"/>
      <c r="U1555" s="240"/>
      <c r="V1555" s="243"/>
      <c r="W1555" s="243"/>
      <c r="X1555" s="243"/>
      <c r="Y1555" s="243"/>
      <c r="Z1555" s="240"/>
      <c r="AA1555" s="240"/>
      <c r="AB1555" s="240"/>
      <c r="AC1555" s="240"/>
      <c r="AD1555" s="240"/>
      <c r="AE1555" s="331">
        <f>AE595*AE1548</f>
        <v>0</v>
      </c>
      <c r="AF1555" s="331">
        <f t="shared" ref="AF1555:AR1555" si="3621">AF595*AF1548</f>
        <v>0</v>
      </c>
      <c r="AG1555" s="331">
        <f t="shared" si="3621"/>
        <v>0</v>
      </c>
      <c r="AH1555" s="331">
        <f t="shared" si="3621"/>
        <v>0</v>
      </c>
      <c r="AI1555" s="331">
        <f t="shared" si="3621"/>
        <v>0</v>
      </c>
      <c r="AJ1555" s="331">
        <f t="shared" si="3621"/>
        <v>0</v>
      </c>
      <c r="AK1555" s="331">
        <f t="shared" si="3621"/>
        <v>0</v>
      </c>
      <c r="AL1555" s="331">
        <f t="shared" si="3621"/>
        <v>0</v>
      </c>
      <c r="AM1555" s="331">
        <f t="shared" si="3621"/>
        <v>0</v>
      </c>
      <c r="AN1555" s="331">
        <f t="shared" si="3621"/>
        <v>0</v>
      </c>
      <c r="AO1555" s="331">
        <f t="shared" si="3621"/>
        <v>0</v>
      </c>
      <c r="AP1555" s="331">
        <f t="shared" si="3621"/>
        <v>0</v>
      </c>
      <c r="AQ1555" s="331">
        <f t="shared" si="3621"/>
        <v>0</v>
      </c>
      <c r="AR1555" s="331">
        <f t="shared" si="3621"/>
        <v>0</v>
      </c>
      <c r="AS1555" s="543">
        <f t="shared" si="3617"/>
        <v>0</v>
      </c>
    </row>
    <row r="1556" spans="2:45">
      <c r="B1556" s="283" t="s">
        <v>753</v>
      </c>
      <c r="C1556" s="301"/>
      <c r="D1556" s="243"/>
      <c r="E1556" s="240"/>
      <c r="F1556" s="240"/>
      <c r="G1556" s="240"/>
      <c r="H1556" s="240"/>
      <c r="I1556" s="240"/>
      <c r="J1556" s="240"/>
      <c r="K1556" s="240"/>
      <c r="L1556" s="240"/>
      <c r="M1556" s="240"/>
      <c r="N1556" s="240"/>
      <c r="O1556" s="240"/>
      <c r="P1556" s="240"/>
      <c r="Q1556" s="240"/>
      <c r="R1556" s="251"/>
      <c r="S1556" s="240"/>
      <c r="T1556" s="240"/>
      <c r="U1556" s="240"/>
      <c r="V1556" s="243"/>
      <c r="W1556" s="243"/>
      <c r="X1556" s="243"/>
      <c r="Y1556" s="243"/>
      <c r="Z1556" s="240"/>
      <c r="AA1556" s="240"/>
      <c r="AB1556" s="240"/>
      <c r="AC1556" s="240"/>
      <c r="AD1556" s="240"/>
      <c r="AE1556" s="331">
        <f>AE785*AE1548</f>
        <v>0</v>
      </c>
      <c r="AF1556" s="331">
        <f t="shared" ref="AF1556:AR1556" si="3622">AF785*AF1548</f>
        <v>0</v>
      </c>
      <c r="AG1556" s="331">
        <f t="shared" si="3622"/>
        <v>1000619.1901582312</v>
      </c>
      <c r="AH1556" s="821">
        <f>AH785/AH$33*AH1548</f>
        <v>2018335.829736321</v>
      </c>
      <c r="AI1556" s="821">
        <f t="shared" ref="AI1556:AJ1556" si="3623">AI785/AI$33*AI1548</f>
        <v>560230.17475546361</v>
      </c>
      <c r="AJ1556" s="821">
        <f t="shared" si="3623"/>
        <v>365320.46094673447</v>
      </c>
      <c r="AK1556" s="331">
        <f t="shared" si="3622"/>
        <v>0</v>
      </c>
      <c r="AL1556" s="331">
        <f t="shared" si="3622"/>
        <v>0</v>
      </c>
      <c r="AM1556" s="331">
        <f t="shared" si="3622"/>
        <v>0</v>
      </c>
      <c r="AN1556" s="331">
        <f t="shared" si="3622"/>
        <v>0</v>
      </c>
      <c r="AO1556" s="331">
        <f t="shared" si="3622"/>
        <v>0</v>
      </c>
      <c r="AP1556" s="331">
        <f t="shared" si="3622"/>
        <v>0</v>
      </c>
      <c r="AQ1556" s="331">
        <f t="shared" si="3622"/>
        <v>0</v>
      </c>
      <c r="AR1556" s="331">
        <f t="shared" si="3622"/>
        <v>0</v>
      </c>
      <c r="AS1556" s="543">
        <f>SUM(AE1556:AR1556)</f>
        <v>3944505.6555967503</v>
      </c>
    </row>
    <row r="1557" spans="2:45">
      <c r="B1557" s="283" t="s">
        <v>754</v>
      </c>
      <c r="C1557" s="301"/>
      <c r="D1557" s="243"/>
      <c r="E1557" s="240"/>
      <c r="F1557" s="240"/>
      <c r="G1557" s="240"/>
      <c r="H1557" s="240"/>
      <c r="I1557" s="240"/>
      <c r="J1557" s="240"/>
      <c r="K1557" s="240"/>
      <c r="L1557" s="240"/>
      <c r="M1557" s="240"/>
      <c r="N1557" s="240"/>
      <c r="O1557" s="240"/>
      <c r="P1557" s="240"/>
      <c r="Q1557" s="240"/>
      <c r="R1557" s="251"/>
      <c r="S1557" s="240"/>
      <c r="T1557" s="240"/>
      <c r="U1557" s="240"/>
      <c r="V1557" s="243"/>
      <c r="W1557" s="243"/>
      <c r="X1557" s="243"/>
      <c r="Y1557" s="243"/>
      <c r="Z1557" s="240"/>
      <c r="AA1557" s="240"/>
      <c r="AB1557" s="240"/>
      <c r="AC1557" s="240"/>
      <c r="AD1557" s="240"/>
      <c r="AE1557" s="331">
        <f>AE980*AE1548</f>
        <v>0</v>
      </c>
      <c r="AF1557" s="331">
        <f t="shared" ref="AF1557:AR1557" si="3624">AF980*AF1548</f>
        <v>0</v>
      </c>
      <c r="AG1557" s="331">
        <f t="shared" si="3624"/>
        <v>572413.5535656506</v>
      </c>
      <c r="AH1557" s="821">
        <f>AH980/AH$33*AH1548</f>
        <v>1702776.6164571429</v>
      </c>
      <c r="AI1557" s="821">
        <f t="shared" ref="AI1557:AJ1557" si="3625">AI980/AI$33*AI1548</f>
        <v>347348.75393484422</v>
      </c>
      <c r="AJ1557" s="821">
        <f t="shared" si="3625"/>
        <v>293850.57237102522</v>
      </c>
      <c r="AK1557" s="331">
        <f t="shared" si="3624"/>
        <v>0</v>
      </c>
      <c r="AL1557" s="331">
        <f t="shared" si="3624"/>
        <v>0</v>
      </c>
      <c r="AM1557" s="331">
        <f t="shared" si="3624"/>
        <v>0</v>
      </c>
      <c r="AN1557" s="331">
        <f t="shared" si="3624"/>
        <v>0</v>
      </c>
      <c r="AO1557" s="331">
        <f t="shared" si="3624"/>
        <v>0</v>
      </c>
      <c r="AP1557" s="331">
        <f t="shared" si="3624"/>
        <v>0</v>
      </c>
      <c r="AQ1557" s="331">
        <f t="shared" si="3624"/>
        <v>0</v>
      </c>
      <c r="AR1557" s="331">
        <f t="shared" si="3624"/>
        <v>0</v>
      </c>
      <c r="AS1557" s="543">
        <f t="shared" si="3617"/>
        <v>2916389.4963286631</v>
      </c>
    </row>
    <row r="1558" spans="2:45">
      <c r="B1558" s="283" t="s">
        <v>759</v>
      </c>
      <c r="C1558" s="301"/>
      <c r="D1558" s="243"/>
      <c r="E1558" s="240"/>
      <c r="F1558" s="240"/>
      <c r="G1558" s="240"/>
      <c r="H1558" s="240"/>
      <c r="I1558" s="240"/>
      <c r="J1558" s="240"/>
      <c r="K1558" s="240"/>
      <c r="L1558" s="240"/>
      <c r="M1558" s="240"/>
      <c r="N1558" s="240"/>
      <c r="O1558" s="240"/>
      <c r="P1558" s="240"/>
      <c r="Q1558" s="240"/>
      <c r="R1558" s="251"/>
      <c r="S1558" s="240"/>
      <c r="T1558" s="240"/>
      <c r="U1558" s="240"/>
      <c r="V1558" s="243"/>
      <c r="W1558" s="243"/>
      <c r="X1558" s="243"/>
      <c r="Y1558" s="243"/>
      <c r="Z1558" s="240"/>
      <c r="AA1558" s="240"/>
      <c r="AB1558" s="240"/>
      <c r="AC1558" s="240"/>
      <c r="AD1558" s="240"/>
      <c r="AE1558" s="331">
        <f t="shared" ref="AE1558:AR1558" si="3626">AE1175*AE1548</f>
        <v>0</v>
      </c>
      <c r="AF1558" s="331">
        <f t="shared" si="3626"/>
        <v>0</v>
      </c>
      <c r="AG1558" s="331">
        <f t="shared" si="3626"/>
        <v>39013.20930578297</v>
      </c>
      <c r="AH1558" s="821">
        <f>AH1175/AH$33*AH1548</f>
        <v>279533.48381300509</v>
      </c>
      <c r="AI1558" s="821">
        <f t="shared" ref="AI1558:AJ1558" si="3627">AI1175/AI$33*AI1548</f>
        <v>130127.67267932442</v>
      </c>
      <c r="AJ1558" s="821">
        <f t="shared" si="3627"/>
        <v>88240.950067063182</v>
      </c>
      <c r="AK1558" s="331">
        <f t="shared" si="3626"/>
        <v>0</v>
      </c>
      <c r="AL1558" s="331">
        <f t="shared" si="3626"/>
        <v>0</v>
      </c>
      <c r="AM1558" s="331">
        <f t="shared" si="3626"/>
        <v>0</v>
      </c>
      <c r="AN1558" s="331">
        <f t="shared" si="3626"/>
        <v>0</v>
      </c>
      <c r="AO1558" s="331">
        <f t="shared" si="3626"/>
        <v>0</v>
      </c>
      <c r="AP1558" s="331">
        <f t="shared" si="3626"/>
        <v>0</v>
      </c>
      <c r="AQ1558" s="331">
        <f t="shared" si="3626"/>
        <v>0</v>
      </c>
      <c r="AR1558" s="331">
        <f t="shared" si="3626"/>
        <v>0</v>
      </c>
      <c r="AS1558" s="543">
        <f t="shared" si="3617"/>
        <v>536915.31586517568</v>
      </c>
    </row>
    <row r="1559" spans="2:45">
      <c r="B1559" s="283" t="s">
        <v>760</v>
      </c>
      <c r="C1559" s="301"/>
      <c r="D1559" s="243"/>
      <c r="E1559" s="240"/>
      <c r="F1559" s="240"/>
      <c r="G1559" s="240"/>
      <c r="H1559" s="240"/>
      <c r="I1559" s="240"/>
      <c r="J1559" s="240"/>
      <c r="K1559" s="240"/>
      <c r="L1559" s="240"/>
      <c r="M1559" s="240"/>
      <c r="N1559" s="240"/>
      <c r="O1559" s="240"/>
      <c r="P1559" s="240"/>
      <c r="Q1559" s="240"/>
      <c r="R1559" s="251"/>
      <c r="S1559" s="240"/>
      <c r="T1559" s="240"/>
      <c r="U1559" s="240"/>
      <c r="V1559" s="243"/>
      <c r="W1559" s="243"/>
      <c r="X1559" s="243"/>
      <c r="Y1559" s="243"/>
      <c r="Z1559" s="240"/>
      <c r="AA1559" s="240"/>
      <c r="AB1559" s="240"/>
      <c r="AC1559" s="240"/>
      <c r="AD1559" s="240"/>
      <c r="AE1559" s="331">
        <f>AE1548*AE1370</f>
        <v>0</v>
      </c>
      <c r="AF1559" s="331">
        <f t="shared" ref="AF1559:AR1559" si="3628">AF1548*AF1370</f>
        <v>0</v>
      </c>
      <c r="AG1559" s="331">
        <f t="shared" si="3628"/>
        <v>11592.459221731706</v>
      </c>
      <c r="AH1559" s="821">
        <f>AH1548/AH$33*AH1370</f>
        <v>396723.6082329994</v>
      </c>
      <c r="AI1559" s="821">
        <f t="shared" ref="AI1559:AJ1559" si="3629">AI1548/AI$33*AI1370</f>
        <v>31329.940991985157</v>
      </c>
      <c r="AJ1559" s="821">
        <f t="shared" si="3629"/>
        <v>1619440.2274904661</v>
      </c>
      <c r="AK1559" s="331">
        <f t="shared" si="3628"/>
        <v>0</v>
      </c>
      <c r="AL1559" s="331">
        <f t="shared" si="3628"/>
        <v>0</v>
      </c>
      <c r="AM1559" s="331">
        <f t="shared" si="3628"/>
        <v>0</v>
      </c>
      <c r="AN1559" s="331">
        <f t="shared" si="3628"/>
        <v>0</v>
      </c>
      <c r="AO1559" s="331">
        <f t="shared" si="3628"/>
        <v>0</v>
      </c>
      <c r="AP1559" s="331">
        <f t="shared" si="3628"/>
        <v>0</v>
      </c>
      <c r="AQ1559" s="331">
        <f t="shared" si="3628"/>
        <v>0</v>
      </c>
      <c r="AR1559" s="331">
        <f t="shared" si="3628"/>
        <v>0</v>
      </c>
      <c r="AS1559" s="543">
        <f t="shared" si="3617"/>
        <v>2059086.2359371823</v>
      </c>
    </row>
    <row r="1560" spans="2:45">
      <c r="B1560" s="283" t="s">
        <v>755</v>
      </c>
      <c r="C1560" s="301"/>
      <c r="D1560" s="243"/>
      <c r="E1560" s="240"/>
      <c r="F1560" s="240"/>
      <c r="G1560" s="240"/>
      <c r="H1560" s="240"/>
      <c r="I1560" s="240"/>
      <c r="J1560" s="240"/>
      <c r="K1560" s="240"/>
      <c r="L1560" s="240"/>
      <c r="M1560" s="240"/>
      <c r="N1560" s="240"/>
      <c r="O1560" s="240"/>
      <c r="P1560" s="240"/>
      <c r="Q1560" s="240"/>
      <c r="R1560" s="251"/>
      <c r="S1560" s="240"/>
      <c r="T1560" s="240"/>
      <c r="U1560" s="240"/>
      <c r="V1560" s="243"/>
      <c r="W1560" s="243"/>
      <c r="X1560" s="243"/>
      <c r="Y1560" s="243"/>
      <c r="Z1560" s="240"/>
      <c r="AA1560" s="240"/>
      <c r="AB1560" s="240"/>
      <c r="AC1560" s="240"/>
      <c r="AD1560" s="240"/>
      <c r="AE1560" s="331">
        <f>AE1545*AE1548</f>
        <v>0</v>
      </c>
      <c r="AF1560" s="331">
        <f t="shared" ref="AF1560:AR1560" si="3630">AF1545*AF1548</f>
        <v>0</v>
      </c>
      <c r="AG1560" s="331">
        <f t="shared" si="3630"/>
        <v>4032.5555489796561</v>
      </c>
      <c r="AH1560" s="821">
        <f>AH1545/AH$33*AH1548</f>
        <v>13729.605016376572</v>
      </c>
      <c r="AI1560" s="821">
        <f t="shared" ref="AI1560:AJ1560" si="3631">AI1545/AI$33*AI1548</f>
        <v>3348.0866509196098</v>
      </c>
      <c r="AJ1560" s="821">
        <f t="shared" si="3631"/>
        <v>2322.7618441501068</v>
      </c>
      <c r="AK1560" s="331">
        <f t="shared" si="3630"/>
        <v>0</v>
      </c>
      <c r="AL1560" s="331">
        <f t="shared" si="3630"/>
        <v>0</v>
      </c>
      <c r="AM1560" s="331">
        <f t="shared" si="3630"/>
        <v>0</v>
      </c>
      <c r="AN1560" s="331">
        <f t="shared" si="3630"/>
        <v>0</v>
      </c>
      <c r="AO1560" s="331">
        <f t="shared" si="3630"/>
        <v>0</v>
      </c>
      <c r="AP1560" s="331">
        <f t="shared" si="3630"/>
        <v>0</v>
      </c>
      <c r="AQ1560" s="331">
        <f t="shared" si="3630"/>
        <v>0</v>
      </c>
      <c r="AR1560" s="331">
        <f t="shared" si="3630"/>
        <v>0</v>
      </c>
      <c r="AS1560" s="543">
        <f>SUM(AE1560:AR1560)</f>
        <v>23433.009060425946</v>
      </c>
    </row>
    <row r="1561" spans="2:45" ht="15.75">
      <c r="B1561" s="305" t="s">
        <v>756</v>
      </c>
      <c r="C1561" s="301"/>
      <c r="D1561" s="263"/>
      <c r="E1561" s="293"/>
      <c r="F1561" s="293"/>
      <c r="G1561" s="293"/>
      <c r="H1561" s="293"/>
      <c r="I1561" s="293"/>
      <c r="J1561" s="293"/>
      <c r="K1561" s="293"/>
      <c r="L1561" s="293"/>
      <c r="M1561" s="293"/>
      <c r="N1561" s="293"/>
      <c r="O1561" s="293"/>
      <c r="P1561" s="293"/>
      <c r="Q1561" s="293"/>
      <c r="R1561" s="260"/>
      <c r="S1561" s="293"/>
      <c r="T1561" s="293"/>
      <c r="U1561" s="293"/>
      <c r="V1561" s="263"/>
      <c r="W1561" s="263"/>
      <c r="X1561" s="263"/>
      <c r="Y1561" s="263"/>
      <c r="Z1561" s="293"/>
      <c r="AA1561" s="293"/>
      <c r="AB1561" s="293"/>
      <c r="AC1561" s="293"/>
      <c r="AD1561" s="293"/>
      <c r="AE1561" s="302">
        <f>SUM(AE1549:AE1560)</f>
        <v>0</v>
      </c>
      <c r="AF1561" s="302">
        <f t="shared" ref="AF1561:AR1561" si="3632">SUM(AF1549:AF1560)</f>
        <v>0</v>
      </c>
      <c r="AG1561" s="302">
        <f t="shared" si="3632"/>
        <v>1627670.9678003762</v>
      </c>
      <c r="AH1561" s="302">
        <f t="shared" si="3632"/>
        <v>4411099.1432558456</v>
      </c>
      <c r="AI1561" s="302">
        <f t="shared" si="3632"/>
        <v>1072384.629012537</v>
      </c>
      <c r="AJ1561" s="302">
        <f t="shared" si="3632"/>
        <v>2369174.9727194393</v>
      </c>
      <c r="AK1561" s="302">
        <f t="shared" si="3632"/>
        <v>0</v>
      </c>
      <c r="AL1561" s="302">
        <f t="shared" si="3632"/>
        <v>0</v>
      </c>
      <c r="AM1561" s="302">
        <f t="shared" si="3632"/>
        <v>0</v>
      </c>
      <c r="AN1561" s="302">
        <f t="shared" si="3632"/>
        <v>0</v>
      </c>
      <c r="AO1561" s="302">
        <f t="shared" si="3632"/>
        <v>0</v>
      </c>
      <c r="AP1561" s="302">
        <f t="shared" si="3632"/>
        <v>0</v>
      </c>
      <c r="AQ1561" s="302">
        <f t="shared" si="3632"/>
        <v>0</v>
      </c>
      <c r="AR1561" s="302">
        <f t="shared" si="3632"/>
        <v>0</v>
      </c>
      <c r="AS1561" s="694">
        <f>SUM(AS1549:AS1560)</f>
        <v>9480329.7127881963</v>
      </c>
    </row>
    <row r="1562" spans="2:45" ht="15.75">
      <c r="B1562" s="305" t="s">
        <v>757</v>
      </c>
      <c r="C1562" s="301"/>
      <c r="D1562" s="306"/>
      <c r="E1562" s="293"/>
      <c r="F1562" s="293"/>
      <c r="G1562" s="293"/>
      <c r="H1562" s="293"/>
      <c r="I1562" s="293"/>
      <c r="J1562" s="293"/>
      <c r="K1562" s="293"/>
      <c r="L1562" s="293"/>
      <c r="M1562" s="293"/>
      <c r="N1562" s="293"/>
      <c r="O1562" s="293"/>
      <c r="P1562" s="293"/>
      <c r="Q1562" s="293"/>
      <c r="R1562" s="260"/>
      <c r="S1562" s="293"/>
      <c r="T1562" s="293"/>
      <c r="U1562" s="293"/>
      <c r="V1562" s="263"/>
      <c r="W1562" s="263"/>
      <c r="X1562" s="263"/>
      <c r="Y1562" s="263"/>
      <c r="Z1562" s="293"/>
      <c r="AA1562" s="293"/>
      <c r="AB1562" s="293"/>
      <c r="AC1562" s="293"/>
      <c r="AD1562" s="293"/>
      <c r="AE1562" s="303">
        <f>AE1546*AE1548</f>
        <v>0</v>
      </c>
      <c r="AF1562" s="303">
        <f t="shared" ref="AF1562:AR1562" si="3633">AF1546*AF1548</f>
        <v>0</v>
      </c>
      <c r="AG1562" s="303">
        <f t="shared" si="3633"/>
        <v>2079533.3842677749</v>
      </c>
      <c r="AH1562" s="822">
        <f>AH1546/AH$33*AH1548</f>
        <v>3243734.4668272967</v>
      </c>
      <c r="AI1562" s="822">
        <f t="shared" ref="AI1562:AJ1562" si="3634">AI1546/AI$33*AI1548</f>
        <v>794286.53167141613</v>
      </c>
      <c r="AJ1562" s="822">
        <f t="shared" si="3634"/>
        <v>999425.19966881932</v>
      </c>
      <c r="AK1562" s="303">
        <f t="shared" si="3633"/>
        <v>0</v>
      </c>
      <c r="AL1562" s="303">
        <f t="shared" si="3633"/>
        <v>0</v>
      </c>
      <c r="AM1562" s="303">
        <f t="shared" si="3633"/>
        <v>0</v>
      </c>
      <c r="AN1562" s="303">
        <f t="shared" si="3633"/>
        <v>0</v>
      </c>
      <c r="AO1562" s="303">
        <f t="shared" si="3633"/>
        <v>0</v>
      </c>
      <c r="AP1562" s="303">
        <f t="shared" si="3633"/>
        <v>0</v>
      </c>
      <c r="AQ1562" s="303">
        <f t="shared" si="3633"/>
        <v>0</v>
      </c>
      <c r="AR1562" s="303">
        <f t="shared" si="3633"/>
        <v>0</v>
      </c>
      <c r="AS1562" s="695">
        <f>SUM(AE1562:AR1562)</f>
        <v>7116979.5824353062</v>
      </c>
    </row>
    <row r="1563" spans="2:45" ht="15.75">
      <c r="B1563" s="305" t="s">
        <v>758</v>
      </c>
      <c r="C1563" s="301"/>
      <c r="D1563" s="306"/>
      <c r="E1563" s="293"/>
      <c r="F1563" s="293"/>
      <c r="G1563" s="293"/>
      <c r="H1563" s="293"/>
      <c r="I1563" s="293"/>
      <c r="J1563" s="293"/>
      <c r="K1563" s="293"/>
      <c r="L1563" s="293"/>
      <c r="M1563" s="293"/>
      <c r="N1563" s="293"/>
      <c r="O1563" s="293"/>
      <c r="P1563" s="293"/>
      <c r="Q1563" s="293"/>
      <c r="R1563" s="260"/>
      <c r="S1563" s="293"/>
      <c r="T1563" s="293"/>
      <c r="U1563" s="293"/>
      <c r="V1563" s="306"/>
      <c r="W1563" s="306"/>
      <c r="X1563" s="306"/>
      <c r="Y1563" s="306"/>
      <c r="Z1563" s="293"/>
      <c r="AA1563" s="293"/>
      <c r="AB1563" s="293"/>
      <c r="AC1563" s="293"/>
      <c r="AD1563" s="293"/>
      <c r="AE1563" s="307"/>
      <c r="AF1563" s="307"/>
      <c r="AG1563" s="307"/>
      <c r="AH1563" s="307"/>
      <c r="AI1563" s="307"/>
      <c r="AJ1563" s="307"/>
      <c r="AK1563" s="307"/>
      <c r="AL1563" s="307"/>
      <c r="AM1563" s="307"/>
      <c r="AN1563" s="307"/>
      <c r="AO1563" s="307"/>
      <c r="AP1563" s="307"/>
      <c r="AQ1563" s="307"/>
      <c r="AR1563" s="307"/>
      <c r="AS1563" s="359">
        <f>AS1561-AS1562</f>
        <v>2363350.1303528901</v>
      </c>
    </row>
    <row r="1564" spans="2:45" ht="15.75">
      <c r="B1564" s="305"/>
      <c r="C1564" s="301"/>
      <c r="D1564" s="306"/>
      <c r="E1564" s="293"/>
      <c r="F1564" s="293"/>
      <c r="G1564" s="293"/>
      <c r="H1564" s="293"/>
      <c r="I1564" s="293"/>
      <c r="J1564" s="293"/>
      <c r="K1564" s="293"/>
      <c r="L1564" s="293"/>
      <c r="M1564" s="293"/>
      <c r="N1564" s="293"/>
      <c r="O1564" s="293"/>
      <c r="P1564" s="293"/>
      <c r="Q1564" s="293"/>
      <c r="R1564" s="260"/>
      <c r="S1564" s="293"/>
      <c r="T1564" s="293"/>
      <c r="U1564" s="293"/>
      <c r="V1564" s="306"/>
      <c r="W1564" s="306"/>
      <c r="X1564" s="306"/>
      <c r="Y1564" s="306"/>
      <c r="Z1564" s="293"/>
      <c r="AA1564" s="293"/>
      <c r="AB1564" s="293"/>
      <c r="AC1564" s="293"/>
      <c r="AD1564" s="293"/>
      <c r="AE1564" s="307"/>
      <c r="AF1564" s="307"/>
      <c r="AG1564" s="307"/>
      <c r="AH1564" s="307"/>
      <c r="AI1564" s="307"/>
      <c r="AJ1564" s="307"/>
      <c r="AK1564" s="307"/>
      <c r="AL1564" s="307"/>
      <c r="AM1564" s="307"/>
      <c r="AN1564" s="307"/>
      <c r="AO1564" s="307"/>
      <c r="AP1564" s="307"/>
      <c r="AQ1564" s="307"/>
      <c r="AR1564" s="307"/>
      <c r="AS1564" s="359"/>
    </row>
    <row r="1565" spans="2:45">
      <c r="B1565" s="283" t="s">
        <v>890</v>
      </c>
      <c r="C1565" s="306"/>
      <c r="D1565" s="306"/>
      <c r="E1565" s="293"/>
      <c r="F1565" s="293"/>
      <c r="G1565" s="293"/>
      <c r="H1565" s="293"/>
      <c r="I1565" s="293"/>
      <c r="J1565" s="293"/>
      <c r="K1565" s="293"/>
      <c r="L1565" s="293"/>
      <c r="M1565" s="293"/>
      <c r="N1565" s="293"/>
      <c r="O1565" s="293"/>
      <c r="P1565" s="293"/>
      <c r="Q1565" s="293"/>
      <c r="R1565" s="260"/>
      <c r="S1565" s="293"/>
      <c r="T1565" s="293"/>
      <c r="U1565" s="293"/>
      <c r="V1565" s="306"/>
      <c r="W1565" s="301"/>
      <c r="X1565" s="306"/>
      <c r="Y1565" s="306"/>
      <c r="Z1565" s="293"/>
      <c r="AA1565" s="293"/>
      <c r="AB1565" s="293"/>
      <c r="AC1565" s="293"/>
      <c r="AD1565" s="293"/>
      <c r="AE1565" s="682">
        <f>SUMPRODUCT($E$1383:$E$1543,AE1383:AE1543)</f>
        <v>0</v>
      </c>
      <c r="AF1565" s="682">
        <f>SUMPRODUCT($E$1383:$E$1543,AF1383:AF1543)</f>
        <v>0</v>
      </c>
      <c r="AG1565" s="682">
        <f>IF(AG1381="kw",SUMPRODUCT($Q$1383:$Q$1543,$S$1383:$S$1543,AG1383:AG1543),SUMPRODUCT($E$1383:$E$1543,AG1383:AG1543))</f>
        <v>117946.93486867585</v>
      </c>
      <c r="AH1565" s="682">
        <f t="shared" ref="AH1565:AR1565" si="3635">IF(AH1381="kw",SUMPRODUCT($Q$1383:$Q$1543,$S$1383:$S$1543,AH1383:AH1543),SUMPRODUCT($E$1383:$E$1543,AH1383:AH1543))</f>
        <v>1598.1075745167548</v>
      </c>
      <c r="AI1565" s="682">
        <f t="shared" si="3635"/>
        <v>473.35283936049518</v>
      </c>
      <c r="AJ1565" s="682">
        <f t="shared" si="3635"/>
        <v>305.05446350624243</v>
      </c>
      <c r="AK1565" s="682">
        <f t="shared" si="3635"/>
        <v>0</v>
      </c>
      <c r="AL1565" s="682">
        <f t="shared" si="3635"/>
        <v>0</v>
      </c>
      <c r="AM1565" s="682">
        <f t="shared" si="3635"/>
        <v>0</v>
      </c>
      <c r="AN1565" s="682">
        <f t="shared" si="3635"/>
        <v>0</v>
      </c>
      <c r="AO1565" s="682">
        <f t="shared" si="3635"/>
        <v>0</v>
      </c>
      <c r="AP1565" s="682">
        <f t="shared" si="3635"/>
        <v>0</v>
      </c>
      <c r="AQ1565" s="682">
        <f t="shared" si="3635"/>
        <v>0</v>
      </c>
      <c r="AR1565" s="682">
        <f t="shared" si="3635"/>
        <v>0</v>
      </c>
      <c r="AS1565" s="295"/>
    </row>
    <row r="1566" spans="2:45">
      <c r="B1566" s="283" t="s">
        <v>891</v>
      </c>
      <c r="C1566" s="306"/>
      <c r="D1566" s="306"/>
      <c r="E1566" s="293"/>
      <c r="F1566" s="293"/>
      <c r="G1566" s="293"/>
      <c r="H1566" s="293"/>
      <c r="I1566" s="293"/>
      <c r="J1566" s="293"/>
      <c r="K1566" s="293"/>
      <c r="L1566" s="293"/>
      <c r="M1566" s="293"/>
      <c r="N1566" s="293"/>
      <c r="O1566" s="293"/>
      <c r="P1566" s="293"/>
      <c r="Q1566" s="293"/>
      <c r="R1566" s="260"/>
      <c r="S1566" s="293"/>
      <c r="T1566" s="293"/>
      <c r="U1566" s="293"/>
      <c r="V1566" s="306"/>
      <c r="W1566" s="301"/>
      <c r="X1566" s="306"/>
      <c r="Y1566" s="306"/>
      <c r="Z1566" s="293"/>
      <c r="AA1566" s="293"/>
      <c r="AB1566" s="293"/>
      <c r="AC1566" s="293"/>
      <c r="AD1566" s="293"/>
      <c r="AE1566" s="682">
        <f>SUMPRODUCT($F$1383:$F$1543,AE1383:AE1543)</f>
        <v>0</v>
      </c>
      <c r="AF1566" s="682">
        <f>SUMPRODUCT($F$1383:$F$1543,AF1383:AF1543)</f>
        <v>0</v>
      </c>
      <c r="AG1566" s="682">
        <f>IF(AG1381="kw",SUMPRODUCT($Q$1383:$Q$1543,$T$1383:$T$1543,AG1383:AG1543),SUMPRODUCT($F$1383:$F$1543,AG1383:AG1543))</f>
        <v>117946.93486867585</v>
      </c>
      <c r="AH1566" s="682">
        <f t="shared" ref="AH1566:AR1566" si="3636">IF(AH1381="kw",SUMPRODUCT($Q$1383:$Q$1543,$T$1383:$T$1543,AH1383:AH1543),SUMPRODUCT($F$1383:$F$1543,AH1383:AH1543))</f>
        <v>1598.1075745167548</v>
      </c>
      <c r="AI1566" s="682">
        <f t="shared" si="3636"/>
        <v>473.35283936049518</v>
      </c>
      <c r="AJ1566" s="682">
        <f t="shared" si="3636"/>
        <v>305.05446350624243</v>
      </c>
      <c r="AK1566" s="682">
        <f t="shared" si="3636"/>
        <v>0</v>
      </c>
      <c r="AL1566" s="682">
        <f t="shared" si="3636"/>
        <v>0</v>
      </c>
      <c r="AM1566" s="682">
        <f t="shared" si="3636"/>
        <v>0</v>
      </c>
      <c r="AN1566" s="682">
        <f t="shared" si="3636"/>
        <v>0</v>
      </c>
      <c r="AO1566" s="682">
        <f t="shared" si="3636"/>
        <v>0</v>
      </c>
      <c r="AP1566" s="682">
        <f t="shared" si="3636"/>
        <v>0</v>
      </c>
      <c r="AQ1566" s="682">
        <f t="shared" si="3636"/>
        <v>0</v>
      </c>
      <c r="AR1566" s="682">
        <f t="shared" si="3636"/>
        <v>0</v>
      </c>
      <c r="AS1566" s="295"/>
    </row>
    <row r="1567" spans="2:45">
      <c r="B1567" s="283" t="s">
        <v>892</v>
      </c>
      <c r="C1567" s="306"/>
      <c r="D1567" s="306"/>
      <c r="E1567" s="293"/>
      <c r="F1567" s="293"/>
      <c r="G1567" s="293"/>
      <c r="H1567" s="293"/>
      <c r="I1567" s="293"/>
      <c r="J1567" s="293"/>
      <c r="K1567" s="293"/>
      <c r="L1567" s="293"/>
      <c r="M1567" s="293"/>
      <c r="N1567" s="293"/>
      <c r="O1567" s="293"/>
      <c r="P1567" s="293"/>
      <c r="Q1567" s="293"/>
      <c r="R1567" s="260"/>
      <c r="S1567" s="293"/>
      <c r="T1567" s="293"/>
      <c r="U1567" s="293"/>
      <c r="V1567" s="306"/>
      <c r="W1567" s="301"/>
      <c r="X1567" s="306"/>
      <c r="Y1567" s="306"/>
      <c r="Z1567" s="293"/>
      <c r="AA1567" s="293"/>
      <c r="AB1567" s="293"/>
      <c r="AC1567" s="293"/>
      <c r="AD1567" s="293"/>
      <c r="AE1567" s="682">
        <f>SUMPRODUCT($G$1383:$G$1543,AE1383:AE1543)</f>
        <v>0</v>
      </c>
      <c r="AF1567" s="682">
        <f>SUMPRODUCT($G$1383:$G$1543,AF1383:AF1543)</f>
        <v>0</v>
      </c>
      <c r="AG1567" s="682">
        <f>IF(AG1381="kw",SUMPRODUCT($Q$1383:$Q$1543,$U$1383:$U$1543,AG1383:AG1543),SUMPRODUCT($G$1383:$G$1543,AG1383:AG1543))</f>
        <v>117946.93486867585</v>
      </c>
      <c r="AH1567" s="682">
        <f t="shared" ref="AH1567:AR1567" si="3637">IF(AH1381="kw",SUMPRODUCT($Q$1383:$Q$1543,$U$1383:$U$1543,AH1383:AH1543),SUMPRODUCT($G$1383:$G$1543,AH1383:AH1543))</f>
        <v>1598.1075745167548</v>
      </c>
      <c r="AI1567" s="682">
        <f t="shared" si="3637"/>
        <v>473.35283936049518</v>
      </c>
      <c r="AJ1567" s="682">
        <f t="shared" si="3637"/>
        <v>305.05446350624243</v>
      </c>
      <c r="AK1567" s="682">
        <f t="shared" si="3637"/>
        <v>0</v>
      </c>
      <c r="AL1567" s="682">
        <f t="shared" si="3637"/>
        <v>0</v>
      </c>
      <c r="AM1567" s="682">
        <f t="shared" si="3637"/>
        <v>0</v>
      </c>
      <c r="AN1567" s="682">
        <f t="shared" si="3637"/>
        <v>0</v>
      </c>
      <c r="AO1567" s="682">
        <f t="shared" si="3637"/>
        <v>0</v>
      </c>
      <c r="AP1567" s="682">
        <f t="shared" si="3637"/>
        <v>0</v>
      </c>
      <c r="AQ1567" s="682">
        <f t="shared" si="3637"/>
        <v>0</v>
      </c>
      <c r="AR1567" s="682">
        <f t="shared" si="3637"/>
        <v>0</v>
      </c>
      <c r="AS1567" s="295"/>
    </row>
    <row r="1568" spans="2:45">
      <c r="B1568" s="283" t="s">
        <v>893</v>
      </c>
      <c r="C1568" s="306"/>
      <c r="D1568" s="306"/>
      <c r="E1568" s="293"/>
      <c r="F1568" s="293"/>
      <c r="G1568" s="293"/>
      <c r="H1568" s="293"/>
      <c r="I1568" s="293"/>
      <c r="J1568" s="293"/>
      <c r="K1568" s="293"/>
      <c r="L1568" s="293"/>
      <c r="M1568" s="293"/>
      <c r="N1568" s="293"/>
      <c r="O1568" s="293"/>
      <c r="P1568" s="293"/>
      <c r="Q1568" s="293"/>
      <c r="R1568" s="260"/>
      <c r="S1568" s="293"/>
      <c r="T1568" s="293"/>
      <c r="U1568" s="293"/>
      <c r="V1568" s="306"/>
      <c r="W1568" s="301"/>
      <c r="X1568" s="306"/>
      <c r="Y1568" s="306"/>
      <c r="Z1568" s="293"/>
      <c r="AA1568" s="293"/>
      <c r="AB1568" s="293"/>
      <c r="AC1568" s="293"/>
      <c r="AD1568" s="293"/>
      <c r="AE1568" s="682">
        <f>SUMPRODUCT($H$1383:$H$1543,AE1383:AE1543)</f>
        <v>0</v>
      </c>
      <c r="AF1568" s="682">
        <f>SUMPRODUCT($H$1383:$H$1543,AF1383:AF1543)</f>
        <v>0</v>
      </c>
      <c r="AG1568" s="682">
        <f>IF(AG1381="kw",SUMPRODUCT($Q$1383:$Q$1543,$V$1383:$V$1543,AG1383:AG1543),SUMPRODUCT($H$1383:$H$1543,AG1383:AG1543))</f>
        <v>117946.93486867585</v>
      </c>
      <c r="AH1568" s="682">
        <f t="shared" ref="AH1568:AR1568" si="3638">IF(AH1381="kw",SUMPRODUCT($Q$1383:$Q$1543,$V$1383:$V$1543,AH1383:AH1543),SUMPRODUCT($H$1383:$H$1543,AH1383:AH1543))</f>
        <v>1598.1075745167548</v>
      </c>
      <c r="AI1568" s="682">
        <f t="shared" si="3638"/>
        <v>473.35283936049518</v>
      </c>
      <c r="AJ1568" s="682">
        <f t="shared" si="3638"/>
        <v>305.05446350624243</v>
      </c>
      <c r="AK1568" s="682">
        <f t="shared" si="3638"/>
        <v>0</v>
      </c>
      <c r="AL1568" s="682">
        <f t="shared" si="3638"/>
        <v>0</v>
      </c>
      <c r="AM1568" s="682">
        <f t="shared" si="3638"/>
        <v>0</v>
      </c>
      <c r="AN1568" s="682">
        <f t="shared" si="3638"/>
        <v>0</v>
      </c>
      <c r="AO1568" s="682">
        <f t="shared" si="3638"/>
        <v>0</v>
      </c>
      <c r="AP1568" s="682">
        <f t="shared" si="3638"/>
        <v>0</v>
      </c>
      <c r="AQ1568" s="682">
        <f t="shared" si="3638"/>
        <v>0</v>
      </c>
      <c r="AR1568" s="682">
        <f t="shared" si="3638"/>
        <v>0</v>
      </c>
      <c r="AS1568" s="295"/>
    </row>
    <row r="1569" spans="1:45">
      <c r="B1569" s="334" t="s">
        <v>894</v>
      </c>
      <c r="C1569" s="396"/>
      <c r="D1569" s="396"/>
      <c r="E1569" s="397"/>
      <c r="F1569" s="397"/>
      <c r="G1569" s="397"/>
      <c r="H1569" s="397"/>
      <c r="I1569" s="397"/>
      <c r="J1569" s="397"/>
      <c r="K1569" s="397"/>
      <c r="L1569" s="397"/>
      <c r="M1569" s="397"/>
      <c r="N1569" s="397"/>
      <c r="O1569" s="397"/>
      <c r="P1569" s="397"/>
      <c r="Q1569" s="397"/>
      <c r="R1569" s="398"/>
      <c r="S1569" s="397"/>
      <c r="T1569" s="397"/>
      <c r="U1569" s="397"/>
      <c r="V1569" s="396"/>
      <c r="W1569" s="399"/>
      <c r="X1569" s="396"/>
      <c r="Y1569" s="396"/>
      <c r="Z1569" s="397"/>
      <c r="AA1569" s="397"/>
      <c r="AB1569" s="397"/>
      <c r="AC1569" s="397"/>
      <c r="AD1569" s="397"/>
      <c r="AE1569" s="683">
        <f>SUMPRODUCT($I$1383:$I$1543,AE1383:AE1543)</f>
        <v>0</v>
      </c>
      <c r="AF1569" s="683">
        <f>SUMPRODUCT($I$1383:$I$1543,AF1383:AF1543)</f>
        <v>0</v>
      </c>
      <c r="AG1569" s="683">
        <f>IF(AG1381="kw",SUMPRODUCT($Q$1383:$Q$1543,$W$1383:$W$1543,AG1383:AG1543),SUMPRODUCT($I$1383:$I$1543,AG1383:AG1543))</f>
        <v>111570.76924960423</v>
      </c>
      <c r="AH1569" s="683">
        <f t="shared" ref="AH1569:AR1569" si="3639">IF(AH1381="kw",SUMPRODUCT($Q$1383:$Q$1543,$W$1383:$W$1543,AH1383:AH1543),SUMPRODUCT($I$1383:$I$1543,AH1383:AH1543))</f>
        <v>1502.5058910178739</v>
      </c>
      <c r="AI1569" s="683">
        <f t="shared" si="3639"/>
        <v>445.03601698042314</v>
      </c>
      <c r="AJ1569" s="683">
        <f t="shared" si="3639"/>
        <v>286.80555414927164</v>
      </c>
      <c r="AK1569" s="683">
        <f t="shared" si="3639"/>
        <v>0</v>
      </c>
      <c r="AL1569" s="683">
        <f t="shared" si="3639"/>
        <v>0</v>
      </c>
      <c r="AM1569" s="683">
        <f t="shared" si="3639"/>
        <v>0</v>
      </c>
      <c r="AN1569" s="683">
        <f t="shared" si="3639"/>
        <v>0</v>
      </c>
      <c r="AO1569" s="683">
        <f t="shared" si="3639"/>
        <v>0</v>
      </c>
      <c r="AP1569" s="683">
        <f t="shared" si="3639"/>
        <v>0</v>
      </c>
      <c r="AQ1569" s="683">
        <f t="shared" si="3639"/>
        <v>0</v>
      </c>
      <c r="AR1569" s="683">
        <f t="shared" si="3639"/>
        <v>0</v>
      </c>
      <c r="AS1569" s="339"/>
    </row>
    <row r="1570" spans="1:45">
      <c r="B1570" s="461"/>
      <c r="C1570" s="306"/>
      <c r="D1570" s="306"/>
      <c r="E1570" s="293"/>
      <c r="F1570" s="293"/>
      <c r="G1570" s="293"/>
      <c r="H1570" s="293"/>
      <c r="I1570" s="293"/>
      <c r="J1570" s="293"/>
      <c r="K1570" s="293"/>
      <c r="L1570" s="293"/>
      <c r="M1570" s="293"/>
      <c r="N1570" s="293"/>
      <c r="O1570" s="293"/>
      <c r="P1570" s="293"/>
      <c r="Q1570" s="293"/>
      <c r="R1570" s="260"/>
      <c r="S1570" s="293"/>
      <c r="T1570" s="293"/>
      <c r="U1570" s="293"/>
      <c r="V1570" s="306"/>
      <c r="W1570" s="301"/>
      <c r="X1570" s="306"/>
      <c r="Y1570" s="306"/>
      <c r="Z1570" s="293"/>
      <c r="AA1570" s="293"/>
      <c r="AB1570" s="293"/>
      <c r="AC1570" s="293"/>
      <c r="AD1570" s="293"/>
      <c r="AE1570" s="682"/>
      <c r="AF1570" s="682"/>
      <c r="AG1570" s="682"/>
      <c r="AH1570" s="682"/>
      <c r="AI1570" s="682"/>
      <c r="AJ1570" s="682"/>
      <c r="AK1570" s="682"/>
      <c r="AL1570" s="682"/>
      <c r="AM1570" s="682"/>
      <c r="AN1570" s="682"/>
      <c r="AO1570" s="682"/>
      <c r="AP1570" s="682"/>
      <c r="AQ1570" s="682"/>
      <c r="AR1570" s="682"/>
      <c r="AS1570" s="260"/>
    </row>
    <row r="1571" spans="1:45">
      <c r="B1571" s="461"/>
      <c r="C1571" s="306"/>
      <c r="D1571" s="306"/>
      <c r="E1571" s="293"/>
      <c r="F1571" s="293"/>
      <c r="G1571" s="293"/>
      <c r="H1571" s="293"/>
      <c r="I1571" s="293"/>
      <c r="J1571" s="293"/>
      <c r="K1571" s="293"/>
      <c r="L1571" s="293"/>
      <c r="M1571" s="293"/>
      <c r="N1571" s="293"/>
      <c r="O1571" s="293"/>
      <c r="P1571" s="293"/>
      <c r="Q1571" s="293"/>
      <c r="R1571" s="260"/>
      <c r="S1571" s="293"/>
      <c r="T1571" s="293"/>
      <c r="U1571" s="293"/>
      <c r="V1571" s="306"/>
      <c r="W1571" s="301"/>
      <c r="X1571" s="306"/>
      <c r="Y1571" s="306"/>
      <c r="Z1571" s="293"/>
      <c r="AA1571" s="293"/>
      <c r="AB1571" s="293"/>
      <c r="AC1571" s="293"/>
      <c r="AD1571" s="293"/>
      <c r="AE1571" s="682"/>
      <c r="AF1571" s="682"/>
      <c r="AG1571" s="682"/>
      <c r="AH1571" s="682"/>
      <c r="AI1571" s="682"/>
      <c r="AJ1571" s="682"/>
      <c r="AK1571" s="682"/>
      <c r="AL1571" s="682"/>
      <c r="AM1571" s="682"/>
      <c r="AN1571" s="682"/>
      <c r="AO1571" s="682"/>
      <c r="AP1571" s="682"/>
      <c r="AQ1571" s="682"/>
      <c r="AR1571" s="682"/>
      <c r="AS1571" s="260"/>
    </row>
    <row r="1572" spans="1:45" ht="15.75">
      <c r="B1572" s="241" t="s">
        <v>815</v>
      </c>
      <c r="C1572" s="242"/>
      <c r="D1572" s="511" t="s">
        <v>523</v>
      </c>
      <c r="E1572" s="217"/>
      <c r="F1572" s="511"/>
      <c r="G1572" s="217"/>
      <c r="H1572" s="217"/>
      <c r="I1572" s="217"/>
      <c r="J1572" s="217"/>
      <c r="K1572" s="217"/>
      <c r="L1572" s="217"/>
      <c r="M1572" s="217"/>
      <c r="N1572" s="217"/>
      <c r="O1572" s="217"/>
      <c r="P1572" s="217"/>
      <c r="Q1572" s="217"/>
      <c r="R1572" s="242"/>
      <c r="S1572" s="217"/>
      <c r="T1572" s="217"/>
      <c r="U1572" s="217"/>
      <c r="V1572" s="217"/>
      <c r="W1572" s="217"/>
      <c r="X1572" s="217"/>
      <c r="Y1572" s="217"/>
      <c r="Z1572" s="217"/>
      <c r="AA1572" s="217"/>
      <c r="AB1572" s="217"/>
      <c r="AC1572" s="217"/>
      <c r="AD1572" s="217"/>
      <c r="AE1572" s="231"/>
      <c r="AF1572" s="229"/>
      <c r="AG1572" s="229"/>
      <c r="AH1572" s="229"/>
      <c r="AI1572" s="229"/>
      <c r="AJ1572" s="229"/>
      <c r="AK1572" s="229"/>
      <c r="AL1572" s="229"/>
      <c r="AM1572" s="229"/>
      <c r="AN1572" s="229"/>
      <c r="AO1572" s="229"/>
      <c r="AP1572" s="229"/>
      <c r="AQ1572" s="229"/>
      <c r="AR1572" s="229"/>
    </row>
    <row r="1573" spans="1:45" ht="39.75" customHeight="1">
      <c r="B1573" s="930" t="s">
        <v>211</v>
      </c>
      <c r="C1573" s="932" t="s">
        <v>33</v>
      </c>
      <c r="D1573" s="244" t="s">
        <v>421</v>
      </c>
      <c r="E1573" s="941" t="s">
        <v>209</v>
      </c>
      <c r="F1573" s="942"/>
      <c r="G1573" s="942"/>
      <c r="H1573" s="942"/>
      <c r="I1573" s="942"/>
      <c r="J1573" s="942"/>
      <c r="K1573" s="942"/>
      <c r="L1573" s="942"/>
      <c r="M1573" s="942"/>
      <c r="N1573" s="942"/>
      <c r="O1573" s="942"/>
      <c r="P1573" s="943"/>
      <c r="Q1573" s="939" t="s">
        <v>213</v>
      </c>
      <c r="R1573" s="244" t="s">
        <v>422</v>
      </c>
      <c r="S1573" s="936" t="s">
        <v>212</v>
      </c>
      <c r="T1573" s="937"/>
      <c r="U1573" s="937"/>
      <c r="V1573" s="937"/>
      <c r="W1573" s="937"/>
      <c r="X1573" s="937"/>
      <c r="Y1573" s="937"/>
      <c r="Z1573" s="937"/>
      <c r="AA1573" s="937"/>
      <c r="AB1573" s="937"/>
      <c r="AC1573" s="937"/>
      <c r="AD1573" s="944"/>
      <c r="AE1573" s="936" t="s">
        <v>242</v>
      </c>
      <c r="AF1573" s="937"/>
      <c r="AG1573" s="937"/>
      <c r="AH1573" s="937"/>
      <c r="AI1573" s="937"/>
      <c r="AJ1573" s="937"/>
      <c r="AK1573" s="937"/>
      <c r="AL1573" s="937"/>
      <c r="AM1573" s="937"/>
      <c r="AN1573" s="937"/>
      <c r="AO1573" s="937"/>
      <c r="AP1573" s="937"/>
      <c r="AQ1573" s="937"/>
      <c r="AR1573" s="937"/>
      <c r="AS1573" s="938"/>
    </row>
    <row r="1574" spans="1:45" ht="65.25" customHeight="1">
      <c r="B1574" s="931"/>
      <c r="C1574" s="933"/>
      <c r="D1574" s="245">
        <v>2023</v>
      </c>
      <c r="E1574" s="245">
        <v>2024</v>
      </c>
      <c r="F1574" s="245">
        <v>2025</v>
      </c>
      <c r="G1574" s="245">
        <v>2026</v>
      </c>
      <c r="H1574" s="245">
        <v>2027</v>
      </c>
      <c r="I1574" s="245">
        <v>2028</v>
      </c>
      <c r="J1574" s="245">
        <v>2029</v>
      </c>
      <c r="K1574" s="245">
        <v>2030</v>
      </c>
      <c r="L1574" s="245">
        <v>2031</v>
      </c>
      <c r="M1574" s="245">
        <v>2032</v>
      </c>
      <c r="N1574" s="245">
        <v>2033</v>
      </c>
      <c r="O1574" s="245">
        <v>2034</v>
      </c>
      <c r="P1574" s="245">
        <v>2035</v>
      </c>
      <c r="Q1574" s="940"/>
      <c r="R1574" s="245">
        <v>2023</v>
      </c>
      <c r="S1574" s="245">
        <v>2024</v>
      </c>
      <c r="T1574" s="245">
        <v>2025</v>
      </c>
      <c r="U1574" s="245">
        <v>2026</v>
      </c>
      <c r="V1574" s="245">
        <v>2027</v>
      </c>
      <c r="W1574" s="245">
        <v>2028</v>
      </c>
      <c r="X1574" s="245">
        <v>2029</v>
      </c>
      <c r="Y1574" s="245">
        <v>2030</v>
      </c>
      <c r="Z1574" s="245">
        <v>2031</v>
      </c>
      <c r="AA1574" s="245">
        <v>2032</v>
      </c>
      <c r="AB1574" s="245">
        <v>2033</v>
      </c>
      <c r="AC1574" s="245">
        <v>2034</v>
      </c>
      <c r="AD1574" s="245">
        <v>2035</v>
      </c>
      <c r="AE1574" s="245" t="str">
        <f>'1.  LRAMVA Summary'!$D$53</f>
        <v>Residential</v>
      </c>
      <c r="AF1574" s="245" t="str">
        <f>'1.  LRAMVA Summary'!$E$53</f>
        <v>Competitive Sector Multi-Unit Residential Service</v>
      </c>
      <c r="AG1574" s="245" t="str">
        <f>'1.  LRAMVA Summary'!$F$53</f>
        <v>GS &lt;50kW</v>
      </c>
      <c r="AH1574" s="245" t="str">
        <f>'1.  LRAMVA Summary'!$G$53</f>
        <v>GS 50-999kW</v>
      </c>
      <c r="AI1574" s="245" t="str">
        <f>'1.  LRAMVA Summary'!$H$53</f>
        <v>GS 1000-4999kW</v>
      </c>
      <c r="AJ1574" s="245" t="str">
        <f>'1.  LRAMVA Summary'!$I$53</f>
        <v>Large Use</v>
      </c>
      <c r="AK1574" s="245" t="str">
        <f>'1.  LRAMVA Summary'!$J$53</f>
        <v/>
      </c>
      <c r="AL1574" s="245" t="str">
        <f>'1.  LRAMVA Summary'!$K$53</f>
        <v/>
      </c>
      <c r="AM1574" s="245" t="str">
        <f>'1.  LRAMVA Summary'!$L$53</f>
        <v/>
      </c>
      <c r="AN1574" s="245" t="str">
        <f>'1.  LRAMVA Summary'!$M$53</f>
        <v/>
      </c>
      <c r="AO1574" s="245" t="str">
        <f>'1.  LRAMVA Summary'!$N$53</f>
        <v/>
      </c>
      <c r="AP1574" s="245" t="str">
        <f>'1.  LRAMVA Summary'!$O$53</f>
        <v/>
      </c>
      <c r="AQ1574" s="245" t="str">
        <f>'1.  LRAMVA Summary'!$P$53</f>
        <v/>
      </c>
      <c r="AR1574" s="245" t="str">
        <f>'1.  LRAMVA Summary'!$Q$53</f>
        <v/>
      </c>
      <c r="AS1574" s="247" t="str">
        <f>'1.  LRAMVA Summary'!$R$53</f>
        <v>Total</v>
      </c>
    </row>
    <row r="1575" spans="1:45" ht="15" customHeight="1">
      <c r="A1575" s="464"/>
      <c r="B1575" s="454" t="s">
        <v>501</v>
      </c>
      <c r="C1575" s="249"/>
      <c r="D1575" s="249"/>
      <c r="E1575" s="249"/>
      <c r="F1575" s="249"/>
      <c r="G1575" s="249"/>
      <c r="H1575" s="249"/>
      <c r="I1575" s="249"/>
      <c r="J1575" s="249"/>
      <c r="K1575" s="249"/>
      <c r="L1575" s="249"/>
      <c r="M1575" s="249"/>
      <c r="N1575" s="249"/>
      <c r="O1575" s="249"/>
      <c r="P1575" s="249"/>
      <c r="Q1575" s="250"/>
      <c r="R1575" s="249"/>
      <c r="S1575" s="249"/>
      <c r="T1575" s="249"/>
      <c r="U1575" s="249"/>
      <c r="V1575" s="249"/>
      <c r="W1575" s="249"/>
      <c r="X1575" s="249"/>
      <c r="Y1575" s="249"/>
      <c r="Z1575" s="249"/>
      <c r="AA1575" s="249"/>
      <c r="AB1575" s="249"/>
      <c r="AC1575" s="249"/>
      <c r="AD1575" s="249"/>
      <c r="AE1575" s="251" t="str">
        <f>'1.  LRAMVA Summary'!$D$54</f>
        <v>kWh</v>
      </c>
      <c r="AF1575" s="251" t="str">
        <f>'1.  LRAMVA Summary'!$E$54</f>
        <v>kWh</v>
      </c>
      <c r="AG1575" s="251" t="str">
        <f>'1.  LRAMVA Summary'!$F$54</f>
        <v>kWh</v>
      </c>
      <c r="AH1575" s="251" t="str">
        <f>'1.  LRAMVA Summary'!$G$54</f>
        <v>kW</v>
      </c>
      <c r="AI1575" s="251" t="str">
        <f>'1.  LRAMVA Summary'!$H$54</f>
        <v>kW</v>
      </c>
      <c r="AJ1575" s="251" t="str">
        <f>'1.  LRAMVA Summary'!$I$54</f>
        <v>kW</v>
      </c>
      <c r="AK1575" s="251">
        <f>'1.  LRAMVA Summary'!$J$54</f>
        <v>0</v>
      </c>
      <c r="AL1575" s="251">
        <f>'1.  LRAMVA Summary'!$K$54</f>
        <v>0</v>
      </c>
      <c r="AM1575" s="251">
        <f>'1.  LRAMVA Summary'!$L$54</f>
        <v>0</v>
      </c>
      <c r="AN1575" s="251">
        <f>'1.  LRAMVA Summary'!$M$54</f>
        <v>0</v>
      </c>
      <c r="AO1575" s="251">
        <f>'1.  LRAMVA Summary'!$N$54</f>
        <v>0</v>
      </c>
      <c r="AP1575" s="251">
        <f>'1.  LRAMVA Summary'!$O$54</f>
        <v>0</v>
      </c>
      <c r="AQ1575" s="251">
        <f>'1.  LRAMVA Summary'!$P$54</f>
        <v>0</v>
      </c>
      <c r="AR1575" s="251">
        <f>'1.  LRAMVA Summary'!$Q$54</f>
        <v>0</v>
      </c>
      <c r="AS1575" s="252"/>
    </row>
    <row r="1576" spans="1:45" ht="15" hidden="1" customHeight="1" outlineLevel="1">
      <c r="A1576" s="464"/>
      <c r="B1576" s="443" t="s">
        <v>494</v>
      </c>
      <c r="C1576" s="249"/>
      <c r="D1576" s="249"/>
      <c r="E1576" s="249"/>
      <c r="F1576" s="249"/>
      <c r="G1576" s="249"/>
      <c r="H1576" s="249"/>
      <c r="I1576" s="249"/>
      <c r="J1576" s="249"/>
      <c r="K1576" s="249"/>
      <c r="L1576" s="249"/>
      <c r="M1576" s="249"/>
      <c r="N1576" s="249"/>
      <c r="O1576" s="249"/>
      <c r="P1576" s="249"/>
      <c r="Q1576" s="250"/>
      <c r="R1576" s="249"/>
      <c r="S1576" s="249"/>
      <c r="T1576" s="249"/>
      <c r="U1576" s="249"/>
      <c r="V1576" s="249"/>
      <c r="W1576" s="249"/>
      <c r="X1576" s="249"/>
      <c r="Y1576" s="249"/>
      <c r="Z1576" s="249"/>
      <c r="AA1576" s="249"/>
      <c r="AB1576" s="249"/>
      <c r="AC1576" s="249"/>
      <c r="AD1576" s="249"/>
      <c r="AE1576" s="251"/>
      <c r="AF1576" s="251"/>
      <c r="AG1576" s="251"/>
      <c r="AH1576" s="251"/>
      <c r="AI1576" s="251"/>
      <c r="AJ1576" s="251"/>
      <c r="AK1576" s="251"/>
      <c r="AL1576" s="251"/>
      <c r="AM1576" s="251"/>
      <c r="AN1576" s="251"/>
      <c r="AO1576" s="251"/>
      <c r="AP1576" s="251"/>
      <c r="AQ1576" s="251"/>
      <c r="AR1576" s="251"/>
      <c r="AS1576" s="252"/>
    </row>
    <row r="1577" spans="1:45" ht="15" hidden="1" customHeight="1" outlineLevel="1">
      <c r="A1577" s="464">
        <v>1</v>
      </c>
      <c r="B1577" s="379" t="s">
        <v>95</v>
      </c>
      <c r="C1577" s="251" t="s">
        <v>25</v>
      </c>
      <c r="D1577" s="255"/>
      <c r="E1577" s="255"/>
      <c r="F1577" s="255"/>
      <c r="G1577" s="255"/>
      <c r="H1577" s="255"/>
      <c r="I1577" s="255"/>
      <c r="J1577" s="255"/>
      <c r="K1577" s="255"/>
      <c r="L1577" s="255"/>
      <c r="M1577" s="255"/>
      <c r="N1577" s="255"/>
      <c r="O1577" s="255"/>
      <c r="P1577" s="255"/>
      <c r="Q1577" s="251"/>
      <c r="R1577" s="255"/>
      <c r="S1577" s="255"/>
      <c r="T1577" s="255"/>
      <c r="U1577" s="255"/>
      <c r="V1577" s="255"/>
      <c r="W1577" s="255"/>
      <c r="X1577" s="255"/>
      <c r="Y1577" s="255"/>
      <c r="Z1577" s="255"/>
      <c r="AA1577" s="255"/>
      <c r="AB1577" s="255"/>
      <c r="AC1577" s="255"/>
      <c r="AD1577" s="255"/>
      <c r="AE1577" s="366"/>
      <c r="AF1577" s="366"/>
      <c r="AG1577" s="366"/>
      <c r="AH1577" s="366"/>
      <c r="AI1577" s="366"/>
      <c r="AJ1577" s="366"/>
      <c r="AK1577" s="366"/>
      <c r="AL1577" s="361"/>
      <c r="AM1577" s="361"/>
      <c r="AN1577" s="361"/>
      <c r="AO1577" s="361"/>
      <c r="AP1577" s="361"/>
      <c r="AQ1577" s="361"/>
      <c r="AR1577" s="361"/>
      <c r="AS1577" s="256">
        <f>SUM(AE1577:AR1577)</f>
        <v>0</v>
      </c>
    </row>
    <row r="1578" spans="1:45" ht="15" hidden="1" customHeight="1" outlineLevel="1">
      <c r="A1578" s="464"/>
      <c r="B1578" s="254" t="s">
        <v>958</v>
      </c>
      <c r="C1578" s="251" t="s">
        <v>163</v>
      </c>
      <c r="D1578" s="255"/>
      <c r="E1578" s="255"/>
      <c r="F1578" s="255"/>
      <c r="G1578" s="255"/>
      <c r="H1578" s="255"/>
      <c r="I1578" s="255"/>
      <c r="J1578" s="255"/>
      <c r="K1578" s="255"/>
      <c r="L1578" s="255"/>
      <c r="M1578" s="255"/>
      <c r="N1578" s="255"/>
      <c r="O1578" s="255"/>
      <c r="P1578" s="255"/>
      <c r="Q1578" s="414"/>
      <c r="R1578" s="255"/>
      <c r="S1578" s="255"/>
      <c r="T1578" s="255"/>
      <c r="U1578" s="255"/>
      <c r="V1578" s="255"/>
      <c r="W1578" s="255"/>
      <c r="X1578" s="255"/>
      <c r="Y1578" s="255"/>
      <c r="Z1578" s="255"/>
      <c r="AA1578" s="255"/>
      <c r="AB1578" s="255"/>
      <c r="AC1578" s="255"/>
      <c r="AD1578" s="255"/>
      <c r="AE1578" s="362">
        <f>AE1577</f>
        <v>0</v>
      </c>
      <c r="AF1578" s="362">
        <f t="shared" ref="AF1578:AR1578" si="3640">AF1577</f>
        <v>0</v>
      </c>
      <c r="AG1578" s="362">
        <f t="shared" si="3640"/>
        <v>0</v>
      </c>
      <c r="AH1578" s="362">
        <f t="shared" si="3640"/>
        <v>0</v>
      </c>
      <c r="AI1578" s="362">
        <f t="shared" si="3640"/>
        <v>0</v>
      </c>
      <c r="AJ1578" s="362">
        <f t="shared" si="3640"/>
        <v>0</v>
      </c>
      <c r="AK1578" s="362">
        <f t="shared" si="3640"/>
        <v>0</v>
      </c>
      <c r="AL1578" s="362">
        <f t="shared" si="3640"/>
        <v>0</v>
      </c>
      <c r="AM1578" s="362">
        <f t="shared" si="3640"/>
        <v>0</v>
      </c>
      <c r="AN1578" s="362">
        <f t="shared" si="3640"/>
        <v>0</v>
      </c>
      <c r="AO1578" s="362">
        <f t="shared" si="3640"/>
        <v>0</v>
      </c>
      <c r="AP1578" s="362">
        <f t="shared" si="3640"/>
        <v>0</v>
      </c>
      <c r="AQ1578" s="362">
        <f t="shared" si="3640"/>
        <v>0</v>
      </c>
      <c r="AR1578" s="362">
        <f t="shared" si="3640"/>
        <v>0</v>
      </c>
      <c r="AS1578" s="257"/>
    </row>
    <row r="1579" spans="1:45" ht="15" hidden="1" customHeight="1" outlineLevel="1">
      <c r="A1579" s="464"/>
      <c r="B1579" s="258"/>
      <c r="C1579" s="259"/>
      <c r="D1579" s="259"/>
      <c r="E1579" s="259"/>
      <c r="F1579" s="259"/>
      <c r="G1579" s="259"/>
      <c r="H1579" s="259"/>
      <c r="I1579" s="259"/>
      <c r="J1579" s="659"/>
      <c r="K1579" s="259"/>
      <c r="L1579" s="259"/>
      <c r="M1579" s="259"/>
      <c r="N1579" s="259"/>
      <c r="O1579" s="259"/>
      <c r="P1579" s="259"/>
      <c r="Q1579" s="260"/>
      <c r="R1579" s="259"/>
      <c r="S1579" s="259"/>
      <c r="T1579" s="259"/>
      <c r="U1579" s="259"/>
      <c r="V1579" s="259"/>
      <c r="W1579" s="259"/>
      <c r="X1579" s="259"/>
      <c r="Y1579" s="259"/>
      <c r="Z1579" s="259"/>
      <c r="AA1579" s="259"/>
      <c r="AB1579" s="259"/>
      <c r="AC1579" s="259"/>
      <c r="AD1579" s="259"/>
      <c r="AE1579" s="363"/>
      <c r="AF1579" s="364"/>
      <c r="AG1579" s="364"/>
      <c r="AH1579" s="364"/>
      <c r="AI1579" s="364"/>
      <c r="AJ1579" s="364"/>
      <c r="AK1579" s="364"/>
      <c r="AL1579" s="364"/>
      <c r="AM1579" s="364"/>
      <c r="AN1579" s="364"/>
      <c r="AO1579" s="364"/>
      <c r="AP1579" s="364"/>
      <c r="AQ1579" s="364"/>
      <c r="AR1579" s="364"/>
      <c r="AS1579" s="262"/>
    </row>
    <row r="1580" spans="1:45" ht="15" hidden="1" customHeight="1" outlineLevel="1">
      <c r="A1580" s="464">
        <v>2</v>
      </c>
      <c r="B1580" s="379" t="s">
        <v>96</v>
      </c>
      <c r="C1580" s="251" t="s">
        <v>25</v>
      </c>
      <c r="D1580" s="255"/>
      <c r="E1580" s="255"/>
      <c r="F1580" s="255"/>
      <c r="G1580" s="255"/>
      <c r="H1580" s="255"/>
      <c r="I1580" s="255"/>
      <c r="J1580" s="255"/>
      <c r="K1580" s="255"/>
      <c r="L1580" s="255"/>
      <c r="M1580" s="255"/>
      <c r="N1580" s="255"/>
      <c r="O1580" s="255"/>
      <c r="P1580" s="255"/>
      <c r="Q1580" s="251"/>
      <c r="R1580" s="255"/>
      <c r="S1580" s="255"/>
      <c r="T1580" s="255"/>
      <c r="U1580" s="255"/>
      <c r="V1580" s="255"/>
      <c r="W1580" s="255"/>
      <c r="X1580" s="255"/>
      <c r="Y1580" s="255"/>
      <c r="Z1580" s="255"/>
      <c r="AA1580" s="255"/>
      <c r="AB1580" s="255"/>
      <c r="AC1580" s="255"/>
      <c r="AD1580" s="255"/>
      <c r="AE1580" s="366"/>
      <c r="AF1580" s="366"/>
      <c r="AG1580" s="366"/>
      <c r="AH1580" s="366"/>
      <c r="AI1580" s="366"/>
      <c r="AJ1580" s="366"/>
      <c r="AK1580" s="366"/>
      <c r="AL1580" s="361"/>
      <c r="AM1580" s="361"/>
      <c r="AN1580" s="361"/>
      <c r="AO1580" s="361"/>
      <c r="AP1580" s="361"/>
      <c r="AQ1580" s="361"/>
      <c r="AR1580" s="361"/>
      <c r="AS1580" s="256">
        <f>SUM(AE1580:AR1580)</f>
        <v>0</v>
      </c>
    </row>
    <row r="1581" spans="1:45" ht="15" hidden="1" customHeight="1" outlineLevel="1">
      <c r="A1581" s="464"/>
      <c r="B1581" s="254" t="s">
        <v>958</v>
      </c>
      <c r="C1581" s="251" t="s">
        <v>163</v>
      </c>
      <c r="D1581" s="255"/>
      <c r="E1581" s="255"/>
      <c r="F1581" s="255"/>
      <c r="G1581" s="255"/>
      <c r="H1581" s="255"/>
      <c r="I1581" s="255"/>
      <c r="J1581" s="255"/>
      <c r="K1581" s="255"/>
      <c r="L1581" s="255"/>
      <c r="M1581" s="255"/>
      <c r="N1581" s="255"/>
      <c r="O1581" s="255"/>
      <c r="P1581" s="255"/>
      <c r="Q1581" s="414"/>
      <c r="R1581" s="255"/>
      <c r="S1581" s="255"/>
      <c r="T1581" s="255"/>
      <c r="U1581" s="255"/>
      <c r="V1581" s="255"/>
      <c r="W1581" s="255"/>
      <c r="X1581" s="255"/>
      <c r="Y1581" s="255"/>
      <c r="Z1581" s="255"/>
      <c r="AA1581" s="255"/>
      <c r="AB1581" s="255"/>
      <c r="AC1581" s="255"/>
      <c r="AD1581" s="255"/>
      <c r="AE1581" s="362">
        <f>AE1580</f>
        <v>0</v>
      </c>
      <c r="AF1581" s="362">
        <f t="shared" ref="AF1581:AR1581" si="3641">AF1580</f>
        <v>0</v>
      </c>
      <c r="AG1581" s="362">
        <f t="shared" si="3641"/>
        <v>0</v>
      </c>
      <c r="AH1581" s="362">
        <f t="shared" si="3641"/>
        <v>0</v>
      </c>
      <c r="AI1581" s="362">
        <f t="shared" si="3641"/>
        <v>0</v>
      </c>
      <c r="AJ1581" s="362">
        <f t="shared" si="3641"/>
        <v>0</v>
      </c>
      <c r="AK1581" s="362">
        <f t="shared" si="3641"/>
        <v>0</v>
      </c>
      <c r="AL1581" s="362">
        <f t="shared" si="3641"/>
        <v>0</v>
      </c>
      <c r="AM1581" s="362">
        <f t="shared" si="3641"/>
        <v>0</v>
      </c>
      <c r="AN1581" s="362">
        <f t="shared" si="3641"/>
        <v>0</v>
      </c>
      <c r="AO1581" s="362">
        <f t="shared" si="3641"/>
        <v>0</v>
      </c>
      <c r="AP1581" s="362">
        <f t="shared" si="3641"/>
        <v>0</v>
      </c>
      <c r="AQ1581" s="362">
        <f t="shared" si="3641"/>
        <v>0</v>
      </c>
      <c r="AR1581" s="362">
        <f t="shared" si="3641"/>
        <v>0</v>
      </c>
      <c r="AS1581" s="257"/>
    </row>
    <row r="1582" spans="1:45" ht="15" hidden="1" customHeight="1" outlineLevel="1">
      <c r="A1582" s="464"/>
      <c r="B1582" s="258"/>
      <c r="C1582" s="259"/>
      <c r="D1582" s="264"/>
      <c r="E1582" s="264"/>
      <c r="F1582" s="264"/>
      <c r="G1582" s="264"/>
      <c r="H1582" s="264"/>
      <c r="I1582" s="264"/>
      <c r="J1582" s="264"/>
      <c r="K1582" s="264"/>
      <c r="L1582" s="264"/>
      <c r="M1582" s="264"/>
      <c r="N1582" s="264"/>
      <c r="O1582" s="264"/>
      <c r="P1582" s="264"/>
      <c r="Q1582" s="260"/>
      <c r="R1582" s="264"/>
      <c r="S1582" s="264"/>
      <c r="T1582" s="264"/>
      <c r="U1582" s="264"/>
      <c r="V1582" s="264"/>
      <c r="W1582" s="264"/>
      <c r="X1582" s="264"/>
      <c r="Y1582" s="264"/>
      <c r="Z1582" s="264"/>
      <c r="AA1582" s="264"/>
      <c r="AB1582" s="264"/>
      <c r="AC1582" s="264"/>
      <c r="AD1582" s="264"/>
      <c r="AE1582" s="363"/>
      <c r="AF1582" s="364"/>
      <c r="AG1582" s="364"/>
      <c r="AH1582" s="364"/>
      <c r="AI1582" s="364"/>
      <c r="AJ1582" s="364"/>
      <c r="AK1582" s="364"/>
      <c r="AL1582" s="364"/>
      <c r="AM1582" s="364"/>
      <c r="AN1582" s="364"/>
      <c r="AO1582" s="364"/>
      <c r="AP1582" s="364"/>
      <c r="AQ1582" s="364"/>
      <c r="AR1582" s="364"/>
      <c r="AS1582" s="262"/>
    </row>
    <row r="1583" spans="1:45" ht="15" hidden="1" customHeight="1" outlineLevel="1">
      <c r="A1583" s="464">
        <v>3</v>
      </c>
      <c r="B1583" s="379" t="s">
        <v>97</v>
      </c>
      <c r="C1583" s="251" t="s">
        <v>25</v>
      </c>
      <c r="D1583" s="255"/>
      <c r="E1583" s="255"/>
      <c r="F1583" s="255"/>
      <c r="G1583" s="255"/>
      <c r="H1583" s="255"/>
      <c r="I1583" s="255"/>
      <c r="J1583" s="255"/>
      <c r="K1583" s="255"/>
      <c r="L1583" s="255"/>
      <c r="M1583" s="255"/>
      <c r="N1583" s="255"/>
      <c r="O1583" s="255"/>
      <c r="P1583" s="255"/>
      <c r="Q1583" s="251"/>
      <c r="R1583" s="255"/>
      <c r="S1583" s="255"/>
      <c r="T1583" s="255"/>
      <c r="U1583" s="255"/>
      <c r="V1583" s="255"/>
      <c r="W1583" s="255"/>
      <c r="X1583" s="255"/>
      <c r="Y1583" s="255"/>
      <c r="Z1583" s="255"/>
      <c r="AA1583" s="255"/>
      <c r="AB1583" s="255"/>
      <c r="AC1583" s="255"/>
      <c r="AD1583" s="255"/>
      <c r="AE1583" s="366"/>
      <c r="AF1583" s="366"/>
      <c r="AG1583" s="366"/>
      <c r="AH1583" s="366"/>
      <c r="AI1583" s="366"/>
      <c r="AJ1583" s="366"/>
      <c r="AK1583" s="366"/>
      <c r="AL1583" s="361"/>
      <c r="AM1583" s="361"/>
      <c r="AN1583" s="361"/>
      <c r="AO1583" s="361"/>
      <c r="AP1583" s="361"/>
      <c r="AQ1583" s="361"/>
      <c r="AR1583" s="361"/>
      <c r="AS1583" s="256">
        <f>SUM(AE1583:AR1583)</f>
        <v>0</v>
      </c>
    </row>
    <row r="1584" spans="1:45" ht="15" hidden="1" customHeight="1" outlineLevel="1">
      <c r="A1584" s="464"/>
      <c r="B1584" s="254" t="s">
        <v>958</v>
      </c>
      <c r="C1584" s="251" t="s">
        <v>163</v>
      </c>
      <c r="D1584" s="255"/>
      <c r="E1584" s="255"/>
      <c r="F1584" s="255"/>
      <c r="G1584" s="255"/>
      <c r="H1584" s="255"/>
      <c r="I1584" s="255"/>
      <c r="J1584" s="255"/>
      <c r="K1584" s="255"/>
      <c r="L1584" s="255"/>
      <c r="M1584" s="255"/>
      <c r="N1584" s="255"/>
      <c r="O1584" s="255"/>
      <c r="P1584" s="255"/>
      <c r="Q1584" s="414"/>
      <c r="R1584" s="255"/>
      <c r="S1584" s="255"/>
      <c r="T1584" s="255"/>
      <c r="U1584" s="255"/>
      <c r="V1584" s="255"/>
      <c r="W1584" s="255"/>
      <c r="X1584" s="255"/>
      <c r="Y1584" s="255"/>
      <c r="Z1584" s="255"/>
      <c r="AA1584" s="255"/>
      <c r="AB1584" s="255"/>
      <c r="AC1584" s="255"/>
      <c r="AD1584" s="255"/>
      <c r="AE1584" s="362">
        <f>AE1583</f>
        <v>0</v>
      </c>
      <c r="AF1584" s="362">
        <f t="shared" ref="AF1584:AR1584" si="3642">AF1583</f>
        <v>0</v>
      </c>
      <c r="AG1584" s="362">
        <f t="shared" si="3642"/>
        <v>0</v>
      </c>
      <c r="AH1584" s="362">
        <f t="shared" si="3642"/>
        <v>0</v>
      </c>
      <c r="AI1584" s="362">
        <f t="shared" si="3642"/>
        <v>0</v>
      </c>
      <c r="AJ1584" s="362">
        <f t="shared" si="3642"/>
        <v>0</v>
      </c>
      <c r="AK1584" s="362">
        <f t="shared" si="3642"/>
        <v>0</v>
      </c>
      <c r="AL1584" s="362">
        <f t="shared" si="3642"/>
        <v>0</v>
      </c>
      <c r="AM1584" s="362">
        <f t="shared" si="3642"/>
        <v>0</v>
      </c>
      <c r="AN1584" s="362">
        <f t="shared" si="3642"/>
        <v>0</v>
      </c>
      <c r="AO1584" s="362">
        <f t="shared" si="3642"/>
        <v>0</v>
      </c>
      <c r="AP1584" s="362">
        <f t="shared" si="3642"/>
        <v>0</v>
      </c>
      <c r="AQ1584" s="362">
        <f t="shared" si="3642"/>
        <v>0</v>
      </c>
      <c r="AR1584" s="362">
        <f t="shared" si="3642"/>
        <v>0</v>
      </c>
      <c r="AS1584" s="257"/>
    </row>
    <row r="1585" spans="1:45" ht="15" hidden="1" customHeight="1" outlineLevel="1">
      <c r="A1585" s="464"/>
      <c r="B1585" s="254"/>
      <c r="C1585" s="265"/>
      <c r="D1585" s="251"/>
      <c r="E1585" s="251"/>
      <c r="F1585" s="251"/>
      <c r="G1585" s="251"/>
      <c r="H1585" s="251"/>
      <c r="I1585" s="251"/>
      <c r="J1585" s="251"/>
      <c r="K1585" s="251"/>
      <c r="L1585" s="251"/>
      <c r="M1585" s="251"/>
      <c r="N1585" s="251"/>
      <c r="O1585" s="251"/>
      <c r="P1585" s="251"/>
      <c r="Q1585" s="251"/>
      <c r="R1585" s="251"/>
      <c r="S1585" s="251"/>
      <c r="T1585" s="251"/>
      <c r="U1585" s="251"/>
      <c r="V1585" s="251"/>
      <c r="W1585" s="251"/>
      <c r="X1585" s="251"/>
      <c r="Y1585" s="251"/>
      <c r="Z1585" s="251"/>
      <c r="AA1585" s="251"/>
      <c r="AB1585" s="251"/>
      <c r="AC1585" s="251"/>
      <c r="AD1585" s="251"/>
      <c r="AE1585" s="363"/>
      <c r="AF1585" s="363"/>
      <c r="AG1585" s="363"/>
      <c r="AH1585" s="363"/>
      <c r="AI1585" s="363"/>
      <c r="AJ1585" s="363"/>
      <c r="AK1585" s="363"/>
      <c r="AL1585" s="363"/>
      <c r="AM1585" s="363"/>
      <c r="AN1585" s="363"/>
      <c r="AO1585" s="363"/>
      <c r="AP1585" s="363"/>
      <c r="AQ1585" s="363"/>
      <c r="AR1585" s="363"/>
      <c r="AS1585" s="266"/>
    </row>
    <row r="1586" spans="1:45" ht="15" hidden="1" customHeight="1" outlineLevel="1">
      <c r="A1586" s="464">
        <v>4</v>
      </c>
      <c r="B1586" s="273" t="s">
        <v>661</v>
      </c>
      <c r="C1586" s="251" t="s">
        <v>25</v>
      </c>
      <c r="D1586" s="255"/>
      <c r="E1586" s="255"/>
      <c r="F1586" s="255"/>
      <c r="G1586" s="255"/>
      <c r="H1586" s="255"/>
      <c r="I1586" s="255"/>
      <c r="J1586" s="255"/>
      <c r="K1586" s="255"/>
      <c r="L1586" s="255"/>
      <c r="M1586" s="255"/>
      <c r="N1586" s="255"/>
      <c r="O1586" s="255"/>
      <c r="P1586" s="255"/>
      <c r="Q1586" s="251"/>
      <c r="R1586" s="255"/>
      <c r="S1586" s="255"/>
      <c r="T1586" s="255"/>
      <c r="U1586" s="255"/>
      <c r="V1586" s="255"/>
      <c r="W1586" s="255"/>
      <c r="X1586" s="255"/>
      <c r="Y1586" s="255"/>
      <c r="Z1586" s="255"/>
      <c r="AA1586" s="255"/>
      <c r="AB1586" s="255"/>
      <c r="AC1586" s="255"/>
      <c r="AD1586" s="255"/>
      <c r="AE1586" s="366"/>
      <c r="AF1586" s="366"/>
      <c r="AG1586" s="366"/>
      <c r="AH1586" s="366"/>
      <c r="AI1586" s="366"/>
      <c r="AJ1586" s="366"/>
      <c r="AK1586" s="366"/>
      <c r="AL1586" s="361"/>
      <c r="AM1586" s="361"/>
      <c r="AN1586" s="361"/>
      <c r="AO1586" s="361"/>
      <c r="AP1586" s="361"/>
      <c r="AQ1586" s="361"/>
      <c r="AR1586" s="361"/>
      <c r="AS1586" s="256">
        <f>SUM(AE1586:AR1586)</f>
        <v>0</v>
      </c>
    </row>
    <row r="1587" spans="1:45" ht="15" hidden="1" customHeight="1" outlineLevel="1">
      <c r="A1587" s="464"/>
      <c r="B1587" s="254" t="s">
        <v>958</v>
      </c>
      <c r="C1587" s="251" t="s">
        <v>163</v>
      </c>
      <c r="D1587" s="255"/>
      <c r="E1587" s="255"/>
      <c r="F1587" s="255"/>
      <c r="G1587" s="255"/>
      <c r="H1587" s="255"/>
      <c r="I1587" s="255"/>
      <c r="J1587" s="255"/>
      <c r="K1587" s="255"/>
      <c r="L1587" s="255"/>
      <c r="M1587" s="255"/>
      <c r="N1587" s="255"/>
      <c r="O1587" s="255"/>
      <c r="P1587" s="255"/>
      <c r="Q1587" s="414"/>
      <c r="R1587" s="255"/>
      <c r="S1587" s="255"/>
      <c r="T1587" s="255"/>
      <c r="U1587" s="255"/>
      <c r="V1587" s="255"/>
      <c r="W1587" s="255"/>
      <c r="X1587" s="255"/>
      <c r="Y1587" s="255"/>
      <c r="Z1587" s="255"/>
      <c r="AA1587" s="255"/>
      <c r="AB1587" s="255"/>
      <c r="AC1587" s="255"/>
      <c r="AD1587" s="255"/>
      <c r="AE1587" s="362">
        <f>AE1586</f>
        <v>0</v>
      </c>
      <c r="AF1587" s="362">
        <f t="shared" ref="AF1587:AR1587" si="3643">AF1586</f>
        <v>0</v>
      </c>
      <c r="AG1587" s="362">
        <f t="shared" si="3643"/>
        <v>0</v>
      </c>
      <c r="AH1587" s="362">
        <f t="shared" si="3643"/>
        <v>0</v>
      </c>
      <c r="AI1587" s="362">
        <f t="shared" si="3643"/>
        <v>0</v>
      </c>
      <c r="AJ1587" s="362">
        <f t="shared" si="3643"/>
        <v>0</v>
      </c>
      <c r="AK1587" s="362">
        <f t="shared" si="3643"/>
        <v>0</v>
      </c>
      <c r="AL1587" s="362">
        <f t="shared" si="3643"/>
        <v>0</v>
      </c>
      <c r="AM1587" s="362">
        <f t="shared" si="3643"/>
        <v>0</v>
      </c>
      <c r="AN1587" s="362">
        <f t="shared" si="3643"/>
        <v>0</v>
      </c>
      <c r="AO1587" s="362">
        <f t="shared" si="3643"/>
        <v>0</v>
      </c>
      <c r="AP1587" s="362">
        <f t="shared" si="3643"/>
        <v>0</v>
      </c>
      <c r="AQ1587" s="362">
        <f t="shared" si="3643"/>
        <v>0</v>
      </c>
      <c r="AR1587" s="362">
        <f t="shared" si="3643"/>
        <v>0</v>
      </c>
      <c r="AS1587" s="257"/>
    </row>
    <row r="1588" spans="1:45" ht="15" hidden="1" customHeight="1" outlineLevel="1">
      <c r="A1588" s="464"/>
      <c r="B1588" s="254"/>
      <c r="C1588" s="265"/>
      <c r="D1588" s="264"/>
      <c r="E1588" s="264"/>
      <c r="F1588" s="264"/>
      <c r="G1588" s="264"/>
      <c r="H1588" s="264"/>
      <c r="I1588" s="264"/>
      <c r="J1588" s="264"/>
      <c r="K1588" s="264"/>
      <c r="L1588" s="264"/>
      <c r="M1588" s="264"/>
      <c r="N1588" s="264"/>
      <c r="O1588" s="264"/>
      <c r="P1588" s="264"/>
      <c r="Q1588" s="251"/>
      <c r="R1588" s="264"/>
      <c r="S1588" s="264"/>
      <c r="T1588" s="264"/>
      <c r="U1588" s="264"/>
      <c r="V1588" s="264"/>
      <c r="W1588" s="264"/>
      <c r="X1588" s="264"/>
      <c r="Y1588" s="264"/>
      <c r="Z1588" s="264"/>
      <c r="AA1588" s="264"/>
      <c r="AB1588" s="264"/>
      <c r="AC1588" s="264"/>
      <c r="AD1588" s="264"/>
      <c r="AE1588" s="363"/>
      <c r="AF1588" s="363"/>
      <c r="AG1588" s="363"/>
      <c r="AH1588" s="363"/>
      <c r="AI1588" s="363"/>
      <c r="AJ1588" s="363"/>
      <c r="AK1588" s="363"/>
      <c r="AL1588" s="363"/>
      <c r="AM1588" s="363"/>
      <c r="AN1588" s="363"/>
      <c r="AO1588" s="363"/>
      <c r="AP1588" s="363"/>
      <c r="AQ1588" s="363"/>
      <c r="AR1588" s="363"/>
      <c r="AS1588" s="266"/>
    </row>
    <row r="1589" spans="1:45" ht="15" hidden="1" customHeight="1" outlineLevel="1">
      <c r="A1589" s="464">
        <v>5</v>
      </c>
      <c r="B1589" s="379" t="s">
        <v>98</v>
      </c>
      <c r="C1589" s="251" t="s">
        <v>25</v>
      </c>
      <c r="D1589" s="255"/>
      <c r="E1589" s="255"/>
      <c r="F1589" s="255"/>
      <c r="G1589" s="255"/>
      <c r="H1589" s="255"/>
      <c r="I1589" s="255"/>
      <c r="J1589" s="255"/>
      <c r="K1589" s="255"/>
      <c r="L1589" s="255"/>
      <c r="M1589" s="255"/>
      <c r="N1589" s="255"/>
      <c r="O1589" s="255"/>
      <c r="P1589" s="255"/>
      <c r="Q1589" s="251"/>
      <c r="R1589" s="255"/>
      <c r="S1589" s="255"/>
      <c r="T1589" s="255"/>
      <c r="U1589" s="255"/>
      <c r="V1589" s="255"/>
      <c r="W1589" s="255"/>
      <c r="X1589" s="255"/>
      <c r="Y1589" s="255"/>
      <c r="Z1589" s="255"/>
      <c r="AA1589" s="255"/>
      <c r="AB1589" s="255"/>
      <c r="AC1589" s="255"/>
      <c r="AD1589" s="255"/>
      <c r="AE1589" s="366"/>
      <c r="AF1589" s="366"/>
      <c r="AG1589" s="366"/>
      <c r="AH1589" s="366"/>
      <c r="AI1589" s="366"/>
      <c r="AJ1589" s="366"/>
      <c r="AK1589" s="366"/>
      <c r="AL1589" s="361"/>
      <c r="AM1589" s="361"/>
      <c r="AN1589" s="361"/>
      <c r="AO1589" s="361"/>
      <c r="AP1589" s="361"/>
      <c r="AQ1589" s="361"/>
      <c r="AR1589" s="361"/>
      <c r="AS1589" s="256">
        <f>SUM(AE1589:AR1589)</f>
        <v>0</v>
      </c>
    </row>
    <row r="1590" spans="1:45" ht="15" hidden="1" customHeight="1" outlineLevel="1">
      <c r="A1590" s="464"/>
      <c r="B1590" s="254" t="s">
        <v>958</v>
      </c>
      <c r="C1590" s="251" t="s">
        <v>163</v>
      </c>
      <c r="D1590" s="255"/>
      <c r="E1590" s="255"/>
      <c r="F1590" s="255"/>
      <c r="G1590" s="255"/>
      <c r="H1590" s="255"/>
      <c r="I1590" s="255"/>
      <c r="J1590" s="255"/>
      <c r="K1590" s="255"/>
      <c r="L1590" s="255"/>
      <c r="M1590" s="255"/>
      <c r="N1590" s="255"/>
      <c r="O1590" s="255"/>
      <c r="P1590" s="255"/>
      <c r="Q1590" s="414"/>
      <c r="R1590" s="255"/>
      <c r="S1590" s="255"/>
      <c r="T1590" s="255"/>
      <c r="U1590" s="255"/>
      <c r="V1590" s="255"/>
      <c r="W1590" s="255"/>
      <c r="X1590" s="255"/>
      <c r="Y1590" s="255"/>
      <c r="Z1590" s="255"/>
      <c r="AA1590" s="255"/>
      <c r="AB1590" s="255"/>
      <c r="AC1590" s="255"/>
      <c r="AD1590" s="255"/>
      <c r="AE1590" s="362">
        <f>AE1589</f>
        <v>0</v>
      </c>
      <c r="AF1590" s="362">
        <f t="shared" ref="AF1590:AR1590" si="3644">AF1589</f>
        <v>0</v>
      </c>
      <c r="AG1590" s="362">
        <f t="shared" si="3644"/>
        <v>0</v>
      </c>
      <c r="AH1590" s="362">
        <f t="shared" si="3644"/>
        <v>0</v>
      </c>
      <c r="AI1590" s="362">
        <f t="shared" si="3644"/>
        <v>0</v>
      </c>
      <c r="AJ1590" s="362">
        <f t="shared" si="3644"/>
        <v>0</v>
      </c>
      <c r="AK1590" s="362">
        <f t="shared" si="3644"/>
        <v>0</v>
      </c>
      <c r="AL1590" s="362">
        <f t="shared" si="3644"/>
        <v>0</v>
      </c>
      <c r="AM1590" s="362">
        <f t="shared" si="3644"/>
        <v>0</v>
      </c>
      <c r="AN1590" s="362">
        <f t="shared" si="3644"/>
        <v>0</v>
      </c>
      <c r="AO1590" s="362">
        <f t="shared" si="3644"/>
        <v>0</v>
      </c>
      <c r="AP1590" s="362">
        <f t="shared" si="3644"/>
        <v>0</v>
      </c>
      <c r="AQ1590" s="362">
        <f t="shared" si="3644"/>
        <v>0</v>
      </c>
      <c r="AR1590" s="362">
        <f t="shared" si="3644"/>
        <v>0</v>
      </c>
      <c r="AS1590" s="257"/>
    </row>
    <row r="1591" spans="1:45" ht="15" hidden="1" customHeight="1" outlineLevel="1">
      <c r="A1591" s="464"/>
      <c r="B1591" s="254"/>
      <c r="C1591" s="251"/>
      <c r="D1591" s="251"/>
      <c r="E1591" s="251"/>
      <c r="F1591" s="251"/>
      <c r="G1591" s="251"/>
      <c r="H1591" s="251"/>
      <c r="I1591" s="251"/>
      <c r="J1591" s="251"/>
      <c r="K1591" s="251"/>
      <c r="L1591" s="251"/>
      <c r="M1591" s="251"/>
      <c r="N1591" s="251"/>
      <c r="O1591" s="251"/>
      <c r="P1591" s="251"/>
      <c r="Q1591" s="251"/>
      <c r="R1591" s="251"/>
      <c r="S1591" s="251"/>
      <c r="T1591" s="251"/>
      <c r="U1591" s="251"/>
      <c r="V1591" s="251"/>
      <c r="W1591" s="251"/>
      <c r="X1591" s="251"/>
      <c r="Y1591" s="251"/>
      <c r="Z1591" s="251"/>
      <c r="AA1591" s="251"/>
      <c r="AB1591" s="251"/>
      <c r="AC1591" s="251"/>
      <c r="AD1591" s="251"/>
      <c r="AE1591" s="373"/>
      <c r="AF1591" s="374"/>
      <c r="AG1591" s="374"/>
      <c r="AH1591" s="374"/>
      <c r="AI1591" s="374"/>
      <c r="AJ1591" s="374"/>
      <c r="AK1591" s="374"/>
      <c r="AL1591" s="374"/>
      <c r="AM1591" s="374"/>
      <c r="AN1591" s="374"/>
      <c r="AO1591" s="374"/>
      <c r="AP1591" s="374"/>
      <c r="AQ1591" s="374"/>
      <c r="AR1591" s="374"/>
      <c r="AS1591" s="257"/>
    </row>
    <row r="1592" spans="1:45" ht="15.75" hidden="1" outlineLevel="1">
      <c r="A1592" s="464"/>
      <c r="B1592" s="278" t="s">
        <v>495</v>
      </c>
      <c r="C1592" s="249"/>
      <c r="D1592" s="249"/>
      <c r="E1592" s="249"/>
      <c r="F1592" s="249"/>
      <c r="G1592" s="249"/>
      <c r="H1592" s="249"/>
      <c r="I1592" s="249"/>
      <c r="J1592" s="249"/>
      <c r="K1592" s="249"/>
      <c r="L1592" s="249"/>
      <c r="M1592" s="249"/>
      <c r="N1592" s="249"/>
      <c r="O1592" s="249"/>
      <c r="P1592" s="249"/>
      <c r="Q1592" s="250"/>
      <c r="R1592" s="249"/>
      <c r="S1592" s="249"/>
      <c r="T1592" s="249"/>
      <c r="U1592" s="249"/>
      <c r="V1592" s="249"/>
      <c r="W1592" s="249"/>
      <c r="X1592" s="249"/>
      <c r="Y1592" s="249"/>
      <c r="Z1592" s="249"/>
      <c r="AA1592" s="249"/>
      <c r="AB1592" s="249"/>
      <c r="AC1592" s="249"/>
      <c r="AD1592" s="249"/>
      <c r="AE1592" s="365"/>
      <c r="AF1592" s="365"/>
      <c r="AG1592" s="365"/>
      <c r="AH1592" s="365"/>
      <c r="AI1592" s="365"/>
      <c r="AJ1592" s="365"/>
      <c r="AK1592" s="365"/>
      <c r="AL1592" s="365"/>
      <c r="AM1592" s="365"/>
      <c r="AN1592" s="365"/>
      <c r="AO1592" s="365"/>
      <c r="AP1592" s="365"/>
      <c r="AQ1592" s="365"/>
      <c r="AR1592" s="365"/>
      <c r="AS1592" s="252"/>
    </row>
    <row r="1593" spans="1:45" ht="15" hidden="1" customHeight="1" outlineLevel="1">
      <c r="A1593" s="464">
        <v>6</v>
      </c>
      <c r="B1593" s="379" t="s">
        <v>99</v>
      </c>
      <c r="C1593" s="251" t="s">
        <v>25</v>
      </c>
      <c r="D1593" s="255"/>
      <c r="E1593" s="255"/>
      <c r="F1593" s="255"/>
      <c r="G1593" s="255"/>
      <c r="H1593" s="255"/>
      <c r="I1593" s="255"/>
      <c r="J1593" s="255"/>
      <c r="K1593" s="255"/>
      <c r="L1593" s="255"/>
      <c r="M1593" s="255"/>
      <c r="N1593" s="255"/>
      <c r="O1593" s="255"/>
      <c r="P1593" s="255"/>
      <c r="Q1593" s="255">
        <v>12</v>
      </c>
      <c r="R1593" s="255"/>
      <c r="S1593" s="255"/>
      <c r="T1593" s="255"/>
      <c r="U1593" s="255"/>
      <c r="V1593" s="255"/>
      <c r="W1593" s="255"/>
      <c r="X1593" s="255"/>
      <c r="Y1593" s="255"/>
      <c r="Z1593" s="255"/>
      <c r="AA1593" s="255"/>
      <c r="AB1593" s="255"/>
      <c r="AC1593" s="255"/>
      <c r="AD1593" s="255"/>
      <c r="AE1593" s="366"/>
      <c r="AF1593" s="366"/>
      <c r="AG1593" s="366"/>
      <c r="AH1593" s="366"/>
      <c r="AI1593" s="366"/>
      <c r="AJ1593" s="366"/>
      <c r="AK1593" s="366"/>
      <c r="AL1593" s="366"/>
      <c r="AM1593" s="366"/>
      <c r="AN1593" s="366"/>
      <c r="AO1593" s="366"/>
      <c r="AP1593" s="366"/>
      <c r="AQ1593" s="366"/>
      <c r="AR1593" s="366"/>
      <c r="AS1593" s="256">
        <f>SUM(AE1593:AR1593)</f>
        <v>0</v>
      </c>
    </row>
    <row r="1594" spans="1:45" ht="15" hidden="1" customHeight="1" outlineLevel="1">
      <c r="A1594" s="464"/>
      <c r="B1594" s="254" t="s">
        <v>958</v>
      </c>
      <c r="C1594" s="251" t="s">
        <v>163</v>
      </c>
      <c r="D1594" s="255"/>
      <c r="E1594" s="255"/>
      <c r="F1594" s="255"/>
      <c r="G1594" s="255"/>
      <c r="H1594" s="255"/>
      <c r="I1594" s="255"/>
      <c r="J1594" s="255"/>
      <c r="K1594" s="255"/>
      <c r="L1594" s="255"/>
      <c r="M1594" s="255"/>
      <c r="N1594" s="255"/>
      <c r="O1594" s="255"/>
      <c r="P1594" s="255"/>
      <c r="Q1594" s="255">
        <f>Q1593</f>
        <v>12</v>
      </c>
      <c r="R1594" s="255"/>
      <c r="S1594" s="255"/>
      <c r="T1594" s="255"/>
      <c r="U1594" s="255"/>
      <c r="V1594" s="255"/>
      <c r="W1594" s="255"/>
      <c r="X1594" s="255"/>
      <c r="Y1594" s="255"/>
      <c r="Z1594" s="255"/>
      <c r="AA1594" s="255"/>
      <c r="AB1594" s="255"/>
      <c r="AC1594" s="255"/>
      <c r="AD1594" s="255"/>
      <c r="AE1594" s="362">
        <f>AE1593</f>
        <v>0</v>
      </c>
      <c r="AF1594" s="362">
        <f t="shared" ref="AF1594:AR1594" si="3645">AF1593</f>
        <v>0</v>
      </c>
      <c r="AG1594" s="362">
        <f t="shared" si="3645"/>
        <v>0</v>
      </c>
      <c r="AH1594" s="362">
        <f t="shared" si="3645"/>
        <v>0</v>
      </c>
      <c r="AI1594" s="362">
        <f t="shared" si="3645"/>
        <v>0</v>
      </c>
      <c r="AJ1594" s="362">
        <f t="shared" si="3645"/>
        <v>0</v>
      </c>
      <c r="AK1594" s="362">
        <f t="shared" si="3645"/>
        <v>0</v>
      </c>
      <c r="AL1594" s="362">
        <f t="shared" si="3645"/>
        <v>0</v>
      </c>
      <c r="AM1594" s="362">
        <f t="shared" si="3645"/>
        <v>0</v>
      </c>
      <c r="AN1594" s="362">
        <f t="shared" si="3645"/>
        <v>0</v>
      </c>
      <c r="AO1594" s="362">
        <f t="shared" si="3645"/>
        <v>0</v>
      </c>
      <c r="AP1594" s="362">
        <f t="shared" si="3645"/>
        <v>0</v>
      </c>
      <c r="AQ1594" s="362">
        <f t="shared" si="3645"/>
        <v>0</v>
      </c>
      <c r="AR1594" s="362">
        <f t="shared" si="3645"/>
        <v>0</v>
      </c>
      <c r="AS1594" s="270"/>
    </row>
    <row r="1595" spans="1:45" ht="15" hidden="1" customHeight="1" outlineLevel="1">
      <c r="A1595" s="464"/>
      <c r="B1595" s="269"/>
      <c r="C1595" s="271"/>
      <c r="D1595" s="251"/>
      <c r="E1595" s="251"/>
      <c r="F1595" s="251"/>
      <c r="G1595" s="251"/>
      <c r="H1595" s="251"/>
      <c r="I1595" s="251"/>
      <c r="J1595" s="251"/>
      <c r="K1595" s="251"/>
      <c r="L1595" s="251"/>
      <c r="M1595" s="251"/>
      <c r="N1595" s="251"/>
      <c r="O1595" s="251"/>
      <c r="P1595" s="251"/>
      <c r="Q1595" s="251"/>
      <c r="R1595" s="251"/>
      <c r="S1595" s="251"/>
      <c r="T1595" s="251"/>
      <c r="U1595" s="251"/>
      <c r="V1595" s="251"/>
      <c r="W1595" s="251"/>
      <c r="X1595" s="251"/>
      <c r="Y1595" s="251"/>
      <c r="Z1595" s="251"/>
      <c r="AA1595" s="251"/>
      <c r="AB1595" s="251"/>
      <c r="AC1595" s="251"/>
      <c r="AD1595" s="251"/>
      <c r="AE1595" s="367"/>
      <c r="AF1595" s="367"/>
      <c r="AG1595" s="367"/>
      <c r="AH1595" s="367"/>
      <c r="AI1595" s="367"/>
      <c r="AJ1595" s="367"/>
      <c r="AK1595" s="367"/>
      <c r="AL1595" s="367"/>
      <c r="AM1595" s="367"/>
      <c r="AN1595" s="367"/>
      <c r="AO1595" s="367"/>
      <c r="AP1595" s="367"/>
      <c r="AQ1595" s="367"/>
      <c r="AR1595" s="367"/>
      <c r="AS1595" s="272"/>
    </row>
    <row r="1596" spans="1:45" ht="15" hidden="1" customHeight="1" outlineLevel="1">
      <c r="A1596" s="464">
        <v>7</v>
      </c>
      <c r="B1596" s="379" t="s">
        <v>100</v>
      </c>
      <c r="C1596" s="251" t="s">
        <v>25</v>
      </c>
      <c r="D1596" s="255"/>
      <c r="E1596" s="255"/>
      <c r="F1596" s="255"/>
      <c r="G1596" s="255"/>
      <c r="H1596" s="255"/>
      <c r="I1596" s="255"/>
      <c r="J1596" s="255"/>
      <c r="K1596" s="255"/>
      <c r="L1596" s="255"/>
      <c r="M1596" s="255"/>
      <c r="N1596" s="255"/>
      <c r="O1596" s="255"/>
      <c r="P1596" s="255"/>
      <c r="Q1596" s="255">
        <v>12</v>
      </c>
      <c r="R1596" s="255"/>
      <c r="S1596" s="255"/>
      <c r="T1596" s="255"/>
      <c r="U1596" s="255"/>
      <c r="V1596" s="255"/>
      <c r="W1596" s="255"/>
      <c r="X1596" s="255"/>
      <c r="Y1596" s="255"/>
      <c r="Z1596" s="255"/>
      <c r="AA1596" s="255"/>
      <c r="AB1596" s="255"/>
      <c r="AC1596" s="255"/>
      <c r="AD1596" s="255"/>
      <c r="AE1596" s="366"/>
      <c r="AF1596" s="366"/>
      <c r="AG1596" s="366"/>
      <c r="AH1596" s="366"/>
      <c r="AI1596" s="366"/>
      <c r="AJ1596" s="366"/>
      <c r="AK1596" s="366"/>
      <c r="AL1596" s="366"/>
      <c r="AM1596" s="366"/>
      <c r="AN1596" s="366"/>
      <c r="AO1596" s="366"/>
      <c r="AP1596" s="366"/>
      <c r="AQ1596" s="366"/>
      <c r="AR1596" s="366"/>
      <c r="AS1596" s="256">
        <f>SUM(AE1596:AR1596)</f>
        <v>0</v>
      </c>
    </row>
    <row r="1597" spans="1:45" ht="15" hidden="1" customHeight="1" outlineLevel="1">
      <c r="A1597" s="464"/>
      <c r="B1597" s="254" t="s">
        <v>958</v>
      </c>
      <c r="C1597" s="251" t="s">
        <v>163</v>
      </c>
      <c r="D1597" s="255"/>
      <c r="E1597" s="255"/>
      <c r="F1597" s="255"/>
      <c r="G1597" s="255"/>
      <c r="H1597" s="255"/>
      <c r="I1597" s="255"/>
      <c r="J1597" s="255"/>
      <c r="K1597" s="255"/>
      <c r="L1597" s="255"/>
      <c r="M1597" s="255"/>
      <c r="N1597" s="255"/>
      <c r="O1597" s="255"/>
      <c r="P1597" s="255"/>
      <c r="Q1597" s="255">
        <f>Q1596</f>
        <v>12</v>
      </c>
      <c r="R1597" s="255"/>
      <c r="S1597" s="255"/>
      <c r="T1597" s="255"/>
      <c r="U1597" s="255"/>
      <c r="V1597" s="255"/>
      <c r="W1597" s="255"/>
      <c r="X1597" s="255"/>
      <c r="Y1597" s="255"/>
      <c r="Z1597" s="255"/>
      <c r="AA1597" s="255"/>
      <c r="AB1597" s="255"/>
      <c r="AC1597" s="255"/>
      <c r="AD1597" s="255"/>
      <c r="AE1597" s="362">
        <f>AE1596</f>
        <v>0</v>
      </c>
      <c r="AF1597" s="362">
        <f t="shared" ref="AF1597:AR1597" si="3646">AF1596</f>
        <v>0</v>
      </c>
      <c r="AG1597" s="362">
        <f t="shared" si="3646"/>
        <v>0</v>
      </c>
      <c r="AH1597" s="362">
        <f t="shared" si="3646"/>
        <v>0</v>
      </c>
      <c r="AI1597" s="362">
        <f t="shared" si="3646"/>
        <v>0</v>
      </c>
      <c r="AJ1597" s="362">
        <f t="shared" si="3646"/>
        <v>0</v>
      </c>
      <c r="AK1597" s="362">
        <f t="shared" si="3646"/>
        <v>0</v>
      </c>
      <c r="AL1597" s="362">
        <f t="shared" si="3646"/>
        <v>0</v>
      </c>
      <c r="AM1597" s="362">
        <f t="shared" si="3646"/>
        <v>0</v>
      </c>
      <c r="AN1597" s="362">
        <f t="shared" si="3646"/>
        <v>0</v>
      </c>
      <c r="AO1597" s="362">
        <f t="shared" si="3646"/>
        <v>0</v>
      </c>
      <c r="AP1597" s="362">
        <f t="shared" si="3646"/>
        <v>0</v>
      </c>
      <c r="AQ1597" s="362">
        <f t="shared" si="3646"/>
        <v>0</v>
      </c>
      <c r="AR1597" s="362">
        <f t="shared" si="3646"/>
        <v>0</v>
      </c>
      <c r="AS1597" s="270"/>
    </row>
    <row r="1598" spans="1:45" ht="15" hidden="1" customHeight="1" outlineLevel="1">
      <c r="A1598" s="464"/>
      <c r="B1598" s="273"/>
      <c r="C1598" s="271"/>
      <c r="D1598" s="251"/>
      <c r="E1598" s="251"/>
      <c r="F1598" s="251"/>
      <c r="G1598" s="251"/>
      <c r="H1598" s="251"/>
      <c r="I1598" s="251"/>
      <c r="J1598" s="251"/>
      <c r="K1598" s="251"/>
      <c r="L1598" s="251"/>
      <c r="M1598" s="251"/>
      <c r="N1598" s="251"/>
      <c r="O1598" s="251"/>
      <c r="P1598" s="251"/>
      <c r="Q1598" s="251"/>
      <c r="R1598" s="251"/>
      <c r="S1598" s="251"/>
      <c r="T1598" s="251"/>
      <c r="U1598" s="251"/>
      <c r="V1598" s="251"/>
      <c r="W1598" s="251"/>
      <c r="X1598" s="251"/>
      <c r="Y1598" s="251"/>
      <c r="Z1598" s="251"/>
      <c r="AA1598" s="251"/>
      <c r="AB1598" s="251"/>
      <c r="AC1598" s="251"/>
      <c r="AD1598" s="251"/>
      <c r="AE1598" s="367"/>
      <c r="AF1598" s="368"/>
      <c r="AG1598" s="367"/>
      <c r="AH1598" s="367"/>
      <c r="AI1598" s="367"/>
      <c r="AJ1598" s="367"/>
      <c r="AK1598" s="367"/>
      <c r="AL1598" s="367"/>
      <c r="AM1598" s="367"/>
      <c r="AN1598" s="367"/>
      <c r="AO1598" s="367"/>
      <c r="AP1598" s="367"/>
      <c r="AQ1598" s="367"/>
      <c r="AR1598" s="367"/>
      <c r="AS1598" s="272"/>
    </row>
    <row r="1599" spans="1:45" ht="15" hidden="1" customHeight="1" outlineLevel="1">
      <c r="A1599" s="464">
        <v>8</v>
      </c>
      <c r="B1599" s="379" t="s">
        <v>101</v>
      </c>
      <c r="C1599" s="251" t="s">
        <v>25</v>
      </c>
      <c r="D1599" s="255"/>
      <c r="E1599" s="255"/>
      <c r="F1599" s="255"/>
      <c r="G1599" s="255"/>
      <c r="H1599" s="255"/>
      <c r="I1599" s="255"/>
      <c r="J1599" s="255"/>
      <c r="K1599" s="255"/>
      <c r="L1599" s="255"/>
      <c r="M1599" s="255"/>
      <c r="N1599" s="255"/>
      <c r="O1599" s="255"/>
      <c r="P1599" s="255"/>
      <c r="Q1599" s="255">
        <v>12</v>
      </c>
      <c r="R1599" s="255"/>
      <c r="S1599" s="255"/>
      <c r="T1599" s="255"/>
      <c r="U1599" s="255"/>
      <c r="V1599" s="255"/>
      <c r="W1599" s="255"/>
      <c r="X1599" s="255"/>
      <c r="Y1599" s="255"/>
      <c r="Z1599" s="255"/>
      <c r="AA1599" s="255"/>
      <c r="AB1599" s="255"/>
      <c r="AC1599" s="255"/>
      <c r="AD1599" s="255"/>
      <c r="AE1599" s="366"/>
      <c r="AF1599" s="366"/>
      <c r="AG1599" s="366"/>
      <c r="AH1599" s="366"/>
      <c r="AI1599" s="366"/>
      <c r="AJ1599" s="366"/>
      <c r="AK1599" s="366"/>
      <c r="AL1599" s="366"/>
      <c r="AM1599" s="366"/>
      <c r="AN1599" s="366"/>
      <c r="AO1599" s="366"/>
      <c r="AP1599" s="366"/>
      <c r="AQ1599" s="366"/>
      <c r="AR1599" s="366"/>
      <c r="AS1599" s="256">
        <f>SUM(AE1599:AR1599)</f>
        <v>0</v>
      </c>
    </row>
    <row r="1600" spans="1:45" ht="15" hidden="1" customHeight="1" outlineLevel="1">
      <c r="A1600" s="464"/>
      <c r="B1600" s="254" t="s">
        <v>958</v>
      </c>
      <c r="C1600" s="251" t="s">
        <v>163</v>
      </c>
      <c r="D1600" s="255"/>
      <c r="E1600" s="255"/>
      <c r="F1600" s="255"/>
      <c r="G1600" s="255"/>
      <c r="H1600" s="255"/>
      <c r="I1600" s="255"/>
      <c r="J1600" s="255"/>
      <c r="K1600" s="255"/>
      <c r="L1600" s="255"/>
      <c r="M1600" s="255"/>
      <c r="N1600" s="255"/>
      <c r="O1600" s="255"/>
      <c r="P1600" s="255"/>
      <c r="Q1600" s="255">
        <f>Q1599</f>
        <v>12</v>
      </c>
      <c r="R1600" s="255"/>
      <c r="S1600" s="255"/>
      <c r="T1600" s="255"/>
      <c r="U1600" s="255"/>
      <c r="V1600" s="255"/>
      <c r="W1600" s="255"/>
      <c r="X1600" s="255"/>
      <c r="Y1600" s="255"/>
      <c r="Z1600" s="255"/>
      <c r="AA1600" s="255"/>
      <c r="AB1600" s="255"/>
      <c r="AC1600" s="255"/>
      <c r="AD1600" s="255"/>
      <c r="AE1600" s="362">
        <f>AE1599</f>
        <v>0</v>
      </c>
      <c r="AF1600" s="362">
        <f t="shared" ref="AF1600:AR1600" si="3647">AF1599</f>
        <v>0</v>
      </c>
      <c r="AG1600" s="362">
        <f t="shared" si="3647"/>
        <v>0</v>
      </c>
      <c r="AH1600" s="362">
        <f t="shared" si="3647"/>
        <v>0</v>
      </c>
      <c r="AI1600" s="362">
        <f t="shared" si="3647"/>
        <v>0</v>
      </c>
      <c r="AJ1600" s="362">
        <f t="shared" si="3647"/>
        <v>0</v>
      </c>
      <c r="AK1600" s="362">
        <f t="shared" si="3647"/>
        <v>0</v>
      </c>
      <c r="AL1600" s="362">
        <f t="shared" si="3647"/>
        <v>0</v>
      </c>
      <c r="AM1600" s="362">
        <f t="shared" si="3647"/>
        <v>0</v>
      </c>
      <c r="AN1600" s="362">
        <f t="shared" si="3647"/>
        <v>0</v>
      </c>
      <c r="AO1600" s="362">
        <f t="shared" si="3647"/>
        <v>0</v>
      </c>
      <c r="AP1600" s="362">
        <f t="shared" si="3647"/>
        <v>0</v>
      </c>
      <c r="AQ1600" s="362">
        <f t="shared" si="3647"/>
        <v>0</v>
      </c>
      <c r="AR1600" s="362">
        <f t="shared" si="3647"/>
        <v>0</v>
      </c>
      <c r="AS1600" s="270"/>
    </row>
    <row r="1601" spans="1:45" ht="15" hidden="1" customHeight="1" outlineLevel="1">
      <c r="A1601" s="464"/>
      <c r="B1601" s="273"/>
      <c r="C1601" s="271"/>
      <c r="D1601" s="275"/>
      <c r="E1601" s="275"/>
      <c r="F1601" s="275"/>
      <c r="G1601" s="275"/>
      <c r="H1601" s="275"/>
      <c r="I1601" s="275"/>
      <c r="J1601" s="275"/>
      <c r="K1601" s="275"/>
      <c r="L1601" s="275"/>
      <c r="M1601" s="275"/>
      <c r="N1601" s="275"/>
      <c r="O1601" s="275"/>
      <c r="P1601" s="275"/>
      <c r="Q1601" s="251"/>
      <c r="R1601" s="275"/>
      <c r="S1601" s="275"/>
      <c r="T1601" s="275"/>
      <c r="U1601" s="275"/>
      <c r="V1601" s="275"/>
      <c r="W1601" s="275"/>
      <c r="X1601" s="275"/>
      <c r="Y1601" s="275"/>
      <c r="Z1601" s="275"/>
      <c r="AA1601" s="275"/>
      <c r="AB1601" s="275"/>
      <c r="AC1601" s="275"/>
      <c r="AD1601" s="275"/>
      <c r="AE1601" s="367"/>
      <c r="AF1601" s="368"/>
      <c r="AG1601" s="367"/>
      <c r="AH1601" s="367"/>
      <c r="AI1601" s="367"/>
      <c r="AJ1601" s="367"/>
      <c r="AK1601" s="367"/>
      <c r="AL1601" s="367"/>
      <c r="AM1601" s="367"/>
      <c r="AN1601" s="367"/>
      <c r="AO1601" s="367"/>
      <c r="AP1601" s="367"/>
      <c r="AQ1601" s="367"/>
      <c r="AR1601" s="367"/>
      <c r="AS1601" s="272"/>
    </row>
    <row r="1602" spans="1:45" ht="15" hidden="1" customHeight="1" outlineLevel="1">
      <c r="A1602" s="464">
        <v>9</v>
      </c>
      <c r="B1602" s="379" t="s">
        <v>102</v>
      </c>
      <c r="C1602" s="251" t="s">
        <v>25</v>
      </c>
      <c r="D1602" s="255"/>
      <c r="E1602" s="255"/>
      <c r="F1602" s="255"/>
      <c r="G1602" s="255"/>
      <c r="H1602" s="255"/>
      <c r="I1602" s="255"/>
      <c r="J1602" s="255"/>
      <c r="K1602" s="255"/>
      <c r="L1602" s="255"/>
      <c r="M1602" s="255"/>
      <c r="N1602" s="255"/>
      <c r="O1602" s="255"/>
      <c r="P1602" s="255"/>
      <c r="Q1602" s="255">
        <v>12</v>
      </c>
      <c r="R1602" s="255"/>
      <c r="S1602" s="255"/>
      <c r="T1602" s="255"/>
      <c r="U1602" s="255"/>
      <c r="V1602" s="255"/>
      <c r="W1602" s="255"/>
      <c r="X1602" s="255"/>
      <c r="Y1602" s="255"/>
      <c r="Z1602" s="255"/>
      <c r="AA1602" s="255"/>
      <c r="AB1602" s="255"/>
      <c r="AC1602" s="255"/>
      <c r="AD1602" s="255"/>
      <c r="AE1602" s="366"/>
      <c r="AF1602" s="366"/>
      <c r="AG1602" s="366"/>
      <c r="AH1602" s="366"/>
      <c r="AI1602" s="366"/>
      <c r="AJ1602" s="366"/>
      <c r="AK1602" s="366"/>
      <c r="AL1602" s="366"/>
      <c r="AM1602" s="366"/>
      <c r="AN1602" s="366"/>
      <c r="AO1602" s="366"/>
      <c r="AP1602" s="366"/>
      <c r="AQ1602" s="366"/>
      <c r="AR1602" s="366"/>
      <c r="AS1602" s="256">
        <f>SUM(AE1602:AR1602)</f>
        <v>0</v>
      </c>
    </row>
    <row r="1603" spans="1:45" ht="15" hidden="1" customHeight="1" outlineLevel="1">
      <c r="A1603" s="464"/>
      <c r="B1603" s="254" t="s">
        <v>958</v>
      </c>
      <c r="C1603" s="251" t="s">
        <v>163</v>
      </c>
      <c r="D1603" s="255"/>
      <c r="E1603" s="255"/>
      <c r="F1603" s="255"/>
      <c r="G1603" s="255"/>
      <c r="H1603" s="255"/>
      <c r="I1603" s="255"/>
      <c r="J1603" s="255"/>
      <c r="K1603" s="255"/>
      <c r="L1603" s="255"/>
      <c r="M1603" s="255"/>
      <c r="N1603" s="255"/>
      <c r="O1603" s="255"/>
      <c r="P1603" s="255"/>
      <c r="Q1603" s="255">
        <f>Q1602</f>
        <v>12</v>
      </c>
      <c r="R1603" s="255"/>
      <c r="S1603" s="255"/>
      <c r="T1603" s="255"/>
      <c r="U1603" s="255"/>
      <c r="V1603" s="255"/>
      <c r="W1603" s="255"/>
      <c r="X1603" s="255"/>
      <c r="Y1603" s="255"/>
      <c r="Z1603" s="255"/>
      <c r="AA1603" s="255"/>
      <c r="AB1603" s="255"/>
      <c r="AC1603" s="255"/>
      <c r="AD1603" s="255"/>
      <c r="AE1603" s="362">
        <f>AE1602</f>
        <v>0</v>
      </c>
      <c r="AF1603" s="362">
        <f t="shared" ref="AF1603:AR1603" si="3648">AF1602</f>
        <v>0</v>
      </c>
      <c r="AG1603" s="362">
        <f t="shared" si="3648"/>
        <v>0</v>
      </c>
      <c r="AH1603" s="362">
        <f t="shared" si="3648"/>
        <v>0</v>
      </c>
      <c r="AI1603" s="362">
        <f t="shared" si="3648"/>
        <v>0</v>
      </c>
      <c r="AJ1603" s="362">
        <f t="shared" si="3648"/>
        <v>0</v>
      </c>
      <c r="AK1603" s="362">
        <f t="shared" si="3648"/>
        <v>0</v>
      </c>
      <c r="AL1603" s="362">
        <f t="shared" si="3648"/>
        <v>0</v>
      </c>
      <c r="AM1603" s="362">
        <f t="shared" si="3648"/>
        <v>0</v>
      </c>
      <c r="AN1603" s="362">
        <f t="shared" si="3648"/>
        <v>0</v>
      </c>
      <c r="AO1603" s="362">
        <f t="shared" si="3648"/>
        <v>0</v>
      </c>
      <c r="AP1603" s="362">
        <f t="shared" si="3648"/>
        <v>0</v>
      </c>
      <c r="AQ1603" s="362">
        <f t="shared" si="3648"/>
        <v>0</v>
      </c>
      <c r="AR1603" s="362">
        <f t="shared" si="3648"/>
        <v>0</v>
      </c>
      <c r="AS1603" s="270"/>
    </row>
    <row r="1604" spans="1:45" ht="15" hidden="1" customHeight="1" outlineLevel="1">
      <c r="A1604" s="464"/>
      <c r="B1604" s="273"/>
      <c r="C1604" s="271"/>
      <c r="D1604" s="275"/>
      <c r="E1604" s="275"/>
      <c r="F1604" s="275"/>
      <c r="G1604" s="275"/>
      <c r="H1604" s="275"/>
      <c r="I1604" s="275"/>
      <c r="J1604" s="275"/>
      <c r="K1604" s="275"/>
      <c r="L1604" s="275"/>
      <c r="M1604" s="275"/>
      <c r="N1604" s="275"/>
      <c r="O1604" s="275"/>
      <c r="P1604" s="275"/>
      <c r="Q1604" s="251"/>
      <c r="R1604" s="275"/>
      <c r="S1604" s="275"/>
      <c r="T1604" s="275"/>
      <c r="U1604" s="275"/>
      <c r="V1604" s="275"/>
      <c r="W1604" s="275"/>
      <c r="X1604" s="275"/>
      <c r="Y1604" s="275"/>
      <c r="Z1604" s="275"/>
      <c r="AA1604" s="275"/>
      <c r="AB1604" s="275"/>
      <c r="AC1604" s="275"/>
      <c r="AD1604" s="275"/>
      <c r="AE1604" s="367"/>
      <c r="AF1604" s="367"/>
      <c r="AG1604" s="367"/>
      <c r="AH1604" s="367"/>
      <c r="AI1604" s="367"/>
      <c r="AJ1604" s="367"/>
      <c r="AK1604" s="367"/>
      <c r="AL1604" s="367"/>
      <c r="AM1604" s="367"/>
      <c r="AN1604" s="367"/>
      <c r="AO1604" s="367"/>
      <c r="AP1604" s="367"/>
      <c r="AQ1604" s="367"/>
      <c r="AR1604" s="367"/>
      <c r="AS1604" s="272"/>
    </row>
    <row r="1605" spans="1:45" ht="15" hidden="1" customHeight="1" outlineLevel="1">
      <c r="A1605" s="464">
        <v>10</v>
      </c>
      <c r="B1605" s="379" t="s">
        <v>103</v>
      </c>
      <c r="C1605" s="251" t="s">
        <v>25</v>
      </c>
      <c r="D1605" s="255"/>
      <c r="E1605" s="255"/>
      <c r="F1605" s="255"/>
      <c r="G1605" s="255"/>
      <c r="H1605" s="255"/>
      <c r="I1605" s="255"/>
      <c r="J1605" s="255"/>
      <c r="K1605" s="255"/>
      <c r="L1605" s="255"/>
      <c r="M1605" s="255"/>
      <c r="N1605" s="255"/>
      <c r="O1605" s="255"/>
      <c r="P1605" s="255"/>
      <c r="Q1605" s="255">
        <v>3</v>
      </c>
      <c r="R1605" s="255"/>
      <c r="S1605" s="255"/>
      <c r="T1605" s="255"/>
      <c r="U1605" s="255"/>
      <c r="V1605" s="255"/>
      <c r="W1605" s="255"/>
      <c r="X1605" s="255"/>
      <c r="Y1605" s="255"/>
      <c r="Z1605" s="255"/>
      <c r="AA1605" s="255"/>
      <c r="AB1605" s="255"/>
      <c r="AC1605" s="255"/>
      <c r="AD1605" s="255"/>
      <c r="AE1605" s="366"/>
      <c r="AF1605" s="366"/>
      <c r="AG1605" s="366"/>
      <c r="AH1605" s="366"/>
      <c r="AI1605" s="366"/>
      <c r="AJ1605" s="366"/>
      <c r="AK1605" s="366"/>
      <c r="AL1605" s="366"/>
      <c r="AM1605" s="366"/>
      <c r="AN1605" s="366"/>
      <c r="AO1605" s="366"/>
      <c r="AP1605" s="366"/>
      <c r="AQ1605" s="366"/>
      <c r="AR1605" s="366"/>
      <c r="AS1605" s="256">
        <f>SUM(AE1605:AR1605)</f>
        <v>0</v>
      </c>
    </row>
    <row r="1606" spans="1:45" ht="15" hidden="1" customHeight="1" outlineLevel="1">
      <c r="A1606" s="464"/>
      <c r="B1606" s="254" t="s">
        <v>958</v>
      </c>
      <c r="C1606" s="251" t="s">
        <v>163</v>
      </c>
      <c r="D1606" s="255"/>
      <c r="E1606" s="255"/>
      <c r="F1606" s="255"/>
      <c r="G1606" s="255"/>
      <c r="H1606" s="255"/>
      <c r="I1606" s="255"/>
      <c r="J1606" s="255"/>
      <c r="K1606" s="255"/>
      <c r="L1606" s="255"/>
      <c r="M1606" s="255"/>
      <c r="N1606" s="255"/>
      <c r="O1606" s="255"/>
      <c r="P1606" s="255"/>
      <c r="Q1606" s="255">
        <f>Q1605</f>
        <v>3</v>
      </c>
      <c r="R1606" s="255"/>
      <c r="S1606" s="255"/>
      <c r="T1606" s="255"/>
      <c r="U1606" s="255"/>
      <c r="V1606" s="255"/>
      <c r="W1606" s="255"/>
      <c r="X1606" s="255"/>
      <c r="Y1606" s="255"/>
      <c r="Z1606" s="255"/>
      <c r="AA1606" s="255"/>
      <c r="AB1606" s="255"/>
      <c r="AC1606" s="255"/>
      <c r="AD1606" s="255"/>
      <c r="AE1606" s="362">
        <f>AE1605</f>
        <v>0</v>
      </c>
      <c r="AF1606" s="362">
        <f t="shared" ref="AF1606:AR1606" si="3649">AF1605</f>
        <v>0</v>
      </c>
      <c r="AG1606" s="362">
        <f t="shared" si="3649"/>
        <v>0</v>
      </c>
      <c r="AH1606" s="362">
        <f t="shared" si="3649"/>
        <v>0</v>
      </c>
      <c r="AI1606" s="362">
        <f t="shared" si="3649"/>
        <v>0</v>
      </c>
      <c r="AJ1606" s="362">
        <f t="shared" si="3649"/>
        <v>0</v>
      </c>
      <c r="AK1606" s="362">
        <f t="shared" si="3649"/>
        <v>0</v>
      </c>
      <c r="AL1606" s="362">
        <f t="shared" si="3649"/>
        <v>0</v>
      </c>
      <c r="AM1606" s="362">
        <f t="shared" si="3649"/>
        <v>0</v>
      </c>
      <c r="AN1606" s="362">
        <f t="shared" si="3649"/>
        <v>0</v>
      </c>
      <c r="AO1606" s="362">
        <f t="shared" si="3649"/>
        <v>0</v>
      </c>
      <c r="AP1606" s="362">
        <f t="shared" si="3649"/>
        <v>0</v>
      </c>
      <c r="AQ1606" s="362">
        <f t="shared" si="3649"/>
        <v>0</v>
      </c>
      <c r="AR1606" s="362">
        <f t="shared" si="3649"/>
        <v>0</v>
      </c>
      <c r="AS1606" s="270"/>
    </row>
    <row r="1607" spans="1:45" ht="15" hidden="1" customHeight="1" outlineLevel="1">
      <c r="A1607" s="464"/>
      <c r="B1607" s="273"/>
      <c r="C1607" s="271"/>
      <c r="D1607" s="275"/>
      <c r="E1607" s="275"/>
      <c r="F1607" s="275"/>
      <c r="G1607" s="275"/>
      <c r="H1607" s="275"/>
      <c r="I1607" s="275"/>
      <c r="J1607" s="275"/>
      <c r="K1607" s="275"/>
      <c r="L1607" s="275"/>
      <c r="M1607" s="275"/>
      <c r="N1607" s="275"/>
      <c r="O1607" s="275"/>
      <c r="P1607" s="275"/>
      <c r="Q1607" s="251"/>
      <c r="R1607" s="275"/>
      <c r="S1607" s="275"/>
      <c r="T1607" s="275"/>
      <c r="U1607" s="275"/>
      <c r="V1607" s="275"/>
      <c r="W1607" s="275"/>
      <c r="X1607" s="275"/>
      <c r="Y1607" s="275"/>
      <c r="Z1607" s="275"/>
      <c r="AA1607" s="275"/>
      <c r="AB1607" s="275"/>
      <c r="AC1607" s="275"/>
      <c r="AD1607" s="275"/>
      <c r="AE1607" s="367"/>
      <c r="AF1607" s="368"/>
      <c r="AG1607" s="367"/>
      <c r="AH1607" s="367"/>
      <c r="AI1607" s="367"/>
      <c r="AJ1607" s="367"/>
      <c r="AK1607" s="367"/>
      <c r="AL1607" s="367"/>
      <c r="AM1607" s="367"/>
      <c r="AN1607" s="367"/>
      <c r="AO1607" s="367"/>
      <c r="AP1607" s="367"/>
      <c r="AQ1607" s="367"/>
      <c r="AR1607" s="367"/>
      <c r="AS1607" s="272"/>
    </row>
    <row r="1608" spans="1:45" ht="15" hidden="1" customHeight="1" outlineLevel="1">
      <c r="A1608" s="464"/>
      <c r="B1608" s="248" t="s">
        <v>10</v>
      </c>
      <c r="C1608" s="249"/>
      <c r="D1608" s="249"/>
      <c r="E1608" s="249"/>
      <c r="F1608" s="249"/>
      <c r="G1608" s="249"/>
      <c r="H1608" s="249"/>
      <c r="I1608" s="249"/>
      <c r="J1608" s="249"/>
      <c r="K1608" s="249"/>
      <c r="L1608" s="249"/>
      <c r="M1608" s="249"/>
      <c r="N1608" s="249"/>
      <c r="O1608" s="249"/>
      <c r="P1608" s="249"/>
      <c r="Q1608" s="250"/>
      <c r="R1608" s="249"/>
      <c r="S1608" s="249"/>
      <c r="T1608" s="249"/>
      <c r="U1608" s="249"/>
      <c r="V1608" s="249"/>
      <c r="W1608" s="249"/>
      <c r="X1608" s="249"/>
      <c r="Y1608" s="249"/>
      <c r="Z1608" s="249"/>
      <c r="AA1608" s="249"/>
      <c r="AB1608" s="249"/>
      <c r="AC1608" s="249"/>
      <c r="AD1608" s="249"/>
      <c r="AE1608" s="365"/>
      <c r="AF1608" s="365"/>
      <c r="AG1608" s="365"/>
      <c r="AH1608" s="365"/>
      <c r="AI1608" s="365"/>
      <c r="AJ1608" s="365"/>
      <c r="AK1608" s="365"/>
      <c r="AL1608" s="365"/>
      <c r="AM1608" s="365"/>
      <c r="AN1608" s="365"/>
      <c r="AO1608" s="365"/>
      <c r="AP1608" s="365"/>
      <c r="AQ1608" s="365"/>
      <c r="AR1608" s="365"/>
      <c r="AS1608" s="252"/>
    </row>
    <row r="1609" spans="1:45" ht="15" hidden="1" customHeight="1" outlineLevel="1">
      <c r="A1609" s="464">
        <v>11</v>
      </c>
      <c r="B1609" s="379" t="s">
        <v>104</v>
      </c>
      <c r="C1609" s="251" t="s">
        <v>25</v>
      </c>
      <c r="D1609" s="255"/>
      <c r="E1609" s="255"/>
      <c r="F1609" s="255"/>
      <c r="G1609" s="255"/>
      <c r="H1609" s="255"/>
      <c r="I1609" s="255"/>
      <c r="J1609" s="255"/>
      <c r="K1609" s="255"/>
      <c r="L1609" s="255"/>
      <c r="M1609" s="255"/>
      <c r="N1609" s="255"/>
      <c r="O1609" s="255"/>
      <c r="P1609" s="255"/>
      <c r="Q1609" s="255">
        <v>12</v>
      </c>
      <c r="R1609" s="255"/>
      <c r="S1609" s="255"/>
      <c r="T1609" s="255"/>
      <c r="U1609" s="255"/>
      <c r="V1609" s="255"/>
      <c r="W1609" s="255"/>
      <c r="X1609" s="255"/>
      <c r="Y1609" s="255"/>
      <c r="Z1609" s="255"/>
      <c r="AA1609" s="255"/>
      <c r="AB1609" s="255"/>
      <c r="AC1609" s="255"/>
      <c r="AD1609" s="255"/>
      <c r="AE1609" s="377"/>
      <c r="AF1609" s="366"/>
      <c r="AG1609" s="366"/>
      <c r="AH1609" s="366"/>
      <c r="AI1609" s="366"/>
      <c r="AJ1609" s="366"/>
      <c r="AK1609" s="366"/>
      <c r="AL1609" s="366"/>
      <c r="AM1609" s="366"/>
      <c r="AN1609" s="366"/>
      <c r="AO1609" s="366"/>
      <c r="AP1609" s="366"/>
      <c r="AQ1609" s="366"/>
      <c r="AR1609" s="366"/>
      <c r="AS1609" s="256">
        <f>SUM(AE1609:AR1609)</f>
        <v>0</v>
      </c>
    </row>
    <row r="1610" spans="1:45" ht="15" hidden="1" customHeight="1" outlineLevel="1">
      <c r="A1610" s="464"/>
      <c r="B1610" s="254" t="s">
        <v>958</v>
      </c>
      <c r="C1610" s="251" t="s">
        <v>163</v>
      </c>
      <c r="D1610" s="255"/>
      <c r="E1610" s="255"/>
      <c r="F1610" s="255"/>
      <c r="G1610" s="255"/>
      <c r="H1610" s="255"/>
      <c r="I1610" s="255"/>
      <c r="J1610" s="255"/>
      <c r="K1610" s="255"/>
      <c r="L1610" s="255"/>
      <c r="M1610" s="255"/>
      <c r="N1610" s="255"/>
      <c r="O1610" s="255"/>
      <c r="P1610" s="255"/>
      <c r="Q1610" s="255">
        <f>Q1609</f>
        <v>12</v>
      </c>
      <c r="R1610" s="255"/>
      <c r="S1610" s="255"/>
      <c r="T1610" s="255"/>
      <c r="U1610" s="255"/>
      <c r="V1610" s="255"/>
      <c r="W1610" s="255"/>
      <c r="X1610" s="255"/>
      <c r="Y1610" s="255"/>
      <c r="Z1610" s="255"/>
      <c r="AA1610" s="255"/>
      <c r="AB1610" s="255"/>
      <c r="AC1610" s="255"/>
      <c r="AD1610" s="255"/>
      <c r="AE1610" s="362">
        <f>AE1609</f>
        <v>0</v>
      </c>
      <c r="AF1610" s="362">
        <f t="shared" ref="AF1610:AR1610" si="3650">AF1609</f>
        <v>0</v>
      </c>
      <c r="AG1610" s="362">
        <f t="shared" si="3650"/>
        <v>0</v>
      </c>
      <c r="AH1610" s="362">
        <f t="shared" si="3650"/>
        <v>0</v>
      </c>
      <c r="AI1610" s="362">
        <f t="shared" si="3650"/>
        <v>0</v>
      </c>
      <c r="AJ1610" s="362">
        <f t="shared" si="3650"/>
        <v>0</v>
      </c>
      <c r="AK1610" s="362">
        <f t="shared" si="3650"/>
        <v>0</v>
      </c>
      <c r="AL1610" s="362">
        <f t="shared" si="3650"/>
        <v>0</v>
      </c>
      <c r="AM1610" s="362">
        <f t="shared" si="3650"/>
        <v>0</v>
      </c>
      <c r="AN1610" s="362">
        <f t="shared" si="3650"/>
        <v>0</v>
      </c>
      <c r="AO1610" s="362">
        <f t="shared" si="3650"/>
        <v>0</v>
      </c>
      <c r="AP1610" s="362">
        <f t="shared" si="3650"/>
        <v>0</v>
      </c>
      <c r="AQ1610" s="362">
        <f t="shared" si="3650"/>
        <v>0</v>
      </c>
      <c r="AR1610" s="362">
        <f t="shared" si="3650"/>
        <v>0</v>
      </c>
      <c r="AS1610" s="257"/>
    </row>
    <row r="1611" spans="1:45" ht="15" hidden="1" customHeight="1" outlineLevel="1">
      <c r="A1611" s="464"/>
      <c r="B1611" s="274"/>
      <c r="C1611" s="265"/>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251"/>
      <c r="AE1611" s="363"/>
      <c r="AF1611" s="372"/>
      <c r="AG1611" s="372"/>
      <c r="AH1611" s="372"/>
      <c r="AI1611" s="372"/>
      <c r="AJ1611" s="372"/>
      <c r="AK1611" s="372"/>
      <c r="AL1611" s="372"/>
      <c r="AM1611" s="372"/>
      <c r="AN1611" s="372"/>
      <c r="AO1611" s="372"/>
      <c r="AP1611" s="372"/>
      <c r="AQ1611" s="372"/>
      <c r="AR1611" s="372"/>
      <c r="AS1611" s="266"/>
    </row>
    <row r="1612" spans="1:45" ht="28.5" hidden="1" customHeight="1" outlineLevel="1">
      <c r="A1612" s="464">
        <v>12</v>
      </c>
      <c r="B1612" s="379" t="s">
        <v>105</v>
      </c>
      <c r="C1612" s="251" t="s">
        <v>25</v>
      </c>
      <c r="D1612" s="255"/>
      <c r="E1612" s="255"/>
      <c r="F1612" s="255"/>
      <c r="G1612" s="255"/>
      <c r="H1612" s="255"/>
      <c r="I1612" s="255"/>
      <c r="J1612" s="255"/>
      <c r="K1612" s="255"/>
      <c r="L1612" s="255"/>
      <c r="M1612" s="255"/>
      <c r="N1612" s="255"/>
      <c r="O1612" s="255"/>
      <c r="P1612" s="255"/>
      <c r="Q1612" s="255">
        <v>12</v>
      </c>
      <c r="R1612" s="255"/>
      <c r="S1612" s="255"/>
      <c r="T1612" s="255"/>
      <c r="U1612" s="255"/>
      <c r="V1612" s="255"/>
      <c r="W1612" s="255"/>
      <c r="X1612" s="255"/>
      <c r="Y1612" s="255"/>
      <c r="Z1612" s="255"/>
      <c r="AA1612" s="255"/>
      <c r="AB1612" s="255"/>
      <c r="AC1612" s="255"/>
      <c r="AD1612" s="255"/>
      <c r="AE1612" s="361"/>
      <c r="AF1612" s="366"/>
      <c r="AG1612" s="366"/>
      <c r="AH1612" s="366"/>
      <c r="AI1612" s="366"/>
      <c r="AJ1612" s="366"/>
      <c r="AK1612" s="366"/>
      <c r="AL1612" s="366"/>
      <c r="AM1612" s="366"/>
      <c r="AN1612" s="366"/>
      <c r="AO1612" s="366"/>
      <c r="AP1612" s="366"/>
      <c r="AQ1612" s="366"/>
      <c r="AR1612" s="366"/>
      <c r="AS1612" s="256">
        <f>SUM(AE1612:AR1612)</f>
        <v>0</v>
      </c>
    </row>
    <row r="1613" spans="1:45" ht="15" hidden="1" customHeight="1" outlineLevel="1">
      <c r="A1613" s="464"/>
      <c r="B1613" s="254" t="s">
        <v>958</v>
      </c>
      <c r="C1613" s="251" t="s">
        <v>163</v>
      </c>
      <c r="D1613" s="255"/>
      <c r="E1613" s="255"/>
      <c r="F1613" s="255"/>
      <c r="G1613" s="255"/>
      <c r="H1613" s="255"/>
      <c r="I1613" s="255"/>
      <c r="J1613" s="255"/>
      <c r="K1613" s="255"/>
      <c r="L1613" s="255"/>
      <c r="M1613" s="255"/>
      <c r="N1613" s="255"/>
      <c r="O1613" s="255"/>
      <c r="P1613" s="255"/>
      <c r="Q1613" s="255">
        <f>Q1612</f>
        <v>12</v>
      </c>
      <c r="R1613" s="255"/>
      <c r="S1613" s="255"/>
      <c r="T1613" s="255"/>
      <c r="U1613" s="255"/>
      <c r="V1613" s="255"/>
      <c r="W1613" s="255"/>
      <c r="X1613" s="255"/>
      <c r="Y1613" s="255"/>
      <c r="Z1613" s="255"/>
      <c r="AA1613" s="255"/>
      <c r="AB1613" s="255"/>
      <c r="AC1613" s="255"/>
      <c r="AD1613" s="255"/>
      <c r="AE1613" s="362">
        <f>AE1612</f>
        <v>0</v>
      </c>
      <c r="AF1613" s="362">
        <f t="shared" ref="AF1613:AR1613" si="3651">AF1612</f>
        <v>0</v>
      </c>
      <c r="AG1613" s="362">
        <f t="shared" si="3651"/>
        <v>0</v>
      </c>
      <c r="AH1613" s="362">
        <f t="shared" si="3651"/>
        <v>0</v>
      </c>
      <c r="AI1613" s="362">
        <f t="shared" si="3651"/>
        <v>0</v>
      </c>
      <c r="AJ1613" s="362">
        <f t="shared" si="3651"/>
        <v>0</v>
      </c>
      <c r="AK1613" s="362">
        <f t="shared" si="3651"/>
        <v>0</v>
      </c>
      <c r="AL1613" s="362">
        <f t="shared" si="3651"/>
        <v>0</v>
      </c>
      <c r="AM1613" s="362">
        <f t="shared" si="3651"/>
        <v>0</v>
      </c>
      <c r="AN1613" s="362">
        <f t="shared" si="3651"/>
        <v>0</v>
      </c>
      <c r="AO1613" s="362">
        <f t="shared" si="3651"/>
        <v>0</v>
      </c>
      <c r="AP1613" s="362">
        <f t="shared" si="3651"/>
        <v>0</v>
      </c>
      <c r="AQ1613" s="362">
        <f t="shared" si="3651"/>
        <v>0</v>
      </c>
      <c r="AR1613" s="362">
        <f t="shared" si="3651"/>
        <v>0</v>
      </c>
      <c r="AS1613" s="257"/>
    </row>
    <row r="1614" spans="1:45" ht="15" hidden="1" customHeight="1" outlineLevel="1">
      <c r="A1614" s="464"/>
      <c r="B1614" s="274"/>
      <c r="C1614" s="265"/>
      <c r="D1614" s="251"/>
      <c r="E1614" s="251"/>
      <c r="F1614" s="251"/>
      <c r="G1614" s="251"/>
      <c r="H1614" s="251"/>
      <c r="I1614" s="251"/>
      <c r="J1614" s="251"/>
      <c r="K1614" s="251"/>
      <c r="L1614" s="251"/>
      <c r="M1614" s="251"/>
      <c r="N1614" s="251"/>
      <c r="O1614" s="251"/>
      <c r="P1614" s="251"/>
      <c r="Q1614" s="251"/>
      <c r="R1614" s="251"/>
      <c r="S1614" s="251"/>
      <c r="T1614" s="251"/>
      <c r="U1614" s="251"/>
      <c r="V1614" s="251"/>
      <c r="W1614" s="251"/>
      <c r="X1614" s="251"/>
      <c r="Y1614" s="251"/>
      <c r="Z1614" s="251"/>
      <c r="AA1614" s="251"/>
      <c r="AB1614" s="251"/>
      <c r="AC1614" s="251"/>
      <c r="AD1614" s="251"/>
      <c r="AE1614" s="373"/>
      <c r="AF1614" s="373"/>
      <c r="AG1614" s="363"/>
      <c r="AH1614" s="363"/>
      <c r="AI1614" s="363"/>
      <c r="AJ1614" s="363"/>
      <c r="AK1614" s="363"/>
      <c r="AL1614" s="363"/>
      <c r="AM1614" s="363"/>
      <c r="AN1614" s="363"/>
      <c r="AO1614" s="363"/>
      <c r="AP1614" s="363"/>
      <c r="AQ1614" s="363"/>
      <c r="AR1614" s="363"/>
      <c r="AS1614" s="266"/>
    </row>
    <row r="1615" spans="1:45" ht="15" hidden="1" customHeight="1" outlineLevel="1">
      <c r="A1615" s="464">
        <v>13</v>
      </c>
      <c r="B1615" s="379" t="s">
        <v>106</v>
      </c>
      <c r="C1615" s="251" t="s">
        <v>25</v>
      </c>
      <c r="D1615" s="255"/>
      <c r="E1615" s="255"/>
      <c r="F1615" s="255"/>
      <c r="G1615" s="255"/>
      <c r="H1615" s="255"/>
      <c r="I1615" s="255"/>
      <c r="J1615" s="255"/>
      <c r="K1615" s="255"/>
      <c r="L1615" s="255"/>
      <c r="M1615" s="255"/>
      <c r="N1615" s="255"/>
      <c r="O1615" s="255"/>
      <c r="P1615" s="255"/>
      <c r="Q1615" s="255">
        <v>12</v>
      </c>
      <c r="R1615" s="255"/>
      <c r="S1615" s="255"/>
      <c r="T1615" s="255"/>
      <c r="U1615" s="255"/>
      <c r="V1615" s="255"/>
      <c r="W1615" s="255"/>
      <c r="X1615" s="255"/>
      <c r="Y1615" s="255"/>
      <c r="Z1615" s="255"/>
      <c r="AA1615" s="255"/>
      <c r="AB1615" s="255"/>
      <c r="AC1615" s="255"/>
      <c r="AD1615" s="255"/>
      <c r="AE1615" s="361"/>
      <c r="AF1615" s="366"/>
      <c r="AG1615" s="366"/>
      <c r="AH1615" s="366"/>
      <c r="AI1615" s="366"/>
      <c r="AJ1615" s="366"/>
      <c r="AK1615" s="366"/>
      <c r="AL1615" s="366"/>
      <c r="AM1615" s="366"/>
      <c r="AN1615" s="366"/>
      <c r="AO1615" s="366"/>
      <c r="AP1615" s="366"/>
      <c r="AQ1615" s="366"/>
      <c r="AR1615" s="366"/>
      <c r="AS1615" s="256">
        <f>SUM(AE1615:AR1615)</f>
        <v>0</v>
      </c>
    </row>
    <row r="1616" spans="1:45" ht="15" hidden="1" customHeight="1" outlineLevel="1">
      <c r="A1616" s="464"/>
      <c r="B1616" s="254" t="s">
        <v>958</v>
      </c>
      <c r="C1616" s="251" t="s">
        <v>163</v>
      </c>
      <c r="D1616" s="255"/>
      <c r="E1616" s="255"/>
      <c r="F1616" s="255"/>
      <c r="G1616" s="255"/>
      <c r="H1616" s="255"/>
      <c r="I1616" s="255"/>
      <c r="J1616" s="255"/>
      <c r="K1616" s="255"/>
      <c r="L1616" s="255"/>
      <c r="M1616" s="255"/>
      <c r="N1616" s="255"/>
      <c r="O1616" s="255"/>
      <c r="P1616" s="255"/>
      <c r="Q1616" s="255">
        <f>Q1615</f>
        <v>12</v>
      </c>
      <c r="R1616" s="255"/>
      <c r="S1616" s="255"/>
      <c r="T1616" s="255"/>
      <c r="U1616" s="255"/>
      <c r="V1616" s="255"/>
      <c r="W1616" s="255"/>
      <c r="X1616" s="255"/>
      <c r="Y1616" s="255"/>
      <c r="Z1616" s="255"/>
      <c r="AA1616" s="255"/>
      <c r="AB1616" s="255"/>
      <c r="AC1616" s="255"/>
      <c r="AD1616" s="255"/>
      <c r="AE1616" s="362">
        <f>AE1615</f>
        <v>0</v>
      </c>
      <c r="AF1616" s="362">
        <f t="shared" ref="AF1616:AR1616" si="3652">AF1615</f>
        <v>0</v>
      </c>
      <c r="AG1616" s="362">
        <f t="shared" si="3652"/>
        <v>0</v>
      </c>
      <c r="AH1616" s="362">
        <f t="shared" si="3652"/>
        <v>0</v>
      </c>
      <c r="AI1616" s="362">
        <f t="shared" si="3652"/>
        <v>0</v>
      </c>
      <c r="AJ1616" s="362">
        <f t="shared" si="3652"/>
        <v>0</v>
      </c>
      <c r="AK1616" s="362">
        <f t="shared" si="3652"/>
        <v>0</v>
      </c>
      <c r="AL1616" s="362">
        <f t="shared" si="3652"/>
        <v>0</v>
      </c>
      <c r="AM1616" s="362">
        <f t="shared" si="3652"/>
        <v>0</v>
      </c>
      <c r="AN1616" s="362">
        <f t="shared" si="3652"/>
        <v>0</v>
      </c>
      <c r="AO1616" s="362">
        <f t="shared" si="3652"/>
        <v>0</v>
      </c>
      <c r="AP1616" s="362">
        <f t="shared" si="3652"/>
        <v>0</v>
      </c>
      <c r="AQ1616" s="362">
        <f t="shared" si="3652"/>
        <v>0</v>
      </c>
      <c r="AR1616" s="362">
        <f t="shared" si="3652"/>
        <v>0</v>
      </c>
      <c r="AS1616" s="266"/>
    </row>
    <row r="1617" spans="1:46" ht="15" hidden="1" customHeight="1" outlineLevel="1">
      <c r="A1617" s="464"/>
      <c r="B1617" s="274"/>
      <c r="C1617" s="265"/>
      <c r="D1617" s="251"/>
      <c r="E1617" s="251"/>
      <c r="F1617" s="251"/>
      <c r="G1617" s="251"/>
      <c r="H1617" s="251"/>
      <c r="I1617" s="251"/>
      <c r="J1617" s="251"/>
      <c r="K1617" s="251"/>
      <c r="L1617" s="251"/>
      <c r="M1617" s="251"/>
      <c r="N1617" s="251"/>
      <c r="O1617" s="251"/>
      <c r="P1617" s="251"/>
      <c r="Q1617" s="251"/>
      <c r="R1617" s="251"/>
      <c r="S1617" s="251"/>
      <c r="T1617" s="251"/>
      <c r="U1617" s="251"/>
      <c r="V1617" s="251"/>
      <c r="W1617" s="251"/>
      <c r="X1617" s="251"/>
      <c r="Y1617" s="251"/>
      <c r="Z1617" s="251"/>
      <c r="AA1617" s="251"/>
      <c r="AB1617" s="251"/>
      <c r="AC1617" s="251"/>
      <c r="AD1617" s="251"/>
      <c r="AE1617" s="363"/>
      <c r="AF1617" s="363"/>
      <c r="AG1617" s="363"/>
      <c r="AH1617" s="363"/>
      <c r="AI1617" s="363"/>
      <c r="AJ1617" s="363"/>
      <c r="AK1617" s="363"/>
      <c r="AL1617" s="363"/>
      <c r="AM1617" s="363"/>
      <c r="AN1617" s="363"/>
      <c r="AO1617" s="363"/>
      <c r="AP1617" s="363"/>
      <c r="AQ1617" s="363"/>
      <c r="AR1617" s="363"/>
      <c r="AS1617" s="266"/>
    </row>
    <row r="1618" spans="1:46" ht="15" hidden="1" customHeight="1" outlineLevel="1">
      <c r="A1618" s="464"/>
      <c r="B1618" s="248" t="s">
        <v>107</v>
      </c>
      <c r="C1618" s="249"/>
      <c r="D1618" s="250"/>
      <c r="E1618" s="250"/>
      <c r="F1618" s="250"/>
      <c r="G1618" s="250"/>
      <c r="H1618" s="250"/>
      <c r="I1618" s="250"/>
      <c r="J1618" s="250"/>
      <c r="K1618" s="250"/>
      <c r="L1618" s="250"/>
      <c r="M1618" s="250"/>
      <c r="N1618" s="250"/>
      <c r="O1618" s="250"/>
      <c r="P1618" s="250"/>
      <c r="Q1618" s="250"/>
      <c r="R1618" s="250"/>
      <c r="S1618" s="249"/>
      <c r="T1618" s="249"/>
      <c r="U1618" s="249"/>
      <c r="V1618" s="249"/>
      <c r="W1618" s="249"/>
      <c r="X1618" s="249"/>
      <c r="Y1618" s="249"/>
      <c r="Z1618" s="249"/>
      <c r="AA1618" s="249"/>
      <c r="AB1618" s="249"/>
      <c r="AC1618" s="249"/>
      <c r="AD1618" s="249"/>
      <c r="AE1618" s="365"/>
      <c r="AF1618" s="365"/>
      <c r="AG1618" s="365"/>
      <c r="AH1618" s="365"/>
      <c r="AI1618" s="365"/>
      <c r="AJ1618" s="365"/>
      <c r="AK1618" s="365"/>
      <c r="AL1618" s="365"/>
      <c r="AM1618" s="365"/>
      <c r="AN1618" s="365"/>
      <c r="AO1618" s="365"/>
      <c r="AP1618" s="365"/>
      <c r="AQ1618" s="365"/>
      <c r="AR1618" s="365"/>
      <c r="AS1618" s="252"/>
    </row>
    <row r="1619" spans="1:46" ht="15" hidden="1" customHeight="1" outlineLevel="1">
      <c r="A1619" s="464">
        <v>14</v>
      </c>
      <c r="B1619" s="274" t="s">
        <v>108</v>
      </c>
      <c r="C1619" s="251" t="s">
        <v>25</v>
      </c>
      <c r="D1619" s="255"/>
      <c r="E1619" s="255"/>
      <c r="F1619" s="255"/>
      <c r="G1619" s="255"/>
      <c r="H1619" s="255"/>
      <c r="I1619" s="255"/>
      <c r="J1619" s="255"/>
      <c r="K1619" s="255"/>
      <c r="L1619" s="255"/>
      <c r="M1619" s="255"/>
      <c r="N1619" s="255"/>
      <c r="O1619" s="255"/>
      <c r="P1619" s="255"/>
      <c r="Q1619" s="255">
        <v>12</v>
      </c>
      <c r="R1619" s="255"/>
      <c r="S1619" s="255"/>
      <c r="T1619" s="255"/>
      <c r="U1619" s="255"/>
      <c r="V1619" s="255"/>
      <c r="W1619" s="255"/>
      <c r="X1619" s="255"/>
      <c r="Y1619" s="255"/>
      <c r="Z1619" s="255"/>
      <c r="AA1619" s="255"/>
      <c r="AB1619" s="255"/>
      <c r="AC1619" s="255"/>
      <c r="AD1619" s="255"/>
      <c r="AE1619" s="361"/>
      <c r="AF1619" s="361"/>
      <c r="AG1619" s="361"/>
      <c r="AH1619" s="361"/>
      <c r="AI1619" s="361"/>
      <c r="AJ1619" s="361"/>
      <c r="AK1619" s="361"/>
      <c r="AL1619" s="361"/>
      <c r="AM1619" s="361"/>
      <c r="AN1619" s="361"/>
      <c r="AO1619" s="361"/>
      <c r="AP1619" s="361"/>
      <c r="AQ1619" s="361"/>
      <c r="AR1619" s="361"/>
      <c r="AS1619" s="256">
        <f>SUM(AE1619:AR1619)</f>
        <v>0</v>
      </c>
    </row>
    <row r="1620" spans="1:46" ht="15" hidden="1" customHeight="1" outlineLevel="1">
      <c r="A1620" s="464"/>
      <c r="B1620" s="254" t="s">
        <v>958</v>
      </c>
      <c r="C1620" s="251" t="s">
        <v>163</v>
      </c>
      <c r="D1620" s="255"/>
      <c r="E1620" s="255"/>
      <c r="F1620" s="255"/>
      <c r="G1620" s="255"/>
      <c r="H1620" s="255"/>
      <c r="I1620" s="255"/>
      <c r="J1620" s="255"/>
      <c r="K1620" s="255"/>
      <c r="L1620" s="255"/>
      <c r="M1620" s="255"/>
      <c r="N1620" s="255"/>
      <c r="O1620" s="255"/>
      <c r="P1620" s="255"/>
      <c r="Q1620" s="255">
        <f>Q1619</f>
        <v>12</v>
      </c>
      <c r="R1620" s="255"/>
      <c r="S1620" s="255"/>
      <c r="T1620" s="255"/>
      <c r="U1620" s="255"/>
      <c r="V1620" s="255"/>
      <c r="W1620" s="255"/>
      <c r="X1620" s="255"/>
      <c r="Y1620" s="255"/>
      <c r="Z1620" s="255"/>
      <c r="AA1620" s="255"/>
      <c r="AB1620" s="255"/>
      <c r="AC1620" s="255"/>
      <c r="AD1620" s="255"/>
      <c r="AE1620" s="362">
        <f>AE1619</f>
        <v>0</v>
      </c>
      <c r="AF1620" s="362">
        <f t="shared" ref="AF1620:AR1620" si="3653">AF1619</f>
        <v>0</v>
      </c>
      <c r="AG1620" s="362">
        <f t="shared" si="3653"/>
        <v>0</v>
      </c>
      <c r="AH1620" s="362">
        <f t="shared" si="3653"/>
        <v>0</v>
      </c>
      <c r="AI1620" s="362">
        <f t="shared" si="3653"/>
        <v>0</v>
      </c>
      <c r="AJ1620" s="362">
        <f t="shared" si="3653"/>
        <v>0</v>
      </c>
      <c r="AK1620" s="362">
        <f t="shared" si="3653"/>
        <v>0</v>
      </c>
      <c r="AL1620" s="362">
        <f t="shared" si="3653"/>
        <v>0</v>
      </c>
      <c r="AM1620" s="362">
        <f t="shared" si="3653"/>
        <v>0</v>
      </c>
      <c r="AN1620" s="362">
        <f t="shared" si="3653"/>
        <v>0</v>
      </c>
      <c r="AO1620" s="362">
        <f t="shared" si="3653"/>
        <v>0</v>
      </c>
      <c r="AP1620" s="362">
        <f t="shared" si="3653"/>
        <v>0</v>
      </c>
      <c r="AQ1620" s="362">
        <f t="shared" si="3653"/>
        <v>0</v>
      </c>
      <c r="AR1620" s="362">
        <f t="shared" si="3653"/>
        <v>0</v>
      </c>
      <c r="AS1620" s="257"/>
    </row>
    <row r="1621" spans="1:46" ht="15" hidden="1" customHeight="1" outlineLevel="1">
      <c r="A1621" s="464"/>
      <c r="B1621" s="274"/>
      <c r="C1621" s="265"/>
      <c r="D1621" s="251"/>
      <c r="E1621" s="251"/>
      <c r="F1621" s="251"/>
      <c r="G1621" s="251"/>
      <c r="H1621" s="251"/>
      <c r="I1621" s="251"/>
      <c r="J1621" s="251"/>
      <c r="K1621" s="251"/>
      <c r="L1621" s="251"/>
      <c r="M1621" s="251"/>
      <c r="N1621" s="251"/>
      <c r="O1621" s="251"/>
      <c r="P1621" s="251"/>
      <c r="Q1621" s="414"/>
      <c r="R1621" s="251"/>
      <c r="S1621" s="251"/>
      <c r="T1621" s="251"/>
      <c r="U1621" s="251"/>
      <c r="V1621" s="251"/>
      <c r="W1621" s="251"/>
      <c r="X1621" s="251"/>
      <c r="Y1621" s="251"/>
      <c r="Z1621" s="251"/>
      <c r="AA1621" s="251"/>
      <c r="AB1621" s="251"/>
      <c r="AC1621" s="251"/>
      <c r="AD1621" s="251"/>
      <c r="AE1621" s="363"/>
      <c r="AF1621" s="363"/>
      <c r="AG1621" s="363"/>
      <c r="AH1621" s="363"/>
      <c r="AI1621" s="363"/>
      <c r="AJ1621" s="363"/>
      <c r="AK1621" s="363"/>
      <c r="AL1621" s="363"/>
      <c r="AM1621" s="363"/>
      <c r="AN1621" s="363"/>
      <c r="AO1621" s="363"/>
      <c r="AP1621" s="363"/>
      <c r="AQ1621" s="363"/>
      <c r="AR1621" s="363"/>
      <c r="AS1621" s="261"/>
      <c r="AT1621" s="544"/>
    </row>
    <row r="1622" spans="1:46" s="243" customFormat="1" ht="15.75" hidden="1" outlineLevel="1">
      <c r="A1622" s="464"/>
      <c r="B1622" s="248" t="s">
        <v>487</v>
      </c>
      <c r="C1622" s="251"/>
      <c r="D1622" s="251"/>
      <c r="E1622" s="251"/>
      <c r="F1622" s="251"/>
      <c r="G1622" s="251"/>
      <c r="H1622" s="251"/>
      <c r="I1622" s="251"/>
      <c r="J1622" s="251"/>
      <c r="K1622" s="251"/>
      <c r="L1622" s="251"/>
      <c r="M1622" s="251"/>
      <c r="N1622" s="251"/>
      <c r="O1622" s="251"/>
      <c r="P1622" s="251"/>
      <c r="Q1622" s="251"/>
      <c r="R1622" s="251"/>
      <c r="S1622" s="251"/>
      <c r="T1622" s="251"/>
      <c r="U1622" s="251"/>
      <c r="V1622" s="251"/>
      <c r="W1622" s="251"/>
      <c r="X1622" s="251"/>
      <c r="Y1622" s="251"/>
      <c r="Z1622" s="251"/>
      <c r="AA1622" s="251"/>
      <c r="AB1622" s="251"/>
      <c r="AC1622" s="251"/>
      <c r="AD1622" s="251"/>
      <c r="AE1622" s="363"/>
      <c r="AF1622" s="363"/>
      <c r="AG1622" s="363"/>
      <c r="AH1622" s="363"/>
      <c r="AI1622" s="363"/>
      <c r="AJ1622" s="363"/>
      <c r="AK1622" s="367"/>
      <c r="AL1622" s="367"/>
      <c r="AM1622" s="367"/>
      <c r="AN1622" s="367"/>
      <c r="AO1622" s="367"/>
      <c r="AP1622" s="367"/>
      <c r="AQ1622" s="367"/>
      <c r="AR1622" s="367"/>
      <c r="AS1622" s="453"/>
      <c r="AT1622" s="545"/>
    </row>
    <row r="1623" spans="1:46" hidden="1" outlineLevel="1">
      <c r="A1623" s="464">
        <v>15</v>
      </c>
      <c r="B1623" s="254" t="s">
        <v>492</v>
      </c>
      <c r="C1623" s="251" t="s">
        <v>25</v>
      </c>
      <c r="D1623" s="255"/>
      <c r="E1623" s="255"/>
      <c r="F1623" s="255"/>
      <c r="G1623" s="255"/>
      <c r="H1623" s="255"/>
      <c r="I1623" s="255"/>
      <c r="J1623" s="255"/>
      <c r="K1623" s="255"/>
      <c r="L1623" s="255"/>
      <c r="M1623" s="255"/>
      <c r="N1623" s="255"/>
      <c r="O1623" s="255"/>
      <c r="P1623" s="255"/>
      <c r="Q1623" s="255">
        <v>0</v>
      </c>
      <c r="R1623" s="255"/>
      <c r="S1623" s="255"/>
      <c r="T1623" s="255"/>
      <c r="U1623" s="255"/>
      <c r="V1623" s="255"/>
      <c r="W1623" s="255"/>
      <c r="X1623" s="255"/>
      <c r="Y1623" s="255"/>
      <c r="Z1623" s="255"/>
      <c r="AA1623" s="255"/>
      <c r="AB1623" s="255"/>
      <c r="AC1623" s="255"/>
      <c r="AD1623" s="255"/>
      <c r="AE1623" s="361"/>
      <c r="AF1623" s="361"/>
      <c r="AG1623" s="361"/>
      <c r="AH1623" s="361"/>
      <c r="AI1623" s="361"/>
      <c r="AJ1623" s="361"/>
      <c r="AK1623" s="361"/>
      <c r="AL1623" s="361"/>
      <c r="AM1623" s="361"/>
      <c r="AN1623" s="361"/>
      <c r="AO1623" s="361"/>
      <c r="AP1623" s="361"/>
      <c r="AQ1623" s="361"/>
      <c r="AR1623" s="361"/>
      <c r="AS1623" s="546">
        <f>SUM(AE1623:AR1623)</f>
        <v>0</v>
      </c>
      <c r="AT1623" s="544"/>
    </row>
    <row r="1624" spans="1:46" hidden="1" outlineLevel="1">
      <c r="A1624" s="464"/>
      <c r="B1624" s="254" t="s">
        <v>958</v>
      </c>
      <c r="C1624" s="251" t="s">
        <v>163</v>
      </c>
      <c r="D1624" s="255"/>
      <c r="E1624" s="255"/>
      <c r="F1624" s="255"/>
      <c r="G1624" s="255"/>
      <c r="H1624" s="255"/>
      <c r="I1624" s="255"/>
      <c r="J1624" s="255"/>
      <c r="K1624" s="255"/>
      <c r="L1624" s="255"/>
      <c r="M1624" s="255"/>
      <c r="N1624" s="255"/>
      <c r="O1624" s="255"/>
      <c r="P1624" s="255"/>
      <c r="Q1624" s="255">
        <f>Q1623</f>
        <v>0</v>
      </c>
      <c r="R1624" s="255"/>
      <c r="S1624" s="255"/>
      <c r="T1624" s="255"/>
      <c r="U1624" s="255"/>
      <c r="V1624" s="255"/>
      <c r="W1624" s="255"/>
      <c r="X1624" s="255"/>
      <c r="Y1624" s="255"/>
      <c r="Z1624" s="255"/>
      <c r="AA1624" s="255"/>
      <c r="AB1624" s="255"/>
      <c r="AC1624" s="255"/>
      <c r="AD1624" s="255"/>
      <c r="AE1624" s="362">
        <f>AE1623</f>
        <v>0</v>
      </c>
      <c r="AF1624" s="362">
        <f>AF1623</f>
        <v>0</v>
      </c>
      <c r="AG1624" s="362">
        <f t="shared" ref="AG1624:AI1624" si="3654">AG1623</f>
        <v>0</v>
      </c>
      <c r="AH1624" s="362">
        <f t="shared" si="3654"/>
        <v>0</v>
      </c>
      <c r="AI1624" s="362">
        <f t="shared" si="3654"/>
        <v>0</v>
      </c>
      <c r="AJ1624" s="362">
        <f>AJ1623</f>
        <v>0</v>
      </c>
      <c r="AK1624" s="362">
        <f t="shared" ref="AK1624:AR1624" si="3655">AK1623</f>
        <v>0</v>
      </c>
      <c r="AL1624" s="362">
        <f t="shared" si="3655"/>
        <v>0</v>
      </c>
      <c r="AM1624" s="362">
        <f t="shared" si="3655"/>
        <v>0</v>
      </c>
      <c r="AN1624" s="362">
        <f t="shared" si="3655"/>
        <v>0</v>
      </c>
      <c r="AO1624" s="362">
        <f t="shared" si="3655"/>
        <v>0</v>
      </c>
      <c r="AP1624" s="362">
        <f t="shared" si="3655"/>
        <v>0</v>
      </c>
      <c r="AQ1624" s="362">
        <f t="shared" si="3655"/>
        <v>0</v>
      </c>
      <c r="AR1624" s="362">
        <f t="shared" si="3655"/>
        <v>0</v>
      </c>
      <c r="AS1624" s="257"/>
    </row>
    <row r="1625" spans="1:46" hidden="1" outlineLevel="1">
      <c r="A1625" s="464"/>
      <c r="B1625" s="274"/>
      <c r="C1625" s="265"/>
      <c r="D1625" s="251"/>
      <c r="E1625" s="251"/>
      <c r="F1625" s="251"/>
      <c r="G1625" s="251"/>
      <c r="H1625" s="251"/>
      <c r="I1625" s="251"/>
      <c r="J1625" s="251"/>
      <c r="K1625" s="251"/>
      <c r="L1625" s="251"/>
      <c r="M1625" s="251"/>
      <c r="N1625" s="251"/>
      <c r="O1625" s="251"/>
      <c r="P1625" s="251"/>
      <c r="Q1625" s="251"/>
      <c r="R1625" s="251"/>
      <c r="S1625" s="251"/>
      <c r="T1625" s="251"/>
      <c r="U1625" s="251"/>
      <c r="V1625" s="251"/>
      <c r="W1625" s="251"/>
      <c r="X1625" s="251"/>
      <c r="Y1625" s="251"/>
      <c r="Z1625" s="251"/>
      <c r="AA1625" s="251"/>
      <c r="AB1625" s="251"/>
      <c r="AC1625" s="251"/>
      <c r="AD1625" s="251"/>
      <c r="AE1625" s="363"/>
      <c r="AF1625" s="363"/>
      <c r="AG1625" s="363"/>
      <c r="AH1625" s="363"/>
      <c r="AI1625" s="363"/>
      <c r="AJ1625" s="363"/>
      <c r="AK1625" s="363"/>
      <c r="AL1625" s="363"/>
      <c r="AM1625" s="363"/>
      <c r="AN1625" s="363"/>
      <c r="AO1625" s="363"/>
      <c r="AP1625" s="363"/>
      <c r="AQ1625" s="363"/>
      <c r="AR1625" s="363"/>
      <c r="AS1625" s="266"/>
    </row>
    <row r="1626" spans="1:46" s="243" customFormat="1" hidden="1" outlineLevel="1">
      <c r="A1626" s="464">
        <v>16</v>
      </c>
      <c r="B1626" s="283" t="s">
        <v>488</v>
      </c>
      <c r="C1626" s="251" t="s">
        <v>25</v>
      </c>
      <c r="D1626" s="255"/>
      <c r="E1626" s="255"/>
      <c r="F1626" s="255"/>
      <c r="G1626" s="255"/>
      <c r="H1626" s="255"/>
      <c r="I1626" s="255"/>
      <c r="J1626" s="255"/>
      <c r="K1626" s="255"/>
      <c r="L1626" s="255"/>
      <c r="M1626" s="255"/>
      <c r="N1626" s="255"/>
      <c r="O1626" s="255"/>
      <c r="P1626" s="255"/>
      <c r="Q1626" s="255">
        <v>0</v>
      </c>
      <c r="R1626" s="255"/>
      <c r="S1626" s="255"/>
      <c r="T1626" s="255"/>
      <c r="U1626" s="255"/>
      <c r="V1626" s="255"/>
      <c r="W1626" s="255"/>
      <c r="X1626" s="255"/>
      <c r="Y1626" s="255"/>
      <c r="Z1626" s="255"/>
      <c r="AA1626" s="255"/>
      <c r="AB1626" s="255"/>
      <c r="AC1626" s="255"/>
      <c r="AD1626" s="255"/>
      <c r="AE1626" s="361"/>
      <c r="AF1626" s="361"/>
      <c r="AG1626" s="361"/>
      <c r="AH1626" s="361"/>
      <c r="AI1626" s="361"/>
      <c r="AJ1626" s="361"/>
      <c r="AK1626" s="361"/>
      <c r="AL1626" s="361"/>
      <c r="AM1626" s="361"/>
      <c r="AN1626" s="361"/>
      <c r="AO1626" s="361"/>
      <c r="AP1626" s="361"/>
      <c r="AQ1626" s="361"/>
      <c r="AR1626" s="361"/>
      <c r="AS1626" s="256">
        <f>SUM(AE1626:AR1626)</f>
        <v>0</v>
      </c>
    </row>
    <row r="1627" spans="1:46" s="243" customFormat="1" hidden="1" outlineLevel="1">
      <c r="A1627" s="464"/>
      <c r="B1627" s="254" t="s">
        <v>958</v>
      </c>
      <c r="C1627" s="251" t="s">
        <v>163</v>
      </c>
      <c r="D1627" s="255"/>
      <c r="E1627" s="255"/>
      <c r="F1627" s="255"/>
      <c r="G1627" s="255"/>
      <c r="H1627" s="255"/>
      <c r="I1627" s="255"/>
      <c r="J1627" s="255"/>
      <c r="K1627" s="255"/>
      <c r="L1627" s="255"/>
      <c r="M1627" s="255"/>
      <c r="N1627" s="255"/>
      <c r="O1627" s="255"/>
      <c r="P1627" s="255"/>
      <c r="Q1627" s="255">
        <f>Q1626</f>
        <v>0</v>
      </c>
      <c r="R1627" s="255"/>
      <c r="S1627" s="255"/>
      <c r="T1627" s="255"/>
      <c r="U1627" s="255"/>
      <c r="V1627" s="255"/>
      <c r="W1627" s="255"/>
      <c r="X1627" s="255"/>
      <c r="Y1627" s="255"/>
      <c r="Z1627" s="255"/>
      <c r="AA1627" s="255"/>
      <c r="AB1627" s="255"/>
      <c r="AC1627" s="255"/>
      <c r="AD1627" s="255"/>
      <c r="AE1627" s="362">
        <f>AE1626</f>
        <v>0</v>
      </c>
      <c r="AF1627" s="362">
        <f t="shared" ref="AF1627:AQ1627" si="3656">AF1626</f>
        <v>0</v>
      </c>
      <c r="AG1627" s="362">
        <f t="shared" si="3656"/>
        <v>0</v>
      </c>
      <c r="AH1627" s="362">
        <f t="shared" si="3656"/>
        <v>0</v>
      </c>
      <c r="AI1627" s="362">
        <f t="shared" si="3656"/>
        <v>0</v>
      </c>
      <c r="AJ1627" s="362">
        <f t="shared" si="3656"/>
        <v>0</v>
      </c>
      <c r="AK1627" s="362">
        <f t="shared" si="3656"/>
        <v>0</v>
      </c>
      <c r="AL1627" s="362">
        <f t="shared" si="3656"/>
        <v>0</v>
      </c>
      <c r="AM1627" s="362">
        <f t="shared" si="3656"/>
        <v>0</v>
      </c>
      <c r="AN1627" s="362">
        <f t="shared" si="3656"/>
        <v>0</v>
      </c>
      <c r="AO1627" s="362">
        <f t="shared" si="3656"/>
        <v>0</v>
      </c>
      <c r="AP1627" s="362">
        <f t="shared" si="3656"/>
        <v>0</v>
      </c>
      <c r="AQ1627" s="362">
        <f t="shared" si="3656"/>
        <v>0</v>
      </c>
      <c r="AR1627" s="362">
        <f>AR1626</f>
        <v>0</v>
      </c>
      <c r="AS1627" s="257"/>
    </row>
    <row r="1628" spans="1:46" s="243" customFormat="1" hidden="1" outlineLevel="1">
      <c r="A1628" s="464"/>
      <c r="B1628" s="283"/>
      <c r="C1628" s="251"/>
      <c r="D1628" s="251"/>
      <c r="E1628" s="251"/>
      <c r="F1628" s="251"/>
      <c r="G1628" s="251"/>
      <c r="H1628" s="251"/>
      <c r="I1628" s="251"/>
      <c r="J1628" s="251"/>
      <c r="K1628" s="251"/>
      <c r="L1628" s="251"/>
      <c r="M1628" s="251"/>
      <c r="N1628" s="251"/>
      <c r="O1628" s="251"/>
      <c r="P1628" s="251"/>
      <c r="Q1628" s="251"/>
      <c r="R1628" s="251"/>
      <c r="S1628" s="251"/>
      <c r="T1628" s="251"/>
      <c r="U1628" s="251"/>
      <c r="V1628" s="251"/>
      <c r="W1628" s="251"/>
      <c r="X1628" s="251"/>
      <c r="Y1628" s="251"/>
      <c r="Z1628" s="251"/>
      <c r="AA1628" s="251"/>
      <c r="AB1628" s="251"/>
      <c r="AC1628" s="251"/>
      <c r="AD1628" s="251"/>
      <c r="AE1628" s="363"/>
      <c r="AF1628" s="363"/>
      <c r="AG1628" s="363"/>
      <c r="AH1628" s="363"/>
      <c r="AI1628" s="363"/>
      <c r="AJ1628" s="363"/>
      <c r="AK1628" s="367"/>
      <c r="AL1628" s="367"/>
      <c r="AM1628" s="367"/>
      <c r="AN1628" s="367"/>
      <c r="AO1628" s="367"/>
      <c r="AP1628" s="367"/>
      <c r="AQ1628" s="367"/>
      <c r="AR1628" s="367"/>
      <c r="AS1628" s="272"/>
    </row>
    <row r="1629" spans="1:46" ht="15.75" hidden="1" outlineLevel="1">
      <c r="A1629" s="464"/>
      <c r="B1629" s="455" t="s">
        <v>493</v>
      </c>
      <c r="C1629" s="279"/>
      <c r="D1629" s="250"/>
      <c r="E1629" s="249"/>
      <c r="F1629" s="249"/>
      <c r="G1629" s="249"/>
      <c r="H1629" s="249"/>
      <c r="I1629" s="249"/>
      <c r="J1629" s="249"/>
      <c r="K1629" s="249"/>
      <c r="L1629" s="249"/>
      <c r="M1629" s="249"/>
      <c r="N1629" s="249"/>
      <c r="O1629" s="249"/>
      <c r="P1629" s="249"/>
      <c r="Q1629" s="250"/>
      <c r="R1629" s="249"/>
      <c r="S1629" s="249"/>
      <c r="T1629" s="249"/>
      <c r="U1629" s="249"/>
      <c r="V1629" s="249"/>
      <c r="W1629" s="249"/>
      <c r="X1629" s="249"/>
      <c r="Y1629" s="249"/>
      <c r="Z1629" s="249"/>
      <c r="AA1629" s="249"/>
      <c r="AB1629" s="249"/>
      <c r="AC1629" s="249"/>
      <c r="AD1629" s="249"/>
      <c r="AE1629" s="365"/>
      <c r="AF1629" s="365"/>
      <c r="AG1629" s="365"/>
      <c r="AH1629" s="365"/>
      <c r="AI1629" s="365"/>
      <c r="AJ1629" s="365"/>
      <c r="AK1629" s="365"/>
      <c r="AL1629" s="365"/>
      <c r="AM1629" s="365"/>
      <c r="AN1629" s="365"/>
      <c r="AO1629" s="365"/>
      <c r="AP1629" s="365"/>
      <c r="AQ1629" s="365"/>
      <c r="AR1629" s="365"/>
      <c r="AS1629" s="252"/>
    </row>
    <row r="1630" spans="1:46" hidden="1" outlineLevel="1">
      <c r="A1630" s="464">
        <v>17</v>
      </c>
      <c r="B1630" s="379" t="s">
        <v>112</v>
      </c>
      <c r="C1630" s="251" t="s">
        <v>25</v>
      </c>
      <c r="D1630" s="255"/>
      <c r="E1630" s="255"/>
      <c r="F1630" s="255"/>
      <c r="G1630" s="255"/>
      <c r="H1630" s="255"/>
      <c r="I1630" s="255"/>
      <c r="J1630" s="255"/>
      <c r="K1630" s="255"/>
      <c r="L1630" s="255"/>
      <c r="M1630" s="255"/>
      <c r="N1630" s="255"/>
      <c r="O1630" s="255"/>
      <c r="P1630" s="255"/>
      <c r="Q1630" s="255">
        <v>12</v>
      </c>
      <c r="R1630" s="255"/>
      <c r="S1630" s="255"/>
      <c r="T1630" s="255"/>
      <c r="U1630" s="255"/>
      <c r="V1630" s="255"/>
      <c r="W1630" s="255"/>
      <c r="X1630" s="255"/>
      <c r="Y1630" s="255"/>
      <c r="Z1630" s="255"/>
      <c r="AA1630" s="255"/>
      <c r="AB1630" s="255"/>
      <c r="AC1630" s="255"/>
      <c r="AD1630" s="255"/>
      <c r="AE1630" s="377"/>
      <c r="AF1630" s="361"/>
      <c r="AG1630" s="361"/>
      <c r="AH1630" s="361"/>
      <c r="AI1630" s="361"/>
      <c r="AJ1630" s="361"/>
      <c r="AK1630" s="361"/>
      <c r="AL1630" s="366"/>
      <c r="AM1630" s="366"/>
      <c r="AN1630" s="366"/>
      <c r="AO1630" s="366"/>
      <c r="AP1630" s="366"/>
      <c r="AQ1630" s="366"/>
      <c r="AR1630" s="366"/>
      <c r="AS1630" s="256">
        <f>SUM(AE1630:AR1630)</f>
        <v>0</v>
      </c>
    </row>
    <row r="1631" spans="1:46" hidden="1" outlineLevel="1">
      <c r="A1631" s="464"/>
      <c r="B1631" s="254" t="s">
        <v>958</v>
      </c>
      <c r="C1631" s="251" t="s">
        <v>163</v>
      </c>
      <c r="D1631" s="255"/>
      <c r="E1631" s="255"/>
      <c r="F1631" s="255"/>
      <c r="G1631" s="255"/>
      <c r="H1631" s="255"/>
      <c r="I1631" s="255"/>
      <c r="J1631" s="255"/>
      <c r="K1631" s="255"/>
      <c r="L1631" s="255"/>
      <c r="M1631" s="255"/>
      <c r="N1631" s="255"/>
      <c r="O1631" s="255"/>
      <c r="P1631" s="255"/>
      <c r="Q1631" s="255">
        <f>Q1630</f>
        <v>12</v>
      </c>
      <c r="R1631" s="255"/>
      <c r="S1631" s="255"/>
      <c r="T1631" s="255"/>
      <c r="U1631" s="255"/>
      <c r="V1631" s="255"/>
      <c r="W1631" s="255"/>
      <c r="X1631" s="255"/>
      <c r="Y1631" s="255"/>
      <c r="Z1631" s="255"/>
      <c r="AA1631" s="255"/>
      <c r="AB1631" s="255"/>
      <c r="AC1631" s="255"/>
      <c r="AD1631" s="255"/>
      <c r="AE1631" s="362">
        <f>AE1630</f>
        <v>0</v>
      </c>
      <c r="AF1631" s="362">
        <f t="shared" ref="AF1631:AR1631" si="3657">AF1630</f>
        <v>0</v>
      </c>
      <c r="AG1631" s="362">
        <f t="shared" si="3657"/>
        <v>0</v>
      </c>
      <c r="AH1631" s="362">
        <f t="shared" si="3657"/>
        <v>0</v>
      </c>
      <c r="AI1631" s="362">
        <f t="shared" si="3657"/>
        <v>0</v>
      </c>
      <c r="AJ1631" s="362">
        <f t="shared" si="3657"/>
        <v>0</v>
      </c>
      <c r="AK1631" s="362">
        <f t="shared" si="3657"/>
        <v>0</v>
      </c>
      <c r="AL1631" s="362">
        <f t="shared" si="3657"/>
        <v>0</v>
      </c>
      <c r="AM1631" s="362">
        <f t="shared" si="3657"/>
        <v>0</v>
      </c>
      <c r="AN1631" s="362">
        <f t="shared" si="3657"/>
        <v>0</v>
      </c>
      <c r="AO1631" s="362">
        <f t="shared" si="3657"/>
        <v>0</v>
      </c>
      <c r="AP1631" s="362">
        <f t="shared" si="3657"/>
        <v>0</v>
      </c>
      <c r="AQ1631" s="362">
        <f t="shared" si="3657"/>
        <v>0</v>
      </c>
      <c r="AR1631" s="362">
        <f t="shared" si="3657"/>
        <v>0</v>
      </c>
      <c r="AS1631" s="266"/>
    </row>
    <row r="1632" spans="1:46" hidden="1" outlineLevel="1">
      <c r="A1632" s="464"/>
      <c r="B1632" s="254"/>
      <c r="C1632" s="251"/>
      <c r="D1632" s="251"/>
      <c r="E1632" s="251"/>
      <c r="F1632" s="251"/>
      <c r="G1632" s="251"/>
      <c r="H1632" s="251"/>
      <c r="I1632" s="251"/>
      <c r="J1632" s="251"/>
      <c r="K1632" s="251"/>
      <c r="L1632" s="251"/>
      <c r="M1632" s="251"/>
      <c r="N1632" s="251"/>
      <c r="O1632" s="251"/>
      <c r="P1632" s="251"/>
      <c r="Q1632" s="251"/>
      <c r="R1632" s="251"/>
      <c r="S1632" s="251"/>
      <c r="T1632" s="251"/>
      <c r="U1632" s="251"/>
      <c r="V1632" s="251"/>
      <c r="W1632" s="251"/>
      <c r="X1632" s="251"/>
      <c r="Y1632" s="251"/>
      <c r="Z1632" s="251"/>
      <c r="AA1632" s="251"/>
      <c r="AB1632" s="251"/>
      <c r="AC1632" s="251"/>
      <c r="AD1632" s="251"/>
      <c r="AE1632" s="373"/>
      <c r="AF1632" s="376"/>
      <c r="AG1632" s="376"/>
      <c r="AH1632" s="376"/>
      <c r="AI1632" s="376"/>
      <c r="AJ1632" s="376"/>
      <c r="AK1632" s="376"/>
      <c r="AL1632" s="376"/>
      <c r="AM1632" s="376"/>
      <c r="AN1632" s="376"/>
      <c r="AO1632" s="376"/>
      <c r="AP1632" s="376"/>
      <c r="AQ1632" s="376"/>
      <c r="AR1632" s="376"/>
      <c r="AS1632" s="266"/>
    </row>
    <row r="1633" spans="1:45" hidden="1" outlineLevel="1">
      <c r="A1633" s="464">
        <v>18</v>
      </c>
      <c r="B1633" s="379" t="s">
        <v>109</v>
      </c>
      <c r="C1633" s="251" t="s">
        <v>25</v>
      </c>
      <c r="D1633" s="255"/>
      <c r="E1633" s="255"/>
      <c r="F1633" s="255"/>
      <c r="G1633" s="255"/>
      <c r="H1633" s="255"/>
      <c r="I1633" s="255"/>
      <c r="J1633" s="255"/>
      <c r="K1633" s="255"/>
      <c r="L1633" s="255"/>
      <c r="M1633" s="255"/>
      <c r="N1633" s="255"/>
      <c r="O1633" s="255"/>
      <c r="P1633" s="255"/>
      <c r="Q1633" s="255">
        <v>12</v>
      </c>
      <c r="R1633" s="255"/>
      <c r="S1633" s="255"/>
      <c r="T1633" s="255"/>
      <c r="U1633" s="255"/>
      <c r="V1633" s="255"/>
      <c r="W1633" s="255"/>
      <c r="X1633" s="255"/>
      <c r="Y1633" s="255"/>
      <c r="Z1633" s="255"/>
      <c r="AA1633" s="255"/>
      <c r="AB1633" s="255"/>
      <c r="AC1633" s="255"/>
      <c r="AD1633" s="255"/>
      <c r="AE1633" s="377"/>
      <c r="AF1633" s="361"/>
      <c r="AG1633" s="361"/>
      <c r="AH1633" s="361"/>
      <c r="AI1633" s="361"/>
      <c r="AJ1633" s="361"/>
      <c r="AK1633" s="361"/>
      <c r="AL1633" s="366"/>
      <c r="AM1633" s="366"/>
      <c r="AN1633" s="366"/>
      <c r="AO1633" s="366"/>
      <c r="AP1633" s="366"/>
      <c r="AQ1633" s="366"/>
      <c r="AR1633" s="366"/>
      <c r="AS1633" s="256">
        <f>SUM(AE1633:AR1633)</f>
        <v>0</v>
      </c>
    </row>
    <row r="1634" spans="1:45" hidden="1" outlineLevel="1">
      <c r="A1634" s="464"/>
      <c r="B1634" s="254" t="s">
        <v>958</v>
      </c>
      <c r="C1634" s="251" t="s">
        <v>163</v>
      </c>
      <c r="D1634" s="255"/>
      <c r="E1634" s="255"/>
      <c r="F1634" s="255"/>
      <c r="G1634" s="255"/>
      <c r="H1634" s="255"/>
      <c r="I1634" s="255"/>
      <c r="J1634" s="255"/>
      <c r="K1634" s="255"/>
      <c r="L1634" s="255"/>
      <c r="M1634" s="255"/>
      <c r="N1634" s="255"/>
      <c r="O1634" s="255"/>
      <c r="P1634" s="255"/>
      <c r="Q1634" s="255">
        <f>Q1633</f>
        <v>12</v>
      </c>
      <c r="R1634" s="255"/>
      <c r="S1634" s="255"/>
      <c r="T1634" s="255"/>
      <c r="U1634" s="255"/>
      <c r="V1634" s="255"/>
      <c r="W1634" s="255"/>
      <c r="X1634" s="255"/>
      <c r="Y1634" s="255"/>
      <c r="Z1634" s="255"/>
      <c r="AA1634" s="255"/>
      <c r="AB1634" s="255"/>
      <c r="AC1634" s="255"/>
      <c r="AD1634" s="255"/>
      <c r="AE1634" s="362">
        <f>AE1633</f>
        <v>0</v>
      </c>
      <c r="AF1634" s="362">
        <f t="shared" ref="AF1634:AR1634" si="3658">AF1633</f>
        <v>0</v>
      </c>
      <c r="AG1634" s="362">
        <f t="shared" si="3658"/>
        <v>0</v>
      </c>
      <c r="AH1634" s="362">
        <f t="shared" si="3658"/>
        <v>0</v>
      </c>
      <c r="AI1634" s="362">
        <f t="shared" si="3658"/>
        <v>0</v>
      </c>
      <c r="AJ1634" s="362">
        <f t="shared" si="3658"/>
        <v>0</v>
      </c>
      <c r="AK1634" s="362">
        <f t="shared" si="3658"/>
        <v>0</v>
      </c>
      <c r="AL1634" s="362">
        <f t="shared" si="3658"/>
        <v>0</v>
      </c>
      <c r="AM1634" s="362">
        <f t="shared" si="3658"/>
        <v>0</v>
      </c>
      <c r="AN1634" s="362">
        <f t="shared" si="3658"/>
        <v>0</v>
      </c>
      <c r="AO1634" s="362">
        <f t="shared" si="3658"/>
        <v>0</v>
      </c>
      <c r="AP1634" s="362">
        <f t="shared" si="3658"/>
        <v>0</v>
      </c>
      <c r="AQ1634" s="362">
        <f t="shared" si="3658"/>
        <v>0</v>
      </c>
      <c r="AR1634" s="362">
        <f t="shared" si="3658"/>
        <v>0</v>
      </c>
      <c r="AS1634" s="266"/>
    </row>
    <row r="1635" spans="1:45" hidden="1" outlineLevel="1">
      <c r="A1635" s="464"/>
      <c r="B1635" s="281"/>
      <c r="C1635" s="251"/>
      <c r="D1635" s="251"/>
      <c r="E1635" s="251"/>
      <c r="F1635" s="251"/>
      <c r="G1635" s="251"/>
      <c r="H1635" s="251"/>
      <c r="I1635" s="251"/>
      <c r="J1635" s="251"/>
      <c r="K1635" s="251"/>
      <c r="L1635" s="251"/>
      <c r="M1635" s="251"/>
      <c r="N1635" s="251"/>
      <c r="O1635" s="251"/>
      <c r="P1635" s="251"/>
      <c r="Q1635" s="251"/>
      <c r="R1635" s="251"/>
      <c r="S1635" s="251"/>
      <c r="T1635" s="251"/>
      <c r="U1635" s="251"/>
      <c r="V1635" s="251"/>
      <c r="W1635" s="251"/>
      <c r="X1635" s="251"/>
      <c r="Y1635" s="251"/>
      <c r="Z1635" s="251"/>
      <c r="AA1635" s="251"/>
      <c r="AB1635" s="251"/>
      <c r="AC1635" s="251"/>
      <c r="AD1635" s="251"/>
      <c r="AE1635" s="374"/>
      <c r="AF1635" s="375"/>
      <c r="AG1635" s="375"/>
      <c r="AH1635" s="375"/>
      <c r="AI1635" s="375"/>
      <c r="AJ1635" s="375"/>
      <c r="AK1635" s="375"/>
      <c r="AL1635" s="375"/>
      <c r="AM1635" s="375"/>
      <c r="AN1635" s="375"/>
      <c r="AO1635" s="375"/>
      <c r="AP1635" s="375"/>
      <c r="AQ1635" s="375"/>
      <c r="AR1635" s="375"/>
      <c r="AS1635" s="257"/>
    </row>
    <row r="1636" spans="1:45" hidden="1" outlineLevel="1">
      <c r="A1636" s="464">
        <v>19</v>
      </c>
      <c r="B1636" s="379" t="s">
        <v>111</v>
      </c>
      <c r="C1636" s="251" t="s">
        <v>25</v>
      </c>
      <c r="D1636" s="255"/>
      <c r="E1636" s="255"/>
      <c r="F1636" s="255"/>
      <c r="G1636" s="255"/>
      <c r="H1636" s="255"/>
      <c r="I1636" s="255"/>
      <c r="J1636" s="255"/>
      <c r="K1636" s="255"/>
      <c r="L1636" s="255"/>
      <c r="M1636" s="255"/>
      <c r="N1636" s="255"/>
      <c r="O1636" s="255"/>
      <c r="P1636" s="255"/>
      <c r="Q1636" s="255">
        <v>12</v>
      </c>
      <c r="R1636" s="255"/>
      <c r="S1636" s="255"/>
      <c r="T1636" s="255"/>
      <c r="U1636" s="255"/>
      <c r="V1636" s="255"/>
      <c r="W1636" s="255"/>
      <c r="X1636" s="255"/>
      <c r="Y1636" s="255"/>
      <c r="Z1636" s="255"/>
      <c r="AA1636" s="255"/>
      <c r="AB1636" s="255"/>
      <c r="AC1636" s="255"/>
      <c r="AD1636" s="255"/>
      <c r="AE1636" s="377"/>
      <c r="AF1636" s="361"/>
      <c r="AG1636" s="361"/>
      <c r="AH1636" s="361"/>
      <c r="AI1636" s="361"/>
      <c r="AJ1636" s="361"/>
      <c r="AK1636" s="361"/>
      <c r="AL1636" s="366"/>
      <c r="AM1636" s="366"/>
      <c r="AN1636" s="366"/>
      <c r="AO1636" s="366"/>
      <c r="AP1636" s="366"/>
      <c r="AQ1636" s="366"/>
      <c r="AR1636" s="366"/>
      <c r="AS1636" s="256">
        <f>SUM(AE1636:AR1636)</f>
        <v>0</v>
      </c>
    </row>
    <row r="1637" spans="1:45" hidden="1" outlineLevel="1">
      <c r="A1637" s="464"/>
      <c r="B1637" s="254" t="s">
        <v>958</v>
      </c>
      <c r="C1637" s="251" t="s">
        <v>163</v>
      </c>
      <c r="D1637" s="255"/>
      <c r="E1637" s="255"/>
      <c r="F1637" s="255"/>
      <c r="G1637" s="255"/>
      <c r="H1637" s="255"/>
      <c r="I1637" s="255"/>
      <c r="J1637" s="255"/>
      <c r="K1637" s="255"/>
      <c r="L1637" s="255"/>
      <c r="M1637" s="255"/>
      <c r="N1637" s="255"/>
      <c r="O1637" s="255"/>
      <c r="P1637" s="255"/>
      <c r="Q1637" s="255">
        <f>Q1636</f>
        <v>12</v>
      </c>
      <c r="R1637" s="255"/>
      <c r="S1637" s="255"/>
      <c r="T1637" s="255"/>
      <c r="U1637" s="255"/>
      <c r="V1637" s="255"/>
      <c r="W1637" s="255"/>
      <c r="X1637" s="255"/>
      <c r="Y1637" s="255"/>
      <c r="Z1637" s="255"/>
      <c r="AA1637" s="255"/>
      <c r="AB1637" s="255"/>
      <c r="AC1637" s="255"/>
      <c r="AD1637" s="255"/>
      <c r="AE1637" s="362">
        <f>AE1636</f>
        <v>0</v>
      </c>
      <c r="AF1637" s="362">
        <f t="shared" ref="AF1637:AR1637" si="3659">AF1636</f>
        <v>0</v>
      </c>
      <c r="AG1637" s="362">
        <f t="shared" si="3659"/>
        <v>0</v>
      </c>
      <c r="AH1637" s="362">
        <f t="shared" si="3659"/>
        <v>0</v>
      </c>
      <c r="AI1637" s="362">
        <f t="shared" si="3659"/>
        <v>0</v>
      </c>
      <c r="AJ1637" s="362">
        <f t="shared" si="3659"/>
        <v>0</v>
      </c>
      <c r="AK1637" s="362">
        <f t="shared" si="3659"/>
        <v>0</v>
      </c>
      <c r="AL1637" s="362">
        <f t="shared" si="3659"/>
        <v>0</v>
      </c>
      <c r="AM1637" s="362">
        <f t="shared" si="3659"/>
        <v>0</v>
      </c>
      <c r="AN1637" s="362">
        <f t="shared" si="3659"/>
        <v>0</v>
      </c>
      <c r="AO1637" s="362">
        <f t="shared" si="3659"/>
        <v>0</v>
      </c>
      <c r="AP1637" s="362">
        <f t="shared" si="3659"/>
        <v>0</v>
      </c>
      <c r="AQ1637" s="362">
        <f t="shared" si="3659"/>
        <v>0</v>
      </c>
      <c r="AR1637" s="362">
        <f t="shared" si="3659"/>
        <v>0</v>
      </c>
      <c r="AS1637" s="257"/>
    </row>
    <row r="1638" spans="1:45" hidden="1" outlineLevel="1">
      <c r="A1638" s="464"/>
      <c r="B1638" s="28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251"/>
      <c r="AE1638" s="363"/>
      <c r="AF1638" s="363"/>
      <c r="AG1638" s="363"/>
      <c r="AH1638" s="363"/>
      <c r="AI1638" s="363"/>
      <c r="AJ1638" s="363"/>
      <c r="AK1638" s="363"/>
      <c r="AL1638" s="363"/>
      <c r="AM1638" s="363"/>
      <c r="AN1638" s="363"/>
      <c r="AO1638" s="363"/>
      <c r="AP1638" s="363"/>
      <c r="AQ1638" s="363"/>
      <c r="AR1638" s="363"/>
      <c r="AS1638" s="266"/>
    </row>
    <row r="1639" spans="1:45" hidden="1" outlineLevel="1">
      <c r="A1639" s="464">
        <v>20</v>
      </c>
      <c r="B1639" s="379" t="s">
        <v>110</v>
      </c>
      <c r="C1639" s="251" t="s">
        <v>25</v>
      </c>
      <c r="D1639" s="255"/>
      <c r="E1639" s="255"/>
      <c r="F1639" s="255"/>
      <c r="G1639" s="255"/>
      <c r="H1639" s="255"/>
      <c r="I1639" s="255"/>
      <c r="J1639" s="255"/>
      <c r="K1639" s="255"/>
      <c r="L1639" s="255"/>
      <c r="M1639" s="255"/>
      <c r="N1639" s="255"/>
      <c r="O1639" s="255"/>
      <c r="P1639" s="255"/>
      <c r="Q1639" s="255">
        <v>12</v>
      </c>
      <c r="R1639" s="255"/>
      <c r="S1639" s="255"/>
      <c r="T1639" s="255"/>
      <c r="U1639" s="255"/>
      <c r="V1639" s="255"/>
      <c r="W1639" s="255"/>
      <c r="X1639" s="255"/>
      <c r="Y1639" s="255"/>
      <c r="Z1639" s="255"/>
      <c r="AA1639" s="255"/>
      <c r="AB1639" s="255"/>
      <c r="AC1639" s="255"/>
      <c r="AD1639" s="255"/>
      <c r="AE1639" s="377"/>
      <c r="AF1639" s="361"/>
      <c r="AG1639" s="361"/>
      <c r="AH1639" s="361"/>
      <c r="AI1639" s="361"/>
      <c r="AJ1639" s="361"/>
      <c r="AK1639" s="361"/>
      <c r="AL1639" s="366"/>
      <c r="AM1639" s="366"/>
      <c r="AN1639" s="366"/>
      <c r="AO1639" s="366"/>
      <c r="AP1639" s="366"/>
      <c r="AQ1639" s="366"/>
      <c r="AR1639" s="366"/>
      <c r="AS1639" s="256">
        <f>SUM(AE1639:AR1639)</f>
        <v>0</v>
      </c>
    </row>
    <row r="1640" spans="1:45" hidden="1" outlineLevel="1">
      <c r="A1640" s="464"/>
      <c r="B1640" s="254" t="s">
        <v>958</v>
      </c>
      <c r="C1640" s="251" t="s">
        <v>163</v>
      </c>
      <c r="D1640" s="255"/>
      <c r="E1640" s="255"/>
      <c r="F1640" s="255"/>
      <c r="G1640" s="255"/>
      <c r="H1640" s="255"/>
      <c r="I1640" s="255"/>
      <c r="J1640" s="255"/>
      <c r="K1640" s="255"/>
      <c r="L1640" s="255"/>
      <c r="M1640" s="255"/>
      <c r="N1640" s="255"/>
      <c r="O1640" s="255"/>
      <c r="P1640" s="255"/>
      <c r="Q1640" s="255">
        <f>Q1639</f>
        <v>12</v>
      </c>
      <c r="R1640" s="255"/>
      <c r="S1640" s="255"/>
      <c r="T1640" s="255"/>
      <c r="U1640" s="255"/>
      <c r="V1640" s="255"/>
      <c r="W1640" s="255"/>
      <c r="X1640" s="255"/>
      <c r="Y1640" s="255"/>
      <c r="Z1640" s="255"/>
      <c r="AA1640" s="255"/>
      <c r="AB1640" s="255"/>
      <c r="AC1640" s="255"/>
      <c r="AD1640" s="255"/>
      <c r="AE1640" s="362">
        <f t="shared" ref="AE1640:AR1640" si="3660">AE1639</f>
        <v>0</v>
      </c>
      <c r="AF1640" s="362">
        <f t="shared" si="3660"/>
        <v>0</v>
      </c>
      <c r="AG1640" s="362">
        <f t="shared" si="3660"/>
        <v>0</v>
      </c>
      <c r="AH1640" s="362">
        <f t="shared" si="3660"/>
        <v>0</v>
      </c>
      <c r="AI1640" s="362">
        <f t="shared" si="3660"/>
        <v>0</v>
      </c>
      <c r="AJ1640" s="362">
        <f t="shared" si="3660"/>
        <v>0</v>
      </c>
      <c r="AK1640" s="362">
        <f t="shared" si="3660"/>
        <v>0</v>
      </c>
      <c r="AL1640" s="362">
        <f t="shared" si="3660"/>
        <v>0</v>
      </c>
      <c r="AM1640" s="362">
        <f t="shared" si="3660"/>
        <v>0</v>
      </c>
      <c r="AN1640" s="362">
        <f t="shared" si="3660"/>
        <v>0</v>
      </c>
      <c r="AO1640" s="362">
        <f t="shared" si="3660"/>
        <v>0</v>
      </c>
      <c r="AP1640" s="362">
        <f t="shared" si="3660"/>
        <v>0</v>
      </c>
      <c r="AQ1640" s="362">
        <f t="shared" si="3660"/>
        <v>0</v>
      </c>
      <c r="AR1640" s="362">
        <f t="shared" si="3660"/>
        <v>0</v>
      </c>
      <c r="AS1640" s="266"/>
    </row>
    <row r="1641" spans="1:45" ht="15.75" hidden="1" outlineLevel="1">
      <c r="A1641" s="464"/>
      <c r="B1641" s="282"/>
      <c r="C1641" s="260"/>
      <c r="D1641" s="251"/>
      <c r="E1641" s="251"/>
      <c r="F1641" s="251"/>
      <c r="G1641" s="251"/>
      <c r="H1641" s="251"/>
      <c r="I1641" s="251"/>
      <c r="J1641" s="251"/>
      <c r="K1641" s="251"/>
      <c r="L1641" s="251"/>
      <c r="M1641" s="251"/>
      <c r="N1641" s="251"/>
      <c r="O1641" s="251"/>
      <c r="P1641" s="251"/>
      <c r="Q1641" s="260"/>
      <c r="R1641" s="251"/>
      <c r="S1641" s="251"/>
      <c r="T1641" s="251"/>
      <c r="U1641" s="251"/>
      <c r="V1641" s="251"/>
      <c r="W1641" s="251"/>
      <c r="X1641" s="251"/>
      <c r="Y1641" s="251"/>
      <c r="Z1641" s="251"/>
      <c r="AA1641" s="251"/>
      <c r="AB1641" s="251"/>
      <c r="AC1641" s="251"/>
      <c r="AD1641" s="251"/>
      <c r="AE1641" s="363"/>
      <c r="AF1641" s="363"/>
      <c r="AG1641" s="363"/>
      <c r="AH1641" s="363"/>
      <c r="AI1641" s="363"/>
      <c r="AJ1641" s="363"/>
      <c r="AK1641" s="363"/>
      <c r="AL1641" s="363"/>
      <c r="AM1641" s="363"/>
      <c r="AN1641" s="363"/>
      <c r="AO1641" s="363"/>
      <c r="AP1641" s="363"/>
      <c r="AQ1641" s="363"/>
      <c r="AR1641" s="363"/>
      <c r="AS1641" s="266"/>
    </row>
    <row r="1642" spans="1:45" ht="15.75" hidden="1" outlineLevel="1">
      <c r="A1642" s="464"/>
      <c r="B1642" s="454" t="s">
        <v>500</v>
      </c>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251"/>
      <c r="AE1642" s="373"/>
      <c r="AF1642" s="376"/>
      <c r="AG1642" s="376"/>
      <c r="AH1642" s="376"/>
      <c r="AI1642" s="376"/>
      <c r="AJ1642" s="376"/>
      <c r="AK1642" s="376"/>
      <c r="AL1642" s="376"/>
      <c r="AM1642" s="376"/>
      <c r="AN1642" s="376"/>
      <c r="AO1642" s="376"/>
      <c r="AP1642" s="376"/>
      <c r="AQ1642" s="376"/>
      <c r="AR1642" s="376"/>
      <c r="AS1642" s="266"/>
    </row>
    <row r="1643" spans="1:45" ht="15.75" hidden="1" outlineLevel="1">
      <c r="A1643" s="464"/>
      <c r="B1643" s="443" t="s">
        <v>496</v>
      </c>
      <c r="C1643" s="251"/>
      <c r="D1643" s="251"/>
      <c r="E1643" s="251"/>
      <c r="F1643" s="251"/>
      <c r="G1643" s="251"/>
      <c r="H1643" s="251"/>
      <c r="I1643" s="251"/>
      <c r="J1643" s="251"/>
      <c r="K1643" s="251"/>
      <c r="L1643" s="251"/>
      <c r="M1643" s="251"/>
      <c r="N1643" s="251"/>
      <c r="O1643" s="251"/>
      <c r="P1643" s="251"/>
      <c r="Q1643" s="251"/>
      <c r="R1643" s="251"/>
      <c r="S1643" s="251"/>
      <c r="T1643" s="251"/>
      <c r="U1643" s="251"/>
      <c r="V1643" s="251"/>
      <c r="W1643" s="251"/>
      <c r="X1643" s="251"/>
      <c r="Y1643" s="251"/>
      <c r="Z1643" s="251"/>
      <c r="AA1643" s="251"/>
      <c r="AB1643" s="251"/>
      <c r="AC1643" s="251"/>
      <c r="AD1643" s="251"/>
      <c r="AE1643" s="373"/>
      <c r="AF1643" s="376"/>
      <c r="AG1643" s="376"/>
      <c r="AH1643" s="376"/>
      <c r="AI1643" s="376"/>
      <c r="AJ1643" s="376"/>
      <c r="AK1643" s="376"/>
      <c r="AL1643" s="376"/>
      <c r="AM1643" s="376"/>
      <c r="AN1643" s="376"/>
      <c r="AO1643" s="376"/>
      <c r="AP1643" s="376"/>
      <c r="AQ1643" s="376"/>
      <c r="AR1643" s="376"/>
      <c r="AS1643" s="266"/>
    </row>
    <row r="1644" spans="1:45" ht="15" hidden="1" customHeight="1" outlineLevel="1">
      <c r="A1644" s="464">
        <v>21</v>
      </c>
      <c r="B1644" s="379" t="s">
        <v>113</v>
      </c>
      <c r="C1644" s="251" t="s">
        <v>25</v>
      </c>
      <c r="D1644" s="255"/>
      <c r="E1644" s="255"/>
      <c r="F1644" s="255"/>
      <c r="G1644" s="255"/>
      <c r="H1644" s="255"/>
      <c r="I1644" s="255"/>
      <c r="J1644" s="255"/>
      <c r="K1644" s="255"/>
      <c r="L1644" s="255"/>
      <c r="M1644" s="255"/>
      <c r="N1644" s="255"/>
      <c r="O1644" s="255"/>
      <c r="P1644" s="255"/>
      <c r="Q1644" s="251"/>
      <c r="R1644" s="255"/>
      <c r="S1644" s="255"/>
      <c r="T1644" s="255"/>
      <c r="U1644" s="255"/>
      <c r="V1644" s="255"/>
      <c r="W1644" s="255"/>
      <c r="X1644" s="255"/>
      <c r="Y1644" s="255"/>
      <c r="Z1644" s="255"/>
      <c r="AA1644" s="255"/>
      <c r="AB1644" s="255"/>
      <c r="AC1644" s="255"/>
      <c r="AD1644" s="255"/>
      <c r="AE1644" s="361"/>
      <c r="AF1644" s="361"/>
      <c r="AG1644" s="361"/>
      <c r="AH1644" s="361"/>
      <c r="AI1644" s="361"/>
      <c r="AJ1644" s="361"/>
      <c r="AK1644" s="361"/>
      <c r="AL1644" s="361"/>
      <c r="AM1644" s="361"/>
      <c r="AN1644" s="361"/>
      <c r="AO1644" s="361"/>
      <c r="AP1644" s="361"/>
      <c r="AQ1644" s="361"/>
      <c r="AR1644" s="361"/>
      <c r="AS1644" s="256">
        <f>SUM(AE1644:AR1644)</f>
        <v>0</v>
      </c>
    </row>
    <row r="1645" spans="1:45" ht="15" hidden="1" customHeight="1" outlineLevel="1">
      <c r="A1645" s="464"/>
      <c r="B1645" s="254" t="s">
        <v>958</v>
      </c>
      <c r="C1645" s="251" t="s">
        <v>163</v>
      </c>
      <c r="D1645" s="255"/>
      <c r="E1645" s="255"/>
      <c r="F1645" s="255"/>
      <c r="G1645" s="255"/>
      <c r="H1645" s="255"/>
      <c r="I1645" s="255"/>
      <c r="J1645" s="255"/>
      <c r="K1645" s="255"/>
      <c r="L1645" s="255"/>
      <c r="M1645" s="255"/>
      <c r="N1645" s="255"/>
      <c r="O1645" s="255"/>
      <c r="P1645" s="255"/>
      <c r="Q1645" s="251"/>
      <c r="R1645" s="255"/>
      <c r="S1645" s="255"/>
      <c r="T1645" s="255"/>
      <c r="U1645" s="255"/>
      <c r="V1645" s="255"/>
      <c r="W1645" s="255"/>
      <c r="X1645" s="255"/>
      <c r="Y1645" s="255"/>
      <c r="Z1645" s="255"/>
      <c r="AA1645" s="255"/>
      <c r="AB1645" s="255"/>
      <c r="AC1645" s="255"/>
      <c r="AD1645" s="255"/>
      <c r="AE1645" s="362">
        <f>AE1644</f>
        <v>0</v>
      </c>
      <c r="AF1645" s="362">
        <f t="shared" ref="AF1645:AR1645" si="3661">AF1644</f>
        <v>0</v>
      </c>
      <c r="AG1645" s="362">
        <f t="shared" si="3661"/>
        <v>0</v>
      </c>
      <c r="AH1645" s="362">
        <f t="shared" si="3661"/>
        <v>0</v>
      </c>
      <c r="AI1645" s="362">
        <f t="shared" si="3661"/>
        <v>0</v>
      </c>
      <c r="AJ1645" s="362">
        <f t="shared" si="3661"/>
        <v>0</v>
      </c>
      <c r="AK1645" s="362">
        <f t="shared" si="3661"/>
        <v>0</v>
      </c>
      <c r="AL1645" s="362">
        <f t="shared" si="3661"/>
        <v>0</v>
      </c>
      <c r="AM1645" s="362">
        <f t="shared" si="3661"/>
        <v>0</v>
      </c>
      <c r="AN1645" s="362">
        <f t="shared" si="3661"/>
        <v>0</v>
      </c>
      <c r="AO1645" s="362">
        <f t="shared" si="3661"/>
        <v>0</v>
      </c>
      <c r="AP1645" s="362">
        <f t="shared" si="3661"/>
        <v>0</v>
      </c>
      <c r="AQ1645" s="362">
        <f t="shared" si="3661"/>
        <v>0</v>
      </c>
      <c r="AR1645" s="362">
        <f t="shared" si="3661"/>
        <v>0</v>
      </c>
      <c r="AS1645" s="266"/>
    </row>
    <row r="1646" spans="1:45" ht="15" hidden="1" customHeight="1" outlineLevel="1">
      <c r="A1646" s="464"/>
      <c r="B1646" s="254"/>
      <c r="C1646" s="251"/>
      <c r="D1646" s="251"/>
      <c r="E1646" s="251"/>
      <c r="F1646" s="251"/>
      <c r="G1646" s="251"/>
      <c r="H1646" s="251"/>
      <c r="I1646" s="251"/>
      <c r="J1646" s="251"/>
      <c r="K1646" s="251"/>
      <c r="L1646" s="251"/>
      <c r="M1646" s="251"/>
      <c r="N1646" s="251"/>
      <c r="O1646" s="251"/>
      <c r="P1646" s="251"/>
      <c r="Q1646" s="251"/>
      <c r="R1646" s="251"/>
      <c r="S1646" s="251"/>
      <c r="T1646" s="251"/>
      <c r="U1646" s="251"/>
      <c r="V1646" s="251"/>
      <c r="W1646" s="251"/>
      <c r="X1646" s="251"/>
      <c r="Y1646" s="251"/>
      <c r="Z1646" s="251"/>
      <c r="AA1646" s="251"/>
      <c r="AB1646" s="251"/>
      <c r="AC1646" s="251"/>
      <c r="AD1646" s="251"/>
      <c r="AE1646" s="373"/>
      <c r="AF1646" s="376"/>
      <c r="AG1646" s="376"/>
      <c r="AH1646" s="376"/>
      <c r="AI1646" s="376"/>
      <c r="AJ1646" s="376"/>
      <c r="AK1646" s="376"/>
      <c r="AL1646" s="376"/>
      <c r="AM1646" s="376"/>
      <c r="AN1646" s="376"/>
      <c r="AO1646" s="376"/>
      <c r="AP1646" s="376"/>
      <c r="AQ1646" s="376"/>
      <c r="AR1646" s="376"/>
      <c r="AS1646" s="266"/>
    </row>
    <row r="1647" spans="1:45" ht="15" hidden="1" customHeight="1" outlineLevel="1">
      <c r="A1647" s="464">
        <v>22</v>
      </c>
      <c r="B1647" s="379" t="s">
        <v>114</v>
      </c>
      <c r="C1647" s="251" t="s">
        <v>25</v>
      </c>
      <c r="D1647" s="255"/>
      <c r="E1647" s="255"/>
      <c r="F1647" s="255"/>
      <c r="G1647" s="255"/>
      <c r="H1647" s="255"/>
      <c r="I1647" s="255"/>
      <c r="J1647" s="255"/>
      <c r="K1647" s="255"/>
      <c r="L1647" s="255"/>
      <c r="M1647" s="255"/>
      <c r="N1647" s="255"/>
      <c r="O1647" s="255"/>
      <c r="P1647" s="255"/>
      <c r="Q1647" s="251"/>
      <c r="R1647" s="255"/>
      <c r="S1647" s="255"/>
      <c r="T1647" s="255"/>
      <c r="U1647" s="255"/>
      <c r="V1647" s="255"/>
      <c r="W1647" s="255"/>
      <c r="X1647" s="255"/>
      <c r="Y1647" s="255"/>
      <c r="Z1647" s="255"/>
      <c r="AA1647" s="255"/>
      <c r="AB1647" s="255"/>
      <c r="AC1647" s="255"/>
      <c r="AD1647" s="255"/>
      <c r="AE1647" s="361"/>
      <c r="AF1647" s="361"/>
      <c r="AG1647" s="361"/>
      <c r="AH1647" s="361"/>
      <c r="AI1647" s="361"/>
      <c r="AJ1647" s="361"/>
      <c r="AK1647" s="361"/>
      <c r="AL1647" s="361"/>
      <c r="AM1647" s="361"/>
      <c r="AN1647" s="361"/>
      <c r="AO1647" s="361"/>
      <c r="AP1647" s="361"/>
      <c r="AQ1647" s="361"/>
      <c r="AR1647" s="361"/>
      <c r="AS1647" s="256">
        <f>SUM(AE1647:AR1647)</f>
        <v>0</v>
      </c>
    </row>
    <row r="1648" spans="1:45" ht="15" hidden="1" customHeight="1" outlineLevel="1">
      <c r="A1648" s="464"/>
      <c r="B1648" s="254" t="s">
        <v>958</v>
      </c>
      <c r="C1648" s="251" t="s">
        <v>163</v>
      </c>
      <c r="D1648" s="255"/>
      <c r="E1648" s="255"/>
      <c r="F1648" s="255"/>
      <c r="G1648" s="255"/>
      <c r="H1648" s="255"/>
      <c r="I1648" s="255"/>
      <c r="J1648" s="255"/>
      <c r="K1648" s="255"/>
      <c r="L1648" s="255"/>
      <c r="M1648" s="255"/>
      <c r="N1648" s="255"/>
      <c r="O1648" s="255"/>
      <c r="P1648" s="255"/>
      <c r="Q1648" s="251"/>
      <c r="R1648" s="255"/>
      <c r="S1648" s="255"/>
      <c r="T1648" s="255"/>
      <c r="U1648" s="255"/>
      <c r="V1648" s="255"/>
      <c r="W1648" s="255"/>
      <c r="X1648" s="255"/>
      <c r="Y1648" s="255"/>
      <c r="Z1648" s="255"/>
      <c r="AA1648" s="255"/>
      <c r="AB1648" s="255"/>
      <c r="AC1648" s="255"/>
      <c r="AD1648" s="255"/>
      <c r="AE1648" s="362">
        <f>AE1647</f>
        <v>0</v>
      </c>
      <c r="AF1648" s="362">
        <f t="shared" ref="AF1648:AR1648" si="3662">AF1647</f>
        <v>0</v>
      </c>
      <c r="AG1648" s="362">
        <f t="shared" si="3662"/>
        <v>0</v>
      </c>
      <c r="AH1648" s="362">
        <f t="shared" si="3662"/>
        <v>0</v>
      </c>
      <c r="AI1648" s="362">
        <f t="shared" si="3662"/>
        <v>0</v>
      </c>
      <c r="AJ1648" s="362">
        <f t="shared" si="3662"/>
        <v>0</v>
      </c>
      <c r="AK1648" s="362">
        <f t="shared" si="3662"/>
        <v>0</v>
      </c>
      <c r="AL1648" s="362">
        <f t="shared" si="3662"/>
        <v>0</v>
      </c>
      <c r="AM1648" s="362">
        <f t="shared" si="3662"/>
        <v>0</v>
      </c>
      <c r="AN1648" s="362">
        <f t="shared" si="3662"/>
        <v>0</v>
      </c>
      <c r="AO1648" s="362">
        <f t="shared" si="3662"/>
        <v>0</v>
      </c>
      <c r="AP1648" s="362">
        <f t="shared" si="3662"/>
        <v>0</v>
      </c>
      <c r="AQ1648" s="362">
        <f t="shared" si="3662"/>
        <v>0</v>
      </c>
      <c r="AR1648" s="362">
        <f t="shared" si="3662"/>
        <v>0</v>
      </c>
      <c r="AS1648" s="266"/>
    </row>
    <row r="1649" spans="1:45" ht="15" hidden="1" customHeight="1" outlineLevel="1">
      <c r="A1649" s="464"/>
      <c r="B1649" s="254"/>
      <c r="C1649" s="251"/>
      <c r="D1649" s="251"/>
      <c r="E1649" s="251"/>
      <c r="F1649" s="251"/>
      <c r="G1649" s="251"/>
      <c r="H1649" s="251"/>
      <c r="I1649" s="251"/>
      <c r="J1649" s="251"/>
      <c r="K1649" s="251"/>
      <c r="L1649" s="251"/>
      <c r="M1649" s="251"/>
      <c r="N1649" s="251"/>
      <c r="O1649" s="251"/>
      <c r="P1649" s="251"/>
      <c r="Q1649" s="251"/>
      <c r="R1649" s="251"/>
      <c r="S1649" s="251"/>
      <c r="T1649" s="251"/>
      <c r="U1649" s="251"/>
      <c r="V1649" s="251"/>
      <c r="W1649" s="251"/>
      <c r="X1649" s="251"/>
      <c r="Y1649" s="251"/>
      <c r="Z1649" s="251"/>
      <c r="AA1649" s="251"/>
      <c r="AB1649" s="251"/>
      <c r="AC1649" s="251"/>
      <c r="AD1649" s="251"/>
      <c r="AE1649" s="373"/>
      <c r="AF1649" s="376"/>
      <c r="AG1649" s="376"/>
      <c r="AH1649" s="376"/>
      <c r="AI1649" s="376"/>
      <c r="AJ1649" s="376"/>
      <c r="AK1649" s="376"/>
      <c r="AL1649" s="376"/>
      <c r="AM1649" s="376"/>
      <c r="AN1649" s="376"/>
      <c r="AO1649" s="376"/>
      <c r="AP1649" s="376"/>
      <c r="AQ1649" s="376"/>
      <c r="AR1649" s="376"/>
      <c r="AS1649" s="266"/>
    </row>
    <row r="1650" spans="1:45" ht="15" hidden="1" customHeight="1" outlineLevel="1">
      <c r="A1650" s="464">
        <v>23</v>
      </c>
      <c r="B1650" s="379" t="s">
        <v>115</v>
      </c>
      <c r="C1650" s="251" t="s">
        <v>25</v>
      </c>
      <c r="D1650" s="255"/>
      <c r="E1650" s="255"/>
      <c r="F1650" s="255"/>
      <c r="G1650" s="255"/>
      <c r="H1650" s="255"/>
      <c r="I1650" s="255"/>
      <c r="J1650" s="255"/>
      <c r="K1650" s="255"/>
      <c r="L1650" s="255"/>
      <c r="M1650" s="255"/>
      <c r="N1650" s="255"/>
      <c r="O1650" s="255"/>
      <c r="P1650" s="255"/>
      <c r="Q1650" s="251"/>
      <c r="R1650" s="255"/>
      <c r="S1650" s="255"/>
      <c r="T1650" s="255"/>
      <c r="U1650" s="255"/>
      <c r="V1650" s="255"/>
      <c r="W1650" s="255"/>
      <c r="X1650" s="255"/>
      <c r="Y1650" s="255"/>
      <c r="Z1650" s="255"/>
      <c r="AA1650" s="255"/>
      <c r="AB1650" s="255"/>
      <c r="AC1650" s="255"/>
      <c r="AD1650" s="255"/>
      <c r="AE1650" s="361"/>
      <c r="AF1650" s="361"/>
      <c r="AG1650" s="361"/>
      <c r="AH1650" s="361"/>
      <c r="AI1650" s="361"/>
      <c r="AJ1650" s="361"/>
      <c r="AK1650" s="361"/>
      <c r="AL1650" s="361"/>
      <c r="AM1650" s="361"/>
      <c r="AN1650" s="361"/>
      <c r="AO1650" s="361"/>
      <c r="AP1650" s="361"/>
      <c r="AQ1650" s="361"/>
      <c r="AR1650" s="361"/>
      <c r="AS1650" s="256">
        <f>SUM(AE1650:AR1650)</f>
        <v>0</v>
      </c>
    </row>
    <row r="1651" spans="1:45" ht="15" hidden="1" customHeight="1" outlineLevel="1">
      <c r="A1651" s="464"/>
      <c r="B1651" s="254" t="s">
        <v>958</v>
      </c>
      <c r="C1651" s="251" t="s">
        <v>163</v>
      </c>
      <c r="D1651" s="255"/>
      <c r="E1651" s="255"/>
      <c r="F1651" s="255"/>
      <c r="G1651" s="255"/>
      <c r="H1651" s="255"/>
      <c r="I1651" s="255"/>
      <c r="J1651" s="255"/>
      <c r="K1651" s="255"/>
      <c r="L1651" s="255"/>
      <c r="M1651" s="255"/>
      <c r="N1651" s="255"/>
      <c r="O1651" s="255"/>
      <c r="P1651" s="255"/>
      <c r="Q1651" s="251"/>
      <c r="R1651" s="255"/>
      <c r="S1651" s="255"/>
      <c r="T1651" s="255"/>
      <c r="U1651" s="255"/>
      <c r="V1651" s="255"/>
      <c r="W1651" s="255"/>
      <c r="X1651" s="255"/>
      <c r="Y1651" s="255"/>
      <c r="Z1651" s="255"/>
      <c r="AA1651" s="255"/>
      <c r="AB1651" s="255"/>
      <c r="AC1651" s="255"/>
      <c r="AD1651" s="255"/>
      <c r="AE1651" s="362">
        <f>AE1650</f>
        <v>0</v>
      </c>
      <c r="AF1651" s="362">
        <f t="shared" ref="AF1651:AR1651" si="3663">AF1650</f>
        <v>0</v>
      </c>
      <c r="AG1651" s="362">
        <f t="shared" si="3663"/>
        <v>0</v>
      </c>
      <c r="AH1651" s="362">
        <f t="shared" si="3663"/>
        <v>0</v>
      </c>
      <c r="AI1651" s="362">
        <f t="shared" si="3663"/>
        <v>0</v>
      </c>
      <c r="AJ1651" s="362">
        <f t="shared" si="3663"/>
        <v>0</v>
      </c>
      <c r="AK1651" s="362">
        <f t="shared" si="3663"/>
        <v>0</v>
      </c>
      <c r="AL1651" s="362">
        <f t="shared" si="3663"/>
        <v>0</v>
      </c>
      <c r="AM1651" s="362">
        <f t="shared" si="3663"/>
        <v>0</v>
      </c>
      <c r="AN1651" s="362">
        <f t="shared" si="3663"/>
        <v>0</v>
      </c>
      <c r="AO1651" s="362">
        <f t="shared" si="3663"/>
        <v>0</v>
      </c>
      <c r="AP1651" s="362">
        <f t="shared" si="3663"/>
        <v>0</v>
      </c>
      <c r="AQ1651" s="362">
        <f t="shared" si="3663"/>
        <v>0</v>
      </c>
      <c r="AR1651" s="362">
        <f t="shared" si="3663"/>
        <v>0</v>
      </c>
      <c r="AS1651" s="266"/>
    </row>
    <row r="1652" spans="1:45" ht="15" hidden="1" customHeight="1" outlineLevel="1">
      <c r="A1652" s="464"/>
      <c r="B1652" s="381"/>
      <c r="C1652" s="251"/>
      <c r="D1652" s="251"/>
      <c r="E1652" s="251"/>
      <c r="F1652" s="251"/>
      <c r="G1652" s="251"/>
      <c r="H1652" s="251"/>
      <c r="I1652" s="251"/>
      <c r="J1652" s="251"/>
      <c r="K1652" s="251"/>
      <c r="L1652" s="251"/>
      <c r="M1652" s="251"/>
      <c r="N1652" s="251"/>
      <c r="O1652" s="251"/>
      <c r="P1652" s="251"/>
      <c r="Q1652" s="251"/>
      <c r="R1652" s="251"/>
      <c r="S1652" s="251"/>
      <c r="T1652" s="251"/>
      <c r="U1652" s="251"/>
      <c r="V1652" s="251"/>
      <c r="W1652" s="251"/>
      <c r="X1652" s="251"/>
      <c r="Y1652" s="251"/>
      <c r="Z1652" s="251"/>
      <c r="AA1652" s="251"/>
      <c r="AB1652" s="251"/>
      <c r="AC1652" s="251"/>
      <c r="AD1652" s="251"/>
      <c r="AE1652" s="373"/>
      <c r="AF1652" s="376"/>
      <c r="AG1652" s="376"/>
      <c r="AH1652" s="376"/>
      <c r="AI1652" s="376"/>
      <c r="AJ1652" s="376"/>
      <c r="AK1652" s="376"/>
      <c r="AL1652" s="376"/>
      <c r="AM1652" s="376"/>
      <c r="AN1652" s="376"/>
      <c r="AO1652" s="376"/>
      <c r="AP1652" s="376"/>
      <c r="AQ1652" s="376"/>
      <c r="AR1652" s="376"/>
      <c r="AS1652" s="266"/>
    </row>
    <row r="1653" spans="1:45" ht="15" hidden="1" customHeight="1" outlineLevel="1">
      <c r="A1653" s="464">
        <v>24</v>
      </c>
      <c r="B1653" s="379" t="s">
        <v>116</v>
      </c>
      <c r="C1653" s="251" t="s">
        <v>25</v>
      </c>
      <c r="D1653" s="255"/>
      <c r="E1653" s="255"/>
      <c r="F1653" s="255"/>
      <c r="G1653" s="255"/>
      <c r="H1653" s="255"/>
      <c r="I1653" s="255"/>
      <c r="J1653" s="255"/>
      <c r="K1653" s="255"/>
      <c r="L1653" s="255"/>
      <c r="M1653" s="255"/>
      <c r="N1653" s="255"/>
      <c r="O1653" s="255"/>
      <c r="P1653" s="255"/>
      <c r="Q1653" s="251"/>
      <c r="R1653" s="255"/>
      <c r="S1653" s="255"/>
      <c r="T1653" s="255"/>
      <c r="U1653" s="255"/>
      <c r="V1653" s="255"/>
      <c r="W1653" s="255"/>
      <c r="X1653" s="255"/>
      <c r="Y1653" s="255"/>
      <c r="Z1653" s="255"/>
      <c r="AA1653" s="255"/>
      <c r="AB1653" s="255"/>
      <c r="AC1653" s="255"/>
      <c r="AD1653" s="255"/>
      <c r="AE1653" s="361"/>
      <c r="AF1653" s="361"/>
      <c r="AG1653" s="361"/>
      <c r="AH1653" s="361"/>
      <c r="AI1653" s="361"/>
      <c r="AJ1653" s="361"/>
      <c r="AK1653" s="361"/>
      <c r="AL1653" s="361"/>
      <c r="AM1653" s="361"/>
      <c r="AN1653" s="361"/>
      <c r="AO1653" s="361"/>
      <c r="AP1653" s="361"/>
      <c r="AQ1653" s="361"/>
      <c r="AR1653" s="361"/>
      <c r="AS1653" s="256">
        <f>SUM(AE1653:AR1653)</f>
        <v>0</v>
      </c>
    </row>
    <row r="1654" spans="1:45" ht="15" hidden="1" customHeight="1" outlineLevel="1">
      <c r="A1654" s="464"/>
      <c r="B1654" s="254" t="s">
        <v>958</v>
      </c>
      <c r="C1654" s="251" t="s">
        <v>163</v>
      </c>
      <c r="D1654" s="255"/>
      <c r="E1654" s="255"/>
      <c r="F1654" s="255"/>
      <c r="G1654" s="255"/>
      <c r="H1654" s="255"/>
      <c r="I1654" s="255"/>
      <c r="J1654" s="255"/>
      <c r="K1654" s="255"/>
      <c r="L1654" s="255"/>
      <c r="M1654" s="255"/>
      <c r="N1654" s="255"/>
      <c r="O1654" s="255"/>
      <c r="P1654" s="255"/>
      <c r="Q1654" s="251"/>
      <c r="R1654" s="255"/>
      <c r="S1654" s="255"/>
      <c r="T1654" s="255"/>
      <c r="U1654" s="255"/>
      <c r="V1654" s="255"/>
      <c r="W1654" s="255"/>
      <c r="X1654" s="255"/>
      <c r="Y1654" s="255"/>
      <c r="Z1654" s="255"/>
      <c r="AA1654" s="255"/>
      <c r="AB1654" s="255"/>
      <c r="AC1654" s="255"/>
      <c r="AD1654" s="255"/>
      <c r="AE1654" s="362">
        <f>AE1653</f>
        <v>0</v>
      </c>
      <c r="AF1654" s="362">
        <f t="shared" ref="AF1654:AR1654" si="3664">AF1653</f>
        <v>0</v>
      </c>
      <c r="AG1654" s="362">
        <f t="shared" si="3664"/>
        <v>0</v>
      </c>
      <c r="AH1654" s="362">
        <f t="shared" si="3664"/>
        <v>0</v>
      </c>
      <c r="AI1654" s="362">
        <f t="shared" si="3664"/>
        <v>0</v>
      </c>
      <c r="AJ1654" s="362">
        <f t="shared" si="3664"/>
        <v>0</v>
      </c>
      <c r="AK1654" s="362">
        <f t="shared" si="3664"/>
        <v>0</v>
      </c>
      <c r="AL1654" s="362">
        <f t="shared" si="3664"/>
        <v>0</v>
      </c>
      <c r="AM1654" s="362">
        <f t="shared" si="3664"/>
        <v>0</v>
      </c>
      <c r="AN1654" s="362">
        <f t="shared" si="3664"/>
        <v>0</v>
      </c>
      <c r="AO1654" s="362">
        <f t="shared" si="3664"/>
        <v>0</v>
      </c>
      <c r="AP1654" s="362">
        <f t="shared" si="3664"/>
        <v>0</v>
      </c>
      <c r="AQ1654" s="362">
        <f t="shared" si="3664"/>
        <v>0</v>
      </c>
      <c r="AR1654" s="362">
        <f t="shared" si="3664"/>
        <v>0</v>
      </c>
      <c r="AS1654" s="266"/>
    </row>
    <row r="1655" spans="1:45" ht="15" hidden="1" customHeight="1" outlineLevel="1">
      <c r="A1655" s="464"/>
      <c r="B1655" s="254"/>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51"/>
      <c r="AE1655" s="363"/>
      <c r="AF1655" s="376"/>
      <c r="AG1655" s="376"/>
      <c r="AH1655" s="376"/>
      <c r="AI1655" s="376"/>
      <c r="AJ1655" s="376"/>
      <c r="AK1655" s="376"/>
      <c r="AL1655" s="376"/>
      <c r="AM1655" s="376"/>
      <c r="AN1655" s="376"/>
      <c r="AO1655" s="376"/>
      <c r="AP1655" s="376"/>
      <c r="AQ1655" s="376"/>
      <c r="AR1655" s="376"/>
      <c r="AS1655" s="266"/>
    </row>
    <row r="1656" spans="1:45" ht="15" hidden="1" customHeight="1" outlineLevel="1">
      <c r="A1656" s="464"/>
      <c r="B1656" s="248" t="s">
        <v>497</v>
      </c>
      <c r="C1656" s="251"/>
      <c r="D1656" s="251"/>
      <c r="E1656" s="251"/>
      <c r="F1656" s="251"/>
      <c r="G1656" s="251"/>
      <c r="H1656" s="251"/>
      <c r="I1656" s="251"/>
      <c r="J1656" s="251"/>
      <c r="K1656" s="251"/>
      <c r="L1656" s="251"/>
      <c r="M1656" s="251"/>
      <c r="N1656" s="251"/>
      <c r="O1656" s="251"/>
      <c r="P1656" s="251"/>
      <c r="Q1656" s="251"/>
      <c r="R1656" s="251"/>
      <c r="S1656" s="251"/>
      <c r="T1656" s="251"/>
      <c r="U1656" s="251"/>
      <c r="V1656" s="251"/>
      <c r="W1656" s="251"/>
      <c r="X1656" s="251"/>
      <c r="Y1656" s="251"/>
      <c r="Z1656" s="251"/>
      <c r="AA1656" s="251"/>
      <c r="AB1656" s="251"/>
      <c r="AC1656" s="251"/>
      <c r="AD1656" s="251"/>
      <c r="AE1656" s="363"/>
      <c r="AF1656" s="376"/>
      <c r="AG1656" s="376"/>
      <c r="AH1656" s="376"/>
      <c r="AI1656" s="376"/>
      <c r="AJ1656" s="376"/>
      <c r="AK1656" s="376"/>
      <c r="AL1656" s="376"/>
      <c r="AM1656" s="376"/>
      <c r="AN1656" s="376"/>
      <c r="AO1656" s="376"/>
      <c r="AP1656" s="376"/>
      <c r="AQ1656" s="376"/>
      <c r="AR1656" s="376"/>
      <c r="AS1656" s="266"/>
    </row>
    <row r="1657" spans="1:45" ht="15" hidden="1" customHeight="1" outlineLevel="1">
      <c r="A1657" s="464">
        <v>25</v>
      </c>
      <c r="B1657" s="379" t="s">
        <v>117</v>
      </c>
      <c r="C1657" s="251" t="s">
        <v>25</v>
      </c>
      <c r="D1657" s="255"/>
      <c r="E1657" s="255"/>
      <c r="F1657" s="255"/>
      <c r="G1657" s="255"/>
      <c r="H1657" s="255"/>
      <c r="I1657" s="255"/>
      <c r="J1657" s="255"/>
      <c r="K1657" s="255"/>
      <c r="L1657" s="255"/>
      <c r="M1657" s="255"/>
      <c r="N1657" s="255"/>
      <c r="O1657" s="255"/>
      <c r="P1657" s="255"/>
      <c r="Q1657" s="255">
        <v>12</v>
      </c>
      <c r="R1657" s="255"/>
      <c r="S1657" s="255"/>
      <c r="T1657" s="255"/>
      <c r="U1657" s="255"/>
      <c r="V1657" s="255"/>
      <c r="W1657" s="255"/>
      <c r="X1657" s="255"/>
      <c r="Y1657" s="255"/>
      <c r="Z1657" s="255"/>
      <c r="AA1657" s="255"/>
      <c r="AB1657" s="255"/>
      <c r="AC1657" s="255"/>
      <c r="AD1657" s="255"/>
      <c r="AE1657" s="377"/>
      <c r="AF1657" s="366"/>
      <c r="AG1657" s="366"/>
      <c r="AH1657" s="366"/>
      <c r="AI1657" s="366"/>
      <c r="AJ1657" s="366"/>
      <c r="AK1657" s="366"/>
      <c r="AL1657" s="366"/>
      <c r="AM1657" s="366"/>
      <c r="AN1657" s="366"/>
      <c r="AO1657" s="366"/>
      <c r="AP1657" s="366"/>
      <c r="AQ1657" s="366"/>
      <c r="AR1657" s="366"/>
      <c r="AS1657" s="256">
        <f>SUM(AE1657:AR1657)</f>
        <v>0</v>
      </c>
    </row>
    <row r="1658" spans="1:45" ht="15" hidden="1" customHeight="1" outlineLevel="1">
      <c r="A1658" s="464"/>
      <c r="B1658" s="254" t="s">
        <v>958</v>
      </c>
      <c r="C1658" s="251" t="s">
        <v>163</v>
      </c>
      <c r="D1658" s="255"/>
      <c r="E1658" s="255"/>
      <c r="F1658" s="255"/>
      <c r="G1658" s="255"/>
      <c r="H1658" s="255"/>
      <c r="I1658" s="255"/>
      <c r="J1658" s="255"/>
      <c r="K1658" s="255"/>
      <c r="L1658" s="255"/>
      <c r="M1658" s="255"/>
      <c r="N1658" s="255"/>
      <c r="O1658" s="255"/>
      <c r="P1658" s="255"/>
      <c r="Q1658" s="255">
        <f>Q1657</f>
        <v>12</v>
      </c>
      <c r="R1658" s="255"/>
      <c r="S1658" s="255"/>
      <c r="T1658" s="255"/>
      <c r="U1658" s="255"/>
      <c r="V1658" s="255"/>
      <c r="W1658" s="255"/>
      <c r="X1658" s="255"/>
      <c r="Y1658" s="255"/>
      <c r="Z1658" s="255"/>
      <c r="AA1658" s="255"/>
      <c r="AB1658" s="255"/>
      <c r="AC1658" s="255"/>
      <c r="AD1658" s="255"/>
      <c r="AE1658" s="362">
        <f>AE1657</f>
        <v>0</v>
      </c>
      <c r="AF1658" s="362">
        <f t="shared" ref="AF1658:AR1658" si="3665">AF1657</f>
        <v>0</v>
      </c>
      <c r="AG1658" s="362">
        <f t="shared" si="3665"/>
        <v>0</v>
      </c>
      <c r="AH1658" s="362">
        <f t="shared" si="3665"/>
        <v>0</v>
      </c>
      <c r="AI1658" s="362">
        <f t="shared" si="3665"/>
        <v>0</v>
      </c>
      <c r="AJ1658" s="362">
        <f t="shared" si="3665"/>
        <v>0</v>
      </c>
      <c r="AK1658" s="362">
        <f t="shared" si="3665"/>
        <v>0</v>
      </c>
      <c r="AL1658" s="362">
        <f t="shared" si="3665"/>
        <v>0</v>
      </c>
      <c r="AM1658" s="362">
        <f t="shared" si="3665"/>
        <v>0</v>
      </c>
      <c r="AN1658" s="362">
        <f t="shared" si="3665"/>
        <v>0</v>
      </c>
      <c r="AO1658" s="362">
        <f t="shared" si="3665"/>
        <v>0</v>
      </c>
      <c r="AP1658" s="362">
        <f t="shared" si="3665"/>
        <v>0</v>
      </c>
      <c r="AQ1658" s="362">
        <f t="shared" si="3665"/>
        <v>0</v>
      </c>
      <c r="AR1658" s="362">
        <f t="shared" si="3665"/>
        <v>0</v>
      </c>
      <c r="AS1658" s="266"/>
    </row>
    <row r="1659" spans="1:45" ht="15" hidden="1" customHeight="1" outlineLevel="1">
      <c r="A1659" s="464"/>
      <c r="B1659" s="254"/>
      <c r="C1659" s="251"/>
      <c r="D1659" s="251"/>
      <c r="E1659" s="251"/>
      <c r="F1659" s="251"/>
      <c r="G1659" s="251"/>
      <c r="H1659" s="251"/>
      <c r="I1659" s="251"/>
      <c r="J1659" s="251"/>
      <c r="K1659" s="251"/>
      <c r="L1659" s="251"/>
      <c r="M1659" s="251"/>
      <c r="N1659" s="251"/>
      <c r="O1659" s="251"/>
      <c r="P1659" s="251"/>
      <c r="Q1659" s="251"/>
      <c r="R1659" s="251"/>
      <c r="S1659" s="251"/>
      <c r="T1659" s="251"/>
      <c r="U1659" s="251"/>
      <c r="V1659" s="251"/>
      <c r="W1659" s="251"/>
      <c r="X1659" s="251"/>
      <c r="Y1659" s="251"/>
      <c r="Z1659" s="251"/>
      <c r="AA1659" s="251"/>
      <c r="AB1659" s="251"/>
      <c r="AC1659" s="251"/>
      <c r="AD1659" s="251"/>
      <c r="AE1659" s="363"/>
      <c r="AF1659" s="376"/>
      <c r="AG1659" s="376"/>
      <c r="AH1659" s="376"/>
      <c r="AI1659" s="376"/>
      <c r="AJ1659" s="376"/>
      <c r="AK1659" s="376"/>
      <c r="AL1659" s="376"/>
      <c r="AM1659" s="376"/>
      <c r="AN1659" s="376"/>
      <c r="AO1659" s="376"/>
      <c r="AP1659" s="376"/>
      <c r="AQ1659" s="376"/>
      <c r="AR1659" s="376"/>
      <c r="AS1659" s="266"/>
    </row>
    <row r="1660" spans="1:45" ht="15" hidden="1" customHeight="1" outlineLevel="1">
      <c r="A1660" s="464">
        <v>26</v>
      </c>
      <c r="B1660" s="379" t="s">
        <v>118</v>
      </c>
      <c r="C1660" s="251" t="s">
        <v>25</v>
      </c>
      <c r="D1660" s="255"/>
      <c r="E1660" s="255"/>
      <c r="F1660" s="255"/>
      <c r="G1660" s="255"/>
      <c r="H1660" s="255"/>
      <c r="I1660" s="255"/>
      <c r="J1660" s="255"/>
      <c r="K1660" s="255"/>
      <c r="L1660" s="255"/>
      <c r="M1660" s="255"/>
      <c r="N1660" s="255"/>
      <c r="O1660" s="255"/>
      <c r="P1660" s="255"/>
      <c r="Q1660" s="255">
        <v>12</v>
      </c>
      <c r="R1660" s="255"/>
      <c r="S1660" s="255"/>
      <c r="T1660" s="255"/>
      <c r="U1660" s="255"/>
      <c r="V1660" s="255"/>
      <c r="W1660" s="255"/>
      <c r="X1660" s="255"/>
      <c r="Y1660" s="255"/>
      <c r="Z1660" s="255"/>
      <c r="AA1660" s="255"/>
      <c r="AB1660" s="255"/>
      <c r="AC1660" s="255"/>
      <c r="AD1660" s="255"/>
      <c r="AE1660" s="377"/>
      <c r="AF1660" s="366"/>
      <c r="AG1660" s="366"/>
      <c r="AH1660" s="366"/>
      <c r="AI1660" s="366"/>
      <c r="AJ1660" s="366"/>
      <c r="AK1660" s="366"/>
      <c r="AL1660" s="366"/>
      <c r="AM1660" s="366"/>
      <c r="AN1660" s="366"/>
      <c r="AO1660" s="366"/>
      <c r="AP1660" s="366"/>
      <c r="AQ1660" s="366"/>
      <c r="AR1660" s="366"/>
      <c r="AS1660" s="256">
        <f>SUM(AE1660:AR1660)</f>
        <v>0</v>
      </c>
    </row>
    <row r="1661" spans="1:45" ht="15" hidden="1" customHeight="1" outlineLevel="1">
      <c r="A1661" s="464"/>
      <c r="B1661" s="254" t="s">
        <v>958</v>
      </c>
      <c r="C1661" s="251" t="s">
        <v>163</v>
      </c>
      <c r="D1661" s="255"/>
      <c r="E1661" s="255"/>
      <c r="F1661" s="255"/>
      <c r="G1661" s="255"/>
      <c r="H1661" s="255"/>
      <c r="I1661" s="255"/>
      <c r="J1661" s="255"/>
      <c r="K1661" s="255"/>
      <c r="L1661" s="255"/>
      <c r="M1661" s="255"/>
      <c r="N1661" s="255"/>
      <c r="O1661" s="255"/>
      <c r="P1661" s="255"/>
      <c r="Q1661" s="255">
        <f>Q1660</f>
        <v>12</v>
      </c>
      <c r="R1661" s="255"/>
      <c r="S1661" s="255"/>
      <c r="T1661" s="255"/>
      <c r="U1661" s="255"/>
      <c r="V1661" s="255"/>
      <c r="W1661" s="255"/>
      <c r="X1661" s="255"/>
      <c r="Y1661" s="255"/>
      <c r="Z1661" s="255"/>
      <c r="AA1661" s="255"/>
      <c r="AB1661" s="255"/>
      <c r="AC1661" s="255"/>
      <c r="AD1661" s="255"/>
      <c r="AE1661" s="362">
        <f>AE1660</f>
        <v>0</v>
      </c>
      <c r="AF1661" s="362">
        <f t="shared" ref="AF1661:AR1661" si="3666">AF1660</f>
        <v>0</v>
      </c>
      <c r="AG1661" s="362">
        <f t="shared" si="3666"/>
        <v>0</v>
      </c>
      <c r="AH1661" s="362">
        <f t="shared" si="3666"/>
        <v>0</v>
      </c>
      <c r="AI1661" s="362">
        <f t="shared" si="3666"/>
        <v>0</v>
      </c>
      <c r="AJ1661" s="362">
        <f t="shared" si="3666"/>
        <v>0</v>
      </c>
      <c r="AK1661" s="362">
        <f t="shared" si="3666"/>
        <v>0</v>
      </c>
      <c r="AL1661" s="362">
        <f t="shared" si="3666"/>
        <v>0</v>
      </c>
      <c r="AM1661" s="362">
        <f t="shared" si="3666"/>
        <v>0</v>
      </c>
      <c r="AN1661" s="362">
        <f t="shared" si="3666"/>
        <v>0</v>
      </c>
      <c r="AO1661" s="362">
        <f t="shared" si="3666"/>
        <v>0</v>
      </c>
      <c r="AP1661" s="362">
        <f t="shared" si="3666"/>
        <v>0</v>
      </c>
      <c r="AQ1661" s="362">
        <f t="shared" si="3666"/>
        <v>0</v>
      </c>
      <c r="AR1661" s="362">
        <f t="shared" si="3666"/>
        <v>0</v>
      </c>
      <c r="AS1661" s="266"/>
    </row>
    <row r="1662" spans="1:45" ht="15" hidden="1" customHeight="1" outlineLevel="1">
      <c r="A1662" s="464"/>
      <c r="B1662" s="254"/>
      <c r="C1662" s="251"/>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251"/>
      <c r="AE1662" s="363"/>
      <c r="AF1662" s="376"/>
      <c r="AG1662" s="376"/>
      <c r="AH1662" s="376"/>
      <c r="AI1662" s="376"/>
      <c r="AJ1662" s="376"/>
      <c r="AK1662" s="376"/>
      <c r="AL1662" s="376"/>
      <c r="AM1662" s="376"/>
      <c r="AN1662" s="376"/>
      <c r="AO1662" s="376"/>
      <c r="AP1662" s="376"/>
      <c r="AQ1662" s="376"/>
      <c r="AR1662" s="376"/>
      <c r="AS1662" s="266"/>
    </row>
    <row r="1663" spans="1:45" ht="15" hidden="1" customHeight="1" outlineLevel="1">
      <c r="A1663" s="464">
        <v>27</v>
      </c>
      <c r="B1663" s="379" t="s">
        <v>119</v>
      </c>
      <c r="C1663" s="251" t="s">
        <v>25</v>
      </c>
      <c r="D1663" s="255"/>
      <c r="E1663" s="255"/>
      <c r="F1663" s="255"/>
      <c r="G1663" s="255"/>
      <c r="H1663" s="255"/>
      <c r="I1663" s="255"/>
      <c r="J1663" s="255"/>
      <c r="K1663" s="255"/>
      <c r="L1663" s="255"/>
      <c r="M1663" s="255"/>
      <c r="N1663" s="255"/>
      <c r="O1663" s="255"/>
      <c r="P1663" s="255"/>
      <c r="Q1663" s="255">
        <v>12</v>
      </c>
      <c r="R1663" s="255"/>
      <c r="S1663" s="255"/>
      <c r="T1663" s="255"/>
      <c r="U1663" s="255"/>
      <c r="V1663" s="255"/>
      <c r="W1663" s="255"/>
      <c r="X1663" s="255"/>
      <c r="Y1663" s="255"/>
      <c r="Z1663" s="255"/>
      <c r="AA1663" s="255"/>
      <c r="AB1663" s="255"/>
      <c r="AC1663" s="255"/>
      <c r="AD1663" s="255"/>
      <c r="AE1663" s="377"/>
      <c r="AF1663" s="366"/>
      <c r="AG1663" s="366"/>
      <c r="AH1663" s="366"/>
      <c r="AI1663" s="366"/>
      <c r="AJ1663" s="366"/>
      <c r="AK1663" s="366"/>
      <c r="AL1663" s="366"/>
      <c r="AM1663" s="366"/>
      <c r="AN1663" s="366"/>
      <c r="AO1663" s="366"/>
      <c r="AP1663" s="366"/>
      <c r="AQ1663" s="366"/>
      <c r="AR1663" s="366"/>
      <c r="AS1663" s="256">
        <f>SUM(AE1663:AR1663)</f>
        <v>0</v>
      </c>
    </row>
    <row r="1664" spans="1:45" ht="15" hidden="1" customHeight="1" outlineLevel="1">
      <c r="A1664" s="464"/>
      <c r="B1664" s="254" t="s">
        <v>958</v>
      </c>
      <c r="C1664" s="251" t="s">
        <v>163</v>
      </c>
      <c r="D1664" s="255"/>
      <c r="E1664" s="255"/>
      <c r="F1664" s="255"/>
      <c r="G1664" s="255"/>
      <c r="H1664" s="255"/>
      <c r="I1664" s="255"/>
      <c r="J1664" s="255"/>
      <c r="K1664" s="255"/>
      <c r="L1664" s="255"/>
      <c r="M1664" s="255"/>
      <c r="N1664" s="255"/>
      <c r="O1664" s="255"/>
      <c r="P1664" s="255"/>
      <c r="Q1664" s="255">
        <f>Q1663</f>
        <v>12</v>
      </c>
      <c r="R1664" s="255"/>
      <c r="S1664" s="255"/>
      <c r="T1664" s="255"/>
      <c r="U1664" s="255"/>
      <c r="V1664" s="255"/>
      <c r="W1664" s="255"/>
      <c r="X1664" s="255"/>
      <c r="Y1664" s="255"/>
      <c r="Z1664" s="255"/>
      <c r="AA1664" s="255"/>
      <c r="AB1664" s="255"/>
      <c r="AC1664" s="255"/>
      <c r="AD1664" s="255"/>
      <c r="AE1664" s="362">
        <f>AE1663</f>
        <v>0</v>
      </c>
      <c r="AF1664" s="362">
        <f t="shared" ref="AF1664:AR1664" si="3667">AF1663</f>
        <v>0</v>
      </c>
      <c r="AG1664" s="362">
        <f t="shared" si="3667"/>
        <v>0</v>
      </c>
      <c r="AH1664" s="362">
        <f t="shared" si="3667"/>
        <v>0</v>
      </c>
      <c r="AI1664" s="362">
        <f t="shared" si="3667"/>
        <v>0</v>
      </c>
      <c r="AJ1664" s="362">
        <f t="shared" si="3667"/>
        <v>0</v>
      </c>
      <c r="AK1664" s="362">
        <f t="shared" si="3667"/>
        <v>0</v>
      </c>
      <c r="AL1664" s="362">
        <f t="shared" si="3667"/>
        <v>0</v>
      </c>
      <c r="AM1664" s="362">
        <f t="shared" si="3667"/>
        <v>0</v>
      </c>
      <c r="AN1664" s="362">
        <f t="shared" si="3667"/>
        <v>0</v>
      </c>
      <c r="AO1664" s="362">
        <f t="shared" si="3667"/>
        <v>0</v>
      </c>
      <c r="AP1664" s="362">
        <f t="shared" si="3667"/>
        <v>0</v>
      </c>
      <c r="AQ1664" s="362">
        <f t="shared" si="3667"/>
        <v>0</v>
      </c>
      <c r="AR1664" s="362">
        <f t="shared" si="3667"/>
        <v>0</v>
      </c>
      <c r="AS1664" s="266"/>
    </row>
    <row r="1665" spans="1:45" ht="15" hidden="1" customHeight="1" outlineLevel="1">
      <c r="A1665" s="464"/>
      <c r="B1665" s="254"/>
      <c r="C1665" s="251"/>
      <c r="D1665" s="251"/>
      <c r="E1665" s="251"/>
      <c r="F1665" s="251"/>
      <c r="G1665" s="251"/>
      <c r="H1665" s="251"/>
      <c r="I1665" s="251"/>
      <c r="J1665" s="251"/>
      <c r="K1665" s="251"/>
      <c r="L1665" s="251"/>
      <c r="M1665" s="251"/>
      <c r="N1665" s="251"/>
      <c r="O1665" s="251"/>
      <c r="P1665" s="251"/>
      <c r="Q1665" s="251"/>
      <c r="R1665" s="251"/>
      <c r="S1665" s="251"/>
      <c r="T1665" s="251"/>
      <c r="U1665" s="251"/>
      <c r="V1665" s="251"/>
      <c r="W1665" s="251"/>
      <c r="X1665" s="251"/>
      <c r="Y1665" s="251"/>
      <c r="Z1665" s="251"/>
      <c r="AA1665" s="251"/>
      <c r="AB1665" s="251"/>
      <c r="AC1665" s="251"/>
      <c r="AD1665" s="251"/>
      <c r="AE1665" s="363"/>
      <c r="AF1665" s="376"/>
      <c r="AG1665" s="376"/>
      <c r="AH1665" s="376"/>
      <c r="AI1665" s="376"/>
      <c r="AJ1665" s="376"/>
      <c r="AK1665" s="376"/>
      <c r="AL1665" s="376"/>
      <c r="AM1665" s="376"/>
      <c r="AN1665" s="376"/>
      <c r="AO1665" s="376"/>
      <c r="AP1665" s="376"/>
      <c r="AQ1665" s="376"/>
      <c r="AR1665" s="376"/>
      <c r="AS1665" s="266"/>
    </row>
    <row r="1666" spans="1:45" ht="15" hidden="1" customHeight="1" outlineLevel="1">
      <c r="A1666" s="464">
        <v>28</v>
      </c>
      <c r="B1666" s="379" t="s">
        <v>120</v>
      </c>
      <c r="C1666" s="251" t="s">
        <v>25</v>
      </c>
      <c r="D1666" s="255"/>
      <c r="E1666" s="255"/>
      <c r="F1666" s="255"/>
      <c r="G1666" s="255"/>
      <c r="H1666" s="255"/>
      <c r="I1666" s="255"/>
      <c r="J1666" s="255"/>
      <c r="K1666" s="255"/>
      <c r="L1666" s="255"/>
      <c r="M1666" s="255"/>
      <c r="N1666" s="255"/>
      <c r="O1666" s="255"/>
      <c r="P1666" s="255"/>
      <c r="Q1666" s="255">
        <v>12</v>
      </c>
      <c r="R1666" s="255"/>
      <c r="S1666" s="255"/>
      <c r="T1666" s="255"/>
      <c r="U1666" s="255"/>
      <c r="V1666" s="255"/>
      <c r="W1666" s="255"/>
      <c r="X1666" s="255"/>
      <c r="Y1666" s="255"/>
      <c r="Z1666" s="255"/>
      <c r="AA1666" s="255"/>
      <c r="AB1666" s="255"/>
      <c r="AC1666" s="255"/>
      <c r="AD1666" s="255"/>
      <c r="AE1666" s="377"/>
      <c r="AF1666" s="366"/>
      <c r="AG1666" s="366"/>
      <c r="AH1666" s="366"/>
      <c r="AI1666" s="366"/>
      <c r="AJ1666" s="366"/>
      <c r="AK1666" s="366"/>
      <c r="AL1666" s="366"/>
      <c r="AM1666" s="366"/>
      <c r="AN1666" s="366"/>
      <c r="AO1666" s="366"/>
      <c r="AP1666" s="366"/>
      <c r="AQ1666" s="366"/>
      <c r="AR1666" s="366"/>
      <c r="AS1666" s="256">
        <f>SUM(AE1666:AR1666)</f>
        <v>0</v>
      </c>
    </row>
    <row r="1667" spans="1:45" ht="15" hidden="1" customHeight="1" outlineLevel="1">
      <c r="A1667" s="464"/>
      <c r="B1667" s="254" t="s">
        <v>958</v>
      </c>
      <c r="C1667" s="251" t="s">
        <v>163</v>
      </c>
      <c r="D1667" s="255"/>
      <c r="E1667" s="255"/>
      <c r="F1667" s="255"/>
      <c r="G1667" s="255"/>
      <c r="H1667" s="255"/>
      <c r="I1667" s="255"/>
      <c r="J1667" s="255"/>
      <c r="K1667" s="255"/>
      <c r="L1667" s="255"/>
      <c r="M1667" s="255"/>
      <c r="N1667" s="255"/>
      <c r="O1667" s="255"/>
      <c r="P1667" s="255"/>
      <c r="Q1667" s="255">
        <f>Q1666</f>
        <v>12</v>
      </c>
      <c r="R1667" s="255"/>
      <c r="S1667" s="255"/>
      <c r="T1667" s="255"/>
      <c r="U1667" s="255"/>
      <c r="V1667" s="255"/>
      <c r="W1667" s="255"/>
      <c r="X1667" s="255"/>
      <c r="Y1667" s="255"/>
      <c r="Z1667" s="255"/>
      <c r="AA1667" s="255"/>
      <c r="AB1667" s="255"/>
      <c r="AC1667" s="255"/>
      <c r="AD1667" s="255"/>
      <c r="AE1667" s="362">
        <f>AE1666</f>
        <v>0</v>
      </c>
      <c r="AF1667" s="362">
        <f>AF1666</f>
        <v>0</v>
      </c>
      <c r="AG1667" s="362">
        <f t="shared" ref="AG1667:AJ1667" si="3668">AG1666</f>
        <v>0</v>
      </c>
      <c r="AH1667" s="362">
        <f t="shared" si="3668"/>
        <v>0</v>
      </c>
      <c r="AI1667" s="362">
        <f t="shared" si="3668"/>
        <v>0</v>
      </c>
      <c r="AJ1667" s="362">
        <f t="shared" si="3668"/>
        <v>0</v>
      </c>
      <c r="AK1667" s="362">
        <f>AK1666</f>
        <v>0</v>
      </c>
      <c r="AL1667" s="362">
        <f t="shared" ref="AL1667:AR1667" si="3669">AL1666</f>
        <v>0</v>
      </c>
      <c r="AM1667" s="362">
        <f t="shared" si="3669"/>
        <v>0</v>
      </c>
      <c r="AN1667" s="362">
        <f t="shared" si="3669"/>
        <v>0</v>
      </c>
      <c r="AO1667" s="362">
        <f t="shared" si="3669"/>
        <v>0</v>
      </c>
      <c r="AP1667" s="362">
        <f t="shared" si="3669"/>
        <v>0</v>
      </c>
      <c r="AQ1667" s="362">
        <f t="shared" si="3669"/>
        <v>0</v>
      </c>
      <c r="AR1667" s="362">
        <f t="shared" si="3669"/>
        <v>0</v>
      </c>
      <c r="AS1667" s="266"/>
    </row>
    <row r="1668" spans="1:45" ht="15" hidden="1" customHeight="1" outlineLevel="1">
      <c r="A1668" s="464"/>
      <c r="B1668" s="254"/>
      <c r="C1668" s="251"/>
      <c r="D1668" s="251"/>
      <c r="E1668" s="251"/>
      <c r="F1668" s="251"/>
      <c r="G1668" s="251"/>
      <c r="H1668" s="251"/>
      <c r="I1668" s="251"/>
      <c r="J1668" s="251"/>
      <c r="K1668" s="251"/>
      <c r="L1668" s="251"/>
      <c r="M1668" s="251"/>
      <c r="N1668" s="251"/>
      <c r="O1668" s="251"/>
      <c r="P1668" s="251"/>
      <c r="Q1668" s="251"/>
      <c r="R1668" s="251"/>
      <c r="S1668" s="251"/>
      <c r="T1668" s="251"/>
      <c r="U1668" s="251"/>
      <c r="V1668" s="251"/>
      <c r="W1668" s="251"/>
      <c r="X1668" s="251"/>
      <c r="Y1668" s="251"/>
      <c r="Z1668" s="251"/>
      <c r="AA1668" s="251"/>
      <c r="AB1668" s="251"/>
      <c r="AC1668" s="251"/>
      <c r="AD1668" s="251"/>
      <c r="AE1668" s="363"/>
      <c r="AF1668" s="376"/>
      <c r="AG1668" s="376"/>
      <c r="AH1668" s="376"/>
      <c r="AI1668" s="376"/>
      <c r="AJ1668" s="376"/>
      <c r="AK1668" s="376"/>
      <c r="AL1668" s="376"/>
      <c r="AM1668" s="376"/>
      <c r="AN1668" s="376"/>
      <c r="AO1668" s="376"/>
      <c r="AP1668" s="376"/>
      <c r="AQ1668" s="376"/>
      <c r="AR1668" s="376"/>
      <c r="AS1668" s="266"/>
    </row>
    <row r="1669" spans="1:45" ht="15" hidden="1" customHeight="1" outlineLevel="1">
      <c r="A1669" s="464">
        <v>29</v>
      </c>
      <c r="B1669" s="379" t="s">
        <v>121</v>
      </c>
      <c r="C1669" s="251" t="s">
        <v>25</v>
      </c>
      <c r="D1669" s="255"/>
      <c r="E1669" s="255"/>
      <c r="F1669" s="255"/>
      <c r="G1669" s="255"/>
      <c r="H1669" s="255"/>
      <c r="I1669" s="255"/>
      <c r="J1669" s="255"/>
      <c r="K1669" s="255"/>
      <c r="L1669" s="255"/>
      <c r="M1669" s="255"/>
      <c r="N1669" s="255"/>
      <c r="O1669" s="255"/>
      <c r="P1669" s="255"/>
      <c r="Q1669" s="255">
        <v>3</v>
      </c>
      <c r="R1669" s="255"/>
      <c r="S1669" s="255"/>
      <c r="T1669" s="255"/>
      <c r="U1669" s="255"/>
      <c r="V1669" s="255"/>
      <c r="W1669" s="255"/>
      <c r="X1669" s="255"/>
      <c r="Y1669" s="255"/>
      <c r="Z1669" s="255"/>
      <c r="AA1669" s="255"/>
      <c r="AB1669" s="255"/>
      <c r="AC1669" s="255"/>
      <c r="AD1669" s="255"/>
      <c r="AE1669" s="377"/>
      <c r="AF1669" s="366"/>
      <c r="AG1669" s="366"/>
      <c r="AH1669" s="366"/>
      <c r="AI1669" s="366"/>
      <c r="AJ1669" s="366"/>
      <c r="AK1669" s="366"/>
      <c r="AL1669" s="366"/>
      <c r="AM1669" s="366"/>
      <c r="AN1669" s="366"/>
      <c r="AO1669" s="366"/>
      <c r="AP1669" s="366"/>
      <c r="AQ1669" s="366"/>
      <c r="AR1669" s="366"/>
      <c r="AS1669" s="256">
        <f>SUM(AE1669:AR1669)</f>
        <v>0</v>
      </c>
    </row>
    <row r="1670" spans="1:45" ht="15" hidden="1" customHeight="1" outlineLevel="1">
      <c r="A1670" s="464"/>
      <c r="B1670" s="254" t="s">
        <v>958</v>
      </c>
      <c r="C1670" s="251" t="s">
        <v>163</v>
      </c>
      <c r="D1670" s="255"/>
      <c r="E1670" s="255"/>
      <c r="F1670" s="255"/>
      <c r="G1670" s="255"/>
      <c r="H1670" s="255"/>
      <c r="I1670" s="255"/>
      <c r="J1670" s="255"/>
      <c r="K1670" s="255"/>
      <c r="L1670" s="255"/>
      <c r="M1670" s="255"/>
      <c r="N1670" s="255"/>
      <c r="O1670" s="255"/>
      <c r="P1670" s="255"/>
      <c r="Q1670" s="255">
        <f>Q1669</f>
        <v>3</v>
      </c>
      <c r="R1670" s="255"/>
      <c r="S1670" s="255"/>
      <c r="T1670" s="255"/>
      <c r="U1670" s="255"/>
      <c r="V1670" s="255"/>
      <c r="W1670" s="255"/>
      <c r="X1670" s="255"/>
      <c r="Y1670" s="255"/>
      <c r="Z1670" s="255"/>
      <c r="AA1670" s="255"/>
      <c r="AB1670" s="255"/>
      <c r="AC1670" s="255"/>
      <c r="AD1670" s="255"/>
      <c r="AE1670" s="362">
        <f>AE1669</f>
        <v>0</v>
      </c>
      <c r="AF1670" s="362">
        <f t="shared" ref="AF1670:AR1670" si="3670">AF1669</f>
        <v>0</v>
      </c>
      <c r="AG1670" s="362">
        <f t="shared" si="3670"/>
        <v>0</v>
      </c>
      <c r="AH1670" s="362">
        <f t="shared" si="3670"/>
        <v>0</v>
      </c>
      <c r="AI1670" s="362">
        <f t="shared" si="3670"/>
        <v>0</v>
      </c>
      <c r="AJ1670" s="362">
        <f t="shared" si="3670"/>
        <v>0</v>
      </c>
      <c r="AK1670" s="362">
        <f t="shared" si="3670"/>
        <v>0</v>
      </c>
      <c r="AL1670" s="362">
        <f t="shared" si="3670"/>
        <v>0</v>
      </c>
      <c r="AM1670" s="362">
        <f t="shared" si="3670"/>
        <v>0</v>
      </c>
      <c r="AN1670" s="362">
        <f t="shared" si="3670"/>
        <v>0</v>
      </c>
      <c r="AO1670" s="362">
        <f t="shared" si="3670"/>
        <v>0</v>
      </c>
      <c r="AP1670" s="362">
        <f t="shared" si="3670"/>
        <v>0</v>
      </c>
      <c r="AQ1670" s="362">
        <f t="shared" si="3670"/>
        <v>0</v>
      </c>
      <c r="AR1670" s="362">
        <f t="shared" si="3670"/>
        <v>0</v>
      </c>
      <c r="AS1670" s="266"/>
    </row>
    <row r="1671" spans="1:45" ht="15" hidden="1" customHeight="1" outlineLevel="1">
      <c r="A1671" s="464"/>
      <c r="B1671" s="254"/>
      <c r="C1671" s="251"/>
      <c r="D1671" s="251"/>
      <c r="E1671" s="251"/>
      <c r="F1671" s="251"/>
      <c r="G1671" s="251"/>
      <c r="H1671" s="251"/>
      <c r="I1671" s="251"/>
      <c r="J1671" s="251"/>
      <c r="K1671" s="251"/>
      <c r="L1671" s="251"/>
      <c r="M1671" s="251"/>
      <c r="N1671" s="251"/>
      <c r="O1671" s="251"/>
      <c r="P1671" s="251"/>
      <c r="Q1671" s="251"/>
      <c r="R1671" s="251"/>
      <c r="S1671" s="251"/>
      <c r="T1671" s="251"/>
      <c r="U1671" s="251"/>
      <c r="V1671" s="251"/>
      <c r="W1671" s="251"/>
      <c r="X1671" s="251"/>
      <c r="Y1671" s="251"/>
      <c r="Z1671" s="251"/>
      <c r="AA1671" s="251"/>
      <c r="AB1671" s="251"/>
      <c r="AC1671" s="251"/>
      <c r="AD1671" s="251"/>
      <c r="AE1671" s="363"/>
      <c r="AF1671" s="376"/>
      <c r="AG1671" s="376"/>
      <c r="AH1671" s="376"/>
      <c r="AI1671" s="376"/>
      <c r="AJ1671" s="376"/>
      <c r="AK1671" s="376"/>
      <c r="AL1671" s="376"/>
      <c r="AM1671" s="376"/>
      <c r="AN1671" s="376"/>
      <c r="AO1671" s="376"/>
      <c r="AP1671" s="376"/>
      <c r="AQ1671" s="376"/>
      <c r="AR1671" s="376"/>
      <c r="AS1671" s="266"/>
    </row>
    <row r="1672" spans="1:45" ht="15" hidden="1" customHeight="1" outlineLevel="1">
      <c r="A1672" s="464">
        <v>30</v>
      </c>
      <c r="B1672" s="379" t="s">
        <v>122</v>
      </c>
      <c r="C1672" s="251" t="s">
        <v>25</v>
      </c>
      <c r="D1672" s="255"/>
      <c r="E1672" s="255"/>
      <c r="F1672" s="255"/>
      <c r="G1672" s="255"/>
      <c r="H1672" s="255"/>
      <c r="I1672" s="255"/>
      <c r="J1672" s="255"/>
      <c r="K1672" s="255"/>
      <c r="L1672" s="255"/>
      <c r="M1672" s="255"/>
      <c r="N1672" s="255"/>
      <c r="O1672" s="255"/>
      <c r="P1672" s="255"/>
      <c r="Q1672" s="255">
        <v>12</v>
      </c>
      <c r="R1672" s="255"/>
      <c r="S1672" s="255"/>
      <c r="T1672" s="255"/>
      <c r="U1672" s="255"/>
      <c r="V1672" s="255"/>
      <c r="W1672" s="255"/>
      <c r="X1672" s="255"/>
      <c r="Y1672" s="255"/>
      <c r="Z1672" s="255"/>
      <c r="AA1672" s="255"/>
      <c r="AB1672" s="255"/>
      <c r="AC1672" s="255"/>
      <c r="AD1672" s="255"/>
      <c r="AE1672" s="377"/>
      <c r="AF1672" s="366"/>
      <c r="AG1672" s="366"/>
      <c r="AH1672" s="366"/>
      <c r="AI1672" s="366"/>
      <c r="AJ1672" s="366"/>
      <c r="AK1672" s="366"/>
      <c r="AL1672" s="366"/>
      <c r="AM1672" s="366"/>
      <c r="AN1672" s="366"/>
      <c r="AO1672" s="366"/>
      <c r="AP1672" s="366"/>
      <c r="AQ1672" s="366"/>
      <c r="AR1672" s="366"/>
      <c r="AS1672" s="256">
        <f>SUM(AE1672:AR1672)</f>
        <v>0</v>
      </c>
    </row>
    <row r="1673" spans="1:45" ht="15" hidden="1" customHeight="1" outlineLevel="1">
      <c r="A1673" s="464"/>
      <c r="B1673" s="254" t="s">
        <v>958</v>
      </c>
      <c r="C1673" s="251" t="s">
        <v>163</v>
      </c>
      <c r="D1673" s="255"/>
      <c r="E1673" s="255"/>
      <c r="F1673" s="255"/>
      <c r="G1673" s="255"/>
      <c r="H1673" s="255"/>
      <c r="I1673" s="255"/>
      <c r="J1673" s="255"/>
      <c r="K1673" s="255"/>
      <c r="L1673" s="255"/>
      <c r="M1673" s="255"/>
      <c r="N1673" s="255"/>
      <c r="O1673" s="255"/>
      <c r="P1673" s="255"/>
      <c r="Q1673" s="255">
        <f>Q1672</f>
        <v>12</v>
      </c>
      <c r="R1673" s="255"/>
      <c r="S1673" s="255"/>
      <c r="T1673" s="255"/>
      <c r="U1673" s="255"/>
      <c r="V1673" s="255"/>
      <c r="W1673" s="255"/>
      <c r="X1673" s="255"/>
      <c r="Y1673" s="255"/>
      <c r="Z1673" s="255"/>
      <c r="AA1673" s="255"/>
      <c r="AB1673" s="255"/>
      <c r="AC1673" s="255"/>
      <c r="AD1673" s="255"/>
      <c r="AE1673" s="362">
        <f>AE1672</f>
        <v>0</v>
      </c>
      <c r="AF1673" s="362">
        <f t="shared" ref="AF1673:AR1673" si="3671">AF1672</f>
        <v>0</v>
      </c>
      <c r="AG1673" s="362">
        <f t="shared" si="3671"/>
        <v>0</v>
      </c>
      <c r="AH1673" s="362">
        <f t="shared" si="3671"/>
        <v>0</v>
      </c>
      <c r="AI1673" s="362">
        <f t="shared" si="3671"/>
        <v>0</v>
      </c>
      <c r="AJ1673" s="362">
        <f t="shared" si="3671"/>
        <v>0</v>
      </c>
      <c r="AK1673" s="362">
        <f t="shared" si="3671"/>
        <v>0</v>
      </c>
      <c r="AL1673" s="362">
        <f t="shared" si="3671"/>
        <v>0</v>
      </c>
      <c r="AM1673" s="362">
        <f t="shared" si="3671"/>
        <v>0</v>
      </c>
      <c r="AN1673" s="362">
        <f t="shared" si="3671"/>
        <v>0</v>
      </c>
      <c r="AO1673" s="362">
        <f t="shared" si="3671"/>
        <v>0</v>
      </c>
      <c r="AP1673" s="362">
        <f t="shared" si="3671"/>
        <v>0</v>
      </c>
      <c r="AQ1673" s="362">
        <f t="shared" si="3671"/>
        <v>0</v>
      </c>
      <c r="AR1673" s="362">
        <f t="shared" si="3671"/>
        <v>0</v>
      </c>
      <c r="AS1673" s="266"/>
    </row>
    <row r="1674" spans="1:45" ht="15" hidden="1" customHeight="1" outlineLevel="1">
      <c r="A1674" s="464"/>
      <c r="B1674" s="254"/>
      <c r="C1674" s="251"/>
      <c r="D1674" s="251"/>
      <c r="E1674" s="251"/>
      <c r="F1674" s="251"/>
      <c r="G1674" s="251"/>
      <c r="H1674" s="251"/>
      <c r="I1674" s="251"/>
      <c r="J1674" s="251"/>
      <c r="K1674" s="251"/>
      <c r="L1674" s="251"/>
      <c r="M1674" s="251"/>
      <c r="N1674" s="251"/>
      <c r="O1674" s="251"/>
      <c r="P1674" s="251"/>
      <c r="Q1674" s="251"/>
      <c r="R1674" s="251"/>
      <c r="S1674" s="251"/>
      <c r="T1674" s="251"/>
      <c r="U1674" s="251"/>
      <c r="V1674" s="251"/>
      <c r="W1674" s="251"/>
      <c r="X1674" s="251"/>
      <c r="Y1674" s="251"/>
      <c r="Z1674" s="251"/>
      <c r="AA1674" s="251"/>
      <c r="AB1674" s="251"/>
      <c r="AC1674" s="251"/>
      <c r="AD1674" s="251"/>
      <c r="AE1674" s="363"/>
      <c r="AF1674" s="376"/>
      <c r="AG1674" s="376"/>
      <c r="AH1674" s="376"/>
      <c r="AI1674" s="376"/>
      <c r="AJ1674" s="376"/>
      <c r="AK1674" s="376"/>
      <c r="AL1674" s="376"/>
      <c r="AM1674" s="376"/>
      <c r="AN1674" s="376"/>
      <c r="AO1674" s="376"/>
      <c r="AP1674" s="376"/>
      <c r="AQ1674" s="376"/>
      <c r="AR1674" s="376"/>
      <c r="AS1674" s="266"/>
    </row>
    <row r="1675" spans="1:45" ht="15" hidden="1" customHeight="1" outlineLevel="1">
      <c r="A1675" s="464">
        <v>31</v>
      </c>
      <c r="B1675" s="379" t="s">
        <v>123</v>
      </c>
      <c r="C1675" s="251" t="s">
        <v>25</v>
      </c>
      <c r="D1675" s="255"/>
      <c r="E1675" s="255"/>
      <c r="F1675" s="255"/>
      <c r="G1675" s="255"/>
      <c r="H1675" s="255"/>
      <c r="I1675" s="255"/>
      <c r="J1675" s="255"/>
      <c r="K1675" s="255"/>
      <c r="L1675" s="255"/>
      <c r="M1675" s="255"/>
      <c r="N1675" s="255"/>
      <c r="O1675" s="255"/>
      <c r="P1675" s="255"/>
      <c r="Q1675" s="255">
        <v>12</v>
      </c>
      <c r="R1675" s="255"/>
      <c r="S1675" s="255"/>
      <c r="T1675" s="255"/>
      <c r="U1675" s="255"/>
      <c r="V1675" s="255"/>
      <c r="W1675" s="255"/>
      <c r="X1675" s="255"/>
      <c r="Y1675" s="255"/>
      <c r="Z1675" s="255"/>
      <c r="AA1675" s="255"/>
      <c r="AB1675" s="255"/>
      <c r="AC1675" s="255"/>
      <c r="AD1675" s="255"/>
      <c r="AE1675" s="377"/>
      <c r="AF1675" s="366"/>
      <c r="AG1675" s="366"/>
      <c r="AH1675" s="366"/>
      <c r="AI1675" s="366"/>
      <c r="AJ1675" s="366"/>
      <c r="AK1675" s="366"/>
      <c r="AL1675" s="366"/>
      <c r="AM1675" s="366"/>
      <c r="AN1675" s="366"/>
      <c r="AO1675" s="366"/>
      <c r="AP1675" s="366"/>
      <c r="AQ1675" s="366"/>
      <c r="AR1675" s="366"/>
      <c r="AS1675" s="256">
        <f>SUM(AE1675:AR1675)</f>
        <v>0</v>
      </c>
    </row>
    <row r="1676" spans="1:45" ht="15" hidden="1" customHeight="1" outlineLevel="1">
      <c r="A1676" s="464"/>
      <c r="B1676" s="254" t="s">
        <v>958</v>
      </c>
      <c r="C1676" s="251" t="s">
        <v>163</v>
      </c>
      <c r="D1676" s="255"/>
      <c r="E1676" s="255"/>
      <c r="F1676" s="255"/>
      <c r="G1676" s="255"/>
      <c r="H1676" s="255"/>
      <c r="I1676" s="255"/>
      <c r="J1676" s="255"/>
      <c r="K1676" s="255"/>
      <c r="L1676" s="255"/>
      <c r="M1676" s="255"/>
      <c r="N1676" s="255"/>
      <c r="O1676" s="255"/>
      <c r="P1676" s="255"/>
      <c r="Q1676" s="255">
        <f>Q1675</f>
        <v>12</v>
      </c>
      <c r="R1676" s="255"/>
      <c r="S1676" s="255"/>
      <c r="T1676" s="255"/>
      <c r="U1676" s="255"/>
      <c r="V1676" s="255"/>
      <c r="W1676" s="255"/>
      <c r="X1676" s="255"/>
      <c r="Y1676" s="255"/>
      <c r="Z1676" s="255"/>
      <c r="AA1676" s="255"/>
      <c r="AB1676" s="255"/>
      <c r="AC1676" s="255"/>
      <c r="AD1676" s="255"/>
      <c r="AE1676" s="362">
        <f>AE1675</f>
        <v>0</v>
      </c>
      <c r="AF1676" s="362">
        <f t="shared" ref="AF1676:AR1676" si="3672">AF1675</f>
        <v>0</v>
      </c>
      <c r="AG1676" s="362">
        <f t="shared" si="3672"/>
        <v>0</v>
      </c>
      <c r="AH1676" s="362">
        <f t="shared" si="3672"/>
        <v>0</v>
      </c>
      <c r="AI1676" s="362">
        <f t="shared" si="3672"/>
        <v>0</v>
      </c>
      <c r="AJ1676" s="362">
        <f t="shared" si="3672"/>
        <v>0</v>
      </c>
      <c r="AK1676" s="362">
        <f t="shared" si="3672"/>
        <v>0</v>
      </c>
      <c r="AL1676" s="362">
        <f t="shared" si="3672"/>
        <v>0</v>
      </c>
      <c r="AM1676" s="362">
        <f t="shared" si="3672"/>
        <v>0</v>
      </c>
      <c r="AN1676" s="362">
        <f t="shared" si="3672"/>
        <v>0</v>
      </c>
      <c r="AO1676" s="362">
        <f t="shared" si="3672"/>
        <v>0</v>
      </c>
      <c r="AP1676" s="362">
        <f t="shared" si="3672"/>
        <v>0</v>
      </c>
      <c r="AQ1676" s="362">
        <f t="shared" si="3672"/>
        <v>0</v>
      </c>
      <c r="AR1676" s="362">
        <f t="shared" si="3672"/>
        <v>0</v>
      </c>
      <c r="AS1676" s="266"/>
    </row>
    <row r="1677" spans="1:45" ht="15" hidden="1" customHeight="1" outlineLevel="1">
      <c r="A1677" s="464"/>
      <c r="B1677" s="379"/>
      <c r="C1677" s="251"/>
      <c r="D1677" s="251"/>
      <c r="E1677" s="251"/>
      <c r="F1677" s="251"/>
      <c r="G1677" s="251"/>
      <c r="H1677" s="251"/>
      <c r="I1677" s="251"/>
      <c r="J1677" s="251"/>
      <c r="K1677" s="251"/>
      <c r="L1677" s="251"/>
      <c r="M1677" s="251"/>
      <c r="N1677" s="251"/>
      <c r="O1677" s="251"/>
      <c r="P1677" s="251"/>
      <c r="Q1677" s="251"/>
      <c r="R1677" s="251"/>
      <c r="S1677" s="251"/>
      <c r="T1677" s="251"/>
      <c r="U1677" s="251"/>
      <c r="V1677" s="251"/>
      <c r="W1677" s="251"/>
      <c r="X1677" s="251"/>
      <c r="Y1677" s="251"/>
      <c r="Z1677" s="251"/>
      <c r="AA1677" s="251"/>
      <c r="AB1677" s="251"/>
      <c r="AC1677" s="251"/>
      <c r="AD1677" s="251"/>
      <c r="AE1677" s="363"/>
      <c r="AF1677" s="376"/>
      <c r="AG1677" s="376"/>
      <c r="AH1677" s="376"/>
      <c r="AI1677" s="376"/>
      <c r="AJ1677" s="376"/>
      <c r="AK1677" s="376"/>
      <c r="AL1677" s="376"/>
      <c r="AM1677" s="376"/>
      <c r="AN1677" s="376"/>
      <c r="AO1677" s="376"/>
      <c r="AP1677" s="376"/>
      <c r="AQ1677" s="376"/>
      <c r="AR1677" s="376"/>
      <c r="AS1677" s="266"/>
    </row>
    <row r="1678" spans="1:45" ht="15" hidden="1" customHeight="1" outlineLevel="1">
      <c r="A1678" s="464">
        <v>32</v>
      </c>
      <c r="B1678" s="379" t="s">
        <v>124</v>
      </c>
      <c r="C1678" s="251" t="s">
        <v>25</v>
      </c>
      <c r="D1678" s="255"/>
      <c r="E1678" s="255"/>
      <c r="F1678" s="255"/>
      <c r="G1678" s="255"/>
      <c r="H1678" s="255"/>
      <c r="I1678" s="255"/>
      <c r="J1678" s="255"/>
      <c r="K1678" s="255"/>
      <c r="L1678" s="255"/>
      <c r="M1678" s="255"/>
      <c r="N1678" s="255"/>
      <c r="O1678" s="255"/>
      <c r="P1678" s="255"/>
      <c r="Q1678" s="255">
        <v>12</v>
      </c>
      <c r="R1678" s="255"/>
      <c r="S1678" s="255"/>
      <c r="T1678" s="255"/>
      <c r="U1678" s="255"/>
      <c r="V1678" s="255"/>
      <c r="W1678" s="255"/>
      <c r="X1678" s="255"/>
      <c r="Y1678" s="255"/>
      <c r="Z1678" s="255"/>
      <c r="AA1678" s="255"/>
      <c r="AB1678" s="255"/>
      <c r="AC1678" s="255"/>
      <c r="AD1678" s="255"/>
      <c r="AE1678" s="377"/>
      <c r="AF1678" s="366"/>
      <c r="AG1678" s="366"/>
      <c r="AH1678" s="366"/>
      <c r="AI1678" s="366"/>
      <c r="AJ1678" s="366"/>
      <c r="AK1678" s="366"/>
      <c r="AL1678" s="366"/>
      <c r="AM1678" s="366"/>
      <c r="AN1678" s="366"/>
      <c r="AO1678" s="366"/>
      <c r="AP1678" s="366"/>
      <c r="AQ1678" s="366"/>
      <c r="AR1678" s="366"/>
      <c r="AS1678" s="256">
        <f>SUM(AE1678:AR1678)</f>
        <v>0</v>
      </c>
    </row>
    <row r="1679" spans="1:45" ht="15" hidden="1" customHeight="1" outlineLevel="1">
      <c r="A1679" s="464"/>
      <c r="B1679" s="254" t="s">
        <v>958</v>
      </c>
      <c r="C1679" s="251" t="s">
        <v>163</v>
      </c>
      <c r="D1679" s="255"/>
      <c r="E1679" s="255"/>
      <c r="F1679" s="255"/>
      <c r="G1679" s="255"/>
      <c r="H1679" s="255"/>
      <c r="I1679" s="255"/>
      <c r="J1679" s="255"/>
      <c r="K1679" s="255"/>
      <c r="L1679" s="255"/>
      <c r="M1679" s="255"/>
      <c r="N1679" s="255"/>
      <c r="O1679" s="255"/>
      <c r="P1679" s="255"/>
      <c r="Q1679" s="255">
        <f>Q1678</f>
        <v>12</v>
      </c>
      <c r="R1679" s="255"/>
      <c r="S1679" s="255"/>
      <c r="T1679" s="255"/>
      <c r="U1679" s="255"/>
      <c r="V1679" s="255"/>
      <c r="W1679" s="255"/>
      <c r="X1679" s="255"/>
      <c r="Y1679" s="255"/>
      <c r="Z1679" s="255"/>
      <c r="AA1679" s="255"/>
      <c r="AB1679" s="255"/>
      <c r="AC1679" s="255"/>
      <c r="AD1679" s="255"/>
      <c r="AE1679" s="362">
        <f>AE1678</f>
        <v>0</v>
      </c>
      <c r="AF1679" s="362">
        <f t="shared" ref="AF1679:AR1679" si="3673">AF1678</f>
        <v>0</v>
      </c>
      <c r="AG1679" s="362">
        <f t="shared" si="3673"/>
        <v>0</v>
      </c>
      <c r="AH1679" s="362">
        <f t="shared" si="3673"/>
        <v>0</v>
      </c>
      <c r="AI1679" s="362">
        <f t="shared" si="3673"/>
        <v>0</v>
      </c>
      <c r="AJ1679" s="362">
        <f t="shared" si="3673"/>
        <v>0</v>
      </c>
      <c r="AK1679" s="362">
        <f t="shared" si="3673"/>
        <v>0</v>
      </c>
      <c r="AL1679" s="362">
        <f t="shared" si="3673"/>
        <v>0</v>
      </c>
      <c r="AM1679" s="362">
        <f t="shared" si="3673"/>
        <v>0</v>
      </c>
      <c r="AN1679" s="362">
        <f t="shared" si="3673"/>
        <v>0</v>
      </c>
      <c r="AO1679" s="362">
        <f t="shared" si="3673"/>
        <v>0</v>
      </c>
      <c r="AP1679" s="362">
        <f t="shared" si="3673"/>
        <v>0</v>
      </c>
      <c r="AQ1679" s="362">
        <f t="shared" si="3673"/>
        <v>0</v>
      </c>
      <c r="AR1679" s="362">
        <f t="shared" si="3673"/>
        <v>0</v>
      </c>
      <c r="AS1679" s="266"/>
    </row>
    <row r="1680" spans="1:45" ht="15" hidden="1" customHeight="1" outlineLevel="1">
      <c r="A1680" s="464"/>
      <c r="B1680" s="379"/>
      <c r="C1680" s="251"/>
      <c r="D1680" s="251"/>
      <c r="E1680" s="251"/>
      <c r="F1680" s="251"/>
      <c r="G1680" s="251"/>
      <c r="H1680" s="251"/>
      <c r="I1680" s="251"/>
      <c r="J1680" s="251"/>
      <c r="K1680" s="251"/>
      <c r="L1680" s="251"/>
      <c r="M1680" s="251"/>
      <c r="N1680" s="251"/>
      <c r="O1680" s="251"/>
      <c r="P1680" s="251"/>
      <c r="Q1680" s="251"/>
      <c r="R1680" s="251"/>
      <c r="S1680" s="251"/>
      <c r="T1680" s="251"/>
      <c r="U1680" s="251"/>
      <c r="V1680" s="251"/>
      <c r="W1680" s="251"/>
      <c r="X1680" s="251"/>
      <c r="Y1680" s="251"/>
      <c r="Z1680" s="251"/>
      <c r="AA1680" s="251"/>
      <c r="AB1680" s="251"/>
      <c r="AC1680" s="251"/>
      <c r="AD1680" s="251"/>
      <c r="AE1680" s="363"/>
      <c r="AF1680" s="376"/>
      <c r="AG1680" s="376"/>
      <c r="AH1680" s="376"/>
      <c r="AI1680" s="376"/>
      <c r="AJ1680" s="376"/>
      <c r="AK1680" s="376"/>
      <c r="AL1680" s="376"/>
      <c r="AM1680" s="376"/>
      <c r="AN1680" s="376"/>
      <c r="AO1680" s="376"/>
      <c r="AP1680" s="376"/>
      <c r="AQ1680" s="376"/>
      <c r="AR1680" s="376"/>
      <c r="AS1680" s="266"/>
    </row>
    <row r="1681" spans="1:45" ht="15" hidden="1" customHeight="1" outlineLevel="1">
      <c r="A1681" s="464"/>
      <c r="B1681" s="248" t="s">
        <v>498</v>
      </c>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251"/>
      <c r="AE1681" s="363"/>
      <c r="AF1681" s="376"/>
      <c r="AG1681" s="376"/>
      <c r="AH1681" s="376"/>
      <c r="AI1681" s="376"/>
      <c r="AJ1681" s="376"/>
      <c r="AK1681" s="376"/>
      <c r="AL1681" s="376"/>
      <c r="AM1681" s="376"/>
      <c r="AN1681" s="376"/>
      <c r="AO1681" s="376"/>
      <c r="AP1681" s="376"/>
      <c r="AQ1681" s="376"/>
      <c r="AR1681" s="376"/>
      <c r="AS1681" s="266"/>
    </row>
    <row r="1682" spans="1:45" ht="15" hidden="1" customHeight="1" outlineLevel="1">
      <c r="A1682" s="464">
        <v>33</v>
      </c>
      <c r="B1682" s="379" t="s">
        <v>125</v>
      </c>
      <c r="C1682" s="251" t="s">
        <v>25</v>
      </c>
      <c r="D1682" s="255"/>
      <c r="E1682" s="255"/>
      <c r="F1682" s="255"/>
      <c r="G1682" s="255"/>
      <c r="H1682" s="255"/>
      <c r="I1682" s="255"/>
      <c r="J1682" s="255"/>
      <c r="K1682" s="255"/>
      <c r="L1682" s="255"/>
      <c r="M1682" s="255"/>
      <c r="N1682" s="255"/>
      <c r="O1682" s="255"/>
      <c r="P1682" s="255"/>
      <c r="Q1682" s="255">
        <v>0</v>
      </c>
      <c r="R1682" s="255"/>
      <c r="S1682" s="255"/>
      <c r="T1682" s="255"/>
      <c r="U1682" s="255"/>
      <c r="V1682" s="255"/>
      <c r="W1682" s="255"/>
      <c r="X1682" s="255"/>
      <c r="Y1682" s="255"/>
      <c r="Z1682" s="255"/>
      <c r="AA1682" s="255"/>
      <c r="AB1682" s="255"/>
      <c r="AC1682" s="255"/>
      <c r="AD1682" s="255"/>
      <c r="AE1682" s="377"/>
      <c r="AF1682" s="366"/>
      <c r="AG1682" s="366"/>
      <c r="AH1682" s="366"/>
      <c r="AI1682" s="366"/>
      <c r="AJ1682" s="366"/>
      <c r="AK1682" s="366"/>
      <c r="AL1682" s="366"/>
      <c r="AM1682" s="366"/>
      <c r="AN1682" s="366"/>
      <c r="AO1682" s="366"/>
      <c r="AP1682" s="366"/>
      <c r="AQ1682" s="366"/>
      <c r="AR1682" s="366"/>
      <c r="AS1682" s="256">
        <f>SUM(AE1682:AR1682)</f>
        <v>0</v>
      </c>
    </row>
    <row r="1683" spans="1:45" ht="15" hidden="1" customHeight="1" outlineLevel="1">
      <c r="A1683" s="464"/>
      <c r="B1683" s="254" t="s">
        <v>958</v>
      </c>
      <c r="C1683" s="251" t="s">
        <v>163</v>
      </c>
      <c r="D1683" s="255"/>
      <c r="E1683" s="255"/>
      <c r="F1683" s="255"/>
      <c r="G1683" s="255"/>
      <c r="H1683" s="255"/>
      <c r="I1683" s="255"/>
      <c r="J1683" s="255"/>
      <c r="K1683" s="255"/>
      <c r="L1683" s="255"/>
      <c r="M1683" s="255"/>
      <c r="N1683" s="255"/>
      <c r="O1683" s="255"/>
      <c r="P1683" s="255"/>
      <c r="Q1683" s="255">
        <f>Q1682</f>
        <v>0</v>
      </c>
      <c r="R1683" s="255"/>
      <c r="S1683" s="255"/>
      <c r="T1683" s="255"/>
      <c r="U1683" s="255"/>
      <c r="V1683" s="255"/>
      <c r="W1683" s="255"/>
      <c r="X1683" s="255"/>
      <c r="Y1683" s="255"/>
      <c r="Z1683" s="255"/>
      <c r="AA1683" s="255"/>
      <c r="AB1683" s="255"/>
      <c r="AC1683" s="255"/>
      <c r="AD1683" s="255"/>
      <c r="AE1683" s="362">
        <f>AE1682</f>
        <v>0</v>
      </c>
      <c r="AF1683" s="362">
        <f t="shared" ref="AF1683:AR1683" si="3674">AF1682</f>
        <v>0</v>
      </c>
      <c r="AG1683" s="362">
        <f t="shared" si="3674"/>
        <v>0</v>
      </c>
      <c r="AH1683" s="362">
        <f t="shared" si="3674"/>
        <v>0</v>
      </c>
      <c r="AI1683" s="362">
        <f t="shared" si="3674"/>
        <v>0</v>
      </c>
      <c r="AJ1683" s="362">
        <f t="shared" si="3674"/>
        <v>0</v>
      </c>
      <c r="AK1683" s="362">
        <f t="shared" si="3674"/>
        <v>0</v>
      </c>
      <c r="AL1683" s="362">
        <f t="shared" si="3674"/>
        <v>0</v>
      </c>
      <c r="AM1683" s="362">
        <f t="shared" si="3674"/>
        <v>0</v>
      </c>
      <c r="AN1683" s="362">
        <f t="shared" si="3674"/>
        <v>0</v>
      </c>
      <c r="AO1683" s="362">
        <f t="shared" si="3674"/>
        <v>0</v>
      </c>
      <c r="AP1683" s="362">
        <f t="shared" si="3674"/>
        <v>0</v>
      </c>
      <c r="AQ1683" s="362">
        <f t="shared" si="3674"/>
        <v>0</v>
      </c>
      <c r="AR1683" s="362">
        <f t="shared" si="3674"/>
        <v>0</v>
      </c>
      <c r="AS1683" s="266"/>
    </row>
    <row r="1684" spans="1:45" ht="15" hidden="1" customHeight="1" outlineLevel="1">
      <c r="A1684" s="464"/>
      <c r="B1684" s="379"/>
      <c r="C1684" s="251"/>
      <c r="D1684" s="251"/>
      <c r="E1684" s="251"/>
      <c r="F1684" s="251"/>
      <c r="G1684" s="251"/>
      <c r="H1684" s="251"/>
      <c r="I1684" s="251"/>
      <c r="J1684" s="251"/>
      <c r="K1684" s="251"/>
      <c r="L1684" s="251"/>
      <c r="M1684" s="251"/>
      <c r="N1684" s="251"/>
      <c r="O1684" s="251"/>
      <c r="P1684" s="251"/>
      <c r="Q1684" s="251"/>
      <c r="R1684" s="251"/>
      <c r="S1684" s="251"/>
      <c r="T1684" s="251"/>
      <c r="U1684" s="251"/>
      <c r="V1684" s="251"/>
      <c r="W1684" s="251"/>
      <c r="X1684" s="251"/>
      <c r="Y1684" s="251"/>
      <c r="Z1684" s="251"/>
      <c r="AA1684" s="251"/>
      <c r="AB1684" s="251"/>
      <c r="AC1684" s="251"/>
      <c r="AD1684" s="251"/>
      <c r="AE1684" s="363"/>
      <c r="AF1684" s="376"/>
      <c r="AG1684" s="376"/>
      <c r="AH1684" s="376"/>
      <c r="AI1684" s="376"/>
      <c r="AJ1684" s="376"/>
      <c r="AK1684" s="376"/>
      <c r="AL1684" s="376"/>
      <c r="AM1684" s="376"/>
      <c r="AN1684" s="376"/>
      <c r="AO1684" s="376"/>
      <c r="AP1684" s="376"/>
      <c r="AQ1684" s="376"/>
      <c r="AR1684" s="376"/>
      <c r="AS1684" s="266"/>
    </row>
    <row r="1685" spans="1:45" ht="15" hidden="1" customHeight="1" outlineLevel="1">
      <c r="A1685" s="464">
        <v>34</v>
      </c>
      <c r="B1685" s="379" t="s">
        <v>126</v>
      </c>
      <c r="C1685" s="251" t="s">
        <v>25</v>
      </c>
      <c r="D1685" s="255"/>
      <c r="E1685" s="255"/>
      <c r="F1685" s="255"/>
      <c r="G1685" s="255"/>
      <c r="H1685" s="255"/>
      <c r="I1685" s="255"/>
      <c r="J1685" s="255"/>
      <c r="K1685" s="255"/>
      <c r="L1685" s="255"/>
      <c r="M1685" s="255"/>
      <c r="N1685" s="255"/>
      <c r="O1685" s="255"/>
      <c r="P1685" s="255"/>
      <c r="Q1685" s="255">
        <v>0</v>
      </c>
      <c r="R1685" s="255"/>
      <c r="S1685" s="255"/>
      <c r="T1685" s="255"/>
      <c r="U1685" s="255"/>
      <c r="V1685" s="255"/>
      <c r="W1685" s="255"/>
      <c r="X1685" s="255"/>
      <c r="Y1685" s="255"/>
      <c r="Z1685" s="255"/>
      <c r="AA1685" s="255"/>
      <c r="AB1685" s="255"/>
      <c r="AC1685" s="255"/>
      <c r="AD1685" s="255"/>
      <c r="AE1685" s="377"/>
      <c r="AF1685" s="366"/>
      <c r="AG1685" s="366"/>
      <c r="AH1685" s="366"/>
      <c r="AI1685" s="366"/>
      <c r="AJ1685" s="366"/>
      <c r="AK1685" s="366"/>
      <c r="AL1685" s="366"/>
      <c r="AM1685" s="366"/>
      <c r="AN1685" s="366"/>
      <c r="AO1685" s="366"/>
      <c r="AP1685" s="366"/>
      <c r="AQ1685" s="366"/>
      <c r="AR1685" s="366"/>
      <c r="AS1685" s="256">
        <f>SUM(AE1685:AR1685)</f>
        <v>0</v>
      </c>
    </row>
    <row r="1686" spans="1:45" ht="15" hidden="1" customHeight="1" outlineLevel="1">
      <c r="A1686" s="464"/>
      <c r="B1686" s="254" t="s">
        <v>958</v>
      </c>
      <c r="C1686" s="251" t="s">
        <v>163</v>
      </c>
      <c r="D1686" s="255"/>
      <c r="E1686" s="255"/>
      <c r="F1686" s="255"/>
      <c r="G1686" s="255"/>
      <c r="H1686" s="255"/>
      <c r="I1686" s="255"/>
      <c r="J1686" s="255"/>
      <c r="K1686" s="255"/>
      <c r="L1686" s="255"/>
      <c r="M1686" s="255"/>
      <c r="N1686" s="255"/>
      <c r="O1686" s="255"/>
      <c r="P1686" s="255"/>
      <c r="Q1686" s="255">
        <f>Q1685</f>
        <v>0</v>
      </c>
      <c r="R1686" s="255"/>
      <c r="S1686" s="255"/>
      <c r="T1686" s="255"/>
      <c r="U1686" s="255"/>
      <c r="V1686" s="255"/>
      <c r="W1686" s="255"/>
      <c r="X1686" s="255"/>
      <c r="Y1686" s="255"/>
      <c r="Z1686" s="255"/>
      <c r="AA1686" s="255"/>
      <c r="AB1686" s="255"/>
      <c r="AC1686" s="255"/>
      <c r="AD1686" s="255"/>
      <c r="AE1686" s="362">
        <f>AE1685</f>
        <v>0</v>
      </c>
      <c r="AF1686" s="362">
        <f t="shared" ref="AF1686:AR1686" si="3675">AF1685</f>
        <v>0</v>
      </c>
      <c r="AG1686" s="362">
        <f t="shared" si="3675"/>
        <v>0</v>
      </c>
      <c r="AH1686" s="362">
        <f t="shared" si="3675"/>
        <v>0</v>
      </c>
      <c r="AI1686" s="362">
        <f t="shared" si="3675"/>
        <v>0</v>
      </c>
      <c r="AJ1686" s="362">
        <f t="shared" si="3675"/>
        <v>0</v>
      </c>
      <c r="AK1686" s="362">
        <f t="shared" si="3675"/>
        <v>0</v>
      </c>
      <c r="AL1686" s="362">
        <f t="shared" si="3675"/>
        <v>0</v>
      </c>
      <c r="AM1686" s="362">
        <f t="shared" si="3675"/>
        <v>0</v>
      </c>
      <c r="AN1686" s="362">
        <f t="shared" si="3675"/>
        <v>0</v>
      </c>
      <c r="AO1686" s="362">
        <f t="shared" si="3675"/>
        <v>0</v>
      </c>
      <c r="AP1686" s="362">
        <f t="shared" si="3675"/>
        <v>0</v>
      </c>
      <c r="AQ1686" s="362">
        <f t="shared" si="3675"/>
        <v>0</v>
      </c>
      <c r="AR1686" s="362">
        <f t="shared" si="3675"/>
        <v>0</v>
      </c>
      <c r="AS1686" s="266"/>
    </row>
    <row r="1687" spans="1:45" ht="15" hidden="1" customHeight="1" outlineLevel="1">
      <c r="A1687" s="464"/>
      <c r="B1687" s="379"/>
      <c r="C1687" s="251"/>
      <c r="D1687" s="251"/>
      <c r="E1687" s="251"/>
      <c r="F1687" s="251"/>
      <c r="G1687" s="251"/>
      <c r="H1687" s="251"/>
      <c r="I1687" s="251"/>
      <c r="J1687" s="251"/>
      <c r="K1687" s="251"/>
      <c r="L1687" s="251"/>
      <c r="M1687" s="251"/>
      <c r="N1687" s="251"/>
      <c r="O1687" s="251"/>
      <c r="P1687" s="251"/>
      <c r="Q1687" s="251"/>
      <c r="R1687" s="251"/>
      <c r="S1687" s="251"/>
      <c r="T1687" s="251"/>
      <c r="U1687" s="251"/>
      <c r="V1687" s="251"/>
      <c r="W1687" s="251"/>
      <c r="X1687" s="251"/>
      <c r="Y1687" s="251"/>
      <c r="Z1687" s="251"/>
      <c r="AA1687" s="251"/>
      <c r="AB1687" s="251"/>
      <c r="AC1687" s="251"/>
      <c r="AD1687" s="251"/>
      <c r="AE1687" s="363"/>
      <c r="AF1687" s="376"/>
      <c r="AG1687" s="376"/>
      <c r="AH1687" s="376"/>
      <c r="AI1687" s="376"/>
      <c r="AJ1687" s="376"/>
      <c r="AK1687" s="376"/>
      <c r="AL1687" s="376"/>
      <c r="AM1687" s="376"/>
      <c r="AN1687" s="376"/>
      <c r="AO1687" s="376"/>
      <c r="AP1687" s="376"/>
      <c r="AQ1687" s="376"/>
      <c r="AR1687" s="376"/>
      <c r="AS1687" s="266"/>
    </row>
    <row r="1688" spans="1:45" ht="15" hidden="1" customHeight="1" outlineLevel="1">
      <c r="A1688" s="464">
        <v>35</v>
      </c>
      <c r="B1688" s="379" t="s">
        <v>127</v>
      </c>
      <c r="C1688" s="251" t="s">
        <v>25</v>
      </c>
      <c r="D1688" s="255"/>
      <c r="E1688" s="255"/>
      <c r="F1688" s="255"/>
      <c r="G1688" s="255"/>
      <c r="H1688" s="255"/>
      <c r="I1688" s="255"/>
      <c r="J1688" s="255"/>
      <c r="K1688" s="255"/>
      <c r="L1688" s="255"/>
      <c r="M1688" s="255"/>
      <c r="N1688" s="255"/>
      <c r="O1688" s="255"/>
      <c r="P1688" s="255"/>
      <c r="Q1688" s="255">
        <v>0</v>
      </c>
      <c r="R1688" s="255"/>
      <c r="S1688" s="255"/>
      <c r="T1688" s="255"/>
      <c r="U1688" s="255"/>
      <c r="V1688" s="255"/>
      <c r="W1688" s="255"/>
      <c r="X1688" s="255"/>
      <c r="Y1688" s="255"/>
      <c r="Z1688" s="255"/>
      <c r="AA1688" s="255"/>
      <c r="AB1688" s="255"/>
      <c r="AC1688" s="255"/>
      <c r="AD1688" s="255"/>
      <c r="AE1688" s="377"/>
      <c r="AF1688" s="366"/>
      <c r="AG1688" s="366"/>
      <c r="AH1688" s="366"/>
      <c r="AI1688" s="366"/>
      <c r="AJ1688" s="366"/>
      <c r="AK1688" s="366"/>
      <c r="AL1688" s="366"/>
      <c r="AM1688" s="366"/>
      <c r="AN1688" s="366"/>
      <c r="AO1688" s="366"/>
      <c r="AP1688" s="366"/>
      <c r="AQ1688" s="366"/>
      <c r="AR1688" s="366"/>
      <c r="AS1688" s="256">
        <f>SUM(AE1688:AR1688)</f>
        <v>0</v>
      </c>
    </row>
    <row r="1689" spans="1:45" ht="15" hidden="1" customHeight="1" outlineLevel="1">
      <c r="A1689" s="464"/>
      <c r="B1689" s="254" t="s">
        <v>958</v>
      </c>
      <c r="C1689" s="251" t="s">
        <v>163</v>
      </c>
      <c r="D1689" s="255"/>
      <c r="E1689" s="255"/>
      <c r="F1689" s="255"/>
      <c r="G1689" s="255"/>
      <c r="H1689" s="255"/>
      <c r="I1689" s="255"/>
      <c r="J1689" s="255"/>
      <c r="K1689" s="255"/>
      <c r="L1689" s="255"/>
      <c r="M1689" s="255"/>
      <c r="N1689" s="255"/>
      <c r="O1689" s="255"/>
      <c r="P1689" s="255"/>
      <c r="Q1689" s="255">
        <f>Q1688</f>
        <v>0</v>
      </c>
      <c r="R1689" s="255"/>
      <c r="S1689" s="255"/>
      <c r="T1689" s="255"/>
      <c r="U1689" s="255"/>
      <c r="V1689" s="255"/>
      <c r="W1689" s="255"/>
      <c r="X1689" s="255"/>
      <c r="Y1689" s="255"/>
      <c r="Z1689" s="255"/>
      <c r="AA1689" s="255"/>
      <c r="AB1689" s="255"/>
      <c r="AC1689" s="255"/>
      <c r="AD1689" s="255"/>
      <c r="AE1689" s="362">
        <f>AE1688</f>
        <v>0</v>
      </c>
      <c r="AF1689" s="362">
        <f t="shared" ref="AF1689:AR1689" si="3676">AF1688</f>
        <v>0</v>
      </c>
      <c r="AG1689" s="362">
        <f t="shared" si="3676"/>
        <v>0</v>
      </c>
      <c r="AH1689" s="362">
        <f t="shared" si="3676"/>
        <v>0</v>
      </c>
      <c r="AI1689" s="362">
        <f t="shared" si="3676"/>
        <v>0</v>
      </c>
      <c r="AJ1689" s="362">
        <f t="shared" si="3676"/>
        <v>0</v>
      </c>
      <c r="AK1689" s="362">
        <f t="shared" si="3676"/>
        <v>0</v>
      </c>
      <c r="AL1689" s="362">
        <f t="shared" si="3676"/>
        <v>0</v>
      </c>
      <c r="AM1689" s="362">
        <f t="shared" si="3676"/>
        <v>0</v>
      </c>
      <c r="AN1689" s="362">
        <f t="shared" si="3676"/>
        <v>0</v>
      </c>
      <c r="AO1689" s="362">
        <f t="shared" si="3676"/>
        <v>0</v>
      </c>
      <c r="AP1689" s="362">
        <f t="shared" si="3676"/>
        <v>0</v>
      </c>
      <c r="AQ1689" s="362">
        <f t="shared" si="3676"/>
        <v>0</v>
      </c>
      <c r="AR1689" s="362">
        <f t="shared" si="3676"/>
        <v>0</v>
      </c>
      <c r="AS1689" s="266"/>
    </row>
    <row r="1690" spans="1:45" ht="15" hidden="1" customHeight="1" outlineLevel="1">
      <c r="A1690" s="464"/>
      <c r="B1690" s="382"/>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251"/>
      <c r="AE1690" s="363"/>
      <c r="AF1690" s="376"/>
      <c r="AG1690" s="376"/>
      <c r="AH1690" s="376"/>
      <c r="AI1690" s="376"/>
      <c r="AJ1690" s="376"/>
      <c r="AK1690" s="376"/>
      <c r="AL1690" s="376"/>
      <c r="AM1690" s="376"/>
      <c r="AN1690" s="376"/>
      <c r="AO1690" s="376"/>
      <c r="AP1690" s="376"/>
      <c r="AQ1690" s="376"/>
      <c r="AR1690" s="376"/>
      <c r="AS1690" s="266"/>
    </row>
    <row r="1691" spans="1:45" ht="15" hidden="1" customHeight="1" outlineLevel="1">
      <c r="A1691" s="464"/>
      <c r="B1691" s="248" t="s">
        <v>499</v>
      </c>
      <c r="C1691" s="251"/>
      <c r="D1691" s="251"/>
      <c r="E1691" s="251"/>
      <c r="F1691" s="251"/>
      <c r="G1691" s="251"/>
      <c r="H1691" s="251"/>
      <c r="I1691" s="251"/>
      <c r="J1691" s="251"/>
      <c r="K1691" s="251"/>
      <c r="L1691" s="251"/>
      <c r="M1691" s="251"/>
      <c r="N1691" s="251"/>
      <c r="O1691" s="251"/>
      <c r="P1691" s="251"/>
      <c r="Q1691" s="251"/>
      <c r="R1691" s="251"/>
      <c r="S1691" s="251"/>
      <c r="T1691" s="251"/>
      <c r="U1691" s="251"/>
      <c r="V1691" s="251"/>
      <c r="W1691" s="251"/>
      <c r="X1691" s="251"/>
      <c r="Y1691" s="251"/>
      <c r="Z1691" s="251"/>
      <c r="AA1691" s="251"/>
      <c r="AB1691" s="251"/>
      <c r="AC1691" s="251"/>
      <c r="AD1691" s="251"/>
      <c r="AE1691" s="363"/>
      <c r="AF1691" s="376"/>
      <c r="AG1691" s="376"/>
      <c r="AH1691" s="376"/>
      <c r="AI1691" s="376"/>
      <c r="AJ1691" s="376"/>
      <c r="AK1691" s="376"/>
      <c r="AL1691" s="376"/>
      <c r="AM1691" s="376"/>
      <c r="AN1691" s="376"/>
      <c r="AO1691" s="376"/>
      <c r="AP1691" s="376"/>
      <c r="AQ1691" s="376"/>
      <c r="AR1691" s="376"/>
      <c r="AS1691" s="266"/>
    </row>
    <row r="1692" spans="1:45" ht="28.5" hidden="1" customHeight="1" outlineLevel="1">
      <c r="A1692" s="464">
        <v>36</v>
      </c>
      <c r="B1692" s="379" t="s">
        <v>128</v>
      </c>
      <c r="C1692" s="251" t="s">
        <v>25</v>
      </c>
      <c r="D1692" s="255"/>
      <c r="E1692" s="255"/>
      <c r="F1692" s="255"/>
      <c r="G1692" s="255"/>
      <c r="H1692" s="255"/>
      <c r="I1692" s="255"/>
      <c r="J1692" s="255"/>
      <c r="K1692" s="255"/>
      <c r="L1692" s="255"/>
      <c r="M1692" s="255"/>
      <c r="N1692" s="255"/>
      <c r="O1692" s="255"/>
      <c r="P1692" s="255"/>
      <c r="Q1692" s="255">
        <v>12</v>
      </c>
      <c r="R1692" s="255"/>
      <c r="S1692" s="255"/>
      <c r="T1692" s="255"/>
      <c r="U1692" s="255"/>
      <c r="V1692" s="255"/>
      <c r="W1692" s="255"/>
      <c r="X1692" s="255"/>
      <c r="Y1692" s="255"/>
      <c r="Z1692" s="255"/>
      <c r="AA1692" s="255"/>
      <c r="AB1692" s="255"/>
      <c r="AC1692" s="255"/>
      <c r="AD1692" s="255"/>
      <c r="AE1692" s="377"/>
      <c r="AF1692" s="366"/>
      <c r="AG1692" s="366"/>
      <c r="AH1692" s="366"/>
      <c r="AI1692" s="366"/>
      <c r="AJ1692" s="366"/>
      <c r="AK1692" s="366"/>
      <c r="AL1692" s="366"/>
      <c r="AM1692" s="366"/>
      <c r="AN1692" s="366"/>
      <c r="AO1692" s="366"/>
      <c r="AP1692" s="366"/>
      <c r="AQ1692" s="366"/>
      <c r="AR1692" s="366"/>
      <c r="AS1692" s="256">
        <f>SUM(AE1692:AR1692)</f>
        <v>0</v>
      </c>
    </row>
    <row r="1693" spans="1:45" ht="15" hidden="1" customHeight="1" outlineLevel="1">
      <c r="A1693" s="464"/>
      <c r="B1693" s="254" t="s">
        <v>958</v>
      </c>
      <c r="C1693" s="251" t="s">
        <v>163</v>
      </c>
      <c r="D1693" s="255"/>
      <c r="E1693" s="255"/>
      <c r="F1693" s="255"/>
      <c r="G1693" s="255"/>
      <c r="H1693" s="255"/>
      <c r="I1693" s="255"/>
      <c r="J1693" s="255"/>
      <c r="K1693" s="255"/>
      <c r="L1693" s="255"/>
      <c r="M1693" s="255"/>
      <c r="N1693" s="255"/>
      <c r="O1693" s="255"/>
      <c r="P1693" s="255"/>
      <c r="Q1693" s="255">
        <f>Q1692</f>
        <v>12</v>
      </c>
      <c r="R1693" s="255"/>
      <c r="S1693" s="255"/>
      <c r="T1693" s="255"/>
      <c r="U1693" s="255"/>
      <c r="V1693" s="255"/>
      <c r="W1693" s="255"/>
      <c r="X1693" s="255"/>
      <c r="Y1693" s="255"/>
      <c r="Z1693" s="255"/>
      <c r="AA1693" s="255"/>
      <c r="AB1693" s="255"/>
      <c r="AC1693" s="255"/>
      <c r="AD1693" s="255"/>
      <c r="AE1693" s="362">
        <f>AE1692</f>
        <v>0</v>
      </c>
      <c r="AF1693" s="362">
        <f t="shared" ref="AF1693:AR1693" si="3677">AF1692</f>
        <v>0</v>
      </c>
      <c r="AG1693" s="362">
        <f t="shared" si="3677"/>
        <v>0</v>
      </c>
      <c r="AH1693" s="362">
        <f t="shared" si="3677"/>
        <v>0</v>
      </c>
      <c r="AI1693" s="362">
        <f t="shared" si="3677"/>
        <v>0</v>
      </c>
      <c r="AJ1693" s="362">
        <f t="shared" si="3677"/>
        <v>0</v>
      </c>
      <c r="AK1693" s="362">
        <f t="shared" si="3677"/>
        <v>0</v>
      </c>
      <c r="AL1693" s="362">
        <f t="shared" si="3677"/>
        <v>0</v>
      </c>
      <c r="AM1693" s="362">
        <f t="shared" si="3677"/>
        <v>0</v>
      </c>
      <c r="AN1693" s="362">
        <f t="shared" si="3677"/>
        <v>0</v>
      </c>
      <c r="AO1693" s="362">
        <f t="shared" si="3677"/>
        <v>0</v>
      </c>
      <c r="AP1693" s="362">
        <f t="shared" si="3677"/>
        <v>0</v>
      </c>
      <c r="AQ1693" s="362">
        <f t="shared" si="3677"/>
        <v>0</v>
      </c>
      <c r="AR1693" s="362">
        <f t="shared" si="3677"/>
        <v>0</v>
      </c>
      <c r="AS1693" s="266"/>
    </row>
    <row r="1694" spans="1:45" ht="15" hidden="1" customHeight="1" outlineLevel="1">
      <c r="A1694" s="464"/>
      <c r="B1694" s="379"/>
      <c r="C1694" s="251"/>
      <c r="D1694" s="251"/>
      <c r="E1694" s="251"/>
      <c r="F1694" s="251"/>
      <c r="G1694" s="251"/>
      <c r="H1694" s="251"/>
      <c r="I1694" s="251"/>
      <c r="J1694" s="251"/>
      <c r="K1694" s="251"/>
      <c r="L1694" s="251"/>
      <c r="M1694" s="251"/>
      <c r="N1694" s="251"/>
      <c r="O1694" s="251"/>
      <c r="P1694" s="251"/>
      <c r="Q1694" s="251"/>
      <c r="R1694" s="251"/>
      <c r="S1694" s="251"/>
      <c r="T1694" s="251"/>
      <c r="U1694" s="251"/>
      <c r="V1694" s="251"/>
      <c r="W1694" s="251"/>
      <c r="X1694" s="251"/>
      <c r="Y1694" s="251"/>
      <c r="Z1694" s="251"/>
      <c r="AA1694" s="251"/>
      <c r="AB1694" s="251"/>
      <c r="AC1694" s="251"/>
      <c r="AD1694" s="251"/>
      <c r="AE1694" s="363"/>
      <c r="AF1694" s="376"/>
      <c r="AG1694" s="376"/>
      <c r="AH1694" s="376"/>
      <c r="AI1694" s="376"/>
      <c r="AJ1694" s="376"/>
      <c r="AK1694" s="376"/>
      <c r="AL1694" s="376"/>
      <c r="AM1694" s="376"/>
      <c r="AN1694" s="376"/>
      <c r="AO1694" s="376"/>
      <c r="AP1694" s="376"/>
      <c r="AQ1694" s="376"/>
      <c r="AR1694" s="376"/>
      <c r="AS1694" s="266"/>
    </row>
    <row r="1695" spans="1:45" ht="15" hidden="1" customHeight="1" outlineLevel="1">
      <c r="A1695" s="464">
        <v>37</v>
      </c>
      <c r="B1695" s="379" t="s">
        <v>129</v>
      </c>
      <c r="C1695" s="251" t="s">
        <v>25</v>
      </c>
      <c r="D1695" s="255"/>
      <c r="E1695" s="255"/>
      <c r="F1695" s="255"/>
      <c r="G1695" s="255"/>
      <c r="H1695" s="255"/>
      <c r="I1695" s="255"/>
      <c r="J1695" s="255"/>
      <c r="K1695" s="255"/>
      <c r="L1695" s="255"/>
      <c r="M1695" s="255"/>
      <c r="N1695" s="255"/>
      <c r="O1695" s="255"/>
      <c r="P1695" s="255"/>
      <c r="Q1695" s="255">
        <v>12</v>
      </c>
      <c r="R1695" s="255"/>
      <c r="S1695" s="255"/>
      <c r="T1695" s="255"/>
      <c r="U1695" s="255"/>
      <c r="V1695" s="255"/>
      <c r="W1695" s="255"/>
      <c r="X1695" s="255"/>
      <c r="Y1695" s="255"/>
      <c r="Z1695" s="255"/>
      <c r="AA1695" s="255"/>
      <c r="AB1695" s="255"/>
      <c r="AC1695" s="255"/>
      <c r="AD1695" s="255"/>
      <c r="AE1695" s="377"/>
      <c r="AF1695" s="366"/>
      <c r="AG1695" s="366"/>
      <c r="AH1695" s="366"/>
      <c r="AI1695" s="366"/>
      <c r="AJ1695" s="366"/>
      <c r="AK1695" s="366"/>
      <c r="AL1695" s="366"/>
      <c r="AM1695" s="366"/>
      <c r="AN1695" s="366"/>
      <c r="AO1695" s="366"/>
      <c r="AP1695" s="366"/>
      <c r="AQ1695" s="366"/>
      <c r="AR1695" s="366"/>
      <c r="AS1695" s="256">
        <f>SUM(AE1695:AR1695)</f>
        <v>0</v>
      </c>
    </row>
    <row r="1696" spans="1:45" ht="15" hidden="1" customHeight="1" outlineLevel="1">
      <c r="A1696" s="464"/>
      <c r="B1696" s="254" t="s">
        <v>958</v>
      </c>
      <c r="C1696" s="251" t="s">
        <v>163</v>
      </c>
      <c r="D1696" s="255"/>
      <c r="E1696" s="255"/>
      <c r="F1696" s="255"/>
      <c r="G1696" s="255"/>
      <c r="H1696" s="255"/>
      <c r="I1696" s="255"/>
      <c r="J1696" s="255"/>
      <c r="K1696" s="255"/>
      <c r="L1696" s="255"/>
      <c r="M1696" s="255"/>
      <c r="N1696" s="255"/>
      <c r="O1696" s="255"/>
      <c r="P1696" s="255"/>
      <c r="Q1696" s="255">
        <f>Q1695</f>
        <v>12</v>
      </c>
      <c r="R1696" s="255"/>
      <c r="S1696" s="255"/>
      <c r="T1696" s="255"/>
      <c r="U1696" s="255"/>
      <c r="V1696" s="255"/>
      <c r="W1696" s="255"/>
      <c r="X1696" s="255"/>
      <c r="Y1696" s="255"/>
      <c r="Z1696" s="255"/>
      <c r="AA1696" s="255"/>
      <c r="AB1696" s="255"/>
      <c r="AC1696" s="255"/>
      <c r="AD1696" s="255"/>
      <c r="AE1696" s="362">
        <f>AE1695</f>
        <v>0</v>
      </c>
      <c r="AF1696" s="362">
        <f t="shared" ref="AF1696:AR1696" si="3678">AF1695</f>
        <v>0</v>
      </c>
      <c r="AG1696" s="362">
        <f t="shared" si="3678"/>
        <v>0</v>
      </c>
      <c r="AH1696" s="362">
        <f t="shared" si="3678"/>
        <v>0</v>
      </c>
      <c r="AI1696" s="362">
        <f t="shared" si="3678"/>
        <v>0</v>
      </c>
      <c r="AJ1696" s="362">
        <f t="shared" si="3678"/>
        <v>0</v>
      </c>
      <c r="AK1696" s="362">
        <f t="shared" si="3678"/>
        <v>0</v>
      </c>
      <c r="AL1696" s="362">
        <f t="shared" si="3678"/>
        <v>0</v>
      </c>
      <c r="AM1696" s="362">
        <f t="shared" si="3678"/>
        <v>0</v>
      </c>
      <c r="AN1696" s="362">
        <f t="shared" si="3678"/>
        <v>0</v>
      </c>
      <c r="AO1696" s="362">
        <f t="shared" si="3678"/>
        <v>0</v>
      </c>
      <c r="AP1696" s="362">
        <f t="shared" si="3678"/>
        <v>0</v>
      </c>
      <c r="AQ1696" s="362">
        <f t="shared" si="3678"/>
        <v>0</v>
      </c>
      <c r="AR1696" s="362">
        <f t="shared" si="3678"/>
        <v>0</v>
      </c>
      <c r="AS1696" s="266"/>
    </row>
    <row r="1697" spans="1:45" ht="15" hidden="1" customHeight="1" outlineLevel="1">
      <c r="A1697" s="464"/>
      <c r="B1697" s="379"/>
      <c r="C1697" s="251"/>
      <c r="D1697" s="251"/>
      <c r="E1697" s="251"/>
      <c r="F1697" s="251"/>
      <c r="G1697" s="251"/>
      <c r="H1697" s="251"/>
      <c r="I1697" s="251"/>
      <c r="J1697" s="251"/>
      <c r="K1697" s="251"/>
      <c r="L1697" s="251"/>
      <c r="M1697" s="251"/>
      <c r="N1697" s="251"/>
      <c r="O1697" s="251"/>
      <c r="P1697" s="251"/>
      <c r="Q1697" s="251"/>
      <c r="R1697" s="251"/>
      <c r="S1697" s="251"/>
      <c r="T1697" s="251"/>
      <c r="U1697" s="251"/>
      <c r="V1697" s="251"/>
      <c r="W1697" s="251"/>
      <c r="X1697" s="251"/>
      <c r="Y1697" s="251"/>
      <c r="Z1697" s="251"/>
      <c r="AA1697" s="251"/>
      <c r="AB1697" s="251"/>
      <c r="AC1697" s="251"/>
      <c r="AD1697" s="251"/>
      <c r="AE1697" s="363"/>
      <c r="AF1697" s="376"/>
      <c r="AG1697" s="376"/>
      <c r="AH1697" s="376"/>
      <c r="AI1697" s="376"/>
      <c r="AJ1697" s="376"/>
      <c r="AK1697" s="376"/>
      <c r="AL1697" s="376"/>
      <c r="AM1697" s="376"/>
      <c r="AN1697" s="376"/>
      <c r="AO1697" s="376"/>
      <c r="AP1697" s="376"/>
      <c r="AQ1697" s="376"/>
      <c r="AR1697" s="376"/>
      <c r="AS1697" s="266"/>
    </row>
    <row r="1698" spans="1:45" ht="15" hidden="1" customHeight="1" outlineLevel="1">
      <c r="A1698" s="464">
        <v>38</v>
      </c>
      <c r="B1698" s="379" t="s">
        <v>130</v>
      </c>
      <c r="C1698" s="251" t="s">
        <v>25</v>
      </c>
      <c r="D1698" s="255"/>
      <c r="E1698" s="255"/>
      <c r="F1698" s="255"/>
      <c r="G1698" s="255"/>
      <c r="H1698" s="255"/>
      <c r="I1698" s="255"/>
      <c r="J1698" s="255"/>
      <c r="K1698" s="255"/>
      <c r="L1698" s="255"/>
      <c r="M1698" s="255"/>
      <c r="N1698" s="255"/>
      <c r="O1698" s="255"/>
      <c r="P1698" s="255"/>
      <c r="Q1698" s="255">
        <v>12</v>
      </c>
      <c r="R1698" s="255"/>
      <c r="S1698" s="255"/>
      <c r="T1698" s="255"/>
      <c r="U1698" s="255"/>
      <c r="V1698" s="255"/>
      <c r="W1698" s="255"/>
      <c r="X1698" s="255"/>
      <c r="Y1698" s="255"/>
      <c r="Z1698" s="255"/>
      <c r="AA1698" s="255"/>
      <c r="AB1698" s="255"/>
      <c r="AC1698" s="255"/>
      <c r="AD1698" s="255"/>
      <c r="AE1698" s="377"/>
      <c r="AF1698" s="366"/>
      <c r="AG1698" s="366"/>
      <c r="AH1698" s="366"/>
      <c r="AI1698" s="366"/>
      <c r="AJ1698" s="366"/>
      <c r="AK1698" s="366"/>
      <c r="AL1698" s="366"/>
      <c r="AM1698" s="366"/>
      <c r="AN1698" s="366"/>
      <c r="AO1698" s="366"/>
      <c r="AP1698" s="366"/>
      <c r="AQ1698" s="366"/>
      <c r="AR1698" s="366"/>
      <c r="AS1698" s="256">
        <f>SUM(AE1698:AR1698)</f>
        <v>0</v>
      </c>
    </row>
    <row r="1699" spans="1:45" ht="15" hidden="1" customHeight="1" outlineLevel="1">
      <c r="A1699" s="464"/>
      <c r="B1699" s="254" t="s">
        <v>958</v>
      </c>
      <c r="C1699" s="251" t="s">
        <v>163</v>
      </c>
      <c r="D1699" s="255"/>
      <c r="E1699" s="255"/>
      <c r="F1699" s="255"/>
      <c r="G1699" s="255"/>
      <c r="H1699" s="255"/>
      <c r="I1699" s="255"/>
      <c r="J1699" s="255"/>
      <c r="K1699" s="255"/>
      <c r="L1699" s="255"/>
      <c r="M1699" s="255"/>
      <c r="N1699" s="255"/>
      <c r="O1699" s="255"/>
      <c r="P1699" s="255"/>
      <c r="Q1699" s="255">
        <f>Q1698</f>
        <v>12</v>
      </c>
      <c r="R1699" s="255"/>
      <c r="S1699" s="255"/>
      <c r="T1699" s="255"/>
      <c r="U1699" s="255"/>
      <c r="V1699" s="255"/>
      <c r="W1699" s="255"/>
      <c r="X1699" s="255"/>
      <c r="Y1699" s="255"/>
      <c r="Z1699" s="255"/>
      <c r="AA1699" s="255"/>
      <c r="AB1699" s="255"/>
      <c r="AC1699" s="255"/>
      <c r="AD1699" s="255"/>
      <c r="AE1699" s="362">
        <f>AE1698</f>
        <v>0</v>
      </c>
      <c r="AF1699" s="362">
        <f t="shared" ref="AF1699:AR1699" si="3679">AF1698</f>
        <v>0</v>
      </c>
      <c r="AG1699" s="362">
        <f t="shared" si="3679"/>
        <v>0</v>
      </c>
      <c r="AH1699" s="362">
        <f t="shared" si="3679"/>
        <v>0</v>
      </c>
      <c r="AI1699" s="362">
        <f t="shared" si="3679"/>
        <v>0</v>
      </c>
      <c r="AJ1699" s="362">
        <f t="shared" si="3679"/>
        <v>0</v>
      </c>
      <c r="AK1699" s="362">
        <f t="shared" si="3679"/>
        <v>0</v>
      </c>
      <c r="AL1699" s="362">
        <f t="shared" si="3679"/>
        <v>0</v>
      </c>
      <c r="AM1699" s="362">
        <f t="shared" si="3679"/>
        <v>0</v>
      </c>
      <c r="AN1699" s="362">
        <f t="shared" si="3679"/>
        <v>0</v>
      </c>
      <c r="AO1699" s="362">
        <f t="shared" si="3679"/>
        <v>0</v>
      </c>
      <c r="AP1699" s="362">
        <f t="shared" si="3679"/>
        <v>0</v>
      </c>
      <c r="AQ1699" s="362">
        <f t="shared" si="3679"/>
        <v>0</v>
      </c>
      <c r="AR1699" s="362">
        <f t="shared" si="3679"/>
        <v>0</v>
      </c>
      <c r="AS1699" s="266"/>
    </row>
    <row r="1700" spans="1:45" ht="15" hidden="1" customHeight="1" outlineLevel="1">
      <c r="A1700" s="464"/>
      <c r="B1700" s="379"/>
      <c r="C1700" s="251"/>
      <c r="D1700" s="251"/>
      <c r="E1700" s="251"/>
      <c r="F1700" s="251"/>
      <c r="G1700" s="251"/>
      <c r="H1700" s="251"/>
      <c r="I1700" s="251"/>
      <c r="J1700" s="251"/>
      <c r="K1700" s="251"/>
      <c r="L1700" s="251"/>
      <c r="M1700" s="251"/>
      <c r="N1700" s="251"/>
      <c r="O1700" s="251"/>
      <c r="P1700" s="251"/>
      <c r="Q1700" s="251"/>
      <c r="R1700" s="251"/>
      <c r="S1700" s="251"/>
      <c r="T1700" s="251"/>
      <c r="U1700" s="251"/>
      <c r="V1700" s="251"/>
      <c r="W1700" s="251"/>
      <c r="X1700" s="251"/>
      <c r="Y1700" s="251"/>
      <c r="Z1700" s="251"/>
      <c r="AA1700" s="251"/>
      <c r="AB1700" s="251"/>
      <c r="AC1700" s="251"/>
      <c r="AD1700" s="251"/>
      <c r="AE1700" s="363"/>
      <c r="AF1700" s="376"/>
      <c r="AG1700" s="376"/>
      <c r="AH1700" s="376"/>
      <c r="AI1700" s="376"/>
      <c r="AJ1700" s="376"/>
      <c r="AK1700" s="376"/>
      <c r="AL1700" s="376"/>
      <c r="AM1700" s="376"/>
      <c r="AN1700" s="376"/>
      <c r="AO1700" s="376"/>
      <c r="AP1700" s="376"/>
      <c r="AQ1700" s="376"/>
      <c r="AR1700" s="376"/>
      <c r="AS1700" s="266"/>
    </row>
    <row r="1701" spans="1:45" ht="15" hidden="1" customHeight="1" outlineLevel="1">
      <c r="A1701" s="464">
        <v>39</v>
      </c>
      <c r="B1701" s="379" t="s">
        <v>131</v>
      </c>
      <c r="C1701" s="251" t="s">
        <v>25</v>
      </c>
      <c r="D1701" s="255"/>
      <c r="E1701" s="255"/>
      <c r="F1701" s="255"/>
      <c r="G1701" s="255"/>
      <c r="H1701" s="255"/>
      <c r="I1701" s="255"/>
      <c r="J1701" s="255"/>
      <c r="K1701" s="255"/>
      <c r="L1701" s="255"/>
      <c r="M1701" s="255"/>
      <c r="N1701" s="255"/>
      <c r="O1701" s="255"/>
      <c r="P1701" s="255"/>
      <c r="Q1701" s="255">
        <v>12</v>
      </c>
      <c r="R1701" s="255"/>
      <c r="S1701" s="255"/>
      <c r="T1701" s="255"/>
      <c r="U1701" s="255"/>
      <c r="V1701" s="255"/>
      <c r="W1701" s="255"/>
      <c r="X1701" s="255"/>
      <c r="Y1701" s="255"/>
      <c r="Z1701" s="255"/>
      <c r="AA1701" s="255"/>
      <c r="AB1701" s="255"/>
      <c r="AC1701" s="255"/>
      <c r="AD1701" s="255"/>
      <c r="AE1701" s="377"/>
      <c r="AF1701" s="366"/>
      <c r="AG1701" s="366"/>
      <c r="AH1701" s="366"/>
      <c r="AI1701" s="366"/>
      <c r="AJ1701" s="366"/>
      <c r="AK1701" s="366"/>
      <c r="AL1701" s="366"/>
      <c r="AM1701" s="366"/>
      <c r="AN1701" s="366"/>
      <c r="AO1701" s="366"/>
      <c r="AP1701" s="366"/>
      <c r="AQ1701" s="366"/>
      <c r="AR1701" s="366"/>
      <c r="AS1701" s="256">
        <f>SUM(AE1701:AR1701)</f>
        <v>0</v>
      </c>
    </row>
    <row r="1702" spans="1:45" ht="15" hidden="1" customHeight="1" outlineLevel="1">
      <c r="A1702" s="464"/>
      <c r="B1702" s="254" t="s">
        <v>958</v>
      </c>
      <c r="C1702" s="251" t="s">
        <v>163</v>
      </c>
      <c r="D1702" s="255"/>
      <c r="E1702" s="255"/>
      <c r="F1702" s="255"/>
      <c r="G1702" s="255"/>
      <c r="H1702" s="255"/>
      <c r="I1702" s="255"/>
      <c r="J1702" s="255"/>
      <c r="K1702" s="255"/>
      <c r="L1702" s="255"/>
      <c r="M1702" s="255"/>
      <c r="N1702" s="255"/>
      <c r="O1702" s="255"/>
      <c r="P1702" s="255"/>
      <c r="Q1702" s="255">
        <f>Q1701</f>
        <v>12</v>
      </c>
      <c r="R1702" s="255"/>
      <c r="S1702" s="255"/>
      <c r="T1702" s="255"/>
      <c r="U1702" s="255"/>
      <c r="V1702" s="255"/>
      <c r="W1702" s="255"/>
      <c r="X1702" s="255"/>
      <c r="Y1702" s="255"/>
      <c r="Z1702" s="255"/>
      <c r="AA1702" s="255"/>
      <c r="AB1702" s="255"/>
      <c r="AC1702" s="255"/>
      <c r="AD1702" s="255"/>
      <c r="AE1702" s="362">
        <f>AE1701</f>
        <v>0</v>
      </c>
      <c r="AF1702" s="362">
        <f t="shared" ref="AF1702:AR1702" si="3680">AF1701</f>
        <v>0</v>
      </c>
      <c r="AG1702" s="362">
        <f t="shared" si="3680"/>
        <v>0</v>
      </c>
      <c r="AH1702" s="362">
        <f t="shared" si="3680"/>
        <v>0</v>
      </c>
      <c r="AI1702" s="362">
        <f t="shared" si="3680"/>
        <v>0</v>
      </c>
      <c r="AJ1702" s="362">
        <f t="shared" si="3680"/>
        <v>0</v>
      </c>
      <c r="AK1702" s="362">
        <f t="shared" si="3680"/>
        <v>0</v>
      </c>
      <c r="AL1702" s="362">
        <f t="shared" si="3680"/>
        <v>0</v>
      </c>
      <c r="AM1702" s="362">
        <f t="shared" si="3680"/>
        <v>0</v>
      </c>
      <c r="AN1702" s="362">
        <f t="shared" si="3680"/>
        <v>0</v>
      </c>
      <c r="AO1702" s="362">
        <f t="shared" si="3680"/>
        <v>0</v>
      </c>
      <c r="AP1702" s="362">
        <f t="shared" si="3680"/>
        <v>0</v>
      </c>
      <c r="AQ1702" s="362">
        <f t="shared" si="3680"/>
        <v>0</v>
      </c>
      <c r="AR1702" s="362">
        <f t="shared" si="3680"/>
        <v>0</v>
      </c>
      <c r="AS1702" s="266"/>
    </row>
    <row r="1703" spans="1:45" ht="15" hidden="1" customHeight="1" outlineLevel="1">
      <c r="A1703" s="464"/>
      <c r="B1703" s="379"/>
      <c r="C1703" s="251"/>
      <c r="D1703" s="251"/>
      <c r="E1703" s="251"/>
      <c r="F1703" s="251"/>
      <c r="G1703" s="251"/>
      <c r="H1703" s="251"/>
      <c r="I1703" s="251"/>
      <c r="J1703" s="251"/>
      <c r="K1703" s="251"/>
      <c r="L1703" s="251"/>
      <c r="M1703" s="251"/>
      <c r="N1703" s="251"/>
      <c r="O1703" s="251"/>
      <c r="P1703" s="251"/>
      <c r="Q1703" s="251"/>
      <c r="R1703" s="251"/>
      <c r="S1703" s="251"/>
      <c r="T1703" s="251"/>
      <c r="U1703" s="251"/>
      <c r="V1703" s="251"/>
      <c r="W1703" s="251"/>
      <c r="X1703" s="251"/>
      <c r="Y1703" s="251"/>
      <c r="Z1703" s="251"/>
      <c r="AA1703" s="251"/>
      <c r="AB1703" s="251"/>
      <c r="AC1703" s="251"/>
      <c r="AD1703" s="251"/>
      <c r="AE1703" s="363"/>
      <c r="AF1703" s="376"/>
      <c r="AG1703" s="376"/>
      <c r="AH1703" s="376"/>
      <c r="AI1703" s="376"/>
      <c r="AJ1703" s="376"/>
      <c r="AK1703" s="376"/>
      <c r="AL1703" s="376"/>
      <c r="AM1703" s="376"/>
      <c r="AN1703" s="376"/>
      <c r="AO1703" s="376"/>
      <c r="AP1703" s="376"/>
      <c r="AQ1703" s="376"/>
      <c r="AR1703" s="376"/>
      <c r="AS1703" s="266"/>
    </row>
    <row r="1704" spans="1:45" ht="15" hidden="1" customHeight="1" outlineLevel="1">
      <c r="A1704" s="464">
        <v>40</v>
      </c>
      <c r="B1704" s="379" t="s">
        <v>132</v>
      </c>
      <c r="C1704" s="251" t="s">
        <v>25</v>
      </c>
      <c r="D1704" s="255"/>
      <c r="E1704" s="255"/>
      <c r="F1704" s="255"/>
      <c r="G1704" s="255"/>
      <c r="H1704" s="255"/>
      <c r="I1704" s="255"/>
      <c r="J1704" s="255"/>
      <c r="K1704" s="255"/>
      <c r="L1704" s="255"/>
      <c r="M1704" s="255"/>
      <c r="N1704" s="255"/>
      <c r="O1704" s="255"/>
      <c r="P1704" s="255"/>
      <c r="Q1704" s="255">
        <v>12</v>
      </c>
      <c r="R1704" s="255"/>
      <c r="S1704" s="255"/>
      <c r="T1704" s="255"/>
      <c r="U1704" s="255"/>
      <c r="V1704" s="255"/>
      <c r="W1704" s="255"/>
      <c r="X1704" s="255"/>
      <c r="Y1704" s="255"/>
      <c r="Z1704" s="255"/>
      <c r="AA1704" s="255"/>
      <c r="AB1704" s="255"/>
      <c r="AC1704" s="255"/>
      <c r="AD1704" s="255"/>
      <c r="AE1704" s="377"/>
      <c r="AF1704" s="366"/>
      <c r="AG1704" s="366"/>
      <c r="AH1704" s="366"/>
      <c r="AI1704" s="366"/>
      <c r="AJ1704" s="366"/>
      <c r="AK1704" s="366"/>
      <c r="AL1704" s="366"/>
      <c r="AM1704" s="366"/>
      <c r="AN1704" s="366"/>
      <c r="AO1704" s="366"/>
      <c r="AP1704" s="366"/>
      <c r="AQ1704" s="366"/>
      <c r="AR1704" s="366"/>
      <c r="AS1704" s="256">
        <f>SUM(AE1704:AR1704)</f>
        <v>0</v>
      </c>
    </row>
    <row r="1705" spans="1:45" ht="15" hidden="1" customHeight="1" outlineLevel="1">
      <c r="A1705" s="464"/>
      <c r="B1705" s="254" t="s">
        <v>958</v>
      </c>
      <c r="C1705" s="251" t="s">
        <v>163</v>
      </c>
      <c r="D1705" s="255"/>
      <c r="E1705" s="255"/>
      <c r="F1705" s="255"/>
      <c r="G1705" s="255"/>
      <c r="H1705" s="255"/>
      <c r="I1705" s="255"/>
      <c r="J1705" s="255"/>
      <c r="K1705" s="255"/>
      <c r="L1705" s="255"/>
      <c r="M1705" s="255"/>
      <c r="N1705" s="255"/>
      <c r="O1705" s="255"/>
      <c r="P1705" s="255"/>
      <c r="Q1705" s="255">
        <f>Q1704</f>
        <v>12</v>
      </c>
      <c r="R1705" s="255"/>
      <c r="S1705" s="255"/>
      <c r="T1705" s="255"/>
      <c r="U1705" s="255"/>
      <c r="V1705" s="255"/>
      <c r="W1705" s="255"/>
      <c r="X1705" s="255"/>
      <c r="Y1705" s="255"/>
      <c r="Z1705" s="255"/>
      <c r="AA1705" s="255"/>
      <c r="AB1705" s="255"/>
      <c r="AC1705" s="255"/>
      <c r="AD1705" s="255"/>
      <c r="AE1705" s="362">
        <f>AE1704</f>
        <v>0</v>
      </c>
      <c r="AF1705" s="362">
        <f t="shared" ref="AF1705:AR1705" si="3681">AF1704</f>
        <v>0</v>
      </c>
      <c r="AG1705" s="362">
        <f t="shared" si="3681"/>
        <v>0</v>
      </c>
      <c r="AH1705" s="362">
        <f t="shared" si="3681"/>
        <v>0</v>
      </c>
      <c r="AI1705" s="362">
        <f t="shared" si="3681"/>
        <v>0</v>
      </c>
      <c r="AJ1705" s="362">
        <f t="shared" si="3681"/>
        <v>0</v>
      </c>
      <c r="AK1705" s="362">
        <f t="shared" si="3681"/>
        <v>0</v>
      </c>
      <c r="AL1705" s="362">
        <f t="shared" si="3681"/>
        <v>0</v>
      </c>
      <c r="AM1705" s="362">
        <f t="shared" si="3681"/>
        <v>0</v>
      </c>
      <c r="AN1705" s="362">
        <f t="shared" si="3681"/>
        <v>0</v>
      </c>
      <c r="AO1705" s="362">
        <f t="shared" si="3681"/>
        <v>0</v>
      </c>
      <c r="AP1705" s="362">
        <f t="shared" si="3681"/>
        <v>0</v>
      </c>
      <c r="AQ1705" s="362">
        <f t="shared" si="3681"/>
        <v>0</v>
      </c>
      <c r="AR1705" s="362">
        <f t="shared" si="3681"/>
        <v>0</v>
      </c>
      <c r="AS1705" s="266"/>
    </row>
    <row r="1706" spans="1:45" ht="15" hidden="1" customHeight="1" outlineLevel="1">
      <c r="A1706" s="464"/>
      <c r="B1706" s="379"/>
      <c r="C1706" s="251"/>
      <c r="D1706" s="251"/>
      <c r="E1706" s="251"/>
      <c r="F1706" s="251"/>
      <c r="G1706" s="251"/>
      <c r="H1706" s="251"/>
      <c r="I1706" s="251"/>
      <c r="J1706" s="251"/>
      <c r="K1706" s="251"/>
      <c r="L1706" s="251"/>
      <c r="M1706" s="251"/>
      <c r="N1706" s="251"/>
      <c r="O1706" s="251"/>
      <c r="P1706" s="251"/>
      <c r="Q1706" s="251"/>
      <c r="R1706" s="251"/>
      <c r="S1706" s="251"/>
      <c r="T1706" s="251"/>
      <c r="U1706" s="251"/>
      <c r="V1706" s="251"/>
      <c r="W1706" s="251"/>
      <c r="X1706" s="251"/>
      <c r="Y1706" s="251"/>
      <c r="Z1706" s="251"/>
      <c r="AA1706" s="251"/>
      <c r="AB1706" s="251"/>
      <c r="AC1706" s="251"/>
      <c r="AD1706" s="251"/>
      <c r="AE1706" s="363"/>
      <c r="AF1706" s="376"/>
      <c r="AG1706" s="376"/>
      <c r="AH1706" s="376"/>
      <c r="AI1706" s="376"/>
      <c r="AJ1706" s="376"/>
      <c r="AK1706" s="376"/>
      <c r="AL1706" s="376"/>
      <c r="AM1706" s="376"/>
      <c r="AN1706" s="376"/>
      <c r="AO1706" s="376"/>
      <c r="AP1706" s="376"/>
      <c r="AQ1706" s="376"/>
      <c r="AR1706" s="376"/>
      <c r="AS1706" s="266"/>
    </row>
    <row r="1707" spans="1:45" ht="28.5" hidden="1" customHeight="1" outlineLevel="1">
      <c r="A1707" s="464">
        <v>41</v>
      </c>
      <c r="B1707" s="379" t="s">
        <v>133</v>
      </c>
      <c r="C1707" s="251" t="s">
        <v>25</v>
      </c>
      <c r="D1707" s="255"/>
      <c r="E1707" s="255"/>
      <c r="F1707" s="255"/>
      <c r="G1707" s="255"/>
      <c r="H1707" s="255"/>
      <c r="I1707" s="255"/>
      <c r="J1707" s="255"/>
      <c r="K1707" s="255"/>
      <c r="L1707" s="255"/>
      <c r="M1707" s="255"/>
      <c r="N1707" s="255"/>
      <c r="O1707" s="255"/>
      <c r="P1707" s="255"/>
      <c r="Q1707" s="255">
        <v>12</v>
      </c>
      <c r="R1707" s="255"/>
      <c r="S1707" s="255"/>
      <c r="T1707" s="255"/>
      <c r="U1707" s="255"/>
      <c r="V1707" s="255"/>
      <c r="W1707" s="255"/>
      <c r="X1707" s="255"/>
      <c r="Y1707" s="255"/>
      <c r="Z1707" s="255"/>
      <c r="AA1707" s="255"/>
      <c r="AB1707" s="255"/>
      <c r="AC1707" s="255"/>
      <c r="AD1707" s="255"/>
      <c r="AE1707" s="377"/>
      <c r="AF1707" s="366"/>
      <c r="AG1707" s="366"/>
      <c r="AH1707" s="366"/>
      <c r="AI1707" s="366"/>
      <c r="AJ1707" s="366"/>
      <c r="AK1707" s="366"/>
      <c r="AL1707" s="366"/>
      <c r="AM1707" s="366"/>
      <c r="AN1707" s="366"/>
      <c r="AO1707" s="366"/>
      <c r="AP1707" s="366"/>
      <c r="AQ1707" s="366"/>
      <c r="AR1707" s="366"/>
      <c r="AS1707" s="256">
        <f>SUM(AE1707:AR1707)</f>
        <v>0</v>
      </c>
    </row>
    <row r="1708" spans="1:45" ht="15" hidden="1" customHeight="1" outlineLevel="1">
      <c r="A1708" s="464"/>
      <c r="B1708" s="254" t="s">
        <v>958</v>
      </c>
      <c r="C1708" s="251" t="s">
        <v>163</v>
      </c>
      <c r="D1708" s="255"/>
      <c r="E1708" s="255"/>
      <c r="F1708" s="255"/>
      <c r="G1708" s="255"/>
      <c r="H1708" s="255"/>
      <c r="I1708" s="255"/>
      <c r="J1708" s="255"/>
      <c r="K1708" s="255"/>
      <c r="L1708" s="255"/>
      <c r="M1708" s="255"/>
      <c r="N1708" s="255"/>
      <c r="O1708" s="255"/>
      <c r="P1708" s="255"/>
      <c r="Q1708" s="255">
        <f>Q1707</f>
        <v>12</v>
      </c>
      <c r="R1708" s="255"/>
      <c r="S1708" s="255"/>
      <c r="T1708" s="255"/>
      <c r="U1708" s="255"/>
      <c r="V1708" s="255"/>
      <c r="W1708" s="255"/>
      <c r="X1708" s="255"/>
      <c r="Y1708" s="255"/>
      <c r="Z1708" s="255"/>
      <c r="AA1708" s="255"/>
      <c r="AB1708" s="255"/>
      <c r="AC1708" s="255"/>
      <c r="AD1708" s="255"/>
      <c r="AE1708" s="362">
        <f>AE1707</f>
        <v>0</v>
      </c>
      <c r="AF1708" s="362">
        <f t="shared" ref="AF1708:AR1708" si="3682">AF1707</f>
        <v>0</v>
      </c>
      <c r="AG1708" s="362">
        <f t="shared" si="3682"/>
        <v>0</v>
      </c>
      <c r="AH1708" s="362">
        <f t="shared" si="3682"/>
        <v>0</v>
      </c>
      <c r="AI1708" s="362">
        <f t="shared" si="3682"/>
        <v>0</v>
      </c>
      <c r="AJ1708" s="362">
        <f t="shared" si="3682"/>
        <v>0</v>
      </c>
      <c r="AK1708" s="362">
        <f t="shared" si="3682"/>
        <v>0</v>
      </c>
      <c r="AL1708" s="362">
        <f t="shared" si="3682"/>
        <v>0</v>
      </c>
      <c r="AM1708" s="362">
        <f t="shared" si="3682"/>
        <v>0</v>
      </c>
      <c r="AN1708" s="362">
        <f t="shared" si="3682"/>
        <v>0</v>
      </c>
      <c r="AO1708" s="362">
        <f t="shared" si="3682"/>
        <v>0</v>
      </c>
      <c r="AP1708" s="362">
        <f t="shared" si="3682"/>
        <v>0</v>
      </c>
      <c r="AQ1708" s="362">
        <f t="shared" si="3682"/>
        <v>0</v>
      </c>
      <c r="AR1708" s="362">
        <f t="shared" si="3682"/>
        <v>0</v>
      </c>
      <c r="AS1708" s="266"/>
    </row>
    <row r="1709" spans="1:45" ht="15" hidden="1" customHeight="1" outlineLevel="1">
      <c r="A1709" s="464"/>
      <c r="B1709" s="379"/>
      <c r="C1709" s="251"/>
      <c r="D1709" s="251"/>
      <c r="E1709" s="251"/>
      <c r="F1709" s="251"/>
      <c r="G1709" s="251"/>
      <c r="H1709" s="251"/>
      <c r="I1709" s="251"/>
      <c r="J1709" s="251"/>
      <c r="K1709" s="251"/>
      <c r="L1709" s="251"/>
      <c r="M1709" s="251"/>
      <c r="N1709" s="251"/>
      <c r="O1709" s="251"/>
      <c r="P1709" s="251"/>
      <c r="Q1709" s="251"/>
      <c r="R1709" s="251"/>
      <c r="S1709" s="251"/>
      <c r="T1709" s="251"/>
      <c r="U1709" s="251"/>
      <c r="V1709" s="251"/>
      <c r="W1709" s="251"/>
      <c r="X1709" s="251"/>
      <c r="Y1709" s="251"/>
      <c r="Z1709" s="251"/>
      <c r="AA1709" s="251"/>
      <c r="AB1709" s="251"/>
      <c r="AC1709" s="251"/>
      <c r="AD1709" s="251"/>
      <c r="AE1709" s="363"/>
      <c r="AF1709" s="376"/>
      <c r="AG1709" s="376"/>
      <c r="AH1709" s="376"/>
      <c r="AI1709" s="376"/>
      <c r="AJ1709" s="376"/>
      <c r="AK1709" s="376"/>
      <c r="AL1709" s="376"/>
      <c r="AM1709" s="376"/>
      <c r="AN1709" s="376"/>
      <c r="AO1709" s="376"/>
      <c r="AP1709" s="376"/>
      <c r="AQ1709" s="376"/>
      <c r="AR1709" s="376"/>
      <c r="AS1709" s="266"/>
    </row>
    <row r="1710" spans="1:45" ht="28.5" hidden="1" customHeight="1" outlineLevel="1">
      <c r="A1710" s="464">
        <v>42</v>
      </c>
      <c r="B1710" s="379" t="s">
        <v>134</v>
      </c>
      <c r="C1710" s="251" t="s">
        <v>25</v>
      </c>
      <c r="D1710" s="255"/>
      <c r="E1710" s="255"/>
      <c r="F1710" s="255"/>
      <c r="G1710" s="255"/>
      <c r="H1710" s="255"/>
      <c r="I1710" s="255"/>
      <c r="J1710" s="255"/>
      <c r="K1710" s="255"/>
      <c r="L1710" s="255"/>
      <c r="M1710" s="255"/>
      <c r="N1710" s="255"/>
      <c r="O1710" s="255"/>
      <c r="P1710" s="255"/>
      <c r="Q1710" s="251"/>
      <c r="R1710" s="255"/>
      <c r="S1710" s="255"/>
      <c r="T1710" s="255"/>
      <c r="U1710" s="255"/>
      <c r="V1710" s="255"/>
      <c r="W1710" s="255"/>
      <c r="X1710" s="255"/>
      <c r="Y1710" s="255"/>
      <c r="Z1710" s="255"/>
      <c r="AA1710" s="255"/>
      <c r="AB1710" s="255"/>
      <c r="AC1710" s="255"/>
      <c r="AD1710" s="255"/>
      <c r="AE1710" s="377"/>
      <c r="AF1710" s="366"/>
      <c r="AG1710" s="366"/>
      <c r="AH1710" s="366"/>
      <c r="AI1710" s="366"/>
      <c r="AJ1710" s="366"/>
      <c r="AK1710" s="366"/>
      <c r="AL1710" s="366"/>
      <c r="AM1710" s="366"/>
      <c r="AN1710" s="366"/>
      <c r="AO1710" s="366"/>
      <c r="AP1710" s="366"/>
      <c r="AQ1710" s="366"/>
      <c r="AR1710" s="366"/>
      <c r="AS1710" s="256">
        <f>SUM(AE1710:AR1710)</f>
        <v>0</v>
      </c>
    </row>
    <row r="1711" spans="1:45" ht="15" hidden="1" customHeight="1" outlineLevel="1">
      <c r="A1711" s="464"/>
      <c r="B1711" s="254" t="s">
        <v>958</v>
      </c>
      <c r="C1711" s="251" t="s">
        <v>163</v>
      </c>
      <c r="D1711" s="255"/>
      <c r="E1711" s="255"/>
      <c r="F1711" s="255"/>
      <c r="G1711" s="255"/>
      <c r="H1711" s="255"/>
      <c r="I1711" s="255"/>
      <c r="J1711" s="255"/>
      <c r="K1711" s="255"/>
      <c r="L1711" s="255"/>
      <c r="M1711" s="255"/>
      <c r="N1711" s="255"/>
      <c r="O1711" s="255"/>
      <c r="P1711" s="255"/>
      <c r="Q1711" s="414"/>
      <c r="R1711" s="255"/>
      <c r="S1711" s="255"/>
      <c r="T1711" s="255"/>
      <c r="U1711" s="255"/>
      <c r="V1711" s="255"/>
      <c r="W1711" s="255"/>
      <c r="X1711" s="255"/>
      <c r="Y1711" s="255"/>
      <c r="Z1711" s="255"/>
      <c r="AA1711" s="255"/>
      <c r="AB1711" s="255"/>
      <c r="AC1711" s="255"/>
      <c r="AD1711" s="255"/>
      <c r="AE1711" s="362">
        <f>AE1710</f>
        <v>0</v>
      </c>
      <c r="AF1711" s="362">
        <f t="shared" ref="AF1711:AR1711" si="3683">AF1710</f>
        <v>0</v>
      </c>
      <c r="AG1711" s="362">
        <f t="shared" si="3683"/>
        <v>0</v>
      </c>
      <c r="AH1711" s="362">
        <f t="shared" si="3683"/>
        <v>0</v>
      </c>
      <c r="AI1711" s="362">
        <f t="shared" si="3683"/>
        <v>0</v>
      </c>
      <c r="AJ1711" s="362">
        <f t="shared" si="3683"/>
        <v>0</v>
      </c>
      <c r="AK1711" s="362">
        <f t="shared" si="3683"/>
        <v>0</v>
      </c>
      <c r="AL1711" s="362">
        <f t="shared" si="3683"/>
        <v>0</v>
      </c>
      <c r="AM1711" s="362">
        <f t="shared" si="3683"/>
        <v>0</v>
      </c>
      <c r="AN1711" s="362">
        <f t="shared" si="3683"/>
        <v>0</v>
      </c>
      <c r="AO1711" s="362">
        <f t="shared" si="3683"/>
        <v>0</v>
      </c>
      <c r="AP1711" s="362">
        <f t="shared" si="3683"/>
        <v>0</v>
      </c>
      <c r="AQ1711" s="362">
        <f t="shared" si="3683"/>
        <v>0</v>
      </c>
      <c r="AR1711" s="362">
        <f t="shared" si="3683"/>
        <v>0</v>
      </c>
      <c r="AS1711" s="266"/>
    </row>
    <row r="1712" spans="1:45" ht="15" hidden="1" customHeight="1" outlineLevel="1">
      <c r="A1712" s="464"/>
      <c r="B1712" s="379"/>
      <c r="C1712" s="251"/>
      <c r="D1712" s="251"/>
      <c r="E1712" s="251"/>
      <c r="F1712" s="251"/>
      <c r="G1712" s="251"/>
      <c r="H1712" s="251"/>
      <c r="I1712" s="251"/>
      <c r="J1712" s="251"/>
      <c r="K1712" s="251"/>
      <c r="L1712" s="251"/>
      <c r="M1712" s="251"/>
      <c r="N1712" s="251"/>
      <c r="O1712" s="251"/>
      <c r="P1712" s="251"/>
      <c r="Q1712" s="251"/>
      <c r="R1712" s="251"/>
      <c r="S1712" s="251"/>
      <c r="T1712" s="251"/>
      <c r="U1712" s="251"/>
      <c r="V1712" s="251"/>
      <c r="W1712" s="251"/>
      <c r="X1712" s="251"/>
      <c r="Y1712" s="251"/>
      <c r="Z1712" s="251"/>
      <c r="AA1712" s="251"/>
      <c r="AB1712" s="251"/>
      <c r="AC1712" s="251"/>
      <c r="AD1712" s="251"/>
      <c r="AE1712" s="363"/>
      <c r="AF1712" s="376"/>
      <c r="AG1712" s="376"/>
      <c r="AH1712" s="376"/>
      <c r="AI1712" s="376"/>
      <c r="AJ1712" s="376"/>
      <c r="AK1712" s="376"/>
      <c r="AL1712" s="376"/>
      <c r="AM1712" s="376"/>
      <c r="AN1712" s="376"/>
      <c r="AO1712" s="376"/>
      <c r="AP1712" s="376"/>
      <c r="AQ1712" s="376"/>
      <c r="AR1712" s="376"/>
      <c r="AS1712" s="266"/>
    </row>
    <row r="1713" spans="1:45" ht="15" hidden="1" customHeight="1" outlineLevel="1">
      <c r="A1713" s="464">
        <v>43</v>
      </c>
      <c r="B1713" s="379" t="s">
        <v>135</v>
      </c>
      <c r="C1713" s="251" t="s">
        <v>25</v>
      </c>
      <c r="D1713" s="255"/>
      <c r="E1713" s="255"/>
      <c r="F1713" s="255"/>
      <c r="G1713" s="255"/>
      <c r="H1713" s="255"/>
      <c r="I1713" s="255"/>
      <c r="J1713" s="255"/>
      <c r="K1713" s="255"/>
      <c r="L1713" s="255"/>
      <c r="M1713" s="255"/>
      <c r="N1713" s="255"/>
      <c r="O1713" s="255"/>
      <c r="P1713" s="255"/>
      <c r="Q1713" s="255">
        <v>12</v>
      </c>
      <c r="R1713" s="255"/>
      <c r="S1713" s="255"/>
      <c r="T1713" s="255"/>
      <c r="U1713" s="255"/>
      <c r="V1713" s="255"/>
      <c r="W1713" s="255"/>
      <c r="X1713" s="255"/>
      <c r="Y1713" s="255"/>
      <c r="Z1713" s="255"/>
      <c r="AA1713" s="255"/>
      <c r="AB1713" s="255"/>
      <c r="AC1713" s="255"/>
      <c r="AD1713" s="255"/>
      <c r="AE1713" s="377"/>
      <c r="AF1713" s="366"/>
      <c r="AG1713" s="366"/>
      <c r="AH1713" s="366"/>
      <c r="AI1713" s="366"/>
      <c r="AJ1713" s="366"/>
      <c r="AK1713" s="366"/>
      <c r="AL1713" s="366"/>
      <c r="AM1713" s="366"/>
      <c r="AN1713" s="366"/>
      <c r="AO1713" s="366"/>
      <c r="AP1713" s="366"/>
      <c r="AQ1713" s="366"/>
      <c r="AR1713" s="366"/>
      <c r="AS1713" s="256">
        <f>SUM(AE1713:AR1713)</f>
        <v>0</v>
      </c>
    </row>
    <row r="1714" spans="1:45" ht="15" hidden="1" customHeight="1" outlineLevel="1">
      <c r="A1714" s="464"/>
      <c r="B1714" s="254" t="s">
        <v>958</v>
      </c>
      <c r="C1714" s="251" t="s">
        <v>163</v>
      </c>
      <c r="D1714" s="255"/>
      <c r="E1714" s="255"/>
      <c r="F1714" s="255"/>
      <c r="G1714" s="255"/>
      <c r="H1714" s="255"/>
      <c r="I1714" s="255"/>
      <c r="J1714" s="255"/>
      <c r="K1714" s="255"/>
      <c r="L1714" s="255"/>
      <c r="M1714" s="255"/>
      <c r="N1714" s="255"/>
      <c r="O1714" s="255"/>
      <c r="P1714" s="255"/>
      <c r="Q1714" s="255">
        <f>Q1713</f>
        <v>12</v>
      </c>
      <c r="R1714" s="255"/>
      <c r="S1714" s="255"/>
      <c r="T1714" s="255"/>
      <c r="U1714" s="255"/>
      <c r="V1714" s="255"/>
      <c r="W1714" s="255"/>
      <c r="X1714" s="255"/>
      <c r="Y1714" s="255"/>
      <c r="Z1714" s="255"/>
      <c r="AA1714" s="255"/>
      <c r="AB1714" s="255"/>
      <c r="AC1714" s="255"/>
      <c r="AD1714" s="255"/>
      <c r="AE1714" s="362">
        <f>AE1713</f>
        <v>0</v>
      </c>
      <c r="AF1714" s="362">
        <f t="shared" ref="AF1714:AR1714" si="3684">AF1713</f>
        <v>0</v>
      </c>
      <c r="AG1714" s="362">
        <f t="shared" si="3684"/>
        <v>0</v>
      </c>
      <c r="AH1714" s="362">
        <f t="shared" si="3684"/>
        <v>0</v>
      </c>
      <c r="AI1714" s="362">
        <f t="shared" si="3684"/>
        <v>0</v>
      </c>
      <c r="AJ1714" s="362">
        <f t="shared" si="3684"/>
        <v>0</v>
      </c>
      <c r="AK1714" s="362">
        <f t="shared" si="3684"/>
        <v>0</v>
      </c>
      <c r="AL1714" s="362">
        <f t="shared" si="3684"/>
        <v>0</v>
      </c>
      <c r="AM1714" s="362">
        <f t="shared" si="3684"/>
        <v>0</v>
      </c>
      <c r="AN1714" s="362">
        <f t="shared" si="3684"/>
        <v>0</v>
      </c>
      <c r="AO1714" s="362">
        <f t="shared" si="3684"/>
        <v>0</v>
      </c>
      <c r="AP1714" s="362">
        <f t="shared" si="3684"/>
        <v>0</v>
      </c>
      <c r="AQ1714" s="362">
        <f t="shared" si="3684"/>
        <v>0</v>
      </c>
      <c r="AR1714" s="362">
        <f t="shared" si="3684"/>
        <v>0</v>
      </c>
      <c r="AS1714" s="266"/>
    </row>
    <row r="1715" spans="1:45" ht="15" hidden="1" customHeight="1" outlineLevel="1">
      <c r="A1715" s="464"/>
      <c r="B1715" s="379"/>
      <c r="C1715" s="251"/>
      <c r="D1715" s="251"/>
      <c r="E1715" s="251"/>
      <c r="F1715" s="251"/>
      <c r="G1715" s="251"/>
      <c r="H1715" s="251"/>
      <c r="I1715" s="251"/>
      <c r="J1715" s="251"/>
      <c r="K1715" s="251"/>
      <c r="L1715" s="251"/>
      <c r="M1715" s="251"/>
      <c r="N1715" s="251"/>
      <c r="O1715" s="251"/>
      <c r="P1715" s="251"/>
      <c r="Q1715" s="251"/>
      <c r="R1715" s="251"/>
      <c r="S1715" s="251"/>
      <c r="T1715" s="251"/>
      <c r="U1715" s="251"/>
      <c r="V1715" s="251"/>
      <c r="W1715" s="251"/>
      <c r="X1715" s="251"/>
      <c r="Y1715" s="251"/>
      <c r="Z1715" s="251"/>
      <c r="AA1715" s="251"/>
      <c r="AB1715" s="251"/>
      <c r="AC1715" s="251"/>
      <c r="AD1715" s="251"/>
      <c r="AE1715" s="363"/>
      <c r="AF1715" s="376"/>
      <c r="AG1715" s="376"/>
      <c r="AH1715" s="376"/>
      <c r="AI1715" s="376"/>
      <c r="AJ1715" s="376"/>
      <c r="AK1715" s="376"/>
      <c r="AL1715" s="376"/>
      <c r="AM1715" s="376"/>
      <c r="AN1715" s="376"/>
      <c r="AO1715" s="376"/>
      <c r="AP1715" s="376"/>
      <c r="AQ1715" s="376"/>
      <c r="AR1715" s="376"/>
      <c r="AS1715" s="266"/>
    </row>
    <row r="1716" spans="1:45" ht="28.5" hidden="1" customHeight="1" outlineLevel="1">
      <c r="A1716" s="464">
        <v>44</v>
      </c>
      <c r="B1716" s="379" t="s">
        <v>136</v>
      </c>
      <c r="C1716" s="251" t="s">
        <v>25</v>
      </c>
      <c r="D1716" s="255"/>
      <c r="E1716" s="255"/>
      <c r="F1716" s="255"/>
      <c r="G1716" s="255"/>
      <c r="H1716" s="255"/>
      <c r="I1716" s="255"/>
      <c r="J1716" s="255"/>
      <c r="K1716" s="255"/>
      <c r="L1716" s="255"/>
      <c r="M1716" s="255"/>
      <c r="N1716" s="255"/>
      <c r="O1716" s="255"/>
      <c r="P1716" s="255"/>
      <c r="Q1716" s="255">
        <v>12</v>
      </c>
      <c r="R1716" s="255"/>
      <c r="S1716" s="255"/>
      <c r="T1716" s="255"/>
      <c r="U1716" s="255"/>
      <c r="V1716" s="255"/>
      <c r="W1716" s="255"/>
      <c r="X1716" s="255"/>
      <c r="Y1716" s="255"/>
      <c r="Z1716" s="255"/>
      <c r="AA1716" s="255"/>
      <c r="AB1716" s="255"/>
      <c r="AC1716" s="255"/>
      <c r="AD1716" s="255"/>
      <c r="AE1716" s="377"/>
      <c r="AF1716" s="366"/>
      <c r="AG1716" s="366"/>
      <c r="AH1716" s="366"/>
      <c r="AI1716" s="366"/>
      <c r="AJ1716" s="366"/>
      <c r="AK1716" s="366"/>
      <c r="AL1716" s="366"/>
      <c r="AM1716" s="366"/>
      <c r="AN1716" s="366"/>
      <c r="AO1716" s="366"/>
      <c r="AP1716" s="366"/>
      <c r="AQ1716" s="366"/>
      <c r="AR1716" s="366"/>
      <c r="AS1716" s="256">
        <f>SUM(AE1716:AR1716)</f>
        <v>0</v>
      </c>
    </row>
    <row r="1717" spans="1:45" ht="15" hidden="1" customHeight="1" outlineLevel="1">
      <c r="A1717" s="464"/>
      <c r="B1717" s="254" t="s">
        <v>958</v>
      </c>
      <c r="C1717" s="251" t="s">
        <v>163</v>
      </c>
      <c r="D1717" s="255"/>
      <c r="E1717" s="255"/>
      <c r="F1717" s="255"/>
      <c r="G1717" s="255"/>
      <c r="H1717" s="255"/>
      <c r="I1717" s="255"/>
      <c r="J1717" s="255"/>
      <c r="K1717" s="255"/>
      <c r="L1717" s="255"/>
      <c r="M1717" s="255"/>
      <c r="N1717" s="255"/>
      <c r="O1717" s="255"/>
      <c r="P1717" s="255"/>
      <c r="Q1717" s="255">
        <f>Q1716</f>
        <v>12</v>
      </c>
      <c r="R1717" s="255"/>
      <c r="S1717" s="255"/>
      <c r="T1717" s="255"/>
      <c r="U1717" s="255"/>
      <c r="V1717" s="255"/>
      <c r="W1717" s="255"/>
      <c r="X1717" s="255"/>
      <c r="Y1717" s="255"/>
      <c r="Z1717" s="255"/>
      <c r="AA1717" s="255"/>
      <c r="AB1717" s="255"/>
      <c r="AC1717" s="255"/>
      <c r="AD1717" s="255"/>
      <c r="AE1717" s="362">
        <f>AE1716</f>
        <v>0</v>
      </c>
      <c r="AF1717" s="362">
        <f t="shared" ref="AF1717:AR1717" si="3685">AF1716</f>
        <v>0</v>
      </c>
      <c r="AG1717" s="362">
        <f t="shared" si="3685"/>
        <v>0</v>
      </c>
      <c r="AH1717" s="362">
        <f t="shared" si="3685"/>
        <v>0</v>
      </c>
      <c r="AI1717" s="362">
        <f t="shared" si="3685"/>
        <v>0</v>
      </c>
      <c r="AJ1717" s="362">
        <f t="shared" si="3685"/>
        <v>0</v>
      </c>
      <c r="AK1717" s="362">
        <f t="shared" si="3685"/>
        <v>0</v>
      </c>
      <c r="AL1717" s="362">
        <f t="shared" si="3685"/>
        <v>0</v>
      </c>
      <c r="AM1717" s="362">
        <f t="shared" si="3685"/>
        <v>0</v>
      </c>
      <c r="AN1717" s="362">
        <f t="shared" si="3685"/>
        <v>0</v>
      </c>
      <c r="AO1717" s="362">
        <f t="shared" si="3685"/>
        <v>0</v>
      </c>
      <c r="AP1717" s="362">
        <f t="shared" si="3685"/>
        <v>0</v>
      </c>
      <c r="AQ1717" s="362">
        <f t="shared" si="3685"/>
        <v>0</v>
      </c>
      <c r="AR1717" s="362">
        <f t="shared" si="3685"/>
        <v>0</v>
      </c>
      <c r="AS1717" s="266"/>
    </row>
    <row r="1718" spans="1:45" ht="15" hidden="1" customHeight="1" outlineLevel="1">
      <c r="A1718" s="464"/>
      <c r="B1718" s="379"/>
      <c r="C1718" s="251"/>
      <c r="D1718" s="251"/>
      <c r="E1718" s="251"/>
      <c r="F1718" s="251"/>
      <c r="G1718" s="251"/>
      <c r="H1718" s="251"/>
      <c r="I1718" s="251"/>
      <c r="J1718" s="251"/>
      <c r="K1718" s="251"/>
      <c r="L1718" s="251"/>
      <c r="M1718" s="251"/>
      <c r="N1718" s="251"/>
      <c r="O1718" s="251"/>
      <c r="P1718" s="251"/>
      <c r="Q1718" s="251"/>
      <c r="R1718" s="251"/>
      <c r="S1718" s="251"/>
      <c r="T1718" s="251"/>
      <c r="U1718" s="251"/>
      <c r="V1718" s="251"/>
      <c r="W1718" s="251"/>
      <c r="X1718" s="251"/>
      <c r="Y1718" s="251"/>
      <c r="Z1718" s="251"/>
      <c r="AA1718" s="251"/>
      <c r="AB1718" s="251"/>
      <c r="AC1718" s="251"/>
      <c r="AD1718" s="251"/>
      <c r="AE1718" s="363"/>
      <c r="AF1718" s="376"/>
      <c r="AG1718" s="376"/>
      <c r="AH1718" s="376"/>
      <c r="AI1718" s="376"/>
      <c r="AJ1718" s="376"/>
      <c r="AK1718" s="376"/>
      <c r="AL1718" s="376"/>
      <c r="AM1718" s="376"/>
      <c r="AN1718" s="376"/>
      <c r="AO1718" s="376"/>
      <c r="AP1718" s="376"/>
      <c r="AQ1718" s="376"/>
      <c r="AR1718" s="376"/>
      <c r="AS1718" s="266"/>
    </row>
    <row r="1719" spans="1:45" ht="32.85" hidden="1" customHeight="1" outlineLevel="1">
      <c r="A1719" s="464">
        <v>45</v>
      </c>
      <c r="B1719" s="379" t="s">
        <v>137</v>
      </c>
      <c r="C1719" s="251" t="s">
        <v>25</v>
      </c>
      <c r="D1719" s="255"/>
      <c r="E1719" s="255"/>
      <c r="F1719" s="255"/>
      <c r="G1719" s="255"/>
      <c r="H1719" s="255"/>
      <c r="I1719" s="255"/>
      <c r="J1719" s="255"/>
      <c r="K1719" s="255"/>
      <c r="L1719" s="255"/>
      <c r="M1719" s="255"/>
      <c r="N1719" s="255"/>
      <c r="O1719" s="255"/>
      <c r="P1719" s="255"/>
      <c r="Q1719" s="255">
        <v>12</v>
      </c>
      <c r="R1719" s="255"/>
      <c r="S1719" s="255"/>
      <c r="T1719" s="255"/>
      <c r="U1719" s="255"/>
      <c r="V1719" s="255"/>
      <c r="W1719" s="255"/>
      <c r="X1719" s="255"/>
      <c r="Y1719" s="255"/>
      <c r="Z1719" s="255"/>
      <c r="AA1719" s="255"/>
      <c r="AB1719" s="255"/>
      <c r="AC1719" s="255"/>
      <c r="AD1719" s="255"/>
      <c r="AE1719" s="377"/>
      <c r="AF1719" s="366"/>
      <c r="AG1719" s="366"/>
      <c r="AH1719" s="366"/>
      <c r="AI1719" s="366"/>
      <c r="AJ1719" s="366"/>
      <c r="AK1719" s="366"/>
      <c r="AL1719" s="366"/>
      <c r="AM1719" s="366"/>
      <c r="AN1719" s="366"/>
      <c r="AO1719" s="366"/>
      <c r="AP1719" s="366"/>
      <c r="AQ1719" s="366"/>
      <c r="AR1719" s="366"/>
      <c r="AS1719" s="256">
        <f>SUM(AE1719:AR1719)</f>
        <v>0</v>
      </c>
    </row>
    <row r="1720" spans="1:45" ht="15" hidden="1" customHeight="1" outlineLevel="1">
      <c r="A1720" s="464"/>
      <c r="B1720" s="254" t="s">
        <v>958</v>
      </c>
      <c r="C1720" s="251" t="s">
        <v>163</v>
      </c>
      <c r="D1720" s="255"/>
      <c r="E1720" s="255"/>
      <c r="F1720" s="255"/>
      <c r="G1720" s="255"/>
      <c r="H1720" s="255"/>
      <c r="I1720" s="255"/>
      <c r="J1720" s="255"/>
      <c r="K1720" s="255"/>
      <c r="L1720" s="255"/>
      <c r="M1720" s="255"/>
      <c r="N1720" s="255"/>
      <c r="O1720" s="255"/>
      <c r="P1720" s="255"/>
      <c r="Q1720" s="255">
        <f>Q1719</f>
        <v>12</v>
      </c>
      <c r="R1720" s="255"/>
      <c r="S1720" s="255"/>
      <c r="T1720" s="255"/>
      <c r="U1720" s="255"/>
      <c r="V1720" s="255"/>
      <c r="W1720" s="255"/>
      <c r="X1720" s="255"/>
      <c r="Y1720" s="255"/>
      <c r="Z1720" s="255"/>
      <c r="AA1720" s="255"/>
      <c r="AB1720" s="255"/>
      <c r="AC1720" s="255"/>
      <c r="AD1720" s="255"/>
      <c r="AE1720" s="362">
        <f>AE1719</f>
        <v>0</v>
      </c>
      <c r="AF1720" s="362">
        <f t="shared" ref="AF1720:AR1720" si="3686">AF1719</f>
        <v>0</v>
      </c>
      <c r="AG1720" s="362">
        <f t="shared" si="3686"/>
        <v>0</v>
      </c>
      <c r="AH1720" s="362">
        <f t="shared" si="3686"/>
        <v>0</v>
      </c>
      <c r="AI1720" s="362">
        <f t="shared" si="3686"/>
        <v>0</v>
      </c>
      <c r="AJ1720" s="362">
        <f t="shared" si="3686"/>
        <v>0</v>
      </c>
      <c r="AK1720" s="362">
        <f t="shared" si="3686"/>
        <v>0</v>
      </c>
      <c r="AL1720" s="362">
        <f t="shared" si="3686"/>
        <v>0</v>
      </c>
      <c r="AM1720" s="362">
        <f t="shared" si="3686"/>
        <v>0</v>
      </c>
      <c r="AN1720" s="362">
        <f t="shared" si="3686"/>
        <v>0</v>
      </c>
      <c r="AO1720" s="362">
        <f t="shared" si="3686"/>
        <v>0</v>
      </c>
      <c r="AP1720" s="362">
        <f t="shared" si="3686"/>
        <v>0</v>
      </c>
      <c r="AQ1720" s="362">
        <f t="shared" si="3686"/>
        <v>0</v>
      </c>
      <c r="AR1720" s="362">
        <f t="shared" si="3686"/>
        <v>0</v>
      </c>
      <c r="AS1720" s="266"/>
    </row>
    <row r="1721" spans="1:45" ht="15" hidden="1" customHeight="1" outlineLevel="1">
      <c r="A1721" s="464"/>
      <c r="B1721" s="379"/>
      <c r="C1721" s="251"/>
      <c r="D1721" s="251"/>
      <c r="E1721" s="251"/>
      <c r="F1721" s="251"/>
      <c r="G1721" s="251"/>
      <c r="H1721" s="251"/>
      <c r="I1721" s="251"/>
      <c r="J1721" s="251"/>
      <c r="K1721" s="251"/>
      <c r="L1721" s="251"/>
      <c r="M1721" s="251"/>
      <c r="N1721" s="251"/>
      <c r="O1721" s="251"/>
      <c r="P1721" s="251"/>
      <c r="Q1721" s="251"/>
      <c r="R1721" s="251"/>
      <c r="S1721" s="251"/>
      <c r="T1721" s="251"/>
      <c r="U1721" s="251"/>
      <c r="V1721" s="251"/>
      <c r="W1721" s="251"/>
      <c r="X1721" s="251"/>
      <c r="Y1721" s="251"/>
      <c r="Z1721" s="251"/>
      <c r="AA1721" s="251"/>
      <c r="AB1721" s="251"/>
      <c r="AC1721" s="251"/>
      <c r="AD1721" s="251"/>
      <c r="AE1721" s="363"/>
      <c r="AF1721" s="376"/>
      <c r="AG1721" s="376"/>
      <c r="AH1721" s="376"/>
      <c r="AI1721" s="376"/>
      <c r="AJ1721" s="376"/>
      <c r="AK1721" s="376"/>
      <c r="AL1721" s="376"/>
      <c r="AM1721" s="376"/>
      <c r="AN1721" s="376"/>
      <c r="AO1721" s="376"/>
      <c r="AP1721" s="376"/>
      <c r="AQ1721" s="376"/>
      <c r="AR1721" s="376"/>
      <c r="AS1721" s="266"/>
    </row>
    <row r="1722" spans="1:45" ht="32.1" hidden="1" customHeight="1" outlineLevel="1">
      <c r="A1722" s="464">
        <v>46</v>
      </c>
      <c r="B1722" s="379" t="s">
        <v>138</v>
      </c>
      <c r="C1722" s="251" t="s">
        <v>25</v>
      </c>
      <c r="D1722" s="255"/>
      <c r="E1722" s="255"/>
      <c r="F1722" s="255"/>
      <c r="G1722" s="255"/>
      <c r="H1722" s="255"/>
      <c r="I1722" s="255"/>
      <c r="J1722" s="255"/>
      <c r="K1722" s="255"/>
      <c r="L1722" s="255"/>
      <c r="M1722" s="255"/>
      <c r="N1722" s="255"/>
      <c r="O1722" s="255"/>
      <c r="P1722" s="255"/>
      <c r="Q1722" s="255">
        <v>12</v>
      </c>
      <c r="R1722" s="255"/>
      <c r="S1722" s="255"/>
      <c r="T1722" s="255"/>
      <c r="U1722" s="255"/>
      <c r="V1722" s="255"/>
      <c r="W1722" s="255"/>
      <c r="X1722" s="255"/>
      <c r="Y1722" s="255"/>
      <c r="Z1722" s="255"/>
      <c r="AA1722" s="255"/>
      <c r="AB1722" s="255"/>
      <c r="AC1722" s="255"/>
      <c r="AD1722" s="255"/>
      <c r="AE1722" s="377"/>
      <c r="AF1722" s="366"/>
      <c r="AG1722" s="366"/>
      <c r="AH1722" s="366"/>
      <c r="AI1722" s="366"/>
      <c r="AJ1722" s="366"/>
      <c r="AK1722" s="366"/>
      <c r="AL1722" s="366"/>
      <c r="AM1722" s="366"/>
      <c r="AN1722" s="366"/>
      <c r="AO1722" s="366"/>
      <c r="AP1722" s="366"/>
      <c r="AQ1722" s="366"/>
      <c r="AR1722" s="366"/>
      <c r="AS1722" s="256">
        <f>SUM(AE1722:AR1722)</f>
        <v>0</v>
      </c>
    </row>
    <row r="1723" spans="1:45" ht="15" hidden="1" customHeight="1" outlineLevel="1">
      <c r="A1723" s="464"/>
      <c r="B1723" s="254" t="s">
        <v>958</v>
      </c>
      <c r="C1723" s="251" t="s">
        <v>163</v>
      </c>
      <c r="D1723" s="255"/>
      <c r="E1723" s="255"/>
      <c r="F1723" s="255"/>
      <c r="G1723" s="255"/>
      <c r="H1723" s="255"/>
      <c r="I1723" s="255"/>
      <c r="J1723" s="255"/>
      <c r="K1723" s="255"/>
      <c r="L1723" s="255"/>
      <c r="M1723" s="255"/>
      <c r="N1723" s="255"/>
      <c r="O1723" s="255"/>
      <c r="P1723" s="255"/>
      <c r="Q1723" s="255">
        <f>Q1722</f>
        <v>12</v>
      </c>
      <c r="R1723" s="255"/>
      <c r="S1723" s="255"/>
      <c r="T1723" s="255"/>
      <c r="U1723" s="255"/>
      <c r="V1723" s="255"/>
      <c r="W1723" s="255"/>
      <c r="X1723" s="255"/>
      <c r="Y1723" s="255"/>
      <c r="Z1723" s="255"/>
      <c r="AA1723" s="255"/>
      <c r="AB1723" s="255"/>
      <c r="AC1723" s="255"/>
      <c r="AD1723" s="255"/>
      <c r="AE1723" s="362">
        <f>AE1722</f>
        <v>0</v>
      </c>
      <c r="AF1723" s="362">
        <f t="shared" ref="AF1723:AR1723" si="3687">AF1722</f>
        <v>0</v>
      </c>
      <c r="AG1723" s="362">
        <f t="shared" si="3687"/>
        <v>0</v>
      </c>
      <c r="AH1723" s="362">
        <f t="shared" si="3687"/>
        <v>0</v>
      </c>
      <c r="AI1723" s="362">
        <f t="shared" si="3687"/>
        <v>0</v>
      </c>
      <c r="AJ1723" s="362">
        <f t="shared" si="3687"/>
        <v>0</v>
      </c>
      <c r="AK1723" s="362">
        <f t="shared" si="3687"/>
        <v>0</v>
      </c>
      <c r="AL1723" s="362">
        <f t="shared" si="3687"/>
        <v>0</v>
      </c>
      <c r="AM1723" s="362">
        <f t="shared" si="3687"/>
        <v>0</v>
      </c>
      <c r="AN1723" s="362">
        <f t="shared" si="3687"/>
        <v>0</v>
      </c>
      <c r="AO1723" s="362">
        <f t="shared" si="3687"/>
        <v>0</v>
      </c>
      <c r="AP1723" s="362">
        <f t="shared" si="3687"/>
        <v>0</v>
      </c>
      <c r="AQ1723" s="362">
        <f t="shared" si="3687"/>
        <v>0</v>
      </c>
      <c r="AR1723" s="362">
        <f t="shared" si="3687"/>
        <v>0</v>
      </c>
      <c r="AS1723" s="266"/>
    </row>
    <row r="1724" spans="1:45" ht="15" hidden="1" customHeight="1" outlineLevel="1">
      <c r="A1724" s="464"/>
      <c r="B1724" s="379"/>
      <c r="C1724" s="251"/>
      <c r="D1724" s="251"/>
      <c r="E1724" s="251"/>
      <c r="F1724" s="251"/>
      <c r="G1724" s="251"/>
      <c r="H1724" s="251"/>
      <c r="I1724" s="251"/>
      <c r="J1724" s="251"/>
      <c r="K1724" s="251"/>
      <c r="L1724" s="251"/>
      <c r="M1724" s="251"/>
      <c r="N1724" s="251"/>
      <c r="O1724" s="251"/>
      <c r="P1724" s="251"/>
      <c r="Q1724" s="251"/>
      <c r="R1724" s="251"/>
      <c r="S1724" s="251"/>
      <c r="T1724" s="251"/>
      <c r="U1724" s="251"/>
      <c r="V1724" s="251"/>
      <c r="W1724" s="251"/>
      <c r="X1724" s="251"/>
      <c r="Y1724" s="251"/>
      <c r="Z1724" s="251"/>
      <c r="AA1724" s="251"/>
      <c r="AB1724" s="251"/>
      <c r="AC1724" s="251"/>
      <c r="AD1724" s="251"/>
      <c r="AE1724" s="363"/>
      <c r="AF1724" s="376"/>
      <c r="AG1724" s="376"/>
      <c r="AH1724" s="376"/>
      <c r="AI1724" s="376"/>
      <c r="AJ1724" s="376"/>
      <c r="AK1724" s="376"/>
      <c r="AL1724" s="376"/>
      <c r="AM1724" s="376"/>
      <c r="AN1724" s="376"/>
      <c r="AO1724" s="376"/>
      <c r="AP1724" s="376"/>
      <c r="AQ1724" s="376"/>
      <c r="AR1724" s="376"/>
      <c r="AS1724" s="266"/>
    </row>
    <row r="1725" spans="1:45" ht="35.85" hidden="1" customHeight="1" outlineLevel="1">
      <c r="A1725" s="464">
        <v>47</v>
      </c>
      <c r="B1725" s="379" t="s">
        <v>139</v>
      </c>
      <c r="C1725" s="251" t="s">
        <v>25</v>
      </c>
      <c r="D1725" s="255"/>
      <c r="E1725" s="255"/>
      <c r="F1725" s="255"/>
      <c r="G1725" s="255"/>
      <c r="H1725" s="255"/>
      <c r="I1725" s="255"/>
      <c r="J1725" s="255"/>
      <c r="K1725" s="255"/>
      <c r="L1725" s="255"/>
      <c r="M1725" s="255"/>
      <c r="N1725" s="255"/>
      <c r="O1725" s="255"/>
      <c r="P1725" s="255"/>
      <c r="Q1725" s="255">
        <v>12</v>
      </c>
      <c r="R1725" s="255"/>
      <c r="S1725" s="255"/>
      <c r="T1725" s="255"/>
      <c r="U1725" s="255"/>
      <c r="V1725" s="255"/>
      <c r="W1725" s="255"/>
      <c r="X1725" s="255"/>
      <c r="Y1725" s="255"/>
      <c r="Z1725" s="255"/>
      <c r="AA1725" s="255"/>
      <c r="AB1725" s="255"/>
      <c r="AC1725" s="255"/>
      <c r="AD1725" s="255"/>
      <c r="AE1725" s="377"/>
      <c r="AF1725" s="366"/>
      <c r="AG1725" s="366"/>
      <c r="AH1725" s="366"/>
      <c r="AI1725" s="366"/>
      <c r="AJ1725" s="366"/>
      <c r="AK1725" s="366"/>
      <c r="AL1725" s="366"/>
      <c r="AM1725" s="366"/>
      <c r="AN1725" s="366"/>
      <c r="AO1725" s="366"/>
      <c r="AP1725" s="366"/>
      <c r="AQ1725" s="366"/>
      <c r="AR1725" s="366"/>
      <c r="AS1725" s="256">
        <f>SUM(AE1725:AR1725)</f>
        <v>0</v>
      </c>
    </row>
    <row r="1726" spans="1:45" ht="15" hidden="1" customHeight="1" outlineLevel="1">
      <c r="A1726" s="464"/>
      <c r="B1726" s="254" t="s">
        <v>958</v>
      </c>
      <c r="C1726" s="251" t="s">
        <v>163</v>
      </c>
      <c r="D1726" s="255"/>
      <c r="E1726" s="255"/>
      <c r="F1726" s="255"/>
      <c r="G1726" s="255"/>
      <c r="H1726" s="255"/>
      <c r="I1726" s="255"/>
      <c r="J1726" s="255"/>
      <c r="K1726" s="255"/>
      <c r="L1726" s="255"/>
      <c r="M1726" s="255"/>
      <c r="N1726" s="255"/>
      <c r="O1726" s="255"/>
      <c r="P1726" s="255"/>
      <c r="Q1726" s="255">
        <f>Q1725</f>
        <v>12</v>
      </c>
      <c r="R1726" s="255"/>
      <c r="S1726" s="255"/>
      <c r="T1726" s="255"/>
      <c r="U1726" s="255"/>
      <c r="V1726" s="255"/>
      <c r="W1726" s="255"/>
      <c r="X1726" s="255"/>
      <c r="Y1726" s="255"/>
      <c r="Z1726" s="255"/>
      <c r="AA1726" s="255"/>
      <c r="AB1726" s="255"/>
      <c r="AC1726" s="255"/>
      <c r="AD1726" s="255"/>
      <c r="AE1726" s="362">
        <f>AE1725</f>
        <v>0</v>
      </c>
      <c r="AF1726" s="362">
        <f t="shared" ref="AF1726:AR1726" si="3688">AF1725</f>
        <v>0</v>
      </c>
      <c r="AG1726" s="362">
        <f t="shared" si="3688"/>
        <v>0</v>
      </c>
      <c r="AH1726" s="362">
        <f t="shared" si="3688"/>
        <v>0</v>
      </c>
      <c r="AI1726" s="362">
        <f t="shared" si="3688"/>
        <v>0</v>
      </c>
      <c r="AJ1726" s="362">
        <f t="shared" si="3688"/>
        <v>0</v>
      </c>
      <c r="AK1726" s="362">
        <f t="shared" si="3688"/>
        <v>0</v>
      </c>
      <c r="AL1726" s="362">
        <f t="shared" si="3688"/>
        <v>0</v>
      </c>
      <c r="AM1726" s="362">
        <f t="shared" si="3688"/>
        <v>0</v>
      </c>
      <c r="AN1726" s="362">
        <f t="shared" si="3688"/>
        <v>0</v>
      </c>
      <c r="AO1726" s="362">
        <f t="shared" si="3688"/>
        <v>0</v>
      </c>
      <c r="AP1726" s="362">
        <f t="shared" si="3688"/>
        <v>0</v>
      </c>
      <c r="AQ1726" s="362">
        <f t="shared" si="3688"/>
        <v>0</v>
      </c>
      <c r="AR1726" s="362">
        <f t="shared" si="3688"/>
        <v>0</v>
      </c>
      <c r="AS1726" s="266"/>
    </row>
    <row r="1727" spans="1:45" ht="15" hidden="1" customHeight="1" outlineLevel="1">
      <c r="A1727" s="464"/>
      <c r="B1727" s="379"/>
      <c r="C1727" s="251"/>
      <c r="D1727" s="251"/>
      <c r="E1727" s="251"/>
      <c r="F1727" s="251"/>
      <c r="G1727" s="251"/>
      <c r="H1727" s="251"/>
      <c r="I1727" s="251"/>
      <c r="J1727" s="251"/>
      <c r="K1727" s="251"/>
      <c r="L1727" s="251"/>
      <c r="M1727" s="251"/>
      <c r="N1727" s="251"/>
      <c r="O1727" s="251"/>
      <c r="P1727" s="251"/>
      <c r="Q1727" s="251"/>
      <c r="R1727" s="251"/>
      <c r="S1727" s="251"/>
      <c r="T1727" s="251"/>
      <c r="U1727" s="251"/>
      <c r="V1727" s="251"/>
      <c r="W1727" s="251"/>
      <c r="X1727" s="251"/>
      <c r="Y1727" s="251"/>
      <c r="Z1727" s="251"/>
      <c r="AA1727" s="251"/>
      <c r="AB1727" s="251"/>
      <c r="AC1727" s="251"/>
      <c r="AD1727" s="251"/>
      <c r="AE1727" s="363"/>
      <c r="AF1727" s="376"/>
      <c r="AG1727" s="376"/>
      <c r="AH1727" s="376"/>
      <c r="AI1727" s="376"/>
      <c r="AJ1727" s="376"/>
      <c r="AK1727" s="376"/>
      <c r="AL1727" s="376"/>
      <c r="AM1727" s="376"/>
      <c r="AN1727" s="376"/>
      <c r="AO1727" s="376"/>
      <c r="AP1727" s="376"/>
      <c r="AQ1727" s="376"/>
      <c r="AR1727" s="376"/>
      <c r="AS1727" s="266"/>
    </row>
    <row r="1728" spans="1:45" ht="39.75" hidden="1" customHeight="1" outlineLevel="1">
      <c r="A1728" s="464">
        <v>48</v>
      </c>
      <c r="B1728" s="379" t="s">
        <v>140</v>
      </c>
      <c r="C1728" s="251" t="s">
        <v>25</v>
      </c>
      <c r="D1728" s="255"/>
      <c r="E1728" s="255"/>
      <c r="F1728" s="255"/>
      <c r="G1728" s="255"/>
      <c r="H1728" s="255"/>
      <c r="I1728" s="255"/>
      <c r="J1728" s="255"/>
      <c r="K1728" s="255"/>
      <c r="L1728" s="255"/>
      <c r="M1728" s="255"/>
      <c r="N1728" s="255"/>
      <c r="O1728" s="255"/>
      <c r="P1728" s="255"/>
      <c r="Q1728" s="255">
        <v>12</v>
      </c>
      <c r="R1728" s="255"/>
      <c r="S1728" s="255"/>
      <c r="T1728" s="255"/>
      <c r="U1728" s="255"/>
      <c r="V1728" s="255"/>
      <c r="W1728" s="255"/>
      <c r="X1728" s="255"/>
      <c r="Y1728" s="255"/>
      <c r="Z1728" s="255"/>
      <c r="AA1728" s="255"/>
      <c r="AB1728" s="255"/>
      <c r="AC1728" s="255"/>
      <c r="AD1728" s="255"/>
      <c r="AE1728" s="377"/>
      <c r="AF1728" s="366"/>
      <c r="AG1728" s="366"/>
      <c r="AH1728" s="366"/>
      <c r="AI1728" s="366"/>
      <c r="AJ1728" s="366"/>
      <c r="AK1728" s="366"/>
      <c r="AL1728" s="366"/>
      <c r="AM1728" s="366"/>
      <c r="AN1728" s="366"/>
      <c r="AO1728" s="366"/>
      <c r="AP1728" s="366"/>
      <c r="AQ1728" s="366"/>
      <c r="AR1728" s="366"/>
      <c r="AS1728" s="256">
        <f>SUM(AE1728:AR1728)</f>
        <v>0</v>
      </c>
    </row>
    <row r="1729" spans="1:45" ht="15" hidden="1" customHeight="1" outlineLevel="1">
      <c r="A1729" s="464"/>
      <c r="B1729" s="254" t="s">
        <v>958</v>
      </c>
      <c r="C1729" s="251" t="s">
        <v>163</v>
      </c>
      <c r="D1729" s="255"/>
      <c r="E1729" s="255"/>
      <c r="F1729" s="255"/>
      <c r="G1729" s="255"/>
      <c r="H1729" s="255"/>
      <c r="I1729" s="255"/>
      <c r="J1729" s="255"/>
      <c r="K1729" s="255"/>
      <c r="L1729" s="255"/>
      <c r="M1729" s="255"/>
      <c r="N1729" s="255"/>
      <c r="O1729" s="255"/>
      <c r="P1729" s="255"/>
      <c r="Q1729" s="255">
        <f>Q1728</f>
        <v>12</v>
      </c>
      <c r="R1729" s="255"/>
      <c r="S1729" s="255"/>
      <c r="T1729" s="255"/>
      <c r="U1729" s="255"/>
      <c r="V1729" s="255"/>
      <c r="W1729" s="255"/>
      <c r="X1729" s="255"/>
      <c r="Y1729" s="255"/>
      <c r="Z1729" s="255"/>
      <c r="AA1729" s="255"/>
      <c r="AB1729" s="255"/>
      <c r="AC1729" s="255"/>
      <c r="AD1729" s="255"/>
      <c r="AE1729" s="362">
        <f>AE1728</f>
        <v>0</v>
      </c>
      <c r="AF1729" s="362">
        <f t="shared" ref="AF1729:AR1729" si="3689">AF1728</f>
        <v>0</v>
      </c>
      <c r="AG1729" s="362">
        <f t="shared" si="3689"/>
        <v>0</v>
      </c>
      <c r="AH1729" s="362">
        <f t="shared" si="3689"/>
        <v>0</v>
      </c>
      <c r="AI1729" s="362">
        <f t="shared" si="3689"/>
        <v>0</v>
      </c>
      <c r="AJ1729" s="362">
        <f t="shared" si="3689"/>
        <v>0</v>
      </c>
      <c r="AK1729" s="362">
        <f t="shared" si="3689"/>
        <v>0</v>
      </c>
      <c r="AL1729" s="362">
        <f t="shared" si="3689"/>
        <v>0</v>
      </c>
      <c r="AM1729" s="362">
        <f t="shared" si="3689"/>
        <v>0</v>
      </c>
      <c r="AN1729" s="362">
        <f t="shared" si="3689"/>
        <v>0</v>
      </c>
      <c r="AO1729" s="362">
        <f t="shared" si="3689"/>
        <v>0</v>
      </c>
      <c r="AP1729" s="362">
        <f t="shared" si="3689"/>
        <v>0</v>
      </c>
      <c r="AQ1729" s="362">
        <f t="shared" si="3689"/>
        <v>0</v>
      </c>
      <c r="AR1729" s="362">
        <f t="shared" si="3689"/>
        <v>0</v>
      </c>
      <c r="AS1729" s="266"/>
    </row>
    <row r="1730" spans="1:45" ht="15" hidden="1" customHeight="1" outlineLevel="1">
      <c r="A1730" s="464"/>
      <c r="B1730" s="379"/>
      <c r="C1730" s="251"/>
      <c r="D1730" s="251"/>
      <c r="E1730" s="251"/>
      <c r="F1730" s="251"/>
      <c r="G1730" s="251"/>
      <c r="H1730" s="251"/>
      <c r="I1730" s="251"/>
      <c r="J1730" s="251"/>
      <c r="K1730" s="251"/>
      <c r="L1730" s="251"/>
      <c r="M1730" s="251"/>
      <c r="N1730" s="251"/>
      <c r="O1730" s="251"/>
      <c r="P1730" s="251"/>
      <c r="Q1730" s="251"/>
      <c r="R1730" s="251"/>
      <c r="S1730" s="251"/>
      <c r="T1730" s="251"/>
      <c r="U1730" s="251"/>
      <c r="V1730" s="251"/>
      <c r="W1730" s="251"/>
      <c r="X1730" s="251"/>
      <c r="Y1730" s="251"/>
      <c r="Z1730" s="251"/>
      <c r="AA1730" s="251"/>
      <c r="AB1730" s="251"/>
      <c r="AC1730" s="251"/>
      <c r="AD1730" s="251"/>
      <c r="AE1730" s="363"/>
      <c r="AF1730" s="376"/>
      <c r="AG1730" s="376"/>
      <c r="AH1730" s="376"/>
      <c r="AI1730" s="376"/>
      <c r="AJ1730" s="376"/>
      <c r="AK1730" s="376"/>
      <c r="AL1730" s="376"/>
      <c r="AM1730" s="376"/>
      <c r="AN1730" s="376"/>
      <c r="AO1730" s="376"/>
      <c r="AP1730" s="376"/>
      <c r="AQ1730" s="376"/>
      <c r="AR1730" s="376"/>
      <c r="AS1730" s="266"/>
    </row>
    <row r="1731" spans="1:45" ht="33" hidden="1" customHeight="1" outlineLevel="1">
      <c r="A1731" s="464">
        <v>49</v>
      </c>
      <c r="B1731" s="379" t="s">
        <v>141</v>
      </c>
      <c r="C1731" s="251" t="s">
        <v>25</v>
      </c>
      <c r="D1731" s="255"/>
      <c r="E1731" s="255"/>
      <c r="F1731" s="255"/>
      <c r="G1731" s="255"/>
      <c r="H1731" s="255"/>
      <c r="I1731" s="255"/>
      <c r="J1731" s="255"/>
      <c r="K1731" s="255"/>
      <c r="L1731" s="255"/>
      <c r="M1731" s="255"/>
      <c r="N1731" s="255"/>
      <c r="O1731" s="255"/>
      <c r="P1731" s="255"/>
      <c r="Q1731" s="255">
        <v>12</v>
      </c>
      <c r="R1731" s="255"/>
      <c r="S1731" s="255"/>
      <c r="T1731" s="255"/>
      <c r="U1731" s="255"/>
      <c r="V1731" s="255"/>
      <c r="W1731" s="255"/>
      <c r="X1731" s="255"/>
      <c r="Y1731" s="255"/>
      <c r="Z1731" s="255"/>
      <c r="AA1731" s="255"/>
      <c r="AB1731" s="255"/>
      <c r="AC1731" s="255"/>
      <c r="AD1731" s="255"/>
      <c r="AE1731" s="377"/>
      <c r="AF1731" s="366"/>
      <c r="AG1731" s="366"/>
      <c r="AH1731" s="366"/>
      <c r="AI1731" s="366"/>
      <c r="AJ1731" s="366"/>
      <c r="AK1731" s="366"/>
      <c r="AL1731" s="366"/>
      <c r="AM1731" s="366"/>
      <c r="AN1731" s="366"/>
      <c r="AO1731" s="366"/>
      <c r="AP1731" s="366"/>
      <c r="AQ1731" s="366"/>
      <c r="AR1731" s="366"/>
      <c r="AS1731" s="256">
        <f>SUM(AE1731:AR1731)</f>
        <v>0</v>
      </c>
    </row>
    <row r="1732" spans="1:45" ht="15" hidden="1" customHeight="1" outlineLevel="1">
      <c r="A1732" s="464"/>
      <c r="B1732" s="254" t="s">
        <v>958</v>
      </c>
      <c r="C1732" s="251" t="s">
        <v>163</v>
      </c>
      <c r="D1732" s="255"/>
      <c r="E1732" s="255"/>
      <c r="F1732" s="255"/>
      <c r="G1732" s="255"/>
      <c r="H1732" s="255"/>
      <c r="I1732" s="255"/>
      <c r="J1732" s="255"/>
      <c r="K1732" s="255"/>
      <c r="L1732" s="255"/>
      <c r="M1732" s="255"/>
      <c r="N1732" s="255"/>
      <c r="O1732" s="255"/>
      <c r="P1732" s="255"/>
      <c r="Q1732" s="255">
        <f>Q1731</f>
        <v>12</v>
      </c>
      <c r="R1732" s="255"/>
      <c r="S1732" s="255"/>
      <c r="T1732" s="255"/>
      <c r="U1732" s="255"/>
      <c r="V1732" s="255"/>
      <c r="W1732" s="255"/>
      <c r="X1732" s="255"/>
      <c r="Y1732" s="255"/>
      <c r="Z1732" s="255"/>
      <c r="AA1732" s="255"/>
      <c r="AB1732" s="255"/>
      <c r="AC1732" s="255"/>
      <c r="AD1732" s="255"/>
      <c r="AE1732" s="362">
        <f>AE1731</f>
        <v>0</v>
      </c>
      <c r="AF1732" s="362">
        <f t="shared" ref="AF1732:AR1732" si="3690">AF1731</f>
        <v>0</v>
      </c>
      <c r="AG1732" s="362">
        <f t="shared" si="3690"/>
        <v>0</v>
      </c>
      <c r="AH1732" s="362">
        <f t="shared" si="3690"/>
        <v>0</v>
      </c>
      <c r="AI1732" s="362">
        <f t="shared" si="3690"/>
        <v>0</v>
      </c>
      <c r="AJ1732" s="362">
        <f t="shared" si="3690"/>
        <v>0</v>
      </c>
      <c r="AK1732" s="362">
        <f t="shared" si="3690"/>
        <v>0</v>
      </c>
      <c r="AL1732" s="362">
        <f t="shared" si="3690"/>
        <v>0</v>
      </c>
      <c r="AM1732" s="362">
        <f t="shared" si="3690"/>
        <v>0</v>
      </c>
      <c r="AN1732" s="362">
        <f t="shared" si="3690"/>
        <v>0</v>
      </c>
      <c r="AO1732" s="362">
        <f t="shared" si="3690"/>
        <v>0</v>
      </c>
      <c r="AP1732" s="362">
        <f t="shared" si="3690"/>
        <v>0</v>
      </c>
      <c r="AQ1732" s="362">
        <f t="shared" si="3690"/>
        <v>0</v>
      </c>
      <c r="AR1732" s="362">
        <f t="shared" si="3690"/>
        <v>0</v>
      </c>
      <c r="AS1732" s="266"/>
    </row>
    <row r="1733" spans="1:45" ht="15" hidden="1" customHeight="1" outlineLevel="1">
      <c r="A1733" s="464"/>
      <c r="B1733" s="254"/>
      <c r="C1733" s="251"/>
      <c r="D1733" s="670"/>
      <c r="E1733" s="670"/>
      <c r="F1733" s="670"/>
      <c r="G1733" s="670"/>
      <c r="H1733" s="670"/>
      <c r="I1733" s="670"/>
      <c r="J1733" s="670"/>
      <c r="K1733" s="670"/>
      <c r="L1733" s="670"/>
      <c r="M1733" s="670"/>
      <c r="N1733" s="670"/>
      <c r="O1733" s="670"/>
      <c r="P1733" s="670"/>
      <c r="Q1733" s="670"/>
      <c r="R1733" s="670"/>
      <c r="S1733" s="670"/>
      <c r="T1733" s="670"/>
      <c r="U1733" s="670"/>
      <c r="V1733" s="670"/>
      <c r="W1733" s="670"/>
      <c r="X1733" s="670"/>
      <c r="Y1733" s="670"/>
      <c r="Z1733" s="670"/>
      <c r="AA1733" s="670"/>
      <c r="AB1733" s="670"/>
      <c r="AC1733" s="670"/>
      <c r="AD1733" s="670"/>
      <c r="AE1733" s="362"/>
      <c r="AF1733" s="362"/>
      <c r="AG1733" s="362"/>
      <c r="AH1733" s="362"/>
      <c r="AI1733" s="362"/>
      <c r="AJ1733" s="362"/>
      <c r="AK1733" s="362"/>
      <c r="AL1733" s="362"/>
      <c r="AM1733" s="362"/>
      <c r="AN1733" s="362"/>
      <c r="AO1733" s="362"/>
      <c r="AP1733" s="362"/>
      <c r="AQ1733" s="362"/>
      <c r="AR1733" s="362"/>
      <c r="AS1733" s="266"/>
    </row>
    <row r="1734" spans="1:45" ht="15.75" hidden="1" outlineLevel="1">
      <c r="A1734" s="464"/>
      <c r="B1734" s="675" t="s">
        <v>920</v>
      </c>
      <c r="AS1734" s="671"/>
    </row>
    <row r="1735" spans="1:45" hidden="1" outlineLevel="1">
      <c r="A1735" s="464">
        <v>50</v>
      </c>
      <c r="B1735" s="254"/>
      <c r="AS1735" s="671"/>
    </row>
    <row r="1736" spans="1:45" ht="15.75" hidden="1" outlineLevel="1">
      <c r="A1736" s="464"/>
      <c r="B1736" s="379" t="s">
        <v>919</v>
      </c>
      <c r="C1736" s="251" t="s">
        <v>25</v>
      </c>
      <c r="D1736" s="255"/>
      <c r="E1736" s="255"/>
      <c r="F1736" s="255"/>
      <c r="G1736" s="255"/>
      <c r="H1736" s="255"/>
      <c r="I1736" s="255"/>
      <c r="J1736" s="255"/>
      <c r="K1736" s="255"/>
      <c r="L1736" s="255"/>
      <c r="M1736" s="255"/>
      <c r="N1736" s="255"/>
      <c r="O1736" s="255"/>
      <c r="P1736" s="255"/>
      <c r="Q1736" s="255">
        <v>12</v>
      </c>
      <c r="R1736" s="255"/>
      <c r="S1736" s="255"/>
      <c r="T1736" s="255"/>
      <c r="U1736" s="255"/>
      <c r="V1736" s="255"/>
      <c r="W1736" s="255"/>
      <c r="X1736" s="255"/>
      <c r="Y1736" s="255"/>
      <c r="Z1736" s="255"/>
      <c r="AA1736" s="255"/>
      <c r="AB1736" s="255"/>
      <c r="AC1736" s="255"/>
      <c r="AD1736" s="255"/>
      <c r="AE1736" s="377"/>
      <c r="AF1736" s="366"/>
      <c r="AG1736" s="366"/>
      <c r="AH1736" s="366"/>
      <c r="AI1736" s="366"/>
      <c r="AJ1736" s="366"/>
      <c r="AK1736" s="366"/>
      <c r="AL1736" s="366"/>
      <c r="AM1736" s="366"/>
      <c r="AN1736" s="366"/>
      <c r="AO1736" s="366"/>
      <c r="AP1736" s="366"/>
      <c r="AQ1736" s="366"/>
      <c r="AR1736" s="366"/>
      <c r="AS1736" s="256">
        <f>SUM(AE1736:AR1736)</f>
        <v>0</v>
      </c>
    </row>
    <row r="1737" spans="1:45" hidden="1" outlineLevel="1">
      <c r="A1737" s="464"/>
      <c r="B1737" s="254" t="s">
        <v>958</v>
      </c>
      <c r="C1737" s="251" t="s">
        <v>163</v>
      </c>
      <c r="D1737" s="255"/>
      <c r="E1737" s="255"/>
      <c r="F1737" s="255"/>
      <c r="G1737" s="255"/>
      <c r="H1737" s="255"/>
      <c r="I1737" s="255"/>
      <c r="J1737" s="255"/>
      <c r="K1737" s="255"/>
      <c r="L1737" s="255"/>
      <c r="M1737" s="255"/>
      <c r="N1737" s="255"/>
      <c r="O1737" s="255"/>
      <c r="P1737" s="255"/>
      <c r="Q1737" s="255">
        <f>Q1736</f>
        <v>12</v>
      </c>
      <c r="R1737" s="255"/>
      <c r="S1737" s="255"/>
      <c r="T1737" s="255"/>
      <c r="U1737" s="255"/>
      <c r="V1737" s="255"/>
      <c r="W1737" s="255"/>
      <c r="X1737" s="255"/>
      <c r="Y1737" s="255"/>
      <c r="Z1737" s="255"/>
      <c r="AA1737" s="255"/>
      <c r="AB1737" s="255"/>
      <c r="AC1737" s="255"/>
      <c r="AD1737" s="255"/>
      <c r="AE1737" s="362">
        <f>AE1736</f>
        <v>0</v>
      </c>
      <c r="AF1737" s="362">
        <f t="shared" ref="AF1737:AR1737" si="3691">AF1736</f>
        <v>0</v>
      </c>
      <c r="AG1737" s="362">
        <f t="shared" si="3691"/>
        <v>0</v>
      </c>
      <c r="AH1737" s="362">
        <f t="shared" si="3691"/>
        <v>0</v>
      </c>
      <c r="AI1737" s="362">
        <f t="shared" si="3691"/>
        <v>0</v>
      </c>
      <c r="AJ1737" s="362">
        <f t="shared" si="3691"/>
        <v>0</v>
      </c>
      <c r="AK1737" s="362">
        <f t="shared" si="3691"/>
        <v>0</v>
      </c>
      <c r="AL1737" s="362">
        <f t="shared" si="3691"/>
        <v>0</v>
      </c>
      <c r="AM1737" s="362">
        <f t="shared" si="3691"/>
        <v>0</v>
      </c>
      <c r="AN1737" s="362">
        <f t="shared" si="3691"/>
        <v>0</v>
      </c>
      <c r="AO1737" s="362">
        <f t="shared" si="3691"/>
        <v>0</v>
      </c>
      <c r="AP1737" s="362">
        <f t="shared" si="3691"/>
        <v>0</v>
      </c>
      <c r="AQ1737" s="362">
        <f t="shared" si="3691"/>
        <v>0</v>
      </c>
      <c r="AR1737" s="362">
        <f t="shared" si="3691"/>
        <v>0</v>
      </c>
      <c r="AS1737" s="266"/>
    </row>
    <row r="1738" spans="1:45" ht="15.75" hidden="1" customHeight="1" outlineLevel="1">
      <c r="A1738" s="464"/>
      <c r="B1738" s="254"/>
      <c r="C1738" s="265"/>
      <c r="D1738" s="251"/>
      <c r="E1738" s="251"/>
      <c r="F1738" s="251"/>
      <c r="G1738" s="251"/>
      <c r="H1738" s="251"/>
      <c r="I1738" s="251"/>
      <c r="J1738" s="251"/>
      <c r="K1738" s="251"/>
      <c r="L1738" s="251"/>
      <c r="M1738" s="251"/>
      <c r="N1738" s="251"/>
      <c r="O1738" s="251"/>
      <c r="P1738" s="251"/>
      <c r="Q1738" s="251"/>
      <c r="R1738" s="251"/>
      <c r="S1738" s="251"/>
      <c r="T1738" s="251"/>
      <c r="U1738" s="251"/>
      <c r="V1738" s="251"/>
      <c r="W1738" s="251"/>
      <c r="X1738" s="251"/>
      <c r="Y1738" s="251"/>
      <c r="Z1738" s="251"/>
      <c r="AA1738" s="251"/>
      <c r="AB1738" s="251"/>
      <c r="AC1738" s="251"/>
      <c r="AD1738" s="251"/>
      <c r="AE1738" s="261"/>
      <c r="AF1738" s="261"/>
      <c r="AG1738" s="261"/>
      <c r="AH1738" s="261"/>
      <c r="AI1738" s="261"/>
      <c r="AJ1738" s="261"/>
      <c r="AK1738" s="261"/>
      <c r="AL1738" s="261"/>
      <c r="AM1738" s="261"/>
      <c r="AN1738" s="261"/>
      <c r="AO1738" s="261"/>
      <c r="AP1738" s="261"/>
      <c r="AQ1738" s="261"/>
      <c r="AR1738" s="261"/>
      <c r="AS1738" s="266"/>
    </row>
    <row r="1739" spans="1:45" ht="15.75" collapsed="1">
      <c r="B1739" s="286" t="s">
        <v>959</v>
      </c>
      <c r="C1739" s="288"/>
      <c r="D1739" s="288">
        <f>SUM(D1577:D1732)</f>
        <v>0</v>
      </c>
      <c r="E1739" s="288"/>
      <c r="F1739" s="288"/>
      <c r="G1739" s="288"/>
      <c r="H1739" s="288"/>
      <c r="I1739" s="288"/>
      <c r="J1739" s="288"/>
      <c r="K1739" s="288"/>
      <c r="L1739" s="288"/>
      <c r="M1739" s="288"/>
      <c r="N1739" s="288"/>
      <c r="O1739" s="288"/>
      <c r="P1739" s="288"/>
      <c r="Q1739" s="288"/>
      <c r="R1739" s="288">
        <f>SUM(R1577:R1732)</f>
        <v>0</v>
      </c>
      <c r="S1739" s="288"/>
      <c r="T1739" s="288"/>
      <c r="U1739" s="288"/>
      <c r="V1739" s="288"/>
      <c r="W1739" s="288"/>
      <c r="X1739" s="288"/>
      <c r="Y1739" s="288"/>
      <c r="Z1739" s="288"/>
      <c r="AA1739" s="288"/>
      <c r="AB1739" s="288"/>
      <c r="AC1739" s="288"/>
      <c r="AD1739" s="288"/>
      <c r="AE1739" s="288">
        <f>IF(AE1575="kWh",SUMPRODUCT(D1577:D1732,AE1577:AE1732))</f>
        <v>0</v>
      </c>
      <c r="AF1739" s="288">
        <f>IF(AF1575="kWh",SUMPRODUCT(D1577:D1732,AF1577:AF1732))</f>
        <v>0</v>
      </c>
      <c r="AG1739" s="288">
        <f>IF(AG1575="kw",SUMPRODUCT(Q1577:Q1732,R1577:R1732,AG1577:AG1732),SUMPRODUCT(D1577:D1732,AG1577:AG1732))</f>
        <v>0</v>
      </c>
      <c r="AH1739" s="288">
        <f>IF(AH1575="kw",SUMPRODUCT(Q1577:Q1732,R1577:R1732,AH1577:AH1732),SUMPRODUCT(D1577:D1732,AH1577:AH1732))</f>
        <v>0</v>
      </c>
      <c r="AI1739" s="288">
        <f>IF(AI1575="kw",SUMPRODUCT(Q1577:Q1732,R1577:R1732,AI1577:AI1732),SUMPRODUCT(D1577:D1732,AI1577:AI1732))</f>
        <v>0</v>
      </c>
      <c r="AJ1739" s="288">
        <f>IF(AJ1575="kw",SUMPRODUCT(Q1577:Q1732,R1577:R1732,AJ1577:AJ1732),SUMPRODUCT(D1577:D1732,AJ1577:AJ1732))</f>
        <v>0</v>
      </c>
      <c r="AK1739" s="288">
        <f>IF(AK1575="kw",SUMPRODUCT(Q1577:Q1732,R1577:R1732,AK1577:AK1732),SUMPRODUCT(D1577:D1732,AK1577:AK1732))</f>
        <v>0</v>
      </c>
      <c r="AL1739" s="288">
        <f>IF(AL1575="kw",SUMPRODUCT(Q1577:Q1732,R1577:R1732,AL1577:AL1732),SUMPRODUCT(D1577:D1732,AL1577:AL1732))</f>
        <v>0</v>
      </c>
      <c r="AM1739" s="288">
        <f>IF(AM1575="kw",SUMPRODUCT(Q1577:Q1732,R1577:R1732,AM1577:AM1732),SUMPRODUCT(D1577:D1732,AM1577:AM1732))</f>
        <v>0</v>
      </c>
      <c r="AN1739" s="288">
        <f>IF(AN1575="kw",SUMPRODUCT(Q1577:Q1732,R1577:R1732,AN1577:AN1732),SUMPRODUCT(D1577:D1732,AN1577:AN1732))</f>
        <v>0</v>
      </c>
      <c r="AO1739" s="288">
        <f>IF(AO1575="kw",SUMPRODUCT(Q1577:Q1732,R1577:R1732,AO1577:AO1732),SUMPRODUCT(D1577:D1732,AO1577:AO1732))</f>
        <v>0</v>
      </c>
      <c r="AP1739" s="288">
        <f>IF(AP1575="kw",SUMPRODUCT(Q1577:Q1732,R1577:R1732,AP1577:AP1732),SUMPRODUCT(D1577:D1732,AP1577:AP1732))</f>
        <v>0</v>
      </c>
      <c r="AQ1739" s="288">
        <f>IF(AQ1575="kw",SUMPRODUCT(Q1577:Q1732,R1577:R1732,AQ1577:AQ1732),SUMPRODUCT(D1577:D1732,AQ1577:AQ1732))</f>
        <v>0</v>
      </c>
      <c r="AR1739" s="288">
        <f>IF(AR1575="kw",SUMPRODUCT(Q1577:Q1732,R1577:R1732,AR1577:AR1732),SUMPRODUCT(D1577:D1732,AR1577:AR1732))</f>
        <v>0</v>
      </c>
      <c r="AS1739" s="289"/>
    </row>
    <row r="1740" spans="1:45" ht="15.75">
      <c r="B1740" s="343" t="s">
        <v>761</v>
      </c>
      <c r="C1740" s="344"/>
      <c r="D1740" s="344"/>
      <c r="E1740" s="344"/>
      <c r="F1740" s="344"/>
      <c r="G1740" s="344"/>
      <c r="H1740" s="344"/>
      <c r="I1740" s="344"/>
      <c r="J1740" s="344"/>
      <c r="K1740" s="344"/>
      <c r="L1740" s="344"/>
      <c r="M1740" s="344"/>
      <c r="N1740" s="344"/>
      <c r="O1740" s="344"/>
      <c r="P1740" s="344"/>
      <c r="Q1740" s="344"/>
      <c r="R1740" s="344"/>
      <c r="S1740" s="344"/>
      <c r="T1740" s="344"/>
      <c r="U1740" s="344"/>
      <c r="V1740" s="344"/>
      <c r="W1740" s="344"/>
      <c r="X1740" s="344"/>
      <c r="Y1740" s="344"/>
      <c r="Z1740" s="344"/>
      <c r="AA1740" s="344"/>
      <c r="AB1740" s="344"/>
      <c r="AC1740" s="344"/>
      <c r="AD1740" s="344"/>
      <c r="AE1740" s="344">
        <f>HLOOKUP(AE1574,'2. LRAMVA Threshold'!$B$43:$Q$61,14,FALSE)</f>
        <v>79893828.531993985</v>
      </c>
      <c r="AF1740" s="344">
        <f>HLOOKUP(AF1574,'2. LRAMVA Threshold'!$B$43:$Q$61,14,FALSE)</f>
        <v>6443365.7828972237</v>
      </c>
      <c r="AG1740" s="344">
        <f>HLOOKUP(AG1574,'2. LRAMVA Threshold'!$B$43:$Q$61,14,FALSE)</f>
        <v>60610124.869360968</v>
      </c>
      <c r="AH1740" s="344">
        <f>HLOOKUP(AH1574,'2. LRAMVA Threshold'!$B$43:$Q$61,14,FALSE)</f>
        <v>375644.06073648599</v>
      </c>
      <c r="AI1740" s="344">
        <f>HLOOKUP(AI1574,'2. LRAMVA Threshold'!$B$43:$Q$61,14,FALSE)</f>
        <v>111724.58759235634</v>
      </c>
      <c r="AJ1740" s="344">
        <f>HLOOKUP(AJ1574,'2. LRAMVA Threshold'!$B$43:$Q$61,14,FALSE)</f>
        <v>130588.89912303007</v>
      </c>
      <c r="AK1740" s="344">
        <f>HLOOKUP(AK1574,'2. LRAMVA Threshold'!$B$43:$Q$61,14,FALSE)</f>
        <v>0</v>
      </c>
      <c r="AL1740" s="344">
        <f>HLOOKUP(AL1574,'2. LRAMVA Threshold'!$B$43:$Q$61,14,FALSE)</f>
        <v>0</v>
      </c>
      <c r="AM1740" s="344">
        <f>HLOOKUP(AM1574,'2. LRAMVA Threshold'!$B$43:$Q$61,14,FALSE)</f>
        <v>0</v>
      </c>
      <c r="AN1740" s="344">
        <f>HLOOKUP(AN1574,'2. LRAMVA Threshold'!$B$43:$Q$61,14,FALSE)</f>
        <v>0</v>
      </c>
      <c r="AO1740" s="344">
        <f>HLOOKUP(AO1574,'2. LRAMVA Threshold'!$B$43:$Q$61,14,FALSE)</f>
        <v>0</v>
      </c>
      <c r="AP1740" s="344">
        <f>HLOOKUP(AP1574,'2. LRAMVA Threshold'!$B$43:$Q$61,14,FALSE)</f>
        <v>0</v>
      </c>
      <c r="AQ1740" s="344">
        <f>HLOOKUP(AQ1574,'2. LRAMVA Threshold'!$B$43:$Q$61,14,FALSE)</f>
        <v>0</v>
      </c>
      <c r="AR1740" s="344">
        <f>HLOOKUP(AR1574,'2. LRAMVA Threshold'!$B$43:$Q$61,14,FALSE)</f>
        <v>0</v>
      </c>
      <c r="AS1740" s="393"/>
    </row>
    <row r="1741" spans="1:45">
      <c r="B1741" s="346"/>
      <c r="C1741" s="383"/>
      <c r="D1741" s="384"/>
      <c r="E1741" s="384"/>
      <c r="F1741" s="384"/>
      <c r="G1741" s="384"/>
      <c r="H1741" s="384"/>
      <c r="I1741" s="384"/>
      <c r="J1741" s="384"/>
      <c r="K1741" s="384"/>
      <c r="L1741" s="384"/>
      <c r="M1741" s="384"/>
      <c r="N1741" s="348"/>
      <c r="O1741" s="348"/>
      <c r="P1741" s="348"/>
      <c r="Q1741" s="384"/>
      <c r="R1741" s="385"/>
      <c r="S1741" s="384"/>
      <c r="T1741" s="384"/>
      <c r="U1741" s="384"/>
      <c r="V1741" s="386"/>
      <c r="W1741" s="386"/>
      <c r="X1741" s="386"/>
      <c r="Y1741" s="386"/>
      <c r="Z1741" s="384"/>
      <c r="AA1741" s="384"/>
      <c r="AB1741" s="348"/>
      <c r="AC1741" s="348"/>
      <c r="AD1741" s="348"/>
      <c r="AE1741" s="387"/>
      <c r="AF1741" s="387"/>
      <c r="AG1741" s="387"/>
      <c r="AH1741" s="387"/>
      <c r="AI1741" s="387"/>
      <c r="AJ1741" s="387"/>
      <c r="AK1741" s="387"/>
      <c r="AL1741" s="351"/>
      <c r="AM1741" s="351"/>
      <c r="AN1741" s="351"/>
      <c r="AO1741" s="351"/>
      <c r="AP1741" s="351"/>
      <c r="AQ1741" s="351"/>
      <c r="AR1741" s="351"/>
      <c r="AS1741" s="352"/>
    </row>
    <row r="1742" spans="1:45">
      <c r="B1742" s="283" t="s">
        <v>960</v>
      </c>
      <c r="C1742" s="296"/>
      <c r="D1742" s="296"/>
      <c r="E1742" s="329"/>
      <c r="F1742" s="329"/>
      <c r="G1742" s="329"/>
      <c r="H1742" s="329"/>
      <c r="I1742" s="329"/>
      <c r="J1742" s="329"/>
      <c r="K1742" s="329"/>
      <c r="L1742" s="329"/>
      <c r="M1742" s="329"/>
      <c r="N1742" s="329"/>
      <c r="O1742" s="329"/>
      <c r="P1742" s="329"/>
      <c r="Q1742" s="329"/>
      <c r="R1742" s="251"/>
      <c r="S1742" s="298"/>
      <c r="T1742" s="298"/>
      <c r="U1742" s="298"/>
      <c r="V1742" s="297"/>
      <c r="W1742" s="297"/>
      <c r="X1742" s="297"/>
      <c r="Y1742" s="297"/>
      <c r="Z1742" s="298"/>
      <c r="AA1742" s="298"/>
      <c r="AB1742" s="298"/>
      <c r="AC1742" s="298"/>
      <c r="AD1742" s="298"/>
      <c r="AE1742" s="732">
        <f>HLOOKUP(AE36,'3.  Distribution Rates'!$C$165:$P$179,15,FALSE)</f>
        <v>0</v>
      </c>
      <c r="AF1742" s="732">
        <f>HLOOKUP(AF36,'3.  Distribution Rates'!$C$165:$P$179,15,FALSE)</f>
        <v>0</v>
      </c>
      <c r="AG1742" s="732">
        <f>HLOOKUP(AG36,'3.  Distribution Rates'!$C$165:$P$179,15,FALSE)</f>
        <v>0</v>
      </c>
      <c r="AH1742" s="732">
        <f>HLOOKUP(AH36,'3.  Distribution Rates'!$C$165:$P$179,15,FALSE)</f>
        <v>0</v>
      </c>
      <c r="AI1742" s="732">
        <f>HLOOKUP(AI36,'3.  Distribution Rates'!$C$165:$P$179,15,FALSE)</f>
        <v>0</v>
      </c>
      <c r="AJ1742" s="732">
        <f>HLOOKUP(AJ36,'3.  Distribution Rates'!$C$165:$P$179,15,FALSE)</f>
        <v>0</v>
      </c>
      <c r="AK1742" s="732">
        <f>HLOOKUP(AK36,'3.  Distribution Rates'!$C$165:$P$179,15,FALSE)</f>
        <v>0</v>
      </c>
      <c r="AL1742" s="732">
        <f>HLOOKUP(AL36,'3.  Distribution Rates'!$C$165:$P$179,15,FALSE)</f>
        <v>0</v>
      </c>
      <c r="AM1742" s="732">
        <f>HLOOKUP(AM36,'3.  Distribution Rates'!$C$165:$P$179,15,FALSE)</f>
        <v>0</v>
      </c>
      <c r="AN1742" s="732">
        <f>HLOOKUP(AN36,'3.  Distribution Rates'!$C$165:$P$179,15,FALSE)</f>
        <v>0</v>
      </c>
      <c r="AO1742" s="732">
        <f>HLOOKUP(AO36,'3.  Distribution Rates'!$C$165:$P$179,15,FALSE)</f>
        <v>0</v>
      </c>
      <c r="AP1742" s="732">
        <f>HLOOKUP(AP36,'3.  Distribution Rates'!$C$165:$P$179,15,FALSE)</f>
        <v>0</v>
      </c>
      <c r="AQ1742" s="732">
        <f>HLOOKUP(AQ36,'3.  Distribution Rates'!$C$165:$P$179,15,FALSE)</f>
        <v>0</v>
      </c>
      <c r="AR1742" s="732">
        <f>HLOOKUP(AR36,'3.  Distribution Rates'!$C$165:$P$179,15,FALSE)</f>
        <v>0</v>
      </c>
      <c r="AS1742" s="395"/>
    </row>
    <row r="1743" spans="1:45">
      <c r="B1743" s="283" t="s">
        <v>762</v>
      </c>
      <c r="C1743" s="301"/>
      <c r="D1743" s="243"/>
      <c r="E1743" s="240"/>
      <c r="F1743" s="240"/>
      <c r="G1743" s="240"/>
      <c r="H1743" s="240"/>
      <c r="I1743" s="240"/>
      <c r="J1743" s="240"/>
      <c r="K1743" s="240"/>
      <c r="L1743" s="240"/>
      <c r="M1743" s="240"/>
      <c r="N1743" s="240"/>
      <c r="O1743" s="240"/>
      <c r="P1743" s="240"/>
      <c r="Q1743" s="240"/>
      <c r="R1743" s="251"/>
      <c r="S1743" s="240"/>
      <c r="T1743" s="240"/>
      <c r="U1743" s="240"/>
      <c r="V1743" s="243"/>
      <c r="W1743" s="243"/>
      <c r="X1743" s="243"/>
      <c r="Y1743" s="243"/>
      <c r="Z1743" s="240"/>
      <c r="AA1743" s="240"/>
      <c r="AB1743" s="240"/>
      <c r="AC1743" s="240"/>
      <c r="AD1743" s="240"/>
      <c r="AE1743" s="331">
        <f>'4.  2011-2014 LRAM'!AM146*AE1742</f>
        <v>0</v>
      </c>
      <c r="AF1743" s="331">
        <f>'4.  2011-2014 LRAM'!AN146*AF1742</f>
        <v>0</v>
      </c>
      <c r="AG1743" s="331">
        <f>'4.  2011-2014 LRAM'!AO146*AG1742</f>
        <v>0</v>
      </c>
      <c r="AH1743" s="331">
        <f>'4.  2011-2014 LRAM'!AP146*AH1742</f>
        <v>0</v>
      </c>
      <c r="AI1743" s="331">
        <f>'4.  2011-2014 LRAM'!AQ146*AI1742</f>
        <v>0</v>
      </c>
      <c r="AJ1743" s="331">
        <f>'4.  2011-2014 LRAM'!AR146*AJ1742</f>
        <v>0</v>
      </c>
      <c r="AK1743" s="331">
        <f>'4.  2011-2014 LRAM'!AS146*AK1742</f>
        <v>0</v>
      </c>
      <c r="AL1743" s="331">
        <f>'4.  2011-2014 LRAM'!AT146*AL1742</f>
        <v>0</v>
      </c>
      <c r="AM1743" s="331">
        <f>'4.  2011-2014 LRAM'!AU146*AM1742</f>
        <v>0</v>
      </c>
      <c r="AN1743" s="331">
        <f>'4.  2011-2014 LRAM'!AV146*AN1742</f>
        <v>0</v>
      </c>
      <c r="AO1743" s="331">
        <f>'4.  2011-2014 LRAM'!AW146*AO1742</f>
        <v>0</v>
      </c>
      <c r="AP1743" s="331">
        <f>'4.  2011-2014 LRAM'!AX146*AP1742</f>
        <v>0</v>
      </c>
      <c r="AQ1743" s="331">
        <f>'4.  2011-2014 LRAM'!AY146*AQ1742</f>
        <v>0</v>
      </c>
      <c r="AR1743" s="331">
        <f>'4.  2011-2014 LRAM'!AZ146*AR1742</f>
        <v>0</v>
      </c>
      <c r="AS1743" s="543">
        <f>SUM(AE1743:AR1743)</f>
        <v>0</v>
      </c>
    </row>
    <row r="1744" spans="1:45">
      <c r="B1744" s="283" t="s">
        <v>763</v>
      </c>
      <c r="C1744" s="301"/>
      <c r="D1744" s="243"/>
      <c r="E1744" s="240"/>
      <c r="F1744" s="240"/>
      <c r="G1744" s="240"/>
      <c r="H1744" s="240"/>
      <c r="I1744" s="240"/>
      <c r="J1744" s="240"/>
      <c r="K1744" s="240"/>
      <c r="L1744" s="240"/>
      <c r="M1744" s="240"/>
      <c r="N1744" s="240"/>
      <c r="O1744" s="240"/>
      <c r="P1744" s="240"/>
      <c r="Q1744" s="240"/>
      <c r="R1744" s="251"/>
      <c r="S1744" s="240"/>
      <c r="T1744" s="240"/>
      <c r="U1744" s="240"/>
      <c r="V1744" s="243"/>
      <c r="W1744" s="243"/>
      <c r="X1744" s="243"/>
      <c r="Y1744" s="243"/>
      <c r="Z1744" s="240"/>
      <c r="AA1744" s="240"/>
      <c r="AB1744" s="240"/>
      <c r="AC1744" s="240"/>
      <c r="AD1744" s="240"/>
      <c r="AE1744" s="331">
        <f>'4.  2011-2014 LRAM'!AM285*AE1742</f>
        <v>0</v>
      </c>
      <c r="AF1744" s="331">
        <f>'4.  2011-2014 LRAM'!AN285*AF1742</f>
        <v>0</v>
      </c>
      <c r="AG1744" s="331">
        <f>'4.  2011-2014 LRAM'!AO285*AG1742</f>
        <v>0</v>
      </c>
      <c r="AH1744" s="331">
        <f>'4.  2011-2014 LRAM'!AP285*AH1742</f>
        <v>0</v>
      </c>
      <c r="AI1744" s="331">
        <f>'4.  2011-2014 LRAM'!AQ285*AI1742</f>
        <v>0</v>
      </c>
      <c r="AJ1744" s="331">
        <f>'4.  2011-2014 LRAM'!AR285*AJ1742</f>
        <v>0</v>
      </c>
      <c r="AK1744" s="331">
        <f>'4.  2011-2014 LRAM'!AS285*AK1742</f>
        <v>0</v>
      </c>
      <c r="AL1744" s="331">
        <f>'4.  2011-2014 LRAM'!AT285*AL1742</f>
        <v>0</v>
      </c>
      <c r="AM1744" s="331">
        <f>'4.  2011-2014 LRAM'!AU285*AM1742</f>
        <v>0</v>
      </c>
      <c r="AN1744" s="331">
        <f>'4.  2011-2014 LRAM'!AV285*AN1742</f>
        <v>0</v>
      </c>
      <c r="AO1744" s="331">
        <f>'4.  2011-2014 LRAM'!AW285*AO1742</f>
        <v>0</v>
      </c>
      <c r="AP1744" s="331">
        <f>'4.  2011-2014 LRAM'!AX285*AP1742</f>
        <v>0</v>
      </c>
      <c r="AQ1744" s="331">
        <f>'4.  2011-2014 LRAM'!AY285*AQ1742</f>
        <v>0</v>
      </c>
      <c r="AR1744" s="331">
        <f>'4.  2011-2014 LRAM'!AZ285*AR1742</f>
        <v>0</v>
      </c>
      <c r="AS1744" s="543">
        <f t="shared" ref="AS1744" si="3692">SUM(AE1744:AR1744)</f>
        <v>0</v>
      </c>
    </row>
    <row r="1745" spans="2:45">
      <c r="B1745" s="283" t="s">
        <v>764</v>
      </c>
      <c r="C1745" s="301"/>
      <c r="D1745" s="243"/>
      <c r="E1745" s="240"/>
      <c r="F1745" s="240"/>
      <c r="G1745" s="240"/>
      <c r="H1745" s="240"/>
      <c r="I1745" s="240"/>
      <c r="J1745" s="240"/>
      <c r="K1745" s="240"/>
      <c r="L1745" s="240"/>
      <c r="M1745" s="240"/>
      <c r="N1745" s="240"/>
      <c r="O1745" s="240"/>
      <c r="P1745" s="240"/>
      <c r="Q1745" s="240"/>
      <c r="R1745" s="251"/>
      <c r="S1745" s="240"/>
      <c r="T1745" s="240"/>
      <c r="U1745" s="240"/>
      <c r="V1745" s="243"/>
      <c r="W1745" s="243"/>
      <c r="X1745" s="243"/>
      <c r="Y1745" s="243"/>
      <c r="Z1745" s="240"/>
      <c r="AA1745" s="240"/>
      <c r="AB1745" s="240"/>
      <c r="AC1745" s="240"/>
      <c r="AD1745" s="240"/>
      <c r="AE1745" s="331">
        <f>'4.  2011-2014 LRAM'!AM421*AE1742</f>
        <v>0</v>
      </c>
      <c r="AF1745" s="331">
        <f>'4.  2011-2014 LRAM'!AN421*AF1742</f>
        <v>0</v>
      </c>
      <c r="AG1745" s="331">
        <f>'4.  2011-2014 LRAM'!AO421*AG1742</f>
        <v>0</v>
      </c>
      <c r="AH1745" s="331">
        <f>'4.  2011-2014 LRAM'!AP421*AH1742</f>
        <v>0</v>
      </c>
      <c r="AI1745" s="331">
        <f>'4.  2011-2014 LRAM'!AQ421*AI1742</f>
        <v>0</v>
      </c>
      <c r="AJ1745" s="331">
        <f>'4.  2011-2014 LRAM'!AR421*AJ1742</f>
        <v>0</v>
      </c>
      <c r="AK1745" s="331">
        <f>'4.  2011-2014 LRAM'!AS421*AK1742</f>
        <v>0</v>
      </c>
      <c r="AL1745" s="331">
        <f>'4.  2011-2014 LRAM'!AT421*AL1742</f>
        <v>0</v>
      </c>
      <c r="AM1745" s="331">
        <f>'4.  2011-2014 LRAM'!AU421*AM1742</f>
        <v>0</v>
      </c>
      <c r="AN1745" s="331">
        <f>'4.  2011-2014 LRAM'!AV421*AN1742</f>
        <v>0</v>
      </c>
      <c r="AO1745" s="331">
        <f>'4.  2011-2014 LRAM'!AW421*AO1742</f>
        <v>0</v>
      </c>
      <c r="AP1745" s="331">
        <f>'4.  2011-2014 LRAM'!AX421*AP1742</f>
        <v>0</v>
      </c>
      <c r="AQ1745" s="331">
        <f>'4.  2011-2014 LRAM'!AY421*AQ1742</f>
        <v>0</v>
      </c>
      <c r="AR1745" s="331">
        <f>'4.  2011-2014 LRAM'!AZ421*AR1742</f>
        <v>0</v>
      </c>
      <c r="AS1745" s="543">
        <f>SUM(AE1745:AR1745)</f>
        <v>0</v>
      </c>
    </row>
    <row r="1746" spans="2:45">
      <c r="B1746" s="283" t="s">
        <v>765</v>
      </c>
      <c r="C1746" s="301"/>
      <c r="D1746" s="243"/>
      <c r="E1746" s="240"/>
      <c r="F1746" s="240"/>
      <c r="G1746" s="240"/>
      <c r="H1746" s="240"/>
      <c r="I1746" s="240"/>
      <c r="J1746" s="240"/>
      <c r="K1746" s="240"/>
      <c r="L1746" s="240"/>
      <c r="M1746" s="240"/>
      <c r="N1746" s="240"/>
      <c r="O1746" s="240"/>
      <c r="P1746" s="240"/>
      <c r="Q1746" s="240"/>
      <c r="R1746" s="251"/>
      <c r="S1746" s="240"/>
      <c r="T1746" s="240"/>
      <c r="U1746" s="240"/>
      <c r="V1746" s="243"/>
      <c r="W1746" s="243"/>
      <c r="X1746" s="243"/>
      <c r="Y1746" s="243"/>
      <c r="Z1746" s="240"/>
      <c r="AA1746" s="240"/>
      <c r="AB1746" s="240"/>
      <c r="AC1746" s="240"/>
      <c r="AD1746" s="240"/>
      <c r="AE1746" s="331">
        <f>'4.  2011-2014 LRAM'!AM558*AE1742</f>
        <v>0</v>
      </c>
      <c r="AF1746" s="331">
        <f>'4.  2011-2014 LRAM'!AN558*AF1742</f>
        <v>0</v>
      </c>
      <c r="AG1746" s="331">
        <f>'4.  2011-2014 LRAM'!AO558*AG1742</f>
        <v>0</v>
      </c>
      <c r="AH1746" s="331">
        <f>'4.  2011-2014 LRAM'!AP558*AH1742</f>
        <v>0</v>
      </c>
      <c r="AI1746" s="331">
        <f>'4.  2011-2014 LRAM'!AQ558*AI1742</f>
        <v>0</v>
      </c>
      <c r="AJ1746" s="331">
        <f>'4.  2011-2014 LRAM'!AR558*AJ1742</f>
        <v>0</v>
      </c>
      <c r="AK1746" s="331">
        <f>'4.  2011-2014 LRAM'!AS558*AK1742</f>
        <v>0</v>
      </c>
      <c r="AL1746" s="331">
        <f>'4.  2011-2014 LRAM'!AT558*AL1742</f>
        <v>0</v>
      </c>
      <c r="AM1746" s="331">
        <f>'4.  2011-2014 LRAM'!AU558*AM1742</f>
        <v>0</v>
      </c>
      <c r="AN1746" s="331">
        <f>'4.  2011-2014 LRAM'!AV558*AN1742</f>
        <v>0</v>
      </c>
      <c r="AO1746" s="331">
        <f>'4.  2011-2014 LRAM'!AW558*AO1742</f>
        <v>0</v>
      </c>
      <c r="AP1746" s="331">
        <f>'4.  2011-2014 LRAM'!AX558*AP1742</f>
        <v>0</v>
      </c>
      <c r="AQ1746" s="331">
        <f>'4.  2011-2014 LRAM'!AY558*AQ1742</f>
        <v>0</v>
      </c>
      <c r="AR1746" s="331">
        <f>'4.  2011-2014 LRAM'!AZ558*AR1742</f>
        <v>0</v>
      </c>
      <c r="AS1746" s="543">
        <f>SUM(AE1746:AR1746)</f>
        <v>0</v>
      </c>
    </row>
    <row r="1747" spans="2:45">
      <c r="B1747" s="283" t="s">
        <v>766</v>
      </c>
      <c r="C1747" s="301"/>
      <c r="D1747" s="243"/>
      <c r="E1747" s="240"/>
      <c r="F1747" s="240"/>
      <c r="G1747" s="240"/>
      <c r="H1747" s="240"/>
      <c r="I1747" s="240"/>
      <c r="J1747" s="240"/>
      <c r="K1747" s="240"/>
      <c r="L1747" s="240"/>
      <c r="M1747" s="240"/>
      <c r="N1747" s="240"/>
      <c r="O1747" s="240"/>
      <c r="P1747" s="240"/>
      <c r="Q1747" s="240"/>
      <c r="R1747" s="251"/>
      <c r="S1747" s="240"/>
      <c r="T1747" s="240"/>
      <c r="U1747" s="240"/>
      <c r="V1747" s="243"/>
      <c r="W1747" s="243"/>
      <c r="X1747" s="243"/>
      <c r="Y1747" s="243"/>
      <c r="Z1747" s="240"/>
      <c r="AA1747" s="240"/>
      <c r="AB1747" s="240"/>
      <c r="AC1747" s="240"/>
      <c r="AD1747" s="240"/>
      <c r="AE1747" s="331">
        <f>AE216*AE1742</f>
        <v>0</v>
      </c>
      <c r="AF1747" s="331">
        <f t="shared" ref="AF1747:AR1747" si="3693">AF216*AF1742</f>
        <v>0</v>
      </c>
      <c r="AG1747" s="331">
        <f t="shared" si="3693"/>
        <v>0</v>
      </c>
      <c r="AH1747" s="331">
        <f t="shared" si="3693"/>
        <v>0</v>
      </c>
      <c r="AI1747" s="331">
        <f t="shared" si="3693"/>
        <v>0</v>
      </c>
      <c r="AJ1747" s="331">
        <f t="shared" si="3693"/>
        <v>0</v>
      </c>
      <c r="AK1747" s="331">
        <f t="shared" si="3693"/>
        <v>0</v>
      </c>
      <c r="AL1747" s="331">
        <f t="shared" si="3693"/>
        <v>0</v>
      </c>
      <c r="AM1747" s="331">
        <f t="shared" si="3693"/>
        <v>0</v>
      </c>
      <c r="AN1747" s="331">
        <f t="shared" si="3693"/>
        <v>0</v>
      </c>
      <c r="AO1747" s="331">
        <f t="shared" si="3693"/>
        <v>0</v>
      </c>
      <c r="AP1747" s="331">
        <f t="shared" si="3693"/>
        <v>0</v>
      </c>
      <c r="AQ1747" s="331">
        <f t="shared" si="3693"/>
        <v>0</v>
      </c>
      <c r="AR1747" s="331">
        <f t="shared" si="3693"/>
        <v>0</v>
      </c>
      <c r="AS1747" s="543">
        <f t="shared" ref="AS1747" si="3694">SUM(AE1747:AR1747)</f>
        <v>0</v>
      </c>
    </row>
    <row r="1748" spans="2:45">
      <c r="B1748" s="283" t="s">
        <v>767</v>
      </c>
      <c r="C1748" s="301"/>
      <c r="D1748" s="243"/>
      <c r="E1748" s="240"/>
      <c r="F1748" s="240"/>
      <c r="G1748" s="240"/>
      <c r="H1748" s="240"/>
      <c r="I1748" s="240"/>
      <c r="J1748" s="240"/>
      <c r="K1748" s="240"/>
      <c r="L1748" s="240"/>
      <c r="M1748" s="240"/>
      <c r="N1748" s="240"/>
      <c r="O1748" s="240"/>
      <c r="P1748" s="240"/>
      <c r="Q1748" s="240"/>
      <c r="R1748" s="251"/>
      <c r="S1748" s="240"/>
      <c r="T1748" s="240"/>
      <c r="U1748" s="240"/>
      <c r="V1748" s="243"/>
      <c r="W1748" s="243"/>
      <c r="X1748" s="243"/>
      <c r="Y1748" s="243"/>
      <c r="Z1748" s="240"/>
      <c r="AA1748" s="240"/>
      <c r="AB1748" s="240"/>
      <c r="AC1748" s="240"/>
      <c r="AD1748" s="240"/>
      <c r="AE1748" s="331">
        <f>AE406*AE1742</f>
        <v>0</v>
      </c>
      <c r="AF1748" s="331">
        <f t="shared" ref="AF1748:AR1748" si="3695">AF406*AF1742</f>
        <v>0</v>
      </c>
      <c r="AG1748" s="331">
        <f t="shared" si="3695"/>
        <v>0</v>
      </c>
      <c r="AH1748" s="331">
        <f t="shared" si="3695"/>
        <v>0</v>
      </c>
      <c r="AI1748" s="331">
        <f t="shared" si="3695"/>
        <v>0</v>
      </c>
      <c r="AJ1748" s="331">
        <f t="shared" si="3695"/>
        <v>0</v>
      </c>
      <c r="AK1748" s="331">
        <f t="shared" si="3695"/>
        <v>0</v>
      </c>
      <c r="AL1748" s="331">
        <f t="shared" si="3695"/>
        <v>0</v>
      </c>
      <c r="AM1748" s="331">
        <f t="shared" si="3695"/>
        <v>0</v>
      </c>
      <c r="AN1748" s="331">
        <f t="shared" si="3695"/>
        <v>0</v>
      </c>
      <c r="AO1748" s="331">
        <f t="shared" si="3695"/>
        <v>0</v>
      </c>
      <c r="AP1748" s="331">
        <f t="shared" si="3695"/>
        <v>0</v>
      </c>
      <c r="AQ1748" s="331">
        <f t="shared" si="3695"/>
        <v>0</v>
      </c>
      <c r="AR1748" s="331">
        <f t="shared" si="3695"/>
        <v>0</v>
      </c>
      <c r="AS1748" s="543">
        <f t="shared" ref="AS1748:AS1749" si="3696">SUM(AE1748:AR1748)</f>
        <v>0</v>
      </c>
    </row>
    <row r="1749" spans="2:45">
      <c r="B1749" s="283" t="s">
        <v>768</v>
      </c>
      <c r="C1749" s="301"/>
      <c r="D1749" s="243"/>
      <c r="E1749" s="240"/>
      <c r="F1749" s="240"/>
      <c r="G1749" s="240"/>
      <c r="H1749" s="240"/>
      <c r="I1749" s="240"/>
      <c r="J1749" s="240"/>
      <c r="K1749" s="240"/>
      <c r="L1749" s="240"/>
      <c r="M1749" s="240"/>
      <c r="N1749" s="240"/>
      <c r="O1749" s="240"/>
      <c r="P1749" s="240"/>
      <c r="Q1749" s="240"/>
      <c r="R1749" s="251"/>
      <c r="S1749" s="240"/>
      <c r="T1749" s="240"/>
      <c r="U1749" s="240"/>
      <c r="V1749" s="243"/>
      <c r="W1749" s="243"/>
      <c r="X1749" s="243"/>
      <c r="Y1749" s="243"/>
      <c r="Z1749" s="240"/>
      <c r="AA1749" s="240"/>
      <c r="AB1749" s="240"/>
      <c r="AC1749" s="240"/>
      <c r="AD1749" s="240"/>
      <c r="AE1749" s="331">
        <f>AE596*AE1742</f>
        <v>0</v>
      </c>
      <c r="AF1749" s="331">
        <f t="shared" ref="AF1749:AR1749" si="3697">AF596*AF1742</f>
        <v>0</v>
      </c>
      <c r="AG1749" s="331">
        <f t="shared" si="3697"/>
        <v>0</v>
      </c>
      <c r="AH1749" s="331">
        <f t="shared" si="3697"/>
        <v>0</v>
      </c>
      <c r="AI1749" s="331">
        <f t="shared" si="3697"/>
        <v>0</v>
      </c>
      <c r="AJ1749" s="331">
        <f t="shared" si="3697"/>
        <v>0</v>
      </c>
      <c r="AK1749" s="331">
        <f t="shared" si="3697"/>
        <v>0</v>
      </c>
      <c r="AL1749" s="331">
        <f t="shared" si="3697"/>
        <v>0</v>
      </c>
      <c r="AM1749" s="331">
        <f t="shared" si="3697"/>
        <v>0</v>
      </c>
      <c r="AN1749" s="331">
        <f t="shared" si="3697"/>
        <v>0</v>
      </c>
      <c r="AO1749" s="331">
        <f t="shared" si="3697"/>
        <v>0</v>
      </c>
      <c r="AP1749" s="331">
        <f t="shared" si="3697"/>
        <v>0</v>
      </c>
      <c r="AQ1749" s="331">
        <f t="shared" si="3697"/>
        <v>0</v>
      </c>
      <c r="AR1749" s="331">
        <f t="shared" si="3697"/>
        <v>0</v>
      </c>
      <c r="AS1749" s="543">
        <f t="shared" si="3696"/>
        <v>0</v>
      </c>
    </row>
    <row r="1750" spans="2:45">
      <c r="B1750" s="283" t="s">
        <v>769</v>
      </c>
      <c r="C1750" s="301"/>
      <c r="D1750" s="243"/>
      <c r="E1750" s="240"/>
      <c r="F1750" s="240"/>
      <c r="G1750" s="240"/>
      <c r="H1750" s="240"/>
      <c r="I1750" s="240"/>
      <c r="J1750" s="240"/>
      <c r="K1750" s="240"/>
      <c r="L1750" s="240"/>
      <c r="M1750" s="240"/>
      <c r="N1750" s="240"/>
      <c r="O1750" s="240"/>
      <c r="P1750" s="240"/>
      <c r="Q1750" s="240"/>
      <c r="R1750" s="251"/>
      <c r="S1750" s="240"/>
      <c r="T1750" s="240"/>
      <c r="U1750" s="240"/>
      <c r="V1750" s="243"/>
      <c r="W1750" s="243"/>
      <c r="X1750" s="243"/>
      <c r="Y1750" s="243"/>
      <c r="Z1750" s="240"/>
      <c r="AA1750" s="240"/>
      <c r="AB1750" s="240"/>
      <c r="AC1750" s="240"/>
      <c r="AD1750" s="240"/>
      <c r="AE1750" s="331">
        <f>AE786*AE1742</f>
        <v>0</v>
      </c>
      <c r="AF1750" s="331">
        <f t="shared" ref="AF1750:AR1750" si="3698">AF786*AF1742</f>
        <v>0</v>
      </c>
      <c r="AG1750" s="331">
        <f t="shared" si="3698"/>
        <v>0</v>
      </c>
      <c r="AH1750" s="331">
        <f t="shared" si="3698"/>
        <v>0</v>
      </c>
      <c r="AI1750" s="331">
        <f t="shared" si="3698"/>
        <v>0</v>
      </c>
      <c r="AJ1750" s="331">
        <f t="shared" si="3698"/>
        <v>0</v>
      </c>
      <c r="AK1750" s="331">
        <f t="shared" si="3698"/>
        <v>0</v>
      </c>
      <c r="AL1750" s="331">
        <f t="shared" si="3698"/>
        <v>0</v>
      </c>
      <c r="AM1750" s="331">
        <f t="shared" si="3698"/>
        <v>0</v>
      </c>
      <c r="AN1750" s="331">
        <f t="shared" si="3698"/>
        <v>0</v>
      </c>
      <c r="AO1750" s="331">
        <f t="shared" si="3698"/>
        <v>0</v>
      </c>
      <c r="AP1750" s="331">
        <f t="shared" si="3698"/>
        <v>0</v>
      </c>
      <c r="AQ1750" s="331">
        <f t="shared" si="3698"/>
        <v>0</v>
      </c>
      <c r="AR1750" s="331">
        <f t="shared" si="3698"/>
        <v>0</v>
      </c>
      <c r="AS1750" s="543">
        <f>SUM(AE1750:AR1750)</f>
        <v>0</v>
      </c>
    </row>
    <row r="1751" spans="2:45">
      <c r="B1751" s="283" t="s">
        <v>770</v>
      </c>
      <c r="C1751" s="301"/>
      <c r="D1751" s="243"/>
      <c r="E1751" s="240"/>
      <c r="F1751" s="240"/>
      <c r="G1751" s="240"/>
      <c r="H1751" s="240"/>
      <c r="I1751" s="240"/>
      <c r="J1751" s="240"/>
      <c r="K1751" s="240"/>
      <c r="L1751" s="240"/>
      <c r="M1751" s="240"/>
      <c r="N1751" s="240"/>
      <c r="O1751" s="240"/>
      <c r="P1751" s="240"/>
      <c r="Q1751" s="240"/>
      <c r="R1751" s="251"/>
      <c r="S1751" s="240"/>
      <c r="T1751" s="240"/>
      <c r="U1751" s="240"/>
      <c r="V1751" s="243"/>
      <c r="W1751" s="243"/>
      <c r="X1751" s="243"/>
      <c r="Y1751" s="243"/>
      <c r="Z1751" s="240"/>
      <c r="AA1751" s="240"/>
      <c r="AB1751" s="240"/>
      <c r="AC1751" s="240"/>
      <c r="AD1751" s="240"/>
      <c r="AE1751" s="331">
        <f>AE981*AE1742</f>
        <v>0</v>
      </c>
      <c r="AF1751" s="331">
        <f t="shared" ref="AF1751:AR1751" si="3699">AF981*AF1742</f>
        <v>0</v>
      </c>
      <c r="AG1751" s="331">
        <f t="shared" si="3699"/>
        <v>0</v>
      </c>
      <c r="AH1751" s="331">
        <f t="shared" si="3699"/>
        <v>0</v>
      </c>
      <c r="AI1751" s="331">
        <f t="shared" si="3699"/>
        <v>0</v>
      </c>
      <c r="AJ1751" s="331">
        <f t="shared" si="3699"/>
        <v>0</v>
      </c>
      <c r="AK1751" s="331">
        <f t="shared" si="3699"/>
        <v>0</v>
      </c>
      <c r="AL1751" s="331">
        <f t="shared" si="3699"/>
        <v>0</v>
      </c>
      <c r="AM1751" s="331">
        <f t="shared" si="3699"/>
        <v>0</v>
      </c>
      <c r="AN1751" s="331">
        <f t="shared" si="3699"/>
        <v>0</v>
      </c>
      <c r="AO1751" s="331">
        <f t="shared" si="3699"/>
        <v>0</v>
      </c>
      <c r="AP1751" s="331">
        <f t="shared" si="3699"/>
        <v>0</v>
      </c>
      <c r="AQ1751" s="331">
        <f t="shared" si="3699"/>
        <v>0</v>
      </c>
      <c r="AR1751" s="331">
        <f t="shared" si="3699"/>
        <v>0</v>
      </c>
      <c r="AS1751" s="543">
        <f t="shared" ref="AS1751:AS1753" si="3700">SUM(AE1751:AR1751)</f>
        <v>0</v>
      </c>
    </row>
    <row r="1752" spans="2:45">
      <c r="B1752" s="283" t="s">
        <v>771</v>
      </c>
      <c r="C1752" s="301"/>
      <c r="D1752" s="243"/>
      <c r="E1752" s="240"/>
      <c r="F1752" s="240"/>
      <c r="G1752" s="240"/>
      <c r="H1752" s="240"/>
      <c r="I1752" s="240"/>
      <c r="J1752" s="240"/>
      <c r="K1752" s="240"/>
      <c r="L1752" s="240"/>
      <c r="M1752" s="240"/>
      <c r="N1752" s="240"/>
      <c r="O1752" s="240"/>
      <c r="P1752" s="240"/>
      <c r="Q1752" s="240"/>
      <c r="R1752" s="251"/>
      <c r="S1752" s="240"/>
      <c r="T1752" s="240"/>
      <c r="U1752" s="240"/>
      <c r="V1752" s="243"/>
      <c r="W1752" s="243"/>
      <c r="X1752" s="243"/>
      <c r="Y1752" s="243"/>
      <c r="Z1752" s="240"/>
      <c r="AA1752" s="240"/>
      <c r="AB1752" s="240"/>
      <c r="AC1752" s="240"/>
      <c r="AD1752" s="240"/>
      <c r="AE1752" s="331">
        <f>AE1176*AE1742</f>
        <v>0</v>
      </c>
      <c r="AF1752" s="331">
        <f t="shared" ref="AF1752:AR1752" si="3701">AF1176*AF1742</f>
        <v>0</v>
      </c>
      <c r="AG1752" s="331">
        <f t="shared" si="3701"/>
        <v>0</v>
      </c>
      <c r="AH1752" s="331">
        <f t="shared" si="3701"/>
        <v>0</v>
      </c>
      <c r="AI1752" s="331">
        <f t="shared" si="3701"/>
        <v>0</v>
      </c>
      <c r="AJ1752" s="331">
        <f t="shared" si="3701"/>
        <v>0</v>
      </c>
      <c r="AK1752" s="331">
        <f t="shared" si="3701"/>
        <v>0</v>
      </c>
      <c r="AL1752" s="331">
        <f t="shared" si="3701"/>
        <v>0</v>
      </c>
      <c r="AM1752" s="331">
        <f t="shared" si="3701"/>
        <v>0</v>
      </c>
      <c r="AN1752" s="331">
        <f t="shared" si="3701"/>
        <v>0</v>
      </c>
      <c r="AO1752" s="331">
        <f t="shared" si="3701"/>
        <v>0</v>
      </c>
      <c r="AP1752" s="331">
        <f t="shared" si="3701"/>
        <v>0</v>
      </c>
      <c r="AQ1752" s="331">
        <f t="shared" si="3701"/>
        <v>0</v>
      </c>
      <c r="AR1752" s="331">
        <f t="shared" si="3701"/>
        <v>0</v>
      </c>
      <c r="AS1752" s="543">
        <f t="shared" si="3700"/>
        <v>0</v>
      </c>
    </row>
    <row r="1753" spans="2:45">
      <c r="B1753" s="283" t="s">
        <v>772</v>
      </c>
      <c r="C1753" s="301"/>
      <c r="D1753" s="243"/>
      <c r="E1753" s="240"/>
      <c r="F1753" s="240"/>
      <c r="G1753" s="240"/>
      <c r="H1753" s="240"/>
      <c r="I1753" s="240"/>
      <c r="J1753" s="240"/>
      <c r="K1753" s="240"/>
      <c r="L1753" s="240"/>
      <c r="M1753" s="240"/>
      <c r="N1753" s="240"/>
      <c r="O1753" s="240"/>
      <c r="P1753" s="240"/>
      <c r="Q1753" s="240"/>
      <c r="R1753" s="251"/>
      <c r="S1753" s="240"/>
      <c r="T1753" s="240"/>
      <c r="U1753" s="240"/>
      <c r="V1753" s="243"/>
      <c r="W1753" s="243"/>
      <c r="X1753" s="243"/>
      <c r="Y1753" s="243"/>
      <c r="Z1753" s="240"/>
      <c r="AA1753" s="240"/>
      <c r="AB1753" s="240"/>
      <c r="AC1753" s="240"/>
      <c r="AD1753" s="240"/>
      <c r="AE1753" s="331">
        <f>AE1371*AE1742</f>
        <v>0</v>
      </c>
      <c r="AF1753" s="331">
        <f t="shared" ref="AF1753:AR1753" si="3702">AF1371*AF1742</f>
        <v>0</v>
      </c>
      <c r="AG1753" s="331">
        <f t="shared" si="3702"/>
        <v>0</v>
      </c>
      <c r="AH1753" s="331">
        <f t="shared" si="3702"/>
        <v>0</v>
      </c>
      <c r="AI1753" s="331">
        <f t="shared" si="3702"/>
        <v>0</v>
      </c>
      <c r="AJ1753" s="331">
        <f t="shared" si="3702"/>
        <v>0</v>
      </c>
      <c r="AK1753" s="331">
        <f t="shared" si="3702"/>
        <v>0</v>
      </c>
      <c r="AL1753" s="331">
        <f t="shared" si="3702"/>
        <v>0</v>
      </c>
      <c r="AM1753" s="331">
        <f t="shared" si="3702"/>
        <v>0</v>
      </c>
      <c r="AN1753" s="331">
        <f t="shared" si="3702"/>
        <v>0</v>
      </c>
      <c r="AO1753" s="331">
        <f t="shared" si="3702"/>
        <v>0</v>
      </c>
      <c r="AP1753" s="331">
        <f t="shared" si="3702"/>
        <v>0</v>
      </c>
      <c r="AQ1753" s="331">
        <f t="shared" si="3702"/>
        <v>0</v>
      </c>
      <c r="AR1753" s="331">
        <f t="shared" si="3702"/>
        <v>0</v>
      </c>
      <c r="AS1753" s="543">
        <f t="shared" si="3700"/>
        <v>0</v>
      </c>
    </row>
    <row r="1754" spans="2:45">
      <c r="B1754" s="283" t="s">
        <v>773</v>
      </c>
      <c r="C1754" s="301"/>
      <c r="D1754" s="243"/>
      <c r="E1754" s="240"/>
      <c r="F1754" s="240"/>
      <c r="G1754" s="240"/>
      <c r="H1754" s="240"/>
      <c r="I1754" s="240"/>
      <c r="J1754" s="240"/>
      <c r="K1754" s="240"/>
      <c r="L1754" s="240"/>
      <c r="M1754" s="240"/>
      <c r="N1754" s="240"/>
      <c r="O1754" s="240"/>
      <c r="P1754" s="240"/>
      <c r="Q1754" s="240"/>
      <c r="R1754" s="251"/>
      <c r="S1754" s="240"/>
      <c r="T1754" s="240"/>
      <c r="U1754" s="240"/>
      <c r="V1754" s="243"/>
      <c r="W1754" s="243"/>
      <c r="X1754" s="243"/>
      <c r="Y1754" s="243"/>
      <c r="Z1754" s="240"/>
      <c r="AA1754" s="240"/>
      <c r="AB1754" s="240"/>
      <c r="AC1754" s="240"/>
      <c r="AD1754" s="240"/>
      <c r="AE1754" s="331">
        <f>AE1565*AE1742</f>
        <v>0</v>
      </c>
      <c r="AF1754" s="331">
        <f t="shared" ref="AF1754:AR1754" si="3703">AF1565*AF1742</f>
        <v>0</v>
      </c>
      <c r="AG1754" s="331">
        <f t="shared" si="3703"/>
        <v>0</v>
      </c>
      <c r="AH1754" s="331">
        <f t="shared" si="3703"/>
        <v>0</v>
      </c>
      <c r="AI1754" s="331">
        <f t="shared" si="3703"/>
        <v>0</v>
      </c>
      <c r="AJ1754" s="331">
        <f t="shared" si="3703"/>
        <v>0</v>
      </c>
      <c r="AK1754" s="331">
        <f t="shared" si="3703"/>
        <v>0</v>
      </c>
      <c r="AL1754" s="331">
        <f t="shared" si="3703"/>
        <v>0</v>
      </c>
      <c r="AM1754" s="331">
        <f t="shared" si="3703"/>
        <v>0</v>
      </c>
      <c r="AN1754" s="331">
        <f t="shared" si="3703"/>
        <v>0</v>
      </c>
      <c r="AO1754" s="331">
        <f t="shared" si="3703"/>
        <v>0</v>
      </c>
      <c r="AP1754" s="331">
        <f t="shared" si="3703"/>
        <v>0</v>
      </c>
      <c r="AQ1754" s="331">
        <f t="shared" si="3703"/>
        <v>0</v>
      </c>
      <c r="AR1754" s="331">
        <f t="shared" si="3703"/>
        <v>0</v>
      </c>
      <c r="AS1754" s="543">
        <f t="shared" ref="AS1754" si="3704">SUM(AE1754:AR1754)</f>
        <v>0</v>
      </c>
    </row>
    <row r="1755" spans="2:45">
      <c r="B1755" s="283" t="s">
        <v>961</v>
      </c>
      <c r="C1755" s="301"/>
      <c r="D1755" s="243"/>
      <c r="E1755" s="240"/>
      <c r="F1755" s="240"/>
      <c r="G1755" s="240"/>
      <c r="H1755" s="240"/>
      <c r="I1755" s="240"/>
      <c r="J1755" s="240"/>
      <c r="K1755" s="240"/>
      <c r="L1755" s="240"/>
      <c r="M1755" s="240"/>
      <c r="N1755" s="240"/>
      <c r="O1755" s="240"/>
      <c r="P1755" s="240"/>
      <c r="Q1755" s="240"/>
      <c r="R1755" s="251"/>
      <c r="S1755" s="240"/>
      <c r="T1755" s="240"/>
      <c r="U1755" s="240"/>
      <c r="V1755" s="243"/>
      <c r="W1755" s="243"/>
      <c r="X1755" s="243"/>
      <c r="Y1755" s="243"/>
      <c r="Z1755" s="240"/>
      <c r="AA1755" s="240"/>
      <c r="AB1755" s="240"/>
      <c r="AC1755" s="240"/>
      <c r="AD1755" s="240"/>
      <c r="AE1755" s="331">
        <f>AE1739*AE1742</f>
        <v>0</v>
      </c>
      <c r="AF1755" s="331">
        <f t="shared" ref="AF1755:AR1755" si="3705">AF1739*AF1742</f>
        <v>0</v>
      </c>
      <c r="AG1755" s="331">
        <f t="shared" si="3705"/>
        <v>0</v>
      </c>
      <c r="AH1755" s="331">
        <f t="shared" si="3705"/>
        <v>0</v>
      </c>
      <c r="AI1755" s="331">
        <f t="shared" si="3705"/>
        <v>0</v>
      </c>
      <c r="AJ1755" s="331">
        <f t="shared" si="3705"/>
        <v>0</v>
      </c>
      <c r="AK1755" s="331">
        <f t="shared" si="3705"/>
        <v>0</v>
      </c>
      <c r="AL1755" s="331">
        <f t="shared" si="3705"/>
        <v>0</v>
      </c>
      <c r="AM1755" s="331">
        <f t="shared" si="3705"/>
        <v>0</v>
      </c>
      <c r="AN1755" s="331">
        <f t="shared" si="3705"/>
        <v>0</v>
      </c>
      <c r="AO1755" s="331">
        <f t="shared" si="3705"/>
        <v>0</v>
      </c>
      <c r="AP1755" s="331">
        <f t="shared" si="3705"/>
        <v>0</v>
      </c>
      <c r="AQ1755" s="331">
        <f t="shared" si="3705"/>
        <v>0</v>
      </c>
      <c r="AR1755" s="331">
        <f t="shared" si="3705"/>
        <v>0</v>
      </c>
      <c r="AS1755" s="543">
        <f>SUM(AE1755:AR1755)</f>
        <v>0</v>
      </c>
    </row>
    <row r="1756" spans="2:45" ht="15.75">
      <c r="B1756" s="305" t="s">
        <v>962</v>
      </c>
      <c r="C1756" s="301"/>
      <c r="D1756" s="263"/>
      <c r="E1756" s="293"/>
      <c r="F1756" s="293"/>
      <c r="G1756" s="293"/>
      <c r="H1756" s="293"/>
      <c r="I1756" s="293"/>
      <c r="J1756" s="293"/>
      <c r="K1756" s="293"/>
      <c r="L1756" s="293"/>
      <c r="M1756" s="293"/>
      <c r="N1756" s="293"/>
      <c r="O1756" s="293"/>
      <c r="P1756" s="293"/>
      <c r="Q1756" s="293"/>
      <c r="R1756" s="260"/>
      <c r="S1756" s="293"/>
      <c r="T1756" s="293"/>
      <c r="U1756" s="293"/>
      <c r="V1756" s="263"/>
      <c r="W1756" s="263"/>
      <c r="X1756" s="263"/>
      <c r="Y1756" s="263"/>
      <c r="Z1756" s="293"/>
      <c r="AA1756" s="293"/>
      <c r="AB1756" s="293"/>
      <c r="AC1756" s="293"/>
      <c r="AD1756" s="293"/>
      <c r="AE1756" s="302">
        <f>SUM(AE1743:AE1755)</f>
        <v>0</v>
      </c>
      <c r="AF1756" s="302">
        <f t="shared" ref="AF1756:AR1756" si="3706">SUM(AF1743:AF1755)</f>
        <v>0</v>
      </c>
      <c r="AG1756" s="302">
        <f t="shared" si="3706"/>
        <v>0</v>
      </c>
      <c r="AH1756" s="302">
        <f t="shared" si="3706"/>
        <v>0</v>
      </c>
      <c r="AI1756" s="302">
        <f t="shared" si="3706"/>
        <v>0</v>
      </c>
      <c r="AJ1756" s="302">
        <f t="shared" si="3706"/>
        <v>0</v>
      </c>
      <c r="AK1756" s="302">
        <f t="shared" si="3706"/>
        <v>0</v>
      </c>
      <c r="AL1756" s="302">
        <f t="shared" si="3706"/>
        <v>0</v>
      </c>
      <c r="AM1756" s="302">
        <f t="shared" si="3706"/>
        <v>0</v>
      </c>
      <c r="AN1756" s="302">
        <f t="shared" si="3706"/>
        <v>0</v>
      </c>
      <c r="AO1756" s="302">
        <f t="shared" si="3706"/>
        <v>0</v>
      </c>
      <c r="AP1756" s="302">
        <f t="shared" si="3706"/>
        <v>0</v>
      </c>
      <c r="AQ1756" s="302">
        <f t="shared" si="3706"/>
        <v>0</v>
      </c>
      <c r="AR1756" s="302">
        <f t="shared" si="3706"/>
        <v>0</v>
      </c>
      <c r="AS1756" s="694">
        <f>SUM(AS1743:AS1755)</f>
        <v>0</v>
      </c>
    </row>
    <row r="1757" spans="2:45" ht="15.75">
      <c r="B1757" s="305" t="s">
        <v>963</v>
      </c>
      <c r="C1757" s="301"/>
      <c r="D1757" s="306"/>
      <c r="E1757" s="293"/>
      <c r="F1757" s="293"/>
      <c r="G1757" s="293"/>
      <c r="H1757" s="293"/>
      <c r="I1757" s="293"/>
      <c r="J1757" s="293"/>
      <c r="K1757" s="293"/>
      <c r="L1757" s="293"/>
      <c r="M1757" s="293"/>
      <c r="N1757" s="293"/>
      <c r="O1757" s="293"/>
      <c r="P1757" s="293"/>
      <c r="Q1757" s="293"/>
      <c r="R1757" s="260"/>
      <c r="S1757" s="293"/>
      <c r="T1757" s="293"/>
      <c r="U1757" s="293"/>
      <c r="V1757" s="263"/>
      <c r="W1757" s="263"/>
      <c r="X1757" s="263"/>
      <c r="Y1757" s="263"/>
      <c r="Z1757" s="293"/>
      <c r="AA1757" s="293"/>
      <c r="AB1757" s="293"/>
      <c r="AC1757" s="293"/>
      <c r="AD1757" s="293"/>
      <c r="AE1757" s="303">
        <f>AE1740*AE1742</f>
        <v>0</v>
      </c>
      <c r="AF1757" s="303">
        <f t="shared" ref="AF1757:AR1757" si="3707">AF1740*AF1742</f>
        <v>0</v>
      </c>
      <c r="AG1757" s="303">
        <f t="shared" si="3707"/>
        <v>0</v>
      </c>
      <c r="AH1757" s="303">
        <f t="shared" si="3707"/>
        <v>0</v>
      </c>
      <c r="AI1757" s="303">
        <f t="shared" si="3707"/>
        <v>0</v>
      </c>
      <c r="AJ1757" s="303">
        <f t="shared" si="3707"/>
        <v>0</v>
      </c>
      <c r="AK1757" s="303">
        <f t="shared" si="3707"/>
        <v>0</v>
      </c>
      <c r="AL1757" s="303">
        <f t="shared" si="3707"/>
        <v>0</v>
      </c>
      <c r="AM1757" s="303">
        <f t="shared" si="3707"/>
        <v>0</v>
      </c>
      <c r="AN1757" s="303">
        <f t="shared" si="3707"/>
        <v>0</v>
      </c>
      <c r="AO1757" s="303">
        <f t="shared" si="3707"/>
        <v>0</v>
      </c>
      <c r="AP1757" s="303">
        <f t="shared" si="3707"/>
        <v>0</v>
      </c>
      <c r="AQ1757" s="303">
        <f t="shared" si="3707"/>
        <v>0</v>
      </c>
      <c r="AR1757" s="303">
        <f t="shared" si="3707"/>
        <v>0</v>
      </c>
      <c r="AS1757" s="695">
        <f>SUM(AE1757:AR1757)</f>
        <v>0</v>
      </c>
    </row>
    <row r="1758" spans="2:45" ht="15.75">
      <c r="B1758" s="305" t="s">
        <v>964</v>
      </c>
      <c r="C1758" s="301"/>
      <c r="D1758" s="306"/>
      <c r="E1758" s="293"/>
      <c r="F1758" s="293"/>
      <c r="G1758" s="293"/>
      <c r="H1758" s="293"/>
      <c r="I1758" s="293"/>
      <c r="J1758" s="293"/>
      <c r="K1758" s="293"/>
      <c r="L1758" s="293"/>
      <c r="M1758" s="293"/>
      <c r="N1758" s="293"/>
      <c r="O1758" s="293"/>
      <c r="P1758" s="293"/>
      <c r="Q1758" s="293"/>
      <c r="R1758" s="260"/>
      <c r="S1758" s="293"/>
      <c r="T1758" s="293"/>
      <c r="U1758" s="293"/>
      <c r="V1758" s="306"/>
      <c r="W1758" s="306"/>
      <c r="X1758" s="306"/>
      <c r="Y1758" s="306"/>
      <c r="Z1758" s="293"/>
      <c r="AA1758" s="293"/>
      <c r="AB1758" s="293"/>
      <c r="AC1758" s="293"/>
      <c r="AD1758" s="293"/>
      <c r="AE1758" s="307"/>
      <c r="AF1758" s="307"/>
      <c r="AG1758" s="307"/>
      <c r="AH1758" s="307"/>
      <c r="AI1758" s="307"/>
      <c r="AJ1758" s="307"/>
      <c r="AK1758" s="307"/>
      <c r="AL1758" s="307"/>
      <c r="AM1758" s="307"/>
      <c r="AN1758" s="307"/>
      <c r="AO1758" s="307"/>
      <c r="AP1758" s="307"/>
      <c r="AQ1758" s="307"/>
      <c r="AR1758" s="307"/>
      <c r="AS1758" s="359">
        <f>AS1756-AS1757</f>
        <v>0</v>
      </c>
    </row>
    <row r="1759" spans="2:45" ht="15.75">
      <c r="B1759" s="305"/>
      <c r="C1759" s="301"/>
      <c r="D1759" s="306"/>
      <c r="E1759" s="293"/>
      <c r="F1759" s="293"/>
      <c r="G1759" s="293"/>
      <c r="H1759" s="293"/>
      <c r="I1759" s="293"/>
      <c r="J1759" s="293"/>
      <c r="K1759" s="293"/>
      <c r="L1759" s="293"/>
      <c r="M1759" s="293"/>
      <c r="N1759" s="293"/>
      <c r="O1759" s="293"/>
      <c r="P1759" s="293"/>
      <c r="Q1759" s="293"/>
      <c r="R1759" s="260"/>
      <c r="S1759" s="293"/>
      <c r="T1759" s="293"/>
      <c r="U1759" s="293"/>
      <c r="V1759" s="306"/>
      <c r="W1759" s="306"/>
      <c r="X1759" s="306"/>
      <c r="Y1759" s="306"/>
      <c r="Z1759" s="293"/>
      <c r="AA1759" s="293"/>
      <c r="AB1759" s="293"/>
      <c r="AC1759" s="293"/>
      <c r="AD1759" s="293"/>
      <c r="AE1759" s="307"/>
      <c r="AF1759" s="307"/>
      <c r="AG1759" s="307"/>
      <c r="AH1759" s="307"/>
      <c r="AI1759" s="307"/>
      <c r="AJ1759" s="307"/>
      <c r="AK1759" s="307"/>
      <c r="AL1759" s="307"/>
      <c r="AM1759" s="307"/>
      <c r="AN1759" s="307"/>
      <c r="AO1759" s="307"/>
      <c r="AP1759" s="307"/>
      <c r="AQ1759" s="307"/>
      <c r="AR1759" s="307"/>
      <c r="AS1759" s="359"/>
    </row>
    <row r="1760" spans="2:45">
      <c r="B1760" s="283" t="s">
        <v>965</v>
      </c>
      <c r="C1760" s="306"/>
      <c r="D1760" s="306"/>
      <c r="E1760" s="293"/>
      <c r="F1760" s="293"/>
      <c r="G1760" s="293"/>
      <c r="H1760" s="293"/>
      <c r="I1760" s="293"/>
      <c r="J1760" s="293"/>
      <c r="K1760" s="293"/>
      <c r="L1760" s="293"/>
      <c r="M1760" s="293"/>
      <c r="N1760" s="293"/>
      <c r="O1760" s="293"/>
      <c r="P1760" s="293"/>
      <c r="Q1760" s="293"/>
      <c r="R1760" s="260"/>
      <c r="S1760" s="293"/>
      <c r="T1760" s="293"/>
      <c r="U1760" s="293"/>
      <c r="V1760" s="306"/>
      <c r="W1760" s="301"/>
      <c r="X1760" s="306"/>
      <c r="Y1760" s="306"/>
      <c r="Z1760" s="293"/>
      <c r="AA1760" s="293"/>
      <c r="AB1760" s="293"/>
      <c r="AC1760" s="293"/>
      <c r="AD1760" s="293"/>
      <c r="AE1760" s="682">
        <f>SUMPRODUCT($E$1577:$E$1737,AE1577:AE1737)</f>
        <v>0</v>
      </c>
      <c r="AF1760" s="682">
        <f t="shared" ref="AF1760:AR1760" si="3708">SUMPRODUCT($E$1577:$E$1737,AF1577:AF1737)</f>
        <v>0</v>
      </c>
      <c r="AG1760" s="682">
        <f t="shared" si="3708"/>
        <v>0</v>
      </c>
      <c r="AH1760" s="682">
        <f t="shared" si="3708"/>
        <v>0</v>
      </c>
      <c r="AI1760" s="682">
        <f t="shared" si="3708"/>
        <v>0</v>
      </c>
      <c r="AJ1760" s="682">
        <f t="shared" si="3708"/>
        <v>0</v>
      </c>
      <c r="AK1760" s="682">
        <f t="shared" si="3708"/>
        <v>0</v>
      </c>
      <c r="AL1760" s="682">
        <f t="shared" si="3708"/>
        <v>0</v>
      </c>
      <c r="AM1760" s="682">
        <f t="shared" si="3708"/>
        <v>0</v>
      </c>
      <c r="AN1760" s="682">
        <f t="shared" si="3708"/>
        <v>0</v>
      </c>
      <c r="AO1760" s="682">
        <f t="shared" si="3708"/>
        <v>0</v>
      </c>
      <c r="AP1760" s="682">
        <f t="shared" si="3708"/>
        <v>0</v>
      </c>
      <c r="AQ1760" s="682">
        <f t="shared" si="3708"/>
        <v>0</v>
      </c>
      <c r="AR1760" s="682">
        <f t="shared" si="3708"/>
        <v>0</v>
      </c>
      <c r="AS1760" s="295"/>
    </row>
    <row r="1761" spans="2:45">
      <c r="B1761" s="283" t="s">
        <v>966</v>
      </c>
      <c r="C1761" s="306"/>
      <c r="D1761" s="306"/>
      <c r="E1761" s="293"/>
      <c r="F1761" s="293"/>
      <c r="G1761" s="293"/>
      <c r="H1761" s="293"/>
      <c r="I1761" s="293"/>
      <c r="J1761" s="293"/>
      <c r="K1761" s="293"/>
      <c r="L1761" s="293"/>
      <c r="M1761" s="293"/>
      <c r="N1761" s="293"/>
      <c r="O1761" s="293"/>
      <c r="P1761" s="293"/>
      <c r="Q1761" s="293"/>
      <c r="R1761" s="260"/>
      <c r="S1761" s="293"/>
      <c r="T1761" s="293"/>
      <c r="U1761" s="293"/>
      <c r="V1761" s="306"/>
      <c r="W1761" s="301"/>
      <c r="X1761" s="306"/>
      <c r="Y1761" s="306"/>
      <c r="Z1761" s="293"/>
      <c r="AA1761" s="293"/>
      <c r="AB1761" s="293"/>
      <c r="AC1761" s="293"/>
      <c r="AD1761" s="293"/>
      <c r="AE1761" s="682">
        <f>SUMPRODUCT($F$1577:$F$1737,AE1578:AE1738)</f>
        <v>0</v>
      </c>
      <c r="AF1761" s="682">
        <f t="shared" ref="AF1761:AR1761" si="3709">SUMPRODUCT($F$1577:$F$1737,AF1578:AF1738)</f>
        <v>0</v>
      </c>
      <c r="AG1761" s="682">
        <f t="shared" si="3709"/>
        <v>0</v>
      </c>
      <c r="AH1761" s="682">
        <f t="shared" si="3709"/>
        <v>0</v>
      </c>
      <c r="AI1761" s="682">
        <f t="shared" si="3709"/>
        <v>0</v>
      </c>
      <c r="AJ1761" s="682">
        <f t="shared" si="3709"/>
        <v>0</v>
      </c>
      <c r="AK1761" s="682">
        <f t="shared" si="3709"/>
        <v>0</v>
      </c>
      <c r="AL1761" s="682">
        <f t="shared" si="3709"/>
        <v>0</v>
      </c>
      <c r="AM1761" s="682">
        <f t="shared" si="3709"/>
        <v>0</v>
      </c>
      <c r="AN1761" s="682">
        <f t="shared" si="3709"/>
        <v>0</v>
      </c>
      <c r="AO1761" s="682">
        <f t="shared" si="3709"/>
        <v>0</v>
      </c>
      <c r="AP1761" s="682">
        <f t="shared" si="3709"/>
        <v>0</v>
      </c>
      <c r="AQ1761" s="682">
        <f t="shared" si="3709"/>
        <v>0</v>
      </c>
      <c r="AR1761" s="682">
        <f t="shared" si="3709"/>
        <v>0</v>
      </c>
      <c r="AS1761" s="295"/>
    </row>
    <row r="1762" spans="2:45">
      <c r="B1762" s="283" t="s">
        <v>967</v>
      </c>
      <c r="C1762" s="306"/>
      <c r="D1762" s="306"/>
      <c r="E1762" s="293"/>
      <c r="F1762" s="293"/>
      <c r="G1762" s="293"/>
      <c r="H1762" s="293"/>
      <c r="I1762" s="293"/>
      <c r="J1762" s="293"/>
      <c r="K1762" s="293"/>
      <c r="L1762" s="293"/>
      <c r="M1762" s="293"/>
      <c r="N1762" s="293"/>
      <c r="O1762" s="293"/>
      <c r="P1762" s="293"/>
      <c r="Q1762" s="293"/>
      <c r="R1762" s="260"/>
      <c r="S1762" s="293"/>
      <c r="T1762" s="293"/>
      <c r="U1762" s="293"/>
      <c r="V1762" s="306"/>
      <c r="W1762" s="301"/>
      <c r="X1762" s="306"/>
      <c r="Y1762" s="306"/>
      <c r="Z1762" s="293"/>
      <c r="AA1762" s="293"/>
      <c r="AB1762" s="293"/>
      <c r="AC1762" s="293"/>
      <c r="AD1762" s="293"/>
      <c r="AE1762" s="682">
        <f>SUMPRODUCT($G$1577:$G$1737,AE1579:AE1739)</f>
        <v>0</v>
      </c>
      <c r="AF1762" s="682">
        <f t="shared" ref="AF1762:AR1762" si="3710">SUMPRODUCT($G$1577:$G$1737,AF1579:AF1739)</f>
        <v>0</v>
      </c>
      <c r="AG1762" s="682">
        <f t="shared" si="3710"/>
        <v>0</v>
      </c>
      <c r="AH1762" s="682">
        <f t="shared" si="3710"/>
        <v>0</v>
      </c>
      <c r="AI1762" s="682">
        <f t="shared" si="3710"/>
        <v>0</v>
      </c>
      <c r="AJ1762" s="682">
        <f t="shared" si="3710"/>
        <v>0</v>
      </c>
      <c r="AK1762" s="682">
        <f t="shared" si="3710"/>
        <v>0</v>
      </c>
      <c r="AL1762" s="682">
        <f t="shared" si="3710"/>
        <v>0</v>
      </c>
      <c r="AM1762" s="682">
        <f t="shared" si="3710"/>
        <v>0</v>
      </c>
      <c r="AN1762" s="682">
        <f t="shared" si="3710"/>
        <v>0</v>
      </c>
      <c r="AO1762" s="682">
        <f t="shared" si="3710"/>
        <v>0</v>
      </c>
      <c r="AP1762" s="682">
        <f t="shared" si="3710"/>
        <v>0</v>
      </c>
      <c r="AQ1762" s="682">
        <f t="shared" si="3710"/>
        <v>0</v>
      </c>
      <c r="AR1762" s="682">
        <f t="shared" si="3710"/>
        <v>0</v>
      </c>
      <c r="AS1762" s="295"/>
    </row>
    <row r="1763" spans="2:45">
      <c r="B1763" s="334" t="s">
        <v>968</v>
      </c>
      <c r="C1763" s="396"/>
      <c r="D1763" s="396"/>
      <c r="E1763" s="397"/>
      <c r="F1763" s="397"/>
      <c r="G1763" s="397"/>
      <c r="H1763" s="397"/>
      <c r="I1763" s="397"/>
      <c r="J1763" s="397"/>
      <c r="K1763" s="397"/>
      <c r="L1763" s="397"/>
      <c r="M1763" s="397"/>
      <c r="N1763" s="397"/>
      <c r="O1763" s="397"/>
      <c r="P1763" s="397"/>
      <c r="Q1763" s="397"/>
      <c r="R1763" s="398"/>
      <c r="S1763" s="397"/>
      <c r="T1763" s="397"/>
      <c r="U1763" s="397"/>
      <c r="V1763" s="396"/>
      <c r="W1763" s="399"/>
      <c r="X1763" s="396"/>
      <c r="Y1763" s="396"/>
      <c r="Z1763" s="397"/>
      <c r="AA1763" s="397"/>
      <c r="AB1763" s="397"/>
      <c r="AC1763" s="397"/>
      <c r="AD1763" s="397"/>
      <c r="AE1763" s="765">
        <f>SUMPRODUCT($H$1577:$H$1737,AE1580:AE1740)</f>
        <v>0</v>
      </c>
      <c r="AF1763" s="765">
        <f t="shared" ref="AF1763:AR1763" si="3711">SUMPRODUCT($H$1577:$H$1737,AF1580:AF1740)</f>
        <v>0</v>
      </c>
      <c r="AG1763" s="765">
        <f t="shared" si="3711"/>
        <v>0</v>
      </c>
      <c r="AH1763" s="765">
        <f t="shared" si="3711"/>
        <v>0</v>
      </c>
      <c r="AI1763" s="765">
        <f t="shared" si="3711"/>
        <v>0</v>
      </c>
      <c r="AJ1763" s="765">
        <f t="shared" si="3711"/>
        <v>0</v>
      </c>
      <c r="AK1763" s="765">
        <f t="shared" si="3711"/>
        <v>0</v>
      </c>
      <c r="AL1763" s="765">
        <f t="shared" si="3711"/>
        <v>0</v>
      </c>
      <c r="AM1763" s="765">
        <f t="shared" si="3711"/>
        <v>0</v>
      </c>
      <c r="AN1763" s="765">
        <f t="shared" si="3711"/>
        <v>0</v>
      </c>
      <c r="AO1763" s="765">
        <f t="shared" si="3711"/>
        <v>0</v>
      </c>
      <c r="AP1763" s="765">
        <f t="shared" si="3711"/>
        <v>0</v>
      </c>
      <c r="AQ1763" s="765">
        <f t="shared" si="3711"/>
        <v>0</v>
      </c>
      <c r="AR1763" s="765">
        <f t="shared" si="3711"/>
        <v>0</v>
      </c>
      <c r="AS1763" s="339"/>
    </row>
    <row r="1764" spans="2:45">
      <c r="B1764" s="461"/>
      <c r="C1764" s="306"/>
      <c r="D1764" s="306"/>
      <c r="E1764" s="293"/>
      <c r="F1764" s="293"/>
      <c r="G1764" s="293"/>
      <c r="H1764" s="293"/>
      <c r="I1764" s="293"/>
      <c r="J1764" s="293"/>
      <c r="K1764" s="293"/>
      <c r="L1764" s="293"/>
      <c r="M1764" s="293"/>
      <c r="N1764" s="293"/>
      <c r="O1764" s="293"/>
      <c r="P1764" s="293"/>
      <c r="Q1764" s="293"/>
      <c r="R1764" s="260"/>
      <c r="S1764" s="293"/>
      <c r="T1764" s="293"/>
      <c r="U1764" s="293"/>
      <c r="V1764" s="306"/>
      <c r="W1764" s="301"/>
      <c r="X1764" s="306"/>
      <c r="Y1764" s="306"/>
      <c r="Z1764" s="293"/>
      <c r="AA1764" s="293"/>
      <c r="AB1764" s="293"/>
      <c r="AC1764" s="293"/>
      <c r="AD1764" s="293"/>
      <c r="AE1764" s="682"/>
      <c r="AF1764" s="682"/>
      <c r="AG1764" s="682"/>
      <c r="AH1764" s="682"/>
      <c r="AI1764" s="682"/>
      <c r="AJ1764" s="682"/>
      <c r="AK1764" s="682"/>
      <c r="AL1764" s="682"/>
      <c r="AM1764" s="682"/>
      <c r="AN1764" s="682"/>
      <c r="AO1764" s="682"/>
      <c r="AP1764" s="682"/>
      <c r="AQ1764" s="682"/>
      <c r="AR1764" s="682"/>
      <c r="AS1764" s="260"/>
    </row>
    <row r="1765" spans="2:45">
      <c r="B1765" s="461"/>
      <c r="C1765" s="306"/>
      <c r="D1765" s="306"/>
      <c r="E1765" s="293"/>
      <c r="F1765" s="293"/>
      <c r="G1765" s="293"/>
      <c r="H1765" s="293"/>
      <c r="I1765" s="293"/>
      <c r="J1765" s="293"/>
      <c r="K1765" s="293"/>
      <c r="L1765" s="293"/>
      <c r="M1765" s="293"/>
      <c r="N1765" s="293"/>
      <c r="O1765" s="293"/>
      <c r="P1765" s="293"/>
      <c r="Q1765" s="293"/>
      <c r="R1765" s="260"/>
      <c r="S1765" s="293"/>
      <c r="T1765" s="293"/>
      <c r="U1765" s="293"/>
      <c r="V1765" s="306"/>
      <c r="W1765" s="301"/>
      <c r="X1765" s="306"/>
      <c r="Y1765" s="306"/>
      <c r="Z1765" s="293"/>
      <c r="AA1765" s="293"/>
      <c r="AB1765" s="293"/>
      <c r="AC1765" s="293"/>
      <c r="AD1765" s="293"/>
      <c r="AE1765" s="682"/>
      <c r="AF1765" s="682"/>
      <c r="AG1765" s="682"/>
      <c r="AH1765" s="682"/>
      <c r="AI1765" s="682"/>
      <c r="AJ1765" s="682"/>
      <c r="AK1765" s="682"/>
      <c r="AL1765" s="682"/>
      <c r="AM1765" s="682"/>
      <c r="AN1765" s="682"/>
      <c r="AO1765" s="682"/>
      <c r="AP1765" s="682"/>
      <c r="AQ1765" s="682"/>
      <c r="AR1765" s="682"/>
      <c r="AS1765" s="260"/>
    </row>
    <row r="1766" spans="2:45" ht="19.5" customHeight="1">
      <c r="B1766" s="322" t="s">
        <v>586</v>
      </c>
      <c r="C1766" s="340"/>
      <c r="D1766" s="341"/>
      <c r="E1766" s="341"/>
      <c r="F1766" s="341"/>
      <c r="G1766" s="341"/>
      <c r="H1766" s="341"/>
      <c r="I1766" s="341"/>
      <c r="J1766" s="341"/>
      <c r="K1766" s="341"/>
      <c r="L1766" s="341"/>
      <c r="M1766" s="341"/>
      <c r="N1766" s="341"/>
      <c r="O1766" s="341"/>
      <c r="P1766" s="341"/>
      <c r="Q1766" s="341"/>
      <c r="R1766" s="341"/>
      <c r="S1766" s="341"/>
      <c r="T1766" s="341"/>
      <c r="U1766" s="341"/>
      <c r="V1766" s="325"/>
      <c r="W1766" s="326"/>
      <c r="X1766" s="341"/>
      <c r="Y1766" s="341"/>
      <c r="Z1766" s="341"/>
      <c r="AA1766" s="341"/>
      <c r="AB1766" s="341"/>
      <c r="AC1766" s="341"/>
      <c r="AD1766" s="341"/>
      <c r="AE1766" s="342"/>
      <c r="AF1766" s="342"/>
      <c r="AG1766" s="342"/>
      <c r="AH1766" s="342"/>
      <c r="AI1766" s="342"/>
      <c r="AJ1766" s="342"/>
      <c r="AK1766" s="342"/>
      <c r="AL1766" s="342"/>
      <c r="AM1766" s="342"/>
      <c r="AN1766" s="342"/>
      <c r="AO1766" s="342"/>
      <c r="AP1766" s="342"/>
      <c r="AQ1766" s="342"/>
      <c r="AR1766" s="342"/>
      <c r="AS1766" s="342"/>
    </row>
    <row r="1767" spans="2:45" ht="19.5" customHeight="1" thickBot="1">
      <c r="B1767" s="672"/>
      <c r="C1767" s="673"/>
      <c r="D1767" s="654"/>
      <c r="E1767" s="654"/>
      <c r="F1767" s="654"/>
      <c r="G1767" s="654"/>
      <c r="H1767" s="654"/>
      <c r="I1767" s="654"/>
      <c r="J1767" s="654"/>
      <c r="K1767" s="654"/>
      <c r="L1767" s="654"/>
      <c r="M1767" s="654"/>
      <c r="N1767" s="654"/>
      <c r="O1767" s="654"/>
      <c r="P1767" s="654"/>
      <c r="Q1767" s="654"/>
      <c r="R1767" s="654"/>
      <c r="S1767" s="654"/>
      <c r="T1767" s="654"/>
      <c r="U1767" s="654"/>
      <c r="V1767" s="264"/>
      <c r="W1767" s="674"/>
      <c r="X1767" s="654"/>
      <c r="Y1767" s="654"/>
      <c r="Z1767" s="654"/>
      <c r="AA1767" s="654"/>
      <c r="AB1767" s="654"/>
      <c r="AC1767" s="654"/>
      <c r="AD1767" s="654"/>
      <c r="AE1767" s="219"/>
      <c r="AF1767" s="219"/>
      <c r="AG1767" s="219"/>
      <c r="AH1767" s="219"/>
      <c r="AI1767" s="219"/>
      <c r="AJ1767" s="219"/>
      <c r="AK1767" s="219"/>
      <c r="AL1767" s="219"/>
      <c r="AM1767" s="219"/>
      <c r="AN1767" s="219"/>
      <c r="AO1767" s="219"/>
      <c r="AP1767" s="219"/>
      <c r="AQ1767" s="219"/>
      <c r="AR1767" s="219"/>
      <c r="AS1767" s="219"/>
    </row>
    <row r="1768" spans="2:45" ht="48" customHeight="1" thickBot="1">
      <c r="B1768" s="697" t="s">
        <v>921</v>
      </c>
      <c r="C1768" s="698"/>
      <c r="D1768" s="699"/>
      <c r="E1768" s="699"/>
      <c r="F1768" s="699"/>
      <c r="G1768" s="699"/>
      <c r="H1768" s="699"/>
      <c r="I1768" s="699"/>
      <c r="J1768" s="699"/>
      <c r="K1768" s="699"/>
      <c r="L1768" s="699"/>
      <c r="M1768" s="699"/>
      <c r="N1768" s="699"/>
      <c r="O1768" s="699"/>
      <c r="P1768" s="699"/>
      <c r="Q1768" s="699"/>
      <c r="R1768" s="699"/>
      <c r="S1768" s="699"/>
      <c r="T1768" s="699"/>
      <c r="U1768" s="699"/>
      <c r="V1768" s="700"/>
      <c r="W1768" s="701"/>
      <c r="X1768" s="699"/>
      <c r="Y1768" s="699"/>
      <c r="Z1768" s="699"/>
      <c r="AA1768" s="699"/>
      <c r="AB1768" s="699"/>
      <c r="AC1768" s="699"/>
      <c r="AD1768" s="699"/>
      <c r="AE1768" s="702"/>
      <c r="AF1768" s="702"/>
      <c r="AG1768" s="702"/>
      <c r="AH1768" s="702"/>
      <c r="AI1768" s="702"/>
      <c r="AJ1768" s="702"/>
      <c r="AK1768" s="702"/>
      <c r="AL1768" s="702"/>
      <c r="AM1768" s="702"/>
      <c r="AN1768" s="702"/>
      <c r="AO1768" s="702"/>
      <c r="AP1768" s="702"/>
      <c r="AQ1768" s="702"/>
      <c r="AR1768" s="702"/>
      <c r="AS1768" s="703"/>
    </row>
    <row r="1769" spans="2:45" ht="296.85000000000002" customHeight="1">
      <c r="B1769" s="722" t="s">
        <v>502</v>
      </c>
      <c r="C1769" s="949" t="s">
        <v>993</v>
      </c>
      <c r="D1769" s="949"/>
      <c r="E1769" s="949"/>
      <c r="F1769" s="949"/>
      <c r="G1769" s="949"/>
      <c r="H1769" s="949"/>
      <c r="I1769" s="949"/>
      <c r="J1769" s="949"/>
      <c r="K1769" s="949"/>
      <c r="L1769" s="949"/>
      <c r="M1769" s="949"/>
      <c r="N1769" s="949"/>
      <c r="O1769" s="949"/>
      <c r="P1769" s="949"/>
      <c r="Q1769" s="949"/>
      <c r="R1769" s="949"/>
      <c r="S1769" s="949"/>
      <c r="T1769" s="949"/>
      <c r="U1769" s="949"/>
      <c r="V1769" s="949"/>
      <c r="W1769" s="949"/>
      <c r="X1769" s="949"/>
      <c r="Y1769" s="949"/>
      <c r="Z1769" s="949"/>
      <c r="AA1769" s="949"/>
      <c r="AB1769" s="949"/>
      <c r="AC1769" s="949"/>
      <c r="AD1769" s="949"/>
      <c r="AE1769" s="219"/>
      <c r="AF1769" s="219"/>
      <c r="AG1769" s="219"/>
      <c r="AH1769" s="219"/>
      <c r="AI1769" s="219"/>
      <c r="AJ1769" s="219"/>
      <c r="AK1769" s="219"/>
      <c r="AL1769" s="219"/>
      <c r="AM1769" s="219"/>
      <c r="AN1769" s="219"/>
      <c r="AO1769" s="219"/>
      <c r="AP1769" s="219"/>
      <c r="AQ1769" s="219"/>
      <c r="AR1769" s="219"/>
      <c r="AS1769" s="219"/>
    </row>
    <row r="1770" spans="2:45" ht="14.1" customHeight="1">
      <c r="B1770" s="723"/>
      <c r="C1770" s="724"/>
      <c r="D1770" s="725"/>
      <c r="E1770" s="725"/>
      <c r="F1770" s="725"/>
      <c r="G1770" s="725"/>
      <c r="H1770" s="725"/>
      <c r="I1770" s="725"/>
      <c r="J1770" s="725"/>
      <c r="K1770" s="725"/>
      <c r="L1770" s="725"/>
      <c r="M1770" s="725"/>
      <c r="N1770" s="725"/>
      <c r="O1770" s="725"/>
      <c r="P1770" s="725"/>
      <c r="Q1770" s="725"/>
      <c r="R1770" s="725"/>
      <c r="S1770" s="725"/>
      <c r="T1770" s="725"/>
      <c r="U1770" s="725"/>
      <c r="V1770" s="725"/>
      <c r="W1770" s="725"/>
      <c r="X1770" s="725"/>
      <c r="Y1770" s="725"/>
      <c r="Z1770" s="725"/>
      <c r="AA1770" s="725"/>
      <c r="AB1770" s="725"/>
      <c r="AC1770" s="725"/>
      <c r="AD1770" s="725"/>
      <c r="AE1770" s="219"/>
      <c r="AF1770" s="219"/>
      <c r="AG1770" s="219"/>
      <c r="AH1770" s="219"/>
      <c r="AI1770" s="219"/>
      <c r="AJ1770" s="219"/>
      <c r="AK1770" s="219"/>
      <c r="AL1770" s="219"/>
      <c r="AM1770" s="219"/>
      <c r="AN1770" s="219"/>
      <c r="AO1770" s="219"/>
      <c r="AP1770" s="219"/>
      <c r="AQ1770" s="219"/>
      <c r="AR1770" s="219"/>
      <c r="AS1770" s="219"/>
    </row>
    <row r="1771" spans="2:45" ht="19.5" customHeight="1">
      <c r="B1771" s="672"/>
      <c r="C1771" s="673"/>
      <c r="D1771" s="654"/>
      <c r="E1771" s="654"/>
      <c r="F1771" s="654"/>
      <c r="G1771" s="654"/>
      <c r="H1771" s="654"/>
      <c r="I1771" s="654"/>
      <c r="J1771" s="654"/>
      <c r="K1771" s="654"/>
      <c r="L1771" s="654"/>
      <c r="M1771" s="654"/>
      <c r="N1771" s="654"/>
      <c r="O1771" s="654"/>
      <c r="P1771" s="654"/>
      <c r="Q1771" s="654"/>
      <c r="R1771" s="654"/>
      <c r="S1771" s="654"/>
      <c r="T1771" s="654"/>
      <c r="U1771" s="654"/>
      <c r="V1771" s="264"/>
      <c r="W1771" s="674"/>
      <c r="X1771" s="654"/>
      <c r="Y1771" s="654"/>
      <c r="Z1771" s="654"/>
      <c r="AA1771" s="654"/>
      <c r="AB1771" s="654"/>
      <c r="AC1771" s="654"/>
      <c r="AD1771" s="654"/>
      <c r="AE1771" s="219"/>
      <c r="AF1771" s="219"/>
      <c r="AG1771" s="219"/>
      <c r="AH1771" s="219"/>
      <c r="AI1771" s="219"/>
      <c r="AJ1771" s="219"/>
      <c r="AK1771" s="219"/>
      <c r="AL1771" s="219"/>
      <c r="AM1771" s="219"/>
      <c r="AN1771" s="219"/>
      <c r="AO1771" s="219"/>
      <c r="AP1771" s="219"/>
      <c r="AQ1771" s="219"/>
      <c r="AR1771" s="219"/>
      <c r="AS1771" s="219"/>
    </row>
    <row r="1772" spans="2:45" ht="15.75">
      <c r="B1772" s="241" t="s">
        <v>816</v>
      </c>
      <c r="C1772" s="242"/>
      <c r="D1772" s="511" t="s">
        <v>523</v>
      </c>
      <c r="E1772" s="217"/>
      <c r="F1772" s="511"/>
      <c r="G1772" s="217"/>
      <c r="H1772" s="217"/>
      <c r="I1772" s="217"/>
      <c r="J1772" s="217"/>
      <c r="K1772" s="217"/>
      <c r="L1772" s="217"/>
      <c r="M1772" s="217"/>
      <c r="N1772" s="217"/>
      <c r="O1772" s="217"/>
      <c r="P1772" s="217"/>
      <c r="Q1772" s="217"/>
      <c r="R1772" s="242"/>
      <c r="S1772" s="217"/>
      <c r="T1772" s="217"/>
      <c r="U1772" s="217"/>
      <c r="V1772" s="217"/>
      <c r="W1772" s="217"/>
      <c r="X1772" s="217"/>
      <c r="Y1772" s="217"/>
      <c r="Z1772" s="217"/>
      <c r="AA1772" s="217"/>
      <c r="AB1772" s="217"/>
      <c r="AC1772" s="217"/>
      <c r="AD1772" s="217"/>
      <c r="AE1772" s="231"/>
      <c r="AF1772" s="229"/>
      <c r="AG1772" s="229"/>
      <c r="AH1772" s="229"/>
      <c r="AI1772" s="229"/>
      <c r="AJ1772" s="229"/>
      <c r="AK1772" s="229"/>
      <c r="AL1772" s="229"/>
      <c r="AM1772" s="229"/>
      <c r="AN1772" s="229"/>
      <c r="AO1772" s="229"/>
      <c r="AP1772" s="229"/>
      <c r="AQ1772" s="229"/>
      <c r="AR1772" s="229"/>
    </row>
    <row r="1773" spans="2:45" ht="39.75" customHeight="1">
      <c r="B1773" s="930" t="s">
        <v>211</v>
      </c>
      <c r="C1773" s="939" t="s">
        <v>33</v>
      </c>
      <c r="D1773" s="244" t="s">
        <v>421</v>
      </c>
      <c r="E1773" s="941" t="s">
        <v>209</v>
      </c>
      <c r="F1773" s="942"/>
      <c r="G1773" s="942"/>
      <c r="H1773" s="942"/>
      <c r="I1773" s="942"/>
      <c r="J1773" s="942"/>
      <c r="K1773" s="942"/>
      <c r="L1773" s="942"/>
      <c r="M1773" s="942"/>
      <c r="N1773" s="942"/>
      <c r="O1773" s="942"/>
      <c r="P1773" s="943"/>
      <c r="Q1773" s="939" t="s">
        <v>213</v>
      </c>
      <c r="R1773" s="244" t="s">
        <v>422</v>
      </c>
      <c r="S1773" s="936" t="s">
        <v>212</v>
      </c>
      <c r="T1773" s="937"/>
      <c r="U1773" s="937"/>
      <c r="V1773" s="937"/>
      <c r="W1773" s="937"/>
      <c r="X1773" s="937"/>
      <c r="Y1773" s="937"/>
      <c r="Z1773" s="937"/>
      <c r="AA1773" s="937"/>
      <c r="AB1773" s="937"/>
      <c r="AC1773" s="937"/>
      <c r="AD1773" s="944"/>
      <c r="AE1773" s="936" t="s">
        <v>242</v>
      </c>
      <c r="AF1773" s="937"/>
      <c r="AG1773" s="937"/>
      <c r="AH1773" s="937"/>
      <c r="AI1773" s="937"/>
      <c r="AJ1773" s="937"/>
      <c r="AK1773" s="937"/>
      <c r="AL1773" s="937"/>
      <c r="AM1773" s="937"/>
      <c r="AN1773" s="937"/>
      <c r="AO1773" s="937"/>
      <c r="AP1773" s="937"/>
      <c r="AQ1773" s="937"/>
      <c r="AR1773" s="937"/>
      <c r="AS1773" s="938"/>
    </row>
    <row r="1774" spans="2:45" ht="65.25" customHeight="1">
      <c r="B1774" s="945"/>
      <c r="C1774" s="940"/>
      <c r="D1774" s="245">
        <v>2024</v>
      </c>
      <c r="E1774" s="245">
        <v>2025</v>
      </c>
      <c r="F1774" s="245">
        <v>2026</v>
      </c>
      <c r="G1774" s="245">
        <v>2027</v>
      </c>
      <c r="H1774" s="245">
        <v>2028</v>
      </c>
      <c r="I1774" s="245">
        <v>2029</v>
      </c>
      <c r="J1774" s="245">
        <v>2030</v>
      </c>
      <c r="K1774" s="245">
        <v>2031</v>
      </c>
      <c r="L1774" s="245">
        <v>2032</v>
      </c>
      <c r="M1774" s="245">
        <v>2033</v>
      </c>
      <c r="N1774" s="245">
        <v>2034</v>
      </c>
      <c r="O1774" s="245">
        <v>2035</v>
      </c>
      <c r="P1774" s="245">
        <v>2036</v>
      </c>
      <c r="Q1774" s="940"/>
      <c r="R1774" s="245">
        <v>2024</v>
      </c>
      <c r="S1774" s="245">
        <v>2025</v>
      </c>
      <c r="T1774" s="245">
        <v>2026</v>
      </c>
      <c r="U1774" s="245">
        <v>2027</v>
      </c>
      <c r="V1774" s="245">
        <v>2028</v>
      </c>
      <c r="W1774" s="245">
        <v>2029</v>
      </c>
      <c r="X1774" s="245">
        <v>2030</v>
      </c>
      <c r="Y1774" s="245">
        <v>2031</v>
      </c>
      <c r="Z1774" s="245">
        <v>2032</v>
      </c>
      <c r="AA1774" s="245">
        <v>2033</v>
      </c>
      <c r="AB1774" s="245">
        <v>2034</v>
      </c>
      <c r="AC1774" s="245">
        <v>2035</v>
      </c>
      <c r="AD1774" s="245">
        <v>2036</v>
      </c>
      <c r="AE1774" s="245" t="str">
        <f>'1.  LRAMVA Summary'!$D$53</f>
        <v>Residential</v>
      </c>
      <c r="AF1774" s="245" t="str">
        <f>'1.  LRAMVA Summary'!$E$53</f>
        <v>Competitive Sector Multi-Unit Residential Service</v>
      </c>
      <c r="AG1774" s="245" t="str">
        <f>'1.  LRAMVA Summary'!$F$53</f>
        <v>GS &lt;50kW</v>
      </c>
      <c r="AH1774" s="245" t="str">
        <f>'1.  LRAMVA Summary'!$G$53</f>
        <v>GS 50-999kW</v>
      </c>
      <c r="AI1774" s="245" t="str">
        <f>'1.  LRAMVA Summary'!$H$53</f>
        <v>GS 1000-4999kW</v>
      </c>
      <c r="AJ1774" s="245" t="str">
        <f>'1.  LRAMVA Summary'!$I$53</f>
        <v>Large Use</v>
      </c>
      <c r="AK1774" s="245" t="str">
        <f>'1.  LRAMVA Summary'!$J$53</f>
        <v/>
      </c>
      <c r="AL1774" s="245" t="str">
        <f>'1.  LRAMVA Summary'!$K$53</f>
        <v/>
      </c>
      <c r="AM1774" s="245" t="str">
        <f>'1.  LRAMVA Summary'!$L$53</f>
        <v/>
      </c>
      <c r="AN1774" s="245" t="str">
        <f>'1.  LRAMVA Summary'!$M$53</f>
        <v/>
      </c>
      <c r="AO1774" s="245" t="str">
        <f>'1.  LRAMVA Summary'!$N$53</f>
        <v/>
      </c>
      <c r="AP1774" s="245" t="str">
        <f>'1.  LRAMVA Summary'!$O$53</f>
        <v/>
      </c>
      <c r="AQ1774" s="245" t="str">
        <f>'1.  LRAMVA Summary'!$P$53</f>
        <v/>
      </c>
      <c r="AR1774" s="245" t="str">
        <f>'1.  LRAMVA Summary'!$Q$53</f>
        <v/>
      </c>
      <c r="AS1774" s="247" t="str">
        <f>'1.  LRAMVA Summary'!$R$53</f>
        <v>Total</v>
      </c>
    </row>
    <row r="1775" spans="2:45" ht="15.75">
      <c r="B1775" s="736"/>
      <c r="C1775" s="294"/>
      <c r="D1775" s="294"/>
      <c r="E1775" s="294"/>
      <c r="F1775" s="294"/>
      <c r="G1775" s="294"/>
      <c r="H1775" s="294"/>
      <c r="I1775" s="294"/>
      <c r="J1775" s="294"/>
      <c r="K1775" s="294"/>
      <c r="L1775" s="294"/>
      <c r="M1775" s="294"/>
      <c r="N1775" s="294"/>
      <c r="O1775" s="294"/>
      <c r="P1775" s="294"/>
      <c r="Q1775" s="294"/>
      <c r="R1775" s="294"/>
      <c r="S1775" s="294"/>
      <c r="T1775" s="294"/>
      <c r="U1775" s="294"/>
      <c r="V1775" s="294"/>
      <c r="W1775" s="294"/>
      <c r="X1775" s="294"/>
      <c r="Y1775" s="294"/>
      <c r="Z1775" s="294"/>
      <c r="AA1775" s="294"/>
      <c r="AB1775" s="294"/>
      <c r="AC1775" s="294"/>
      <c r="AD1775" s="741"/>
      <c r="AE1775" s="251" t="str">
        <f>'1.  LRAMVA Summary'!$D$54</f>
        <v>kWh</v>
      </c>
      <c r="AF1775" s="251" t="str">
        <f>'1.  LRAMVA Summary'!$E$54</f>
        <v>kWh</v>
      </c>
      <c r="AG1775" s="251" t="str">
        <f>'1.  LRAMVA Summary'!$F$54</f>
        <v>kWh</v>
      </c>
      <c r="AH1775" s="251" t="str">
        <f>'1.  LRAMVA Summary'!$G$54</f>
        <v>kW</v>
      </c>
      <c r="AI1775" s="251" t="str">
        <f>'1.  LRAMVA Summary'!$H$54</f>
        <v>kW</v>
      </c>
      <c r="AJ1775" s="251" t="str">
        <f>'1.  LRAMVA Summary'!$I$54</f>
        <v>kW</v>
      </c>
      <c r="AK1775" s="251">
        <f>'1.  LRAMVA Summary'!$J$54</f>
        <v>0</v>
      </c>
      <c r="AL1775" s="251">
        <f>'1.  LRAMVA Summary'!$K$54</f>
        <v>0</v>
      </c>
      <c r="AM1775" s="251">
        <f>'1.  LRAMVA Summary'!$L$54</f>
        <v>0</v>
      </c>
      <c r="AN1775" s="251">
        <f>'1.  LRAMVA Summary'!$M$54</f>
        <v>0</v>
      </c>
      <c r="AO1775" s="251">
        <f>'1.  LRAMVA Summary'!$N$54</f>
        <v>0</v>
      </c>
      <c r="AP1775" s="251">
        <f>'1.  LRAMVA Summary'!$O$54</f>
        <v>0</v>
      </c>
      <c r="AQ1775" s="251">
        <f>'1.  LRAMVA Summary'!$P$54</f>
        <v>0</v>
      </c>
      <c r="AR1775" s="251">
        <f>'1.  LRAMVA Summary'!$Q$54</f>
        <v>0</v>
      </c>
      <c r="AS1775" s="289"/>
    </row>
    <row r="1776" spans="2:45" ht="15.75">
      <c r="B1776" s="737" t="s">
        <v>928</v>
      </c>
      <c r="C1776" s="294"/>
      <c r="D1776" s="294"/>
      <c r="E1776" s="294"/>
      <c r="F1776" s="294"/>
      <c r="G1776" s="294"/>
      <c r="H1776" s="294"/>
      <c r="I1776" s="294"/>
      <c r="J1776" s="294"/>
      <c r="K1776" s="294"/>
      <c r="L1776" s="294"/>
      <c r="M1776" s="294"/>
      <c r="N1776" s="294"/>
      <c r="O1776" s="294"/>
      <c r="P1776" s="294"/>
      <c r="Q1776" s="294"/>
      <c r="R1776" s="294"/>
      <c r="S1776" s="294"/>
      <c r="T1776" s="294"/>
      <c r="U1776" s="294"/>
      <c r="V1776" s="294"/>
      <c r="W1776" s="294"/>
      <c r="X1776" s="294"/>
      <c r="Y1776" s="294"/>
      <c r="Z1776" s="294"/>
      <c r="AA1776" s="294"/>
      <c r="AB1776" s="294"/>
      <c r="AC1776" s="294"/>
      <c r="AD1776" s="741"/>
      <c r="AE1776" s="739">
        <v>0</v>
      </c>
      <c r="AF1776" s="734">
        <v>0</v>
      </c>
      <c r="AG1776" s="734">
        <v>0</v>
      </c>
      <c r="AH1776" s="734">
        <v>0</v>
      </c>
      <c r="AI1776" s="734">
        <v>0</v>
      </c>
      <c r="AJ1776" s="734">
        <v>0</v>
      </c>
      <c r="AK1776" s="734">
        <v>0</v>
      </c>
      <c r="AL1776" s="734">
        <v>0</v>
      </c>
      <c r="AM1776" s="734">
        <v>0</v>
      </c>
      <c r="AN1776" s="734">
        <v>0</v>
      </c>
      <c r="AO1776" s="734">
        <v>0</v>
      </c>
      <c r="AP1776" s="734">
        <v>0</v>
      </c>
      <c r="AQ1776" s="734">
        <v>0</v>
      </c>
      <c r="AR1776" s="734">
        <v>0</v>
      </c>
      <c r="AS1776" s="735"/>
    </row>
    <row r="1777" spans="2:45" ht="15.75">
      <c r="B1777" s="738" t="s">
        <v>774</v>
      </c>
      <c r="C1777" s="355"/>
      <c r="D1777" s="355"/>
      <c r="E1777" s="355"/>
      <c r="F1777" s="355"/>
      <c r="G1777" s="355"/>
      <c r="H1777" s="355"/>
      <c r="I1777" s="355"/>
      <c r="J1777" s="355"/>
      <c r="K1777" s="355"/>
      <c r="L1777" s="355"/>
      <c r="M1777" s="355"/>
      <c r="N1777" s="355"/>
      <c r="O1777" s="355"/>
      <c r="P1777" s="355"/>
      <c r="Q1777" s="355"/>
      <c r="R1777" s="355"/>
      <c r="S1777" s="355"/>
      <c r="T1777" s="355"/>
      <c r="U1777" s="355"/>
      <c r="V1777" s="355"/>
      <c r="W1777" s="355"/>
      <c r="X1777" s="355"/>
      <c r="Y1777" s="355"/>
      <c r="Z1777" s="355"/>
      <c r="AA1777" s="355"/>
      <c r="AB1777" s="355"/>
      <c r="AC1777" s="355"/>
      <c r="AD1777" s="742"/>
      <c r="AE1777" s="740">
        <f>HLOOKUP(AE1774,'2. LRAMVA Threshold'!$B$43:$Q$61,16,FALSE)</f>
        <v>0</v>
      </c>
      <c r="AF1777" s="344">
        <f>HLOOKUP(AF1774,'2. LRAMVA Threshold'!$B$43:$Q$61,16,FALSE)</f>
        <v>0</v>
      </c>
      <c r="AG1777" s="344">
        <f>HLOOKUP(AG1774,'2. LRAMVA Threshold'!$B$43:$Q$61,16,FALSE)</f>
        <v>0</v>
      </c>
      <c r="AH1777" s="344">
        <f>HLOOKUP(AH1774,'2. LRAMVA Threshold'!$B$43:$Q$61,16,FALSE)</f>
        <v>0</v>
      </c>
      <c r="AI1777" s="344">
        <f>HLOOKUP(AI1774,'2. LRAMVA Threshold'!$B$43:$Q$61,16,FALSE)</f>
        <v>0</v>
      </c>
      <c r="AJ1777" s="344">
        <f>HLOOKUP(AJ1774,'2. LRAMVA Threshold'!$B$43:$Q$61,16,FALSE)</f>
        <v>0</v>
      </c>
      <c r="AK1777" s="344">
        <f>HLOOKUP(AK1774,'2. LRAMVA Threshold'!$B$43:$Q$61,16,FALSE)</f>
        <v>0</v>
      </c>
      <c r="AL1777" s="344">
        <f>HLOOKUP(AL1774,'2. LRAMVA Threshold'!$B$43:$Q$61,16,FALSE)</f>
        <v>0</v>
      </c>
      <c r="AM1777" s="344">
        <f>HLOOKUP(AM1774,'2. LRAMVA Threshold'!$B$43:$Q$61,16,FALSE)</f>
        <v>0</v>
      </c>
      <c r="AN1777" s="344">
        <f>HLOOKUP(AN1774,'2. LRAMVA Threshold'!$B$43:$Q$61,16,FALSE)</f>
        <v>0</v>
      </c>
      <c r="AO1777" s="344">
        <f>HLOOKUP(AO1774,'2. LRAMVA Threshold'!$B$43:$Q$61,16,FALSE)</f>
        <v>0</v>
      </c>
      <c r="AP1777" s="344">
        <f>HLOOKUP(AP1774,'2. LRAMVA Threshold'!$B$43:$Q$61,16,FALSE)</f>
        <v>0</v>
      </c>
      <c r="AQ1777" s="344">
        <f>HLOOKUP(AQ1774,'2. LRAMVA Threshold'!$B$43:$Q$61,16,FALSE)</f>
        <v>0</v>
      </c>
      <c r="AR1777" s="344">
        <f>HLOOKUP(AR1774,'2. LRAMVA Threshold'!$B$43:$Q$61,16,FALSE)</f>
        <v>0</v>
      </c>
      <c r="AS1777" s="393"/>
    </row>
    <row r="1778" spans="2:45">
      <c r="B1778" s="346"/>
      <c r="C1778" s="292"/>
      <c r="D1778" s="293"/>
      <c r="E1778" s="293"/>
      <c r="F1778" s="293"/>
      <c r="G1778" s="293"/>
      <c r="H1778" s="293"/>
      <c r="I1778" s="293"/>
      <c r="J1778" s="293"/>
      <c r="K1778" s="293"/>
      <c r="L1778" s="293"/>
      <c r="M1778" s="293"/>
      <c r="N1778" s="293"/>
      <c r="O1778" s="293"/>
      <c r="P1778" s="293"/>
      <c r="Q1778" s="293"/>
      <c r="R1778" s="294"/>
      <c r="S1778" s="293"/>
      <c r="T1778" s="293"/>
      <c r="U1778" s="293"/>
      <c r="V1778" s="263"/>
      <c r="W1778" s="263"/>
      <c r="X1778" s="263"/>
      <c r="Y1778" s="263"/>
      <c r="Z1778" s="293"/>
      <c r="AA1778" s="293"/>
      <c r="AB1778" s="293"/>
      <c r="AC1778" s="293"/>
      <c r="AD1778" s="293"/>
      <c r="AE1778" s="387"/>
      <c r="AF1778" s="387"/>
      <c r="AG1778" s="387"/>
      <c r="AH1778" s="387"/>
      <c r="AI1778" s="387"/>
      <c r="AJ1778" s="387"/>
      <c r="AK1778" s="387"/>
      <c r="AL1778" s="351"/>
      <c r="AM1778" s="351"/>
      <c r="AN1778" s="351"/>
      <c r="AO1778" s="351"/>
      <c r="AP1778" s="351"/>
      <c r="AQ1778" s="351"/>
      <c r="AR1778" s="351"/>
      <c r="AS1778" s="352"/>
    </row>
    <row r="1779" spans="2:45">
      <c r="B1779" s="283" t="s">
        <v>960</v>
      </c>
      <c r="C1779" s="296"/>
      <c r="D1779" s="296"/>
      <c r="E1779" s="329"/>
      <c r="F1779" s="329"/>
      <c r="G1779" s="329"/>
      <c r="H1779" s="329"/>
      <c r="I1779" s="329"/>
      <c r="J1779" s="329"/>
      <c r="K1779" s="329"/>
      <c r="L1779" s="329"/>
      <c r="M1779" s="329"/>
      <c r="N1779" s="329"/>
      <c r="O1779" s="329"/>
      <c r="P1779" s="329"/>
      <c r="Q1779" s="329"/>
      <c r="R1779" s="251"/>
      <c r="S1779" s="298"/>
      <c r="T1779" s="298"/>
      <c r="U1779" s="298"/>
      <c r="V1779" s="297"/>
      <c r="W1779" s="297"/>
      <c r="X1779" s="297"/>
      <c r="Y1779" s="297"/>
      <c r="Z1779" s="298"/>
      <c r="AA1779" s="298"/>
      <c r="AB1779" s="298"/>
      <c r="AC1779" s="298"/>
      <c r="AD1779" s="298"/>
      <c r="AE1779" s="299">
        <f>HLOOKUP(AE36,'3.  Distribution Rates'!$C$165:$P$179,15,FALSE)</f>
        <v>0</v>
      </c>
      <c r="AF1779" s="299">
        <f>HLOOKUP(AF36,'3.  Distribution Rates'!$C$165:$P$179,15,FALSE)</f>
        <v>0</v>
      </c>
      <c r="AG1779" s="299">
        <f>HLOOKUP(AG36,'3.  Distribution Rates'!$C$165:$P$179,15,FALSE)</f>
        <v>0</v>
      </c>
      <c r="AH1779" s="299">
        <f>HLOOKUP(AH36,'3.  Distribution Rates'!$C$165:$P$179,15,FALSE)</f>
        <v>0</v>
      </c>
      <c r="AI1779" s="299">
        <f>HLOOKUP(AI36,'3.  Distribution Rates'!$C$165:$P$179,15,FALSE)</f>
        <v>0</v>
      </c>
      <c r="AJ1779" s="299">
        <f>HLOOKUP(AJ36,'3.  Distribution Rates'!$C$165:$P$179,15,FALSE)</f>
        <v>0</v>
      </c>
      <c r="AK1779" s="299">
        <f>HLOOKUP(AK36,'3.  Distribution Rates'!$C$165:$P$179,15,FALSE)</f>
        <v>0</v>
      </c>
      <c r="AL1779" s="299">
        <f>HLOOKUP(AL36,'3.  Distribution Rates'!$C$165:$P$179,15,FALSE)</f>
        <v>0</v>
      </c>
      <c r="AM1779" s="299">
        <f>HLOOKUP(AM36,'3.  Distribution Rates'!$C$165:$P$179,15,FALSE)</f>
        <v>0</v>
      </c>
      <c r="AN1779" s="299">
        <f>HLOOKUP(AN36,'3.  Distribution Rates'!$C$165:$P$179,15,FALSE)</f>
        <v>0</v>
      </c>
      <c r="AO1779" s="299">
        <f>HLOOKUP(AO36,'3.  Distribution Rates'!$C$165:$P$179,15,FALSE)</f>
        <v>0</v>
      </c>
      <c r="AP1779" s="299">
        <f>HLOOKUP(AP36,'3.  Distribution Rates'!$C$165:$P$179,15,FALSE)</f>
        <v>0</v>
      </c>
      <c r="AQ1779" s="299">
        <f>HLOOKUP(AQ36,'3.  Distribution Rates'!$C$165:$P$179,15,FALSE)</f>
        <v>0</v>
      </c>
      <c r="AR1779" s="299">
        <f>HLOOKUP(AR36,'3.  Distribution Rates'!$C$165:$P$179,15,FALSE)</f>
        <v>0</v>
      </c>
      <c r="AS1779" s="395"/>
    </row>
    <row r="1780" spans="2:45">
      <c r="B1780" s="283" t="s">
        <v>775</v>
      </c>
      <c r="C1780" s="301"/>
      <c r="D1780" s="243"/>
      <c r="E1780" s="240"/>
      <c r="F1780" s="240"/>
      <c r="G1780" s="240"/>
      <c r="H1780" s="240"/>
      <c r="I1780" s="240"/>
      <c r="J1780" s="240"/>
      <c r="K1780" s="240"/>
      <c r="L1780" s="240"/>
      <c r="M1780" s="240"/>
      <c r="N1780" s="240"/>
      <c r="O1780" s="240"/>
      <c r="P1780" s="240"/>
      <c r="Q1780" s="240"/>
      <c r="R1780" s="251"/>
      <c r="S1780" s="240"/>
      <c r="T1780" s="240"/>
      <c r="U1780" s="240"/>
      <c r="V1780" s="243"/>
      <c r="W1780" s="243"/>
      <c r="X1780" s="243"/>
      <c r="Y1780" s="243"/>
      <c r="Z1780" s="240"/>
      <c r="AA1780" s="240"/>
      <c r="AB1780" s="240"/>
      <c r="AC1780" s="240"/>
      <c r="AD1780" s="240"/>
      <c r="AE1780" s="331">
        <f>'4.  2011-2014 LRAM'!AM147*AE1779</f>
        <v>0</v>
      </c>
      <c r="AF1780" s="331">
        <f>'4.  2011-2014 LRAM'!AN147*AF1779</f>
        <v>0</v>
      </c>
      <c r="AG1780" s="331">
        <f>'4.  2011-2014 LRAM'!AO147*AG1779</f>
        <v>0</v>
      </c>
      <c r="AH1780" s="331">
        <f>'4.  2011-2014 LRAM'!AP147*AH1779</f>
        <v>0</v>
      </c>
      <c r="AI1780" s="331">
        <f>'4.  2011-2014 LRAM'!AQ147*AI1779</f>
        <v>0</v>
      </c>
      <c r="AJ1780" s="331">
        <f>'4.  2011-2014 LRAM'!AR147*AJ1779</f>
        <v>0</v>
      </c>
      <c r="AK1780" s="331">
        <f>'4.  2011-2014 LRAM'!AS147*AK1779</f>
        <v>0</v>
      </c>
      <c r="AL1780" s="331">
        <f>'4.  2011-2014 LRAM'!AT147*AL1779</f>
        <v>0</v>
      </c>
      <c r="AM1780" s="331">
        <f>'4.  2011-2014 LRAM'!AU147*AM1779</f>
        <v>0</v>
      </c>
      <c r="AN1780" s="331">
        <f>'4.  2011-2014 LRAM'!AV147*AN1779</f>
        <v>0</v>
      </c>
      <c r="AO1780" s="331">
        <f>'4.  2011-2014 LRAM'!AW147*AO1779</f>
        <v>0</v>
      </c>
      <c r="AP1780" s="331">
        <f>'4.  2011-2014 LRAM'!AX147*AP1779</f>
        <v>0</v>
      </c>
      <c r="AQ1780" s="331">
        <f>'4.  2011-2014 LRAM'!AY147*AQ1779</f>
        <v>0</v>
      </c>
      <c r="AR1780" s="331">
        <f>'4.  2011-2014 LRAM'!AZ147*AR1779</f>
        <v>0</v>
      </c>
      <c r="AS1780" s="543">
        <f>SUM(AE1780:AR1780)</f>
        <v>0</v>
      </c>
    </row>
    <row r="1781" spans="2:45">
      <c r="B1781" s="283" t="s">
        <v>776</v>
      </c>
      <c r="C1781" s="301"/>
      <c r="D1781" s="243"/>
      <c r="E1781" s="240"/>
      <c r="F1781" s="240"/>
      <c r="G1781" s="240"/>
      <c r="H1781" s="240"/>
      <c r="I1781" s="240"/>
      <c r="J1781" s="240"/>
      <c r="K1781" s="240"/>
      <c r="L1781" s="240"/>
      <c r="M1781" s="240"/>
      <c r="N1781" s="240"/>
      <c r="O1781" s="240"/>
      <c r="P1781" s="240"/>
      <c r="Q1781" s="240"/>
      <c r="R1781" s="251"/>
      <c r="S1781" s="240"/>
      <c r="T1781" s="240"/>
      <c r="U1781" s="240"/>
      <c r="V1781" s="243"/>
      <c r="W1781" s="243"/>
      <c r="X1781" s="243"/>
      <c r="Y1781" s="243"/>
      <c r="Z1781" s="240"/>
      <c r="AA1781" s="240"/>
      <c r="AB1781" s="240"/>
      <c r="AC1781" s="240"/>
      <c r="AD1781" s="240"/>
      <c r="AE1781" s="331">
        <f>'4.  2011-2014 LRAM'!AM286*AE1779</f>
        <v>0</v>
      </c>
      <c r="AF1781" s="331">
        <f>'4.  2011-2014 LRAM'!AN286*AF1779</f>
        <v>0</v>
      </c>
      <c r="AG1781" s="331">
        <f>'4.  2011-2014 LRAM'!AO286*AG1779</f>
        <v>0</v>
      </c>
      <c r="AH1781" s="331">
        <f>'4.  2011-2014 LRAM'!AP286*AH1779</f>
        <v>0</v>
      </c>
      <c r="AI1781" s="331">
        <f>'4.  2011-2014 LRAM'!AQ286*AI1779</f>
        <v>0</v>
      </c>
      <c r="AJ1781" s="331">
        <f>'4.  2011-2014 LRAM'!AR286*AJ1779</f>
        <v>0</v>
      </c>
      <c r="AK1781" s="331">
        <f>'4.  2011-2014 LRAM'!AS286*AK1779</f>
        <v>0</v>
      </c>
      <c r="AL1781" s="331">
        <f>'4.  2011-2014 LRAM'!AT286*AL1779</f>
        <v>0</v>
      </c>
      <c r="AM1781" s="331">
        <f>'4.  2011-2014 LRAM'!AU286*AM1779</f>
        <v>0</v>
      </c>
      <c r="AN1781" s="331">
        <f>'4.  2011-2014 LRAM'!AV286*AN1779</f>
        <v>0</v>
      </c>
      <c r="AO1781" s="331">
        <f>'4.  2011-2014 LRAM'!AW286*AO1779</f>
        <v>0</v>
      </c>
      <c r="AP1781" s="331">
        <f>'4.  2011-2014 LRAM'!AX286*AP1779</f>
        <v>0</v>
      </c>
      <c r="AQ1781" s="331">
        <f>'4.  2011-2014 LRAM'!AY286*AQ1779</f>
        <v>0</v>
      </c>
      <c r="AR1781" s="331">
        <f>'4.  2011-2014 LRAM'!AZ286*AR1779</f>
        <v>0</v>
      </c>
      <c r="AS1781" s="543">
        <f>SUM(AE1781:AR1781)</f>
        <v>0</v>
      </c>
    </row>
    <row r="1782" spans="2:45">
      <c r="B1782" s="283" t="s">
        <v>777</v>
      </c>
      <c r="C1782" s="301"/>
      <c r="D1782" s="243"/>
      <c r="E1782" s="240"/>
      <c r="F1782" s="240"/>
      <c r="G1782" s="240"/>
      <c r="H1782" s="240"/>
      <c r="I1782" s="240"/>
      <c r="J1782" s="240"/>
      <c r="K1782" s="240"/>
      <c r="L1782" s="240"/>
      <c r="M1782" s="240"/>
      <c r="N1782" s="240"/>
      <c r="O1782" s="240"/>
      <c r="P1782" s="240"/>
      <c r="Q1782" s="240"/>
      <c r="R1782" s="251"/>
      <c r="S1782" s="240"/>
      <c r="T1782" s="240"/>
      <c r="U1782" s="240"/>
      <c r="V1782" s="243"/>
      <c r="W1782" s="243"/>
      <c r="X1782" s="243"/>
      <c r="Y1782" s="243"/>
      <c r="Z1782" s="240"/>
      <c r="AA1782" s="240"/>
      <c r="AB1782" s="240"/>
      <c r="AC1782" s="240"/>
      <c r="AD1782" s="240"/>
      <c r="AE1782" s="331">
        <f>'4.  2011-2014 LRAM'!AM422*AE1779</f>
        <v>0</v>
      </c>
      <c r="AF1782" s="331">
        <f>'4.  2011-2014 LRAM'!AN422*AF1779</f>
        <v>0</v>
      </c>
      <c r="AG1782" s="331">
        <f>'4.  2011-2014 LRAM'!AO422*AG1779</f>
        <v>0</v>
      </c>
      <c r="AH1782" s="331">
        <f>'4.  2011-2014 LRAM'!AP422*AH1779</f>
        <v>0</v>
      </c>
      <c r="AI1782" s="331">
        <f>'4.  2011-2014 LRAM'!AQ422*AI1779</f>
        <v>0</v>
      </c>
      <c r="AJ1782" s="331">
        <f>'4.  2011-2014 LRAM'!AR422*AJ1779</f>
        <v>0</v>
      </c>
      <c r="AK1782" s="331">
        <f>'4.  2011-2014 LRAM'!AS422*AK1779</f>
        <v>0</v>
      </c>
      <c r="AL1782" s="331">
        <f>'4.  2011-2014 LRAM'!AT422*AL1779</f>
        <v>0</v>
      </c>
      <c r="AM1782" s="331">
        <f>'4.  2011-2014 LRAM'!AU422*AM1779</f>
        <v>0</v>
      </c>
      <c r="AN1782" s="331">
        <f>'4.  2011-2014 LRAM'!AV422*AN1779</f>
        <v>0</v>
      </c>
      <c r="AO1782" s="331">
        <f>'4.  2011-2014 LRAM'!AW422*AO1779</f>
        <v>0</v>
      </c>
      <c r="AP1782" s="331">
        <f>'4.  2011-2014 LRAM'!AX422*AP1779</f>
        <v>0</v>
      </c>
      <c r="AQ1782" s="331">
        <f>'4.  2011-2014 LRAM'!AY422*AQ1779</f>
        <v>0</v>
      </c>
      <c r="AR1782" s="331">
        <f>'4.  2011-2014 LRAM'!AZ422*AR1779</f>
        <v>0</v>
      </c>
      <c r="AS1782" s="543">
        <f>SUM(AE1782:AR1782)</f>
        <v>0</v>
      </c>
    </row>
    <row r="1783" spans="2:45">
      <c r="B1783" s="283" t="s">
        <v>778</v>
      </c>
      <c r="C1783" s="301"/>
      <c r="D1783" s="243"/>
      <c r="E1783" s="240"/>
      <c r="F1783" s="240"/>
      <c r="G1783" s="240"/>
      <c r="H1783" s="240"/>
      <c r="I1783" s="240"/>
      <c r="J1783" s="240"/>
      <c r="K1783" s="240"/>
      <c r="L1783" s="240"/>
      <c r="M1783" s="240"/>
      <c r="N1783" s="240"/>
      <c r="O1783" s="240"/>
      <c r="P1783" s="240"/>
      <c r="Q1783" s="240"/>
      <c r="R1783" s="251"/>
      <c r="S1783" s="240"/>
      <c r="T1783" s="240"/>
      <c r="U1783" s="240"/>
      <c r="V1783" s="243"/>
      <c r="W1783" s="243"/>
      <c r="X1783" s="243"/>
      <c r="Y1783" s="243"/>
      <c r="Z1783" s="240"/>
      <c r="AA1783" s="240"/>
      <c r="AB1783" s="240"/>
      <c r="AC1783" s="240"/>
      <c r="AD1783" s="240"/>
      <c r="AE1783" s="331">
        <f>'4.  2011-2014 LRAM'!AM559*AE1779</f>
        <v>0</v>
      </c>
      <c r="AF1783" s="331">
        <f>'4.  2011-2014 LRAM'!AN559*AF1779</f>
        <v>0</v>
      </c>
      <c r="AG1783" s="331">
        <f>'4.  2011-2014 LRAM'!AO559*AG1779</f>
        <v>0</v>
      </c>
      <c r="AH1783" s="331">
        <f>'4.  2011-2014 LRAM'!AP559*AH1779</f>
        <v>0</v>
      </c>
      <c r="AI1783" s="331">
        <f>'4.  2011-2014 LRAM'!AQ559*AI1779</f>
        <v>0</v>
      </c>
      <c r="AJ1783" s="331">
        <f>'4.  2011-2014 LRAM'!AR559*AJ1779</f>
        <v>0</v>
      </c>
      <c r="AK1783" s="331">
        <f>'4.  2011-2014 LRAM'!AS559*AK1779</f>
        <v>0</v>
      </c>
      <c r="AL1783" s="331">
        <f>'4.  2011-2014 LRAM'!AT559*AL1779</f>
        <v>0</v>
      </c>
      <c r="AM1783" s="331">
        <f>'4.  2011-2014 LRAM'!AU559*AM1779</f>
        <v>0</v>
      </c>
      <c r="AN1783" s="331">
        <f>'4.  2011-2014 LRAM'!AV559*AN1779</f>
        <v>0</v>
      </c>
      <c r="AO1783" s="331">
        <f>'4.  2011-2014 LRAM'!AW559*AO1779</f>
        <v>0</v>
      </c>
      <c r="AP1783" s="331">
        <f>'4.  2011-2014 LRAM'!AX559*AP1779</f>
        <v>0</v>
      </c>
      <c r="AQ1783" s="331">
        <f>'4.  2011-2014 LRAM'!AY559*AQ1779</f>
        <v>0</v>
      </c>
      <c r="AR1783" s="331">
        <f>'4.  2011-2014 LRAM'!AZ559*AR1779</f>
        <v>0</v>
      </c>
      <c r="AS1783" s="543">
        <f t="shared" ref="AS1783:AS1792" si="3712">SUM(AE1783:AR1783)</f>
        <v>0</v>
      </c>
    </row>
    <row r="1784" spans="2:45">
      <c r="B1784" s="283" t="s">
        <v>779</v>
      </c>
      <c r="C1784" s="301"/>
      <c r="D1784" s="243"/>
      <c r="E1784" s="240"/>
      <c r="F1784" s="240"/>
      <c r="G1784" s="240"/>
      <c r="H1784" s="240"/>
      <c r="I1784" s="240"/>
      <c r="J1784" s="240"/>
      <c r="K1784" s="240"/>
      <c r="L1784" s="240"/>
      <c r="M1784" s="240"/>
      <c r="N1784" s="240"/>
      <c r="O1784" s="240"/>
      <c r="P1784" s="240"/>
      <c r="Q1784" s="240"/>
      <c r="R1784" s="251"/>
      <c r="S1784" s="240"/>
      <c r="T1784" s="240"/>
      <c r="U1784" s="240"/>
      <c r="V1784" s="243"/>
      <c r="W1784" s="243"/>
      <c r="X1784" s="243"/>
      <c r="Y1784" s="243"/>
      <c r="Z1784" s="240"/>
      <c r="AA1784" s="240"/>
      <c r="AB1784" s="240"/>
      <c r="AC1784" s="240"/>
      <c r="AD1784" s="240"/>
      <c r="AE1784" s="331">
        <f t="shared" ref="AE1784:AR1784" si="3713">AE217*AE1779</f>
        <v>0</v>
      </c>
      <c r="AF1784" s="331">
        <f t="shared" si="3713"/>
        <v>0</v>
      </c>
      <c r="AG1784" s="331">
        <f t="shared" si="3713"/>
        <v>0</v>
      </c>
      <c r="AH1784" s="331">
        <f t="shared" si="3713"/>
        <v>0</v>
      </c>
      <c r="AI1784" s="331">
        <f t="shared" si="3713"/>
        <v>0</v>
      </c>
      <c r="AJ1784" s="331">
        <f t="shared" si="3713"/>
        <v>0</v>
      </c>
      <c r="AK1784" s="331">
        <f t="shared" si="3713"/>
        <v>0</v>
      </c>
      <c r="AL1784" s="331">
        <f t="shared" si="3713"/>
        <v>0</v>
      </c>
      <c r="AM1784" s="331">
        <f t="shared" si="3713"/>
        <v>0</v>
      </c>
      <c r="AN1784" s="331">
        <f t="shared" si="3713"/>
        <v>0</v>
      </c>
      <c r="AO1784" s="331">
        <f t="shared" si="3713"/>
        <v>0</v>
      </c>
      <c r="AP1784" s="331">
        <f t="shared" si="3713"/>
        <v>0</v>
      </c>
      <c r="AQ1784" s="331">
        <f t="shared" si="3713"/>
        <v>0</v>
      </c>
      <c r="AR1784" s="331">
        <f t="shared" si="3713"/>
        <v>0</v>
      </c>
      <c r="AS1784" s="543">
        <f t="shared" si="3712"/>
        <v>0</v>
      </c>
    </row>
    <row r="1785" spans="2:45">
      <c r="B1785" s="283" t="s">
        <v>780</v>
      </c>
      <c r="C1785" s="301"/>
      <c r="D1785" s="243"/>
      <c r="E1785" s="240"/>
      <c r="F1785" s="240"/>
      <c r="G1785" s="240"/>
      <c r="H1785" s="240"/>
      <c r="I1785" s="240"/>
      <c r="J1785" s="240"/>
      <c r="K1785" s="240"/>
      <c r="L1785" s="240"/>
      <c r="M1785" s="240"/>
      <c r="N1785" s="240"/>
      <c r="O1785" s="240"/>
      <c r="P1785" s="240"/>
      <c r="Q1785" s="240"/>
      <c r="R1785" s="251"/>
      <c r="S1785" s="240"/>
      <c r="T1785" s="240"/>
      <c r="U1785" s="240"/>
      <c r="V1785" s="243"/>
      <c r="W1785" s="243"/>
      <c r="X1785" s="243"/>
      <c r="Y1785" s="243"/>
      <c r="Z1785" s="240"/>
      <c r="AA1785" s="240"/>
      <c r="AB1785" s="240"/>
      <c r="AC1785" s="240"/>
      <c r="AD1785" s="240"/>
      <c r="AE1785" s="331">
        <f t="shared" ref="AE1785:AR1785" si="3714">AE407*AE1779</f>
        <v>0</v>
      </c>
      <c r="AF1785" s="331">
        <f t="shared" si="3714"/>
        <v>0</v>
      </c>
      <c r="AG1785" s="331">
        <f t="shared" si="3714"/>
        <v>0</v>
      </c>
      <c r="AH1785" s="331">
        <f t="shared" si="3714"/>
        <v>0</v>
      </c>
      <c r="AI1785" s="331">
        <f t="shared" si="3714"/>
        <v>0</v>
      </c>
      <c r="AJ1785" s="331">
        <f t="shared" si="3714"/>
        <v>0</v>
      </c>
      <c r="AK1785" s="331">
        <f t="shared" si="3714"/>
        <v>0</v>
      </c>
      <c r="AL1785" s="331">
        <f t="shared" si="3714"/>
        <v>0</v>
      </c>
      <c r="AM1785" s="331">
        <f t="shared" si="3714"/>
        <v>0</v>
      </c>
      <c r="AN1785" s="331">
        <f t="shared" si="3714"/>
        <v>0</v>
      </c>
      <c r="AO1785" s="331">
        <f t="shared" si="3714"/>
        <v>0</v>
      </c>
      <c r="AP1785" s="331">
        <f t="shared" si="3714"/>
        <v>0</v>
      </c>
      <c r="AQ1785" s="331">
        <f t="shared" si="3714"/>
        <v>0</v>
      </c>
      <c r="AR1785" s="331">
        <f t="shared" si="3714"/>
        <v>0</v>
      </c>
      <c r="AS1785" s="543">
        <f t="shared" si="3712"/>
        <v>0</v>
      </c>
    </row>
    <row r="1786" spans="2:45">
      <c r="B1786" s="283" t="s">
        <v>781</v>
      </c>
      <c r="C1786" s="301"/>
      <c r="D1786" s="243"/>
      <c r="E1786" s="240"/>
      <c r="F1786" s="240"/>
      <c r="G1786" s="240"/>
      <c r="H1786" s="240"/>
      <c r="I1786" s="240"/>
      <c r="J1786" s="240"/>
      <c r="K1786" s="240"/>
      <c r="L1786" s="240"/>
      <c r="M1786" s="240"/>
      <c r="N1786" s="240"/>
      <c r="O1786" s="240"/>
      <c r="P1786" s="240"/>
      <c r="Q1786" s="240"/>
      <c r="R1786" s="251"/>
      <c r="S1786" s="240"/>
      <c r="T1786" s="240"/>
      <c r="U1786" s="240"/>
      <c r="V1786" s="243"/>
      <c r="W1786" s="243"/>
      <c r="X1786" s="243"/>
      <c r="Y1786" s="243"/>
      <c r="Z1786" s="240"/>
      <c r="AA1786" s="240"/>
      <c r="AB1786" s="240"/>
      <c r="AC1786" s="240"/>
      <c r="AD1786" s="240"/>
      <c r="AE1786" s="331">
        <f t="shared" ref="AE1786:AR1786" si="3715">AE597*AE1779</f>
        <v>0</v>
      </c>
      <c r="AF1786" s="331">
        <f t="shared" si="3715"/>
        <v>0</v>
      </c>
      <c r="AG1786" s="331">
        <f t="shared" si="3715"/>
        <v>0</v>
      </c>
      <c r="AH1786" s="331">
        <f t="shared" si="3715"/>
        <v>0</v>
      </c>
      <c r="AI1786" s="331">
        <f t="shared" si="3715"/>
        <v>0</v>
      </c>
      <c r="AJ1786" s="331">
        <f t="shared" si="3715"/>
        <v>0</v>
      </c>
      <c r="AK1786" s="331">
        <f t="shared" si="3715"/>
        <v>0</v>
      </c>
      <c r="AL1786" s="331">
        <f t="shared" si="3715"/>
        <v>0</v>
      </c>
      <c r="AM1786" s="331">
        <f t="shared" si="3715"/>
        <v>0</v>
      </c>
      <c r="AN1786" s="331">
        <f t="shared" si="3715"/>
        <v>0</v>
      </c>
      <c r="AO1786" s="331">
        <f t="shared" si="3715"/>
        <v>0</v>
      </c>
      <c r="AP1786" s="331">
        <f t="shared" si="3715"/>
        <v>0</v>
      </c>
      <c r="AQ1786" s="331">
        <f t="shared" si="3715"/>
        <v>0</v>
      </c>
      <c r="AR1786" s="331">
        <f t="shared" si="3715"/>
        <v>0</v>
      </c>
      <c r="AS1786" s="543">
        <f t="shared" si="3712"/>
        <v>0</v>
      </c>
    </row>
    <row r="1787" spans="2:45">
      <c r="B1787" s="283" t="s">
        <v>782</v>
      </c>
      <c r="C1787" s="301"/>
      <c r="D1787" s="243"/>
      <c r="E1787" s="240"/>
      <c r="F1787" s="240"/>
      <c r="G1787" s="240"/>
      <c r="H1787" s="240"/>
      <c r="I1787" s="240"/>
      <c r="J1787" s="240"/>
      <c r="K1787" s="240"/>
      <c r="L1787" s="240"/>
      <c r="M1787" s="240"/>
      <c r="N1787" s="240"/>
      <c r="O1787" s="240"/>
      <c r="P1787" s="240"/>
      <c r="Q1787" s="240"/>
      <c r="R1787" s="251"/>
      <c r="S1787" s="240"/>
      <c r="T1787" s="240"/>
      <c r="U1787" s="240"/>
      <c r="V1787" s="243"/>
      <c r="W1787" s="243"/>
      <c r="X1787" s="243"/>
      <c r="Y1787" s="243"/>
      <c r="Z1787" s="240"/>
      <c r="AA1787" s="240"/>
      <c r="AB1787" s="240"/>
      <c r="AC1787" s="240"/>
      <c r="AD1787" s="240"/>
      <c r="AE1787" s="331">
        <f t="shared" ref="AE1787:AR1787" si="3716">AE787*AE1779</f>
        <v>0</v>
      </c>
      <c r="AF1787" s="331">
        <f t="shared" si="3716"/>
        <v>0</v>
      </c>
      <c r="AG1787" s="331">
        <f t="shared" si="3716"/>
        <v>0</v>
      </c>
      <c r="AH1787" s="331">
        <f t="shared" si="3716"/>
        <v>0</v>
      </c>
      <c r="AI1787" s="331">
        <f t="shared" si="3716"/>
        <v>0</v>
      </c>
      <c r="AJ1787" s="331">
        <f t="shared" si="3716"/>
        <v>0</v>
      </c>
      <c r="AK1787" s="331">
        <f t="shared" si="3716"/>
        <v>0</v>
      </c>
      <c r="AL1787" s="331">
        <f t="shared" si="3716"/>
        <v>0</v>
      </c>
      <c r="AM1787" s="331">
        <f t="shared" si="3716"/>
        <v>0</v>
      </c>
      <c r="AN1787" s="331">
        <f t="shared" si="3716"/>
        <v>0</v>
      </c>
      <c r="AO1787" s="331">
        <f t="shared" si="3716"/>
        <v>0</v>
      </c>
      <c r="AP1787" s="331">
        <f t="shared" si="3716"/>
        <v>0</v>
      </c>
      <c r="AQ1787" s="331">
        <f t="shared" si="3716"/>
        <v>0</v>
      </c>
      <c r="AR1787" s="331">
        <f t="shared" si="3716"/>
        <v>0</v>
      </c>
      <c r="AS1787" s="543">
        <f t="shared" si="3712"/>
        <v>0</v>
      </c>
    </row>
    <row r="1788" spans="2:45">
      <c r="B1788" s="283" t="s">
        <v>783</v>
      </c>
      <c r="C1788" s="301"/>
      <c r="D1788" s="243"/>
      <c r="E1788" s="240"/>
      <c r="F1788" s="240"/>
      <c r="G1788" s="240"/>
      <c r="H1788" s="240"/>
      <c r="I1788" s="240"/>
      <c r="J1788" s="240"/>
      <c r="K1788" s="240"/>
      <c r="L1788" s="240"/>
      <c r="M1788" s="240"/>
      <c r="N1788" s="240"/>
      <c r="O1788" s="240"/>
      <c r="P1788" s="240"/>
      <c r="Q1788" s="240"/>
      <c r="R1788" s="251"/>
      <c r="S1788" s="240"/>
      <c r="T1788" s="240"/>
      <c r="U1788" s="240"/>
      <c r="V1788" s="243"/>
      <c r="W1788" s="243"/>
      <c r="X1788" s="243"/>
      <c r="Y1788" s="243"/>
      <c r="Z1788" s="240"/>
      <c r="AA1788" s="240"/>
      <c r="AB1788" s="240"/>
      <c r="AC1788" s="240"/>
      <c r="AD1788" s="240"/>
      <c r="AE1788" s="331">
        <f t="shared" ref="AE1788:AR1788" si="3717">AE982*AE1779</f>
        <v>0</v>
      </c>
      <c r="AF1788" s="331">
        <f t="shared" si="3717"/>
        <v>0</v>
      </c>
      <c r="AG1788" s="331">
        <f t="shared" si="3717"/>
        <v>0</v>
      </c>
      <c r="AH1788" s="331">
        <f t="shared" si="3717"/>
        <v>0</v>
      </c>
      <c r="AI1788" s="331">
        <f t="shared" si="3717"/>
        <v>0</v>
      </c>
      <c r="AJ1788" s="331">
        <f t="shared" si="3717"/>
        <v>0</v>
      </c>
      <c r="AK1788" s="331">
        <f t="shared" si="3717"/>
        <v>0</v>
      </c>
      <c r="AL1788" s="331">
        <f t="shared" si="3717"/>
        <v>0</v>
      </c>
      <c r="AM1788" s="331">
        <f t="shared" si="3717"/>
        <v>0</v>
      </c>
      <c r="AN1788" s="331">
        <f t="shared" si="3717"/>
        <v>0</v>
      </c>
      <c r="AO1788" s="331">
        <f t="shared" si="3717"/>
        <v>0</v>
      </c>
      <c r="AP1788" s="331">
        <f t="shared" si="3717"/>
        <v>0</v>
      </c>
      <c r="AQ1788" s="331">
        <f t="shared" si="3717"/>
        <v>0</v>
      </c>
      <c r="AR1788" s="331">
        <f t="shared" si="3717"/>
        <v>0</v>
      </c>
      <c r="AS1788" s="543">
        <f t="shared" si="3712"/>
        <v>0</v>
      </c>
    </row>
    <row r="1789" spans="2:45">
      <c r="B1789" s="283" t="s">
        <v>784</v>
      </c>
      <c r="C1789" s="301"/>
      <c r="D1789" s="243"/>
      <c r="E1789" s="240"/>
      <c r="F1789" s="240"/>
      <c r="G1789" s="240"/>
      <c r="H1789" s="240"/>
      <c r="I1789" s="240"/>
      <c r="J1789" s="240"/>
      <c r="K1789" s="240"/>
      <c r="L1789" s="240"/>
      <c r="M1789" s="240"/>
      <c r="N1789" s="240"/>
      <c r="O1789" s="240"/>
      <c r="P1789" s="240"/>
      <c r="Q1789" s="240"/>
      <c r="R1789" s="251"/>
      <c r="S1789" s="240"/>
      <c r="T1789" s="240"/>
      <c r="U1789" s="240"/>
      <c r="V1789" s="243"/>
      <c r="W1789" s="243"/>
      <c r="X1789" s="243"/>
      <c r="Y1789" s="243"/>
      <c r="Z1789" s="240"/>
      <c r="AA1789" s="240"/>
      <c r="AB1789" s="240"/>
      <c r="AC1789" s="240"/>
      <c r="AD1789" s="240"/>
      <c r="AE1789" s="331">
        <f t="shared" ref="AE1789:AR1789" si="3718">AE1177*AE1779</f>
        <v>0</v>
      </c>
      <c r="AF1789" s="331">
        <f t="shared" si="3718"/>
        <v>0</v>
      </c>
      <c r="AG1789" s="331">
        <f t="shared" si="3718"/>
        <v>0</v>
      </c>
      <c r="AH1789" s="331">
        <f t="shared" si="3718"/>
        <v>0</v>
      </c>
      <c r="AI1789" s="331">
        <f t="shared" si="3718"/>
        <v>0</v>
      </c>
      <c r="AJ1789" s="331">
        <f t="shared" si="3718"/>
        <v>0</v>
      </c>
      <c r="AK1789" s="331">
        <f t="shared" si="3718"/>
        <v>0</v>
      </c>
      <c r="AL1789" s="331">
        <f t="shared" si="3718"/>
        <v>0</v>
      </c>
      <c r="AM1789" s="331">
        <f t="shared" si="3718"/>
        <v>0</v>
      </c>
      <c r="AN1789" s="331">
        <f t="shared" si="3718"/>
        <v>0</v>
      </c>
      <c r="AO1789" s="331">
        <f t="shared" si="3718"/>
        <v>0</v>
      </c>
      <c r="AP1789" s="331">
        <f t="shared" si="3718"/>
        <v>0</v>
      </c>
      <c r="AQ1789" s="331">
        <f t="shared" si="3718"/>
        <v>0</v>
      </c>
      <c r="AR1789" s="331">
        <f t="shared" si="3718"/>
        <v>0</v>
      </c>
      <c r="AS1789" s="543">
        <f t="shared" si="3712"/>
        <v>0</v>
      </c>
    </row>
    <row r="1790" spans="2:45">
      <c r="B1790" s="283" t="s">
        <v>785</v>
      </c>
      <c r="C1790" s="301"/>
      <c r="D1790" s="243"/>
      <c r="E1790" s="240"/>
      <c r="F1790" s="240"/>
      <c r="G1790" s="240"/>
      <c r="H1790" s="240"/>
      <c r="I1790" s="240"/>
      <c r="J1790" s="240"/>
      <c r="K1790" s="240"/>
      <c r="L1790" s="240"/>
      <c r="M1790" s="240"/>
      <c r="N1790" s="240"/>
      <c r="O1790" s="240"/>
      <c r="P1790" s="240"/>
      <c r="Q1790" s="240"/>
      <c r="R1790" s="251"/>
      <c r="S1790" s="240"/>
      <c r="T1790" s="240"/>
      <c r="U1790" s="240"/>
      <c r="V1790" s="243"/>
      <c r="W1790" s="243"/>
      <c r="X1790" s="243"/>
      <c r="Y1790" s="243"/>
      <c r="Z1790" s="240"/>
      <c r="AA1790" s="240"/>
      <c r="AB1790" s="240"/>
      <c r="AC1790" s="240"/>
      <c r="AD1790" s="240"/>
      <c r="AE1790" s="331">
        <f t="shared" ref="AE1790:AR1790" si="3719">AE1372*AE1779</f>
        <v>0</v>
      </c>
      <c r="AF1790" s="331">
        <f t="shared" si="3719"/>
        <v>0</v>
      </c>
      <c r="AG1790" s="331">
        <f t="shared" si="3719"/>
        <v>0</v>
      </c>
      <c r="AH1790" s="331">
        <f t="shared" si="3719"/>
        <v>0</v>
      </c>
      <c r="AI1790" s="331">
        <f t="shared" si="3719"/>
        <v>0</v>
      </c>
      <c r="AJ1790" s="331">
        <f t="shared" si="3719"/>
        <v>0</v>
      </c>
      <c r="AK1790" s="331">
        <f t="shared" si="3719"/>
        <v>0</v>
      </c>
      <c r="AL1790" s="331">
        <f t="shared" si="3719"/>
        <v>0</v>
      </c>
      <c r="AM1790" s="331">
        <f t="shared" si="3719"/>
        <v>0</v>
      </c>
      <c r="AN1790" s="331">
        <f t="shared" si="3719"/>
        <v>0</v>
      </c>
      <c r="AO1790" s="331">
        <f t="shared" si="3719"/>
        <v>0</v>
      </c>
      <c r="AP1790" s="331">
        <f t="shared" si="3719"/>
        <v>0</v>
      </c>
      <c r="AQ1790" s="331">
        <f t="shared" si="3719"/>
        <v>0</v>
      </c>
      <c r="AR1790" s="331">
        <f t="shared" si="3719"/>
        <v>0</v>
      </c>
      <c r="AS1790" s="543">
        <f t="shared" si="3712"/>
        <v>0</v>
      </c>
    </row>
    <row r="1791" spans="2:45">
      <c r="B1791" s="283" t="s">
        <v>786</v>
      </c>
      <c r="C1791" s="301"/>
      <c r="D1791" s="243"/>
      <c r="E1791" s="240"/>
      <c r="F1791" s="240"/>
      <c r="G1791" s="240"/>
      <c r="H1791" s="240"/>
      <c r="I1791" s="240"/>
      <c r="J1791" s="240"/>
      <c r="K1791" s="240"/>
      <c r="L1791" s="240"/>
      <c r="M1791" s="240"/>
      <c r="N1791" s="240"/>
      <c r="O1791" s="240"/>
      <c r="P1791" s="240"/>
      <c r="Q1791" s="240"/>
      <c r="R1791" s="251"/>
      <c r="S1791" s="240"/>
      <c r="T1791" s="240"/>
      <c r="U1791" s="240"/>
      <c r="V1791" s="243"/>
      <c r="W1791" s="243"/>
      <c r="X1791" s="243"/>
      <c r="Y1791" s="243"/>
      <c r="Z1791" s="240"/>
      <c r="AA1791" s="240"/>
      <c r="AB1791" s="240"/>
      <c r="AC1791" s="240"/>
      <c r="AD1791" s="240"/>
      <c r="AE1791" s="331">
        <f t="shared" ref="AE1791:AR1791" si="3720">AE1566*AE1779</f>
        <v>0</v>
      </c>
      <c r="AF1791" s="331">
        <f t="shared" si="3720"/>
        <v>0</v>
      </c>
      <c r="AG1791" s="331">
        <f t="shared" si="3720"/>
        <v>0</v>
      </c>
      <c r="AH1791" s="331">
        <f t="shared" si="3720"/>
        <v>0</v>
      </c>
      <c r="AI1791" s="331">
        <f t="shared" si="3720"/>
        <v>0</v>
      </c>
      <c r="AJ1791" s="331">
        <f t="shared" si="3720"/>
        <v>0</v>
      </c>
      <c r="AK1791" s="331">
        <f t="shared" si="3720"/>
        <v>0</v>
      </c>
      <c r="AL1791" s="331">
        <f t="shared" si="3720"/>
        <v>0</v>
      </c>
      <c r="AM1791" s="331">
        <f t="shared" si="3720"/>
        <v>0</v>
      </c>
      <c r="AN1791" s="331">
        <f t="shared" si="3720"/>
        <v>0</v>
      </c>
      <c r="AO1791" s="331">
        <f t="shared" si="3720"/>
        <v>0</v>
      </c>
      <c r="AP1791" s="331">
        <f t="shared" si="3720"/>
        <v>0</v>
      </c>
      <c r="AQ1791" s="331">
        <f t="shared" si="3720"/>
        <v>0</v>
      </c>
      <c r="AR1791" s="331">
        <f t="shared" si="3720"/>
        <v>0</v>
      </c>
      <c r="AS1791" s="543">
        <f t="shared" si="3712"/>
        <v>0</v>
      </c>
    </row>
    <row r="1792" spans="2:45" ht="15.75">
      <c r="B1792" s="305" t="s">
        <v>981</v>
      </c>
      <c r="C1792" s="301"/>
      <c r="D1792" s="263"/>
      <c r="E1792" s="293"/>
      <c r="F1792" s="293"/>
      <c r="G1792" s="293"/>
      <c r="H1792" s="293"/>
      <c r="I1792" s="293"/>
      <c r="J1792" s="293"/>
      <c r="K1792" s="293"/>
      <c r="L1792" s="293"/>
      <c r="M1792" s="293"/>
      <c r="N1792" s="293"/>
      <c r="O1792" s="293"/>
      <c r="P1792" s="293"/>
      <c r="Q1792" s="293"/>
      <c r="R1792" s="260"/>
      <c r="S1792" s="293"/>
      <c r="T1792" s="293"/>
      <c r="U1792" s="293"/>
      <c r="V1792" s="263"/>
      <c r="W1792" s="263"/>
      <c r="X1792" s="263"/>
      <c r="Y1792" s="263"/>
      <c r="Z1792" s="293"/>
      <c r="AA1792" s="293"/>
      <c r="AB1792" s="293"/>
      <c r="AC1792" s="293"/>
      <c r="AD1792" s="293"/>
      <c r="AE1792" s="302">
        <f>SUM(AE1780:AE1791)</f>
        <v>0</v>
      </c>
      <c r="AF1792" s="302">
        <f>SUM(AF1780:AF1791)</f>
        <v>0</v>
      </c>
      <c r="AG1792" s="302">
        <f t="shared" ref="AG1792:AR1792" si="3721">SUM(AG1780:AG1791)</f>
        <v>0</v>
      </c>
      <c r="AH1792" s="302">
        <f t="shared" si="3721"/>
        <v>0</v>
      </c>
      <c r="AI1792" s="302">
        <f t="shared" si="3721"/>
        <v>0</v>
      </c>
      <c r="AJ1792" s="302">
        <f t="shared" si="3721"/>
        <v>0</v>
      </c>
      <c r="AK1792" s="302">
        <f t="shared" si="3721"/>
        <v>0</v>
      </c>
      <c r="AL1792" s="302">
        <f t="shared" si="3721"/>
        <v>0</v>
      </c>
      <c r="AM1792" s="302">
        <f t="shared" si="3721"/>
        <v>0</v>
      </c>
      <c r="AN1792" s="302">
        <f t="shared" si="3721"/>
        <v>0</v>
      </c>
      <c r="AO1792" s="302">
        <f t="shared" si="3721"/>
        <v>0</v>
      </c>
      <c r="AP1792" s="302">
        <f t="shared" si="3721"/>
        <v>0</v>
      </c>
      <c r="AQ1792" s="302">
        <f t="shared" si="3721"/>
        <v>0</v>
      </c>
      <c r="AR1792" s="302">
        <f t="shared" si="3721"/>
        <v>0</v>
      </c>
      <c r="AS1792" s="359">
        <f t="shared" si="3712"/>
        <v>0</v>
      </c>
    </row>
    <row r="1793" spans="1:45" ht="15.75">
      <c r="B1793" s="305" t="s">
        <v>982</v>
      </c>
      <c r="C1793" s="301"/>
      <c r="D1793" s="306"/>
      <c r="E1793" s="293"/>
      <c r="F1793" s="293"/>
      <c r="G1793" s="293"/>
      <c r="H1793" s="293"/>
      <c r="I1793" s="293"/>
      <c r="J1793" s="293"/>
      <c r="K1793" s="293"/>
      <c r="L1793" s="293"/>
      <c r="M1793" s="293"/>
      <c r="N1793" s="293"/>
      <c r="O1793" s="293"/>
      <c r="P1793" s="293"/>
      <c r="Q1793" s="293"/>
      <c r="R1793" s="260"/>
      <c r="S1793" s="293"/>
      <c r="T1793" s="293"/>
      <c r="U1793" s="293"/>
      <c r="V1793" s="263"/>
      <c r="W1793" s="263"/>
      <c r="X1793" s="263"/>
      <c r="Y1793" s="263"/>
      <c r="Z1793" s="293"/>
      <c r="AA1793" s="293"/>
      <c r="AB1793" s="293"/>
      <c r="AC1793" s="293"/>
      <c r="AD1793" s="293"/>
      <c r="AE1793" s="303">
        <f>AE1777*AE1779</f>
        <v>0</v>
      </c>
      <c r="AF1793" s="303">
        <f t="shared" ref="AF1793:AR1793" si="3722">AF1777*AF1779</f>
        <v>0</v>
      </c>
      <c r="AG1793" s="303">
        <f t="shared" si="3722"/>
        <v>0</v>
      </c>
      <c r="AH1793" s="303">
        <f t="shared" si="3722"/>
        <v>0</v>
      </c>
      <c r="AI1793" s="303">
        <f t="shared" si="3722"/>
        <v>0</v>
      </c>
      <c r="AJ1793" s="303">
        <f t="shared" si="3722"/>
        <v>0</v>
      </c>
      <c r="AK1793" s="303">
        <f t="shared" si="3722"/>
        <v>0</v>
      </c>
      <c r="AL1793" s="303">
        <f t="shared" si="3722"/>
        <v>0</v>
      </c>
      <c r="AM1793" s="303">
        <f t="shared" si="3722"/>
        <v>0</v>
      </c>
      <c r="AN1793" s="303">
        <f t="shared" si="3722"/>
        <v>0</v>
      </c>
      <c r="AO1793" s="303">
        <f t="shared" si="3722"/>
        <v>0</v>
      </c>
      <c r="AP1793" s="303">
        <f t="shared" si="3722"/>
        <v>0</v>
      </c>
      <c r="AQ1793" s="303">
        <f t="shared" si="3722"/>
        <v>0</v>
      </c>
      <c r="AR1793" s="303">
        <f t="shared" si="3722"/>
        <v>0</v>
      </c>
      <c r="AS1793" s="359">
        <f>SUM(AE1793:AR1793)</f>
        <v>0</v>
      </c>
    </row>
    <row r="1794" spans="1:45" ht="15.75">
      <c r="B1794" s="305" t="s">
        <v>983</v>
      </c>
      <c r="C1794" s="301"/>
      <c r="D1794" s="306"/>
      <c r="E1794" s="293"/>
      <c r="F1794" s="293"/>
      <c r="G1794" s="293"/>
      <c r="H1794" s="293"/>
      <c r="I1794" s="293"/>
      <c r="J1794" s="293"/>
      <c r="K1794" s="293"/>
      <c r="L1794" s="293"/>
      <c r="M1794" s="293"/>
      <c r="N1794" s="293"/>
      <c r="O1794" s="293"/>
      <c r="P1794" s="293"/>
      <c r="Q1794" s="293"/>
      <c r="R1794" s="260"/>
      <c r="S1794" s="293"/>
      <c r="T1794" s="293"/>
      <c r="U1794" s="293"/>
      <c r="V1794" s="306"/>
      <c r="W1794" s="306"/>
      <c r="X1794" s="306"/>
      <c r="Y1794" s="306"/>
      <c r="Z1794" s="293"/>
      <c r="AA1794" s="293"/>
      <c r="AB1794" s="293"/>
      <c r="AC1794" s="293"/>
      <c r="AD1794" s="293"/>
      <c r="AE1794" s="307"/>
      <c r="AF1794" s="307"/>
      <c r="AG1794" s="307"/>
      <c r="AH1794" s="307"/>
      <c r="AI1794" s="307"/>
      <c r="AJ1794" s="307"/>
      <c r="AK1794" s="307"/>
      <c r="AL1794" s="307"/>
      <c r="AM1794" s="307"/>
      <c r="AN1794" s="307"/>
      <c r="AO1794" s="307"/>
      <c r="AP1794" s="307"/>
      <c r="AQ1794" s="307"/>
      <c r="AR1794" s="307"/>
      <c r="AS1794" s="359">
        <f>AS1792-AS1793</f>
        <v>0</v>
      </c>
    </row>
    <row r="1795" spans="1:45">
      <c r="B1795" s="334"/>
      <c r="C1795" s="396"/>
      <c r="D1795" s="396"/>
      <c r="E1795" s="397"/>
      <c r="F1795" s="397"/>
      <c r="G1795" s="397"/>
      <c r="H1795" s="397"/>
      <c r="I1795" s="397"/>
      <c r="J1795" s="397"/>
      <c r="K1795" s="397"/>
      <c r="L1795" s="397"/>
      <c r="M1795" s="397"/>
      <c r="N1795" s="397"/>
      <c r="O1795" s="397"/>
      <c r="P1795" s="397"/>
      <c r="Q1795" s="397"/>
      <c r="R1795" s="398"/>
      <c r="S1795" s="397"/>
      <c r="T1795" s="397"/>
      <c r="U1795" s="397"/>
      <c r="V1795" s="396"/>
      <c r="W1795" s="399"/>
      <c r="X1795" s="396"/>
      <c r="Y1795" s="396"/>
      <c r="Z1795" s="397"/>
      <c r="AA1795" s="397"/>
      <c r="AB1795" s="397"/>
      <c r="AC1795" s="397"/>
      <c r="AD1795" s="397"/>
      <c r="AE1795" s="683"/>
      <c r="AF1795" s="683"/>
      <c r="AG1795" s="683"/>
      <c r="AH1795" s="683"/>
      <c r="AI1795" s="683"/>
      <c r="AJ1795" s="683"/>
      <c r="AK1795" s="683"/>
      <c r="AL1795" s="683"/>
      <c r="AM1795" s="683"/>
      <c r="AN1795" s="683"/>
      <c r="AO1795" s="683"/>
      <c r="AP1795" s="683"/>
      <c r="AQ1795" s="683"/>
      <c r="AR1795" s="683"/>
      <c r="AS1795" s="696"/>
    </row>
    <row r="1796" spans="1:45" ht="19.5" customHeight="1">
      <c r="B1796" s="322" t="s">
        <v>586</v>
      </c>
      <c r="C1796" s="340"/>
      <c r="D1796" s="341"/>
      <c r="E1796" s="341"/>
      <c r="F1796" s="341"/>
      <c r="G1796" s="341"/>
      <c r="H1796" s="341"/>
      <c r="I1796" s="341"/>
      <c r="J1796" s="341"/>
      <c r="K1796" s="341"/>
      <c r="L1796" s="341"/>
      <c r="M1796" s="341"/>
      <c r="N1796" s="341"/>
      <c r="O1796" s="341"/>
      <c r="P1796" s="341"/>
      <c r="Q1796" s="341"/>
      <c r="R1796" s="341"/>
      <c r="S1796" s="341"/>
      <c r="T1796" s="341"/>
      <c r="U1796" s="341"/>
      <c r="V1796" s="325"/>
      <c r="W1796" s="326"/>
      <c r="X1796" s="341"/>
      <c r="Y1796" s="341"/>
      <c r="Z1796" s="341"/>
      <c r="AA1796" s="341"/>
      <c r="AB1796" s="341"/>
      <c r="AC1796" s="341"/>
      <c r="AD1796" s="341"/>
      <c r="AE1796" s="342"/>
      <c r="AF1796" s="342"/>
      <c r="AG1796" s="342"/>
      <c r="AH1796" s="342"/>
      <c r="AI1796" s="342"/>
      <c r="AJ1796" s="342"/>
      <c r="AK1796" s="342"/>
      <c r="AL1796" s="342"/>
      <c r="AM1796" s="342"/>
      <c r="AN1796" s="342"/>
      <c r="AO1796" s="342"/>
      <c r="AP1796" s="342"/>
      <c r="AQ1796" s="342"/>
      <c r="AR1796" s="342"/>
      <c r="AS1796" s="342"/>
    </row>
    <row r="1797" spans="1:45" ht="19.5" customHeight="1">
      <c r="B1797" s="672"/>
      <c r="C1797" s="673"/>
      <c r="D1797" s="654"/>
      <c r="E1797" s="654"/>
      <c r="F1797" s="654"/>
      <c r="G1797" s="654"/>
      <c r="H1797" s="654"/>
      <c r="I1797" s="654"/>
      <c r="J1797" s="654"/>
      <c r="K1797" s="654"/>
      <c r="L1797" s="654"/>
      <c r="M1797" s="654"/>
      <c r="N1797" s="654"/>
      <c r="O1797" s="654"/>
      <c r="P1797" s="654"/>
      <c r="Q1797" s="654"/>
      <c r="R1797" s="654"/>
      <c r="S1797" s="654"/>
      <c r="T1797" s="654"/>
      <c r="U1797" s="654"/>
      <c r="V1797" s="264"/>
      <c r="W1797" s="674"/>
      <c r="X1797" s="654"/>
      <c r="Y1797" s="654"/>
      <c r="Z1797" s="654"/>
      <c r="AA1797" s="654"/>
      <c r="AB1797" s="654"/>
      <c r="AC1797" s="654"/>
      <c r="AD1797" s="654"/>
      <c r="AE1797" s="219"/>
      <c r="AF1797" s="219"/>
      <c r="AG1797" s="219"/>
      <c r="AH1797" s="219"/>
      <c r="AI1797" s="219"/>
      <c r="AJ1797" s="219"/>
      <c r="AK1797" s="219"/>
      <c r="AL1797" s="219"/>
      <c r="AM1797" s="219"/>
      <c r="AN1797" s="219"/>
      <c r="AO1797" s="219"/>
      <c r="AP1797" s="219"/>
      <c r="AQ1797" s="219"/>
      <c r="AR1797" s="219"/>
      <c r="AS1797" s="219"/>
    </row>
    <row r="1798" spans="1:45" ht="15.75">
      <c r="B1798" s="241" t="s">
        <v>817</v>
      </c>
      <c r="C1798" s="242"/>
      <c r="D1798" s="511" t="s">
        <v>523</v>
      </c>
      <c r="E1798" s="217"/>
      <c r="F1798" s="511"/>
      <c r="G1798" s="217"/>
      <c r="H1798" s="217"/>
      <c r="I1798" s="217"/>
      <c r="J1798" s="217"/>
      <c r="K1798" s="217"/>
      <c r="L1798" s="217"/>
      <c r="M1798" s="217"/>
      <c r="N1798" s="217"/>
      <c r="O1798" s="217"/>
      <c r="P1798" s="217"/>
      <c r="Q1798" s="217"/>
      <c r="R1798" s="242"/>
      <c r="S1798" s="217"/>
      <c r="T1798" s="217"/>
      <c r="U1798" s="217"/>
      <c r="V1798" s="217"/>
      <c r="W1798" s="217"/>
      <c r="X1798" s="217"/>
      <c r="Y1798" s="217"/>
      <c r="Z1798" s="217"/>
      <c r="AA1798" s="217"/>
      <c r="AB1798" s="217"/>
      <c r="AC1798" s="217"/>
      <c r="AD1798" s="217"/>
      <c r="AE1798" s="231"/>
      <c r="AF1798" s="229"/>
      <c r="AG1798" s="229"/>
      <c r="AH1798" s="229"/>
      <c r="AI1798" s="229"/>
      <c r="AJ1798" s="229"/>
      <c r="AK1798" s="229"/>
      <c r="AL1798" s="229"/>
      <c r="AM1798" s="229"/>
      <c r="AN1798" s="229"/>
      <c r="AO1798" s="229"/>
      <c r="AP1798" s="229"/>
      <c r="AQ1798" s="229"/>
      <c r="AR1798" s="229"/>
    </row>
    <row r="1799" spans="1:45" ht="39.75" customHeight="1">
      <c r="B1799" s="930" t="s">
        <v>211</v>
      </c>
      <c r="C1799" s="939" t="s">
        <v>33</v>
      </c>
      <c r="D1799" s="244" t="s">
        <v>421</v>
      </c>
      <c r="E1799" s="941" t="s">
        <v>209</v>
      </c>
      <c r="F1799" s="942"/>
      <c r="G1799" s="942"/>
      <c r="H1799" s="942"/>
      <c r="I1799" s="942"/>
      <c r="J1799" s="942"/>
      <c r="K1799" s="942"/>
      <c r="L1799" s="942"/>
      <c r="M1799" s="942"/>
      <c r="N1799" s="942"/>
      <c r="O1799" s="942"/>
      <c r="P1799" s="943"/>
      <c r="Q1799" s="939" t="s">
        <v>213</v>
      </c>
      <c r="R1799" s="244" t="s">
        <v>422</v>
      </c>
      <c r="S1799" s="936" t="s">
        <v>212</v>
      </c>
      <c r="T1799" s="937"/>
      <c r="U1799" s="937"/>
      <c r="V1799" s="937"/>
      <c r="W1799" s="937"/>
      <c r="X1799" s="937"/>
      <c r="Y1799" s="937"/>
      <c r="Z1799" s="937"/>
      <c r="AA1799" s="937"/>
      <c r="AB1799" s="937"/>
      <c r="AC1799" s="937"/>
      <c r="AD1799" s="944"/>
      <c r="AE1799" s="936" t="s">
        <v>242</v>
      </c>
      <c r="AF1799" s="937"/>
      <c r="AG1799" s="937"/>
      <c r="AH1799" s="937"/>
      <c r="AI1799" s="937"/>
      <c r="AJ1799" s="937"/>
      <c r="AK1799" s="937"/>
      <c r="AL1799" s="937"/>
      <c r="AM1799" s="937"/>
      <c r="AN1799" s="937"/>
      <c r="AO1799" s="937"/>
      <c r="AP1799" s="937"/>
      <c r="AQ1799" s="937"/>
      <c r="AR1799" s="937"/>
      <c r="AS1799" s="938"/>
    </row>
    <row r="1800" spans="1:45" ht="65.25" customHeight="1">
      <c r="B1800" s="931"/>
      <c r="C1800" s="933"/>
      <c r="D1800" s="245">
        <v>2025</v>
      </c>
      <c r="E1800" s="245">
        <v>2026</v>
      </c>
      <c r="F1800" s="245">
        <v>2027</v>
      </c>
      <c r="G1800" s="245">
        <v>2028</v>
      </c>
      <c r="H1800" s="245">
        <v>2029</v>
      </c>
      <c r="I1800" s="245">
        <v>2030</v>
      </c>
      <c r="J1800" s="245">
        <v>2031</v>
      </c>
      <c r="K1800" s="245">
        <v>2032</v>
      </c>
      <c r="L1800" s="245">
        <v>2033</v>
      </c>
      <c r="M1800" s="245">
        <v>2034</v>
      </c>
      <c r="N1800" s="245">
        <v>2035</v>
      </c>
      <c r="O1800" s="245">
        <v>2036</v>
      </c>
      <c r="P1800" s="245">
        <v>2037</v>
      </c>
      <c r="Q1800" s="940"/>
      <c r="R1800" s="245">
        <v>2025</v>
      </c>
      <c r="S1800" s="245">
        <v>2026</v>
      </c>
      <c r="T1800" s="245">
        <v>2027</v>
      </c>
      <c r="U1800" s="245">
        <v>2028</v>
      </c>
      <c r="V1800" s="245">
        <v>2029</v>
      </c>
      <c r="W1800" s="245">
        <v>2030</v>
      </c>
      <c r="X1800" s="245">
        <v>2031</v>
      </c>
      <c r="Y1800" s="245">
        <v>2032</v>
      </c>
      <c r="Z1800" s="245">
        <v>2033</v>
      </c>
      <c r="AA1800" s="245">
        <v>2034</v>
      </c>
      <c r="AB1800" s="245">
        <v>2035</v>
      </c>
      <c r="AC1800" s="245">
        <v>2036</v>
      </c>
      <c r="AD1800" s="245">
        <v>2037</v>
      </c>
      <c r="AE1800" s="245" t="str">
        <f>'1.  LRAMVA Summary'!$D$53</f>
        <v>Residential</v>
      </c>
      <c r="AF1800" s="245" t="str">
        <f>'1.  LRAMVA Summary'!$E$53</f>
        <v>Competitive Sector Multi-Unit Residential Service</v>
      </c>
      <c r="AG1800" s="245" t="str">
        <f>'1.  LRAMVA Summary'!$F$53</f>
        <v>GS &lt;50kW</v>
      </c>
      <c r="AH1800" s="245" t="str">
        <f>'1.  LRAMVA Summary'!$G$53</f>
        <v>GS 50-999kW</v>
      </c>
      <c r="AI1800" s="245" t="str">
        <f>'1.  LRAMVA Summary'!$H$53</f>
        <v>GS 1000-4999kW</v>
      </c>
      <c r="AJ1800" s="245" t="str">
        <f>'1.  LRAMVA Summary'!$I$53</f>
        <v>Large Use</v>
      </c>
      <c r="AK1800" s="245" t="str">
        <f>'1.  LRAMVA Summary'!$J$53</f>
        <v/>
      </c>
      <c r="AL1800" s="245" t="str">
        <f>'1.  LRAMVA Summary'!$K$53</f>
        <v/>
      </c>
      <c r="AM1800" s="245" t="str">
        <f>'1.  LRAMVA Summary'!$L$53</f>
        <v/>
      </c>
      <c r="AN1800" s="245" t="str">
        <f>'1.  LRAMVA Summary'!$M$53</f>
        <v/>
      </c>
      <c r="AO1800" s="245" t="str">
        <f>'1.  LRAMVA Summary'!$N$53</f>
        <v/>
      </c>
      <c r="AP1800" s="245" t="str">
        <f>'1.  LRAMVA Summary'!$O$53</f>
        <v/>
      </c>
      <c r="AQ1800" s="245" t="str">
        <f>'1.  LRAMVA Summary'!$P$53</f>
        <v/>
      </c>
      <c r="AR1800" s="245" t="str">
        <f>'1.  LRAMVA Summary'!$Q$53</f>
        <v/>
      </c>
      <c r="AS1800" s="247" t="str">
        <f>'1.  LRAMVA Summary'!$R$53</f>
        <v>Total</v>
      </c>
    </row>
    <row r="1801" spans="1:45" ht="15" hidden="1" customHeight="1" outlineLevel="1">
      <c r="A1801" s="464"/>
      <c r="B1801" s="254"/>
      <c r="C1801" s="265"/>
      <c r="D1801" s="251"/>
      <c r="E1801" s="251"/>
      <c r="F1801" s="251"/>
      <c r="G1801" s="251"/>
      <c r="H1801" s="251"/>
      <c r="I1801" s="251"/>
      <c r="J1801" s="251"/>
      <c r="K1801" s="251"/>
      <c r="L1801" s="251"/>
      <c r="M1801" s="251"/>
      <c r="N1801" s="251"/>
      <c r="O1801" s="251"/>
      <c r="P1801" s="251"/>
      <c r="Q1801" s="251"/>
      <c r="R1801" s="251"/>
      <c r="S1801" s="251"/>
      <c r="T1801" s="251"/>
      <c r="U1801" s="251"/>
      <c r="V1801" s="251"/>
      <c r="W1801" s="251"/>
      <c r="X1801" s="251"/>
      <c r="Y1801" s="251"/>
      <c r="Z1801" s="251"/>
      <c r="AA1801" s="251"/>
      <c r="AB1801" s="251"/>
      <c r="AC1801" s="251"/>
      <c r="AD1801" s="251"/>
      <c r="AE1801" s="251">
        <f>'1.  LRAMVA Summary'!D694</f>
        <v>0</v>
      </c>
      <c r="AF1801" s="251">
        <f>'1.  LRAMVA Summary'!E694</f>
        <v>0</v>
      </c>
      <c r="AG1801" s="251">
        <f>'1.  LRAMVA Summary'!F694</f>
        <v>0</v>
      </c>
      <c r="AH1801" s="251">
        <f>'1.  LRAMVA Summary'!G694</f>
        <v>0</v>
      </c>
      <c r="AI1801" s="251">
        <f>'1.  LRAMVA Summary'!H694</f>
        <v>0</v>
      </c>
      <c r="AJ1801" s="251">
        <f>'1.  LRAMVA Summary'!I694</f>
        <v>0</v>
      </c>
      <c r="AK1801" s="251">
        <f>'1.  LRAMVA Summary'!J694</f>
        <v>0</v>
      </c>
      <c r="AL1801" s="251">
        <f>'1.  LRAMVA Summary'!K694</f>
        <v>0</v>
      </c>
      <c r="AM1801" s="251">
        <f>'1.  LRAMVA Summary'!L694</f>
        <v>0</v>
      </c>
      <c r="AN1801" s="251">
        <f>'1.  LRAMVA Summary'!M694</f>
        <v>0</v>
      </c>
      <c r="AO1801" s="251">
        <f>'1.  LRAMVA Summary'!N694</f>
        <v>0</v>
      </c>
      <c r="AP1801" s="251">
        <f>'1.  LRAMVA Summary'!O694</f>
        <v>0</v>
      </c>
      <c r="AQ1801" s="251">
        <f>'1.  LRAMVA Summary'!P694</f>
        <v>0</v>
      </c>
      <c r="AR1801" s="251">
        <f>'1.  LRAMVA Summary'!Q694</f>
        <v>0</v>
      </c>
      <c r="AS1801" s="252"/>
    </row>
    <row r="1802" spans="1:45" ht="15.75" collapsed="1">
      <c r="B1802" s="736"/>
      <c r="C1802" s="294"/>
      <c r="D1802" s="294"/>
      <c r="E1802" s="294"/>
      <c r="F1802" s="294"/>
      <c r="G1802" s="294"/>
      <c r="H1802" s="294"/>
      <c r="I1802" s="294"/>
      <c r="J1802" s="294"/>
      <c r="K1802" s="294"/>
      <c r="L1802" s="294"/>
      <c r="M1802" s="294"/>
      <c r="N1802" s="294"/>
      <c r="O1802" s="294"/>
      <c r="P1802" s="294"/>
      <c r="Q1802" s="294"/>
      <c r="R1802" s="294"/>
      <c r="S1802" s="294"/>
      <c r="T1802" s="294"/>
      <c r="U1802" s="294"/>
      <c r="V1802" s="294"/>
      <c r="W1802" s="294"/>
      <c r="X1802" s="294"/>
      <c r="Y1802" s="294"/>
      <c r="Z1802" s="294"/>
      <c r="AA1802" s="294"/>
      <c r="AB1802" s="294"/>
      <c r="AC1802" s="294"/>
      <c r="AD1802" s="741"/>
      <c r="AE1802" s="251" t="str">
        <f>'1.  LRAMVA Summary'!$D$54</f>
        <v>kWh</v>
      </c>
      <c r="AF1802" s="251" t="str">
        <f>'1.  LRAMVA Summary'!$E$54</f>
        <v>kWh</v>
      </c>
      <c r="AG1802" s="251" t="str">
        <f>'1.  LRAMVA Summary'!$F$54</f>
        <v>kWh</v>
      </c>
      <c r="AH1802" s="251" t="str">
        <f>'1.  LRAMVA Summary'!$G$54</f>
        <v>kW</v>
      </c>
      <c r="AI1802" s="251" t="str">
        <f>'1.  LRAMVA Summary'!$H$54</f>
        <v>kW</v>
      </c>
      <c r="AJ1802" s="251" t="str">
        <f>'1.  LRAMVA Summary'!$I$54</f>
        <v>kW</v>
      </c>
      <c r="AK1802" s="251">
        <f>'1.  LRAMVA Summary'!$J$54</f>
        <v>0</v>
      </c>
      <c r="AL1802" s="251">
        <f>'1.  LRAMVA Summary'!$K$54</f>
        <v>0</v>
      </c>
      <c r="AM1802" s="251">
        <f>'1.  LRAMVA Summary'!$L$54</f>
        <v>0</v>
      </c>
      <c r="AN1802" s="251">
        <f>'1.  LRAMVA Summary'!$M$54</f>
        <v>0</v>
      </c>
      <c r="AO1802" s="251">
        <f>'1.  LRAMVA Summary'!$N$54</f>
        <v>0</v>
      </c>
      <c r="AP1802" s="251">
        <f>'1.  LRAMVA Summary'!$O$54</f>
        <v>0</v>
      </c>
      <c r="AQ1802" s="251">
        <f>'1.  LRAMVA Summary'!$P$54</f>
        <v>0</v>
      </c>
      <c r="AR1802" s="251">
        <f>'1.  LRAMVA Summary'!$Q$54</f>
        <v>0</v>
      </c>
      <c r="AS1802" s="289"/>
    </row>
    <row r="1803" spans="1:45" ht="15.75">
      <c r="B1803" s="737" t="s">
        <v>929</v>
      </c>
      <c r="C1803" s="294"/>
      <c r="D1803" s="294"/>
      <c r="E1803" s="294"/>
      <c r="F1803" s="294"/>
      <c r="G1803" s="294"/>
      <c r="H1803" s="294"/>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741"/>
      <c r="AE1803" s="739">
        <v>0</v>
      </c>
      <c r="AF1803" s="734">
        <v>0</v>
      </c>
      <c r="AG1803" s="734">
        <v>0</v>
      </c>
      <c r="AH1803" s="734">
        <v>0</v>
      </c>
      <c r="AI1803" s="734">
        <v>0</v>
      </c>
      <c r="AJ1803" s="734">
        <v>0</v>
      </c>
      <c r="AK1803" s="734">
        <v>0</v>
      </c>
      <c r="AL1803" s="734">
        <v>0</v>
      </c>
      <c r="AM1803" s="734">
        <v>0</v>
      </c>
      <c r="AN1803" s="734">
        <v>0</v>
      </c>
      <c r="AO1803" s="734">
        <v>0</v>
      </c>
      <c r="AP1803" s="734">
        <v>0</v>
      </c>
      <c r="AQ1803" s="734">
        <v>0</v>
      </c>
      <c r="AR1803" s="734">
        <v>0</v>
      </c>
      <c r="AS1803" s="735"/>
    </row>
    <row r="1804" spans="1:45" ht="15.75">
      <c r="B1804" s="738" t="s">
        <v>787</v>
      </c>
      <c r="C1804" s="355"/>
      <c r="D1804" s="355"/>
      <c r="E1804" s="355"/>
      <c r="F1804" s="355"/>
      <c r="G1804" s="355"/>
      <c r="H1804" s="355"/>
      <c r="I1804" s="355"/>
      <c r="J1804" s="355"/>
      <c r="K1804" s="355"/>
      <c r="L1804" s="355"/>
      <c r="M1804" s="355"/>
      <c r="N1804" s="355"/>
      <c r="O1804" s="355"/>
      <c r="P1804" s="355"/>
      <c r="Q1804" s="355"/>
      <c r="R1804" s="355"/>
      <c r="S1804" s="355"/>
      <c r="T1804" s="355"/>
      <c r="U1804" s="355"/>
      <c r="V1804" s="355"/>
      <c r="W1804" s="355"/>
      <c r="X1804" s="355"/>
      <c r="Y1804" s="355"/>
      <c r="Z1804" s="355"/>
      <c r="AA1804" s="355"/>
      <c r="AB1804" s="355"/>
      <c r="AC1804" s="355"/>
      <c r="AD1804" s="742"/>
      <c r="AE1804" s="740">
        <f>HLOOKUP(AE1800,'2. LRAMVA Threshold'!$B$43:$Q$61,17,FALSE)</f>
        <v>0</v>
      </c>
      <c r="AF1804" s="740">
        <f>HLOOKUP(AF1800,'2. LRAMVA Threshold'!$B$43:$Q$61,17,FALSE)</f>
        <v>0</v>
      </c>
      <c r="AG1804" s="740">
        <f>HLOOKUP(AG1800,'2. LRAMVA Threshold'!$B$43:$Q$61,17,FALSE)</f>
        <v>0</v>
      </c>
      <c r="AH1804" s="740">
        <f>HLOOKUP(AH1800,'2. LRAMVA Threshold'!$B$43:$Q$61,17,FALSE)</f>
        <v>0</v>
      </c>
      <c r="AI1804" s="740">
        <f>HLOOKUP(AI1800,'2. LRAMVA Threshold'!$B$43:$Q$61,17,FALSE)</f>
        <v>0</v>
      </c>
      <c r="AJ1804" s="740">
        <f>HLOOKUP(AJ1800,'2. LRAMVA Threshold'!$B$43:$Q$61,17,FALSE)</f>
        <v>0</v>
      </c>
      <c r="AK1804" s="740">
        <f>HLOOKUP(AK1800,'2. LRAMVA Threshold'!$B$43:$Q$61,17,FALSE)</f>
        <v>0</v>
      </c>
      <c r="AL1804" s="740">
        <f>HLOOKUP(AL1800,'2. LRAMVA Threshold'!$B$43:$Q$61,17,FALSE)</f>
        <v>0</v>
      </c>
      <c r="AM1804" s="740">
        <f>HLOOKUP(AM1800,'2. LRAMVA Threshold'!$B$43:$Q$61,17,FALSE)</f>
        <v>0</v>
      </c>
      <c r="AN1804" s="740">
        <f>HLOOKUP(AN1800,'2. LRAMVA Threshold'!$B$43:$Q$61,17,FALSE)</f>
        <v>0</v>
      </c>
      <c r="AO1804" s="740">
        <f>HLOOKUP(AO1800,'2. LRAMVA Threshold'!$B$43:$Q$61,17,FALSE)</f>
        <v>0</v>
      </c>
      <c r="AP1804" s="740">
        <f>HLOOKUP(AP1800,'2. LRAMVA Threshold'!$B$43:$Q$61,17,FALSE)</f>
        <v>0</v>
      </c>
      <c r="AQ1804" s="740">
        <f>HLOOKUP(AQ1800,'2. LRAMVA Threshold'!$B$43:$Q$61,17,FALSE)</f>
        <v>0</v>
      </c>
      <c r="AR1804" s="740">
        <f>HLOOKUP(AR1800,'2. LRAMVA Threshold'!$B$43:$Q$61,17,FALSE)</f>
        <v>0</v>
      </c>
      <c r="AS1804" s="393"/>
    </row>
    <row r="1805" spans="1:45">
      <c r="B1805" s="346"/>
      <c r="C1805" s="292"/>
      <c r="D1805" s="293"/>
      <c r="E1805" s="293"/>
      <c r="F1805" s="293"/>
      <c r="G1805" s="293"/>
      <c r="H1805" s="293"/>
      <c r="I1805" s="293"/>
      <c r="J1805" s="293"/>
      <c r="K1805" s="293"/>
      <c r="L1805" s="293"/>
      <c r="M1805" s="293"/>
      <c r="N1805" s="293"/>
      <c r="O1805" s="293"/>
      <c r="P1805" s="293"/>
      <c r="Q1805" s="293"/>
      <c r="R1805" s="294"/>
      <c r="S1805" s="293"/>
      <c r="T1805" s="293"/>
      <c r="U1805" s="293"/>
      <c r="V1805" s="263"/>
      <c r="W1805" s="263"/>
      <c r="X1805" s="263"/>
      <c r="Y1805" s="263"/>
      <c r="Z1805" s="293"/>
      <c r="AA1805" s="293"/>
      <c r="AB1805" s="293"/>
      <c r="AC1805" s="293"/>
      <c r="AD1805" s="293"/>
      <c r="AE1805" s="387"/>
      <c r="AF1805" s="387"/>
      <c r="AG1805" s="387"/>
      <c r="AH1805" s="387"/>
      <c r="AI1805" s="387"/>
      <c r="AJ1805" s="387"/>
      <c r="AK1805" s="387"/>
      <c r="AL1805" s="351"/>
      <c r="AM1805" s="351"/>
      <c r="AN1805" s="351"/>
      <c r="AO1805" s="351"/>
      <c r="AP1805" s="351"/>
      <c r="AQ1805" s="351"/>
      <c r="AR1805" s="351"/>
      <c r="AS1805" s="352"/>
    </row>
    <row r="1806" spans="1:45">
      <c r="B1806" s="283" t="s">
        <v>960</v>
      </c>
      <c r="C1806" s="296"/>
      <c r="D1806" s="296"/>
      <c r="E1806" s="329"/>
      <c r="F1806" s="329"/>
      <c r="G1806" s="329"/>
      <c r="H1806" s="329"/>
      <c r="I1806" s="329"/>
      <c r="J1806" s="329"/>
      <c r="K1806" s="329"/>
      <c r="L1806" s="329"/>
      <c r="M1806" s="329"/>
      <c r="N1806" s="329"/>
      <c r="O1806" s="329"/>
      <c r="P1806" s="329"/>
      <c r="Q1806" s="329"/>
      <c r="R1806" s="251"/>
      <c r="S1806" s="298"/>
      <c r="T1806" s="298"/>
      <c r="U1806" s="298"/>
      <c r="V1806" s="297"/>
      <c r="W1806" s="297"/>
      <c r="X1806" s="297"/>
      <c r="Y1806" s="297"/>
      <c r="Z1806" s="298"/>
      <c r="AA1806" s="298"/>
      <c r="AB1806" s="298"/>
      <c r="AC1806" s="298"/>
      <c r="AD1806" s="298"/>
      <c r="AE1806" s="732">
        <f>HLOOKUP(AE36,'3.  Distribution Rates'!$C$165:$P$179,15,FALSE)</f>
        <v>0</v>
      </c>
      <c r="AF1806" s="732">
        <f>HLOOKUP(AF36,'3.  Distribution Rates'!$C$165:$P$179,15,FALSE)</f>
        <v>0</v>
      </c>
      <c r="AG1806" s="732">
        <f>HLOOKUP(AG36,'3.  Distribution Rates'!$C$165:$P$179,15,FALSE)</f>
        <v>0</v>
      </c>
      <c r="AH1806" s="732">
        <f>HLOOKUP(AH36,'3.  Distribution Rates'!$C$165:$P$179,15,FALSE)</f>
        <v>0</v>
      </c>
      <c r="AI1806" s="732">
        <f>HLOOKUP(AI36,'3.  Distribution Rates'!$C$165:$P$179,15,FALSE)</f>
        <v>0</v>
      </c>
      <c r="AJ1806" s="732">
        <f>HLOOKUP(AJ36,'3.  Distribution Rates'!$C$165:$P$179,15,FALSE)</f>
        <v>0</v>
      </c>
      <c r="AK1806" s="732">
        <f>HLOOKUP(AK36,'3.  Distribution Rates'!$C$165:$P$179,15,FALSE)</f>
        <v>0</v>
      </c>
      <c r="AL1806" s="732">
        <f>HLOOKUP(AL36,'3.  Distribution Rates'!$C$165:$P$179,15,FALSE)</f>
        <v>0</v>
      </c>
      <c r="AM1806" s="732">
        <f>HLOOKUP(AM36,'3.  Distribution Rates'!$C$165:$P$179,15,FALSE)</f>
        <v>0</v>
      </c>
      <c r="AN1806" s="732">
        <f>HLOOKUP(AN36,'3.  Distribution Rates'!$C$165:$P$179,15,FALSE)</f>
        <v>0</v>
      </c>
      <c r="AO1806" s="732">
        <f>HLOOKUP(AO36,'3.  Distribution Rates'!$C$165:$P$179,15,FALSE)</f>
        <v>0</v>
      </c>
      <c r="AP1806" s="732">
        <f>HLOOKUP(AP36,'3.  Distribution Rates'!$C$165:$P$179,15,FALSE)</f>
        <v>0</v>
      </c>
      <c r="AQ1806" s="732">
        <f>HLOOKUP(AQ36,'3.  Distribution Rates'!$C$165:$P$179,15,FALSE)</f>
        <v>0</v>
      </c>
      <c r="AR1806" s="732">
        <f>HLOOKUP(AR36,'3.  Distribution Rates'!$C$165:$P$179,15,FALSE)</f>
        <v>0</v>
      </c>
      <c r="AS1806" s="395"/>
    </row>
    <row r="1807" spans="1:45">
      <c r="B1807" s="283" t="s">
        <v>788</v>
      </c>
      <c r="C1807" s="301"/>
      <c r="D1807" s="243"/>
      <c r="E1807" s="240"/>
      <c r="F1807" s="240"/>
      <c r="G1807" s="240"/>
      <c r="H1807" s="240"/>
      <c r="I1807" s="240"/>
      <c r="J1807" s="240"/>
      <c r="K1807" s="240"/>
      <c r="L1807" s="240"/>
      <c r="M1807" s="240"/>
      <c r="N1807" s="240"/>
      <c r="O1807" s="240"/>
      <c r="P1807" s="240"/>
      <c r="Q1807" s="240"/>
      <c r="R1807" s="251"/>
      <c r="S1807" s="240"/>
      <c r="T1807" s="240"/>
      <c r="U1807" s="240"/>
      <c r="V1807" s="243"/>
      <c r="W1807" s="243"/>
      <c r="X1807" s="243"/>
      <c r="Y1807" s="243"/>
      <c r="Z1807" s="240"/>
      <c r="AA1807" s="240"/>
      <c r="AB1807" s="240"/>
      <c r="AC1807" s="240"/>
      <c r="AD1807" s="240"/>
      <c r="AE1807" s="331">
        <f>'4.  2011-2014 LRAM'!AM148*AE1806</f>
        <v>0</v>
      </c>
      <c r="AF1807" s="331">
        <f>'4.  2011-2014 LRAM'!AN148*AF1806</f>
        <v>0</v>
      </c>
      <c r="AG1807" s="331">
        <f>'4.  2011-2014 LRAM'!AO148*AG1806</f>
        <v>0</v>
      </c>
      <c r="AH1807" s="331">
        <f>'4.  2011-2014 LRAM'!AP148*AH1806</f>
        <v>0</v>
      </c>
      <c r="AI1807" s="331">
        <f>'4.  2011-2014 LRAM'!AQ148*AI1806</f>
        <v>0</v>
      </c>
      <c r="AJ1807" s="331">
        <f>'4.  2011-2014 LRAM'!AR148*AJ1806</f>
        <v>0</v>
      </c>
      <c r="AK1807" s="331">
        <f>'4.  2011-2014 LRAM'!AS148*AK1806</f>
        <v>0</v>
      </c>
      <c r="AL1807" s="331">
        <f>'4.  2011-2014 LRAM'!AT148*AL1806</f>
        <v>0</v>
      </c>
      <c r="AM1807" s="331">
        <f>'4.  2011-2014 LRAM'!AU148*AM1806</f>
        <v>0</v>
      </c>
      <c r="AN1807" s="331">
        <f>'4.  2011-2014 LRAM'!AV148*AN1806</f>
        <v>0</v>
      </c>
      <c r="AO1807" s="331">
        <f>'4.  2011-2014 LRAM'!AW148*AO1806</f>
        <v>0</v>
      </c>
      <c r="AP1807" s="331">
        <f>'4.  2011-2014 LRAM'!AX148*AP1806</f>
        <v>0</v>
      </c>
      <c r="AQ1807" s="331">
        <f>'4.  2011-2014 LRAM'!AY148*AQ1806</f>
        <v>0</v>
      </c>
      <c r="AR1807" s="331">
        <f>'4.  2011-2014 LRAM'!AZ148*AR1806</f>
        <v>0</v>
      </c>
      <c r="AS1807" s="543">
        <f t="shared" ref="AS1807:AS1810" si="3723">SUM(AE1807:AR1807)</f>
        <v>0</v>
      </c>
    </row>
    <row r="1808" spans="1:45">
      <c r="B1808" s="283" t="s">
        <v>789</v>
      </c>
      <c r="C1808" s="301"/>
      <c r="D1808" s="243"/>
      <c r="E1808" s="240"/>
      <c r="F1808" s="240"/>
      <c r="G1808" s="240"/>
      <c r="H1808" s="240"/>
      <c r="I1808" s="240"/>
      <c r="J1808" s="240"/>
      <c r="K1808" s="240"/>
      <c r="L1808" s="240"/>
      <c r="M1808" s="240"/>
      <c r="N1808" s="240"/>
      <c r="O1808" s="240"/>
      <c r="P1808" s="240"/>
      <c r="Q1808" s="240"/>
      <c r="R1808" s="251"/>
      <c r="S1808" s="240"/>
      <c r="T1808" s="240"/>
      <c r="U1808" s="240"/>
      <c r="V1808" s="243"/>
      <c r="W1808" s="243"/>
      <c r="X1808" s="243"/>
      <c r="Y1808" s="243"/>
      <c r="Z1808" s="240"/>
      <c r="AA1808" s="240"/>
      <c r="AB1808" s="240"/>
      <c r="AC1808" s="240"/>
      <c r="AD1808" s="240"/>
      <c r="AE1808" s="331">
        <f>'4.  2011-2014 LRAM'!AM287*AE1806</f>
        <v>0</v>
      </c>
      <c r="AF1808" s="331">
        <f>'4.  2011-2014 LRAM'!AN287*AF1806</f>
        <v>0</v>
      </c>
      <c r="AG1808" s="331">
        <f>'4.  2011-2014 LRAM'!AO287*AG1806</f>
        <v>0</v>
      </c>
      <c r="AH1808" s="331">
        <f>'4.  2011-2014 LRAM'!AP287*AH1806</f>
        <v>0</v>
      </c>
      <c r="AI1808" s="331">
        <f>'4.  2011-2014 LRAM'!AQ287*AI1806</f>
        <v>0</v>
      </c>
      <c r="AJ1808" s="331">
        <f>'4.  2011-2014 LRAM'!AR287*AJ1806</f>
        <v>0</v>
      </c>
      <c r="AK1808" s="331">
        <f>'4.  2011-2014 LRAM'!AS287*AK1806</f>
        <v>0</v>
      </c>
      <c r="AL1808" s="331">
        <f>'4.  2011-2014 LRAM'!AT287*AL1806</f>
        <v>0</v>
      </c>
      <c r="AM1808" s="331">
        <f>'4.  2011-2014 LRAM'!AU287*AM1806</f>
        <v>0</v>
      </c>
      <c r="AN1808" s="331">
        <f>'4.  2011-2014 LRAM'!AV287*AN1806</f>
        <v>0</v>
      </c>
      <c r="AO1808" s="331">
        <f>'4.  2011-2014 LRAM'!AW287*AO1806</f>
        <v>0</v>
      </c>
      <c r="AP1808" s="331">
        <f>'4.  2011-2014 LRAM'!AX287*AP1806</f>
        <v>0</v>
      </c>
      <c r="AQ1808" s="331">
        <f>'4.  2011-2014 LRAM'!AY287*AQ1806</f>
        <v>0</v>
      </c>
      <c r="AR1808" s="331">
        <f>'4.  2011-2014 LRAM'!AZ287*AR1806</f>
        <v>0</v>
      </c>
      <c r="AS1808" s="543">
        <f t="shared" si="3723"/>
        <v>0</v>
      </c>
    </row>
    <row r="1809" spans="2:45">
      <c r="B1809" s="283" t="s">
        <v>790</v>
      </c>
      <c r="C1809" s="301"/>
      <c r="D1809" s="243"/>
      <c r="E1809" s="240"/>
      <c r="F1809" s="240"/>
      <c r="G1809" s="240"/>
      <c r="H1809" s="240"/>
      <c r="I1809" s="240"/>
      <c r="J1809" s="240"/>
      <c r="K1809" s="240"/>
      <c r="L1809" s="240"/>
      <c r="M1809" s="240"/>
      <c r="N1809" s="240"/>
      <c r="O1809" s="240"/>
      <c r="P1809" s="240"/>
      <c r="Q1809" s="240"/>
      <c r="R1809" s="251"/>
      <c r="S1809" s="240"/>
      <c r="T1809" s="240"/>
      <c r="U1809" s="240"/>
      <c r="V1809" s="243"/>
      <c r="W1809" s="243"/>
      <c r="X1809" s="243"/>
      <c r="Y1809" s="243"/>
      <c r="Z1809" s="240"/>
      <c r="AA1809" s="240"/>
      <c r="AB1809" s="240"/>
      <c r="AC1809" s="240"/>
      <c r="AD1809" s="240"/>
      <c r="AE1809" s="331">
        <f>'4.  2011-2014 LRAM'!AM423*AE1806</f>
        <v>0</v>
      </c>
      <c r="AF1809" s="331">
        <f>'4.  2011-2014 LRAM'!AN423*AF1806</f>
        <v>0</v>
      </c>
      <c r="AG1809" s="331">
        <f>'4.  2011-2014 LRAM'!AO423*AG1806</f>
        <v>0</v>
      </c>
      <c r="AH1809" s="331">
        <f>'4.  2011-2014 LRAM'!AP423*AH1806</f>
        <v>0</v>
      </c>
      <c r="AI1809" s="331">
        <f>'4.  2011-2014 LRAM'!AQ423*AI1806</f>
        <v>0</v>
      </c>
      <c r="AJ1809" s="331">
        <f>'4.  2011-2014 LRAM'!AR423*AJ1806</f>
        <v>0</v>
      </c>
      <c r="AK1809" s="331">
        <f>'4.  2011-2014 LRAM'!AS423*AK1806</f>
        <v>0</v>
      </c>
      <c r="AL1809" s="331">
        <f>'4.  2011-2014 LRAM'!AT423*AL1806</f>
        <v>0</v>
      </c>
      <c r="AM1809" s="331">
        <f>'4.  2011-2014 LRAM'!AU423*AM1806</f>
        <v>0</v>
      </c>
      <c r="AN1809" s="331">
        <f>'4.  2011-2014 LRAM'!AV423*AN1806</f>
        <v>0</v>
      </c>
      <c r="AO1809" s="331">
        <f>'4.  2011-2014 LRAM'!AW423*AO1806</f>
        <v>0</v>
      </c>
      <c r="AP1809" s="331">
        <f>'4.  2011-2014 LRAM'!AX423*AP1806</f>
        <v>0</v>
      </c>
      <c r="AQ1809" s="331">
        <f>'4.  2011-2014 LRAM'!AY423*AQ1806</f>
        <v>0</v>
      </c>
      <c r="AR1809" s="331">
        <f>'4.  2011-2014 LRAM'!AZ423*AR1806</f>
        <v>0</v>
      </c>
      <c r="AS1809" s="543">
        <f t="shared" si="3723"/>
        <v>0</v>
      </c>
    </row>
    <row r="1810" spans="2:45">
      <c r="B1810" s="283" t="s">
        <v>791</v>
      </c>
      <c r="C1810" s="301"/>
      <c r="D1810" s="243"/>
      <c r="E1810" s="240"/>
      <c r="F1810" s="240"/>
      <c r="G1810" s="240"/>
      <c r="H1810" s="240"/>
      <c r="I1810" s="240"/>
      <c r="J1810" s="240"/>
      <c r="K1810" s="240"/>
      <c r="L1810" s="240"/>
      <c r="M1810" s="240"/>
      <c r="N1810" s="240"/>
      <c r="O1810" s="240"/>
      <c r="P1810" s="240"/>
      <c r="Q1810" s="240"/>
      <c r="R1810" s="251"/>
      <c r="S1810" s="240"/>
      <c r="T1810" s="240"/>
      <c r="U1810" s="240"/>
      <c r="V1810" s="243"/>
      <c r="W1810" s="243"/>
      <c r="X1810" s="243"/>
      <c r="Y1810" s="243"/>
      <c r="Z1810" s="240"/>
      <c r="AA1810" s="240"/>
      <c r="AB1810" s="240"/>
      <c r="AC1810" s="240"/>
      <c r="AD1810" s="240"/>
      <c r="AE1810" s="331">
        <f>'4.  2011-2014 LRAM'!AM560*AE1806</f>
        <v>0</v>
      </c>
      <c r="AF1810" s="331">
        <f>'4.  2011-2014 LRAM'!AN560*AF1806</f>
        <v>0</v>
      </c>
      <c r="AG1810" s="331">
        <f>'4.  2011-2014 LRAM'!AO560*AG1806</f>
        <v>0</v>
      </c>
      <c r="AH1810" s="331">
        <f>'4.  2011-2014 LRAM'!AP560*AH1806</f>
        <v>0</v>
      </c>
      <c r="AI1810" s="331">
        <f>'4.  2011-2014 LRAM'!AQ560*AI1806</f>
        <v>0</v>
      </c>
      <c r="AJ1810" s="331">
        <f>'4.  2011-2014 LRAM'!AR560*AJ1806</f>
        <v>0</v>
      </c>
      <c r="AK1810" s="331">
        <f>'4.  2011-2014 LRAM'!AS560*AK1806</f>
        <v>0</v>
      </c>
      <c r="AL1810" s="331">
        <f>'4.  2011-2014 LRAM'!AT560*AL1806</f>
        <v>0</v>
      </c>
      <c r="AM1810" s="331">
        <f>'4.  2011-2014 LRAM'!AU560*AM1806</f>
        <v>0</v>
      </c>
      <c r="AN1810" s="331">
        <f>'4.  2011-2014 LRAM'!AV560*AN1806</f>
        <v>0</v>
      </c>
      <c r="AO1810" s="331">
        <f>'4.  2011-2014 LRAM'!AW560*AO1806</f>
        <v>0</v>
      </c>
      <c r="AP1810" s="331">
        <f>'4.  2011-2014 LRAM'!AX560*AP1806</f>
        <v>0</v>
      </c>
      <c r="AQ1810" s="331">
        <f>'4.  2011-2014 LRAM'!AY560*AQ1806</f>
        <v>0</v>
      </c>
      <c r="AR1810" s="331">
        <f>'4.  2011-2014 LRAM'!AZ560*AR1806</f>
        <v>0</v>
      </c>
      <c r="AS1810" s="543">
        <f t="shared" si="3723"/>
        <v>0</v>
      </c>
    </row>
    <row r="1811" spans="2:45">
      <c r="B1811" s="283" t="s">
        <v>792</v>
      </c>
      <c r="C1811" s="301"/>
      <c r="D1811" s="243"/>
      <c r="E1811" s="240"/>
      <c r="F1811" s="240"/>
      <c r="G1811" s="240"/>
      <c r="H1811" s="240"/>
      <c r="I1811" s="240"/>
      <c r="J1811" s="240"/>
      <c r="K1811" s="240"/>
      <c r="L1811" s="240"/>
      <c r="M1811" s="240"/>
      <c r="N1811" s="240"/>
      <c r="O1811" s="240"/>
      <c r="P1811" s="240"/>
      <c r="Q1811" s="240"/>
      <c r="R1811" s="251"/>
      <c r="S1811" s="240"/>
      <c r="T1811" s="240"/>
      <c r="U1811" s="240"/>
      <c r="V1811" s="243"/>
      <c r="W1811" s="243"/>
      <c r="X1811" s="243"/>
      <c r="Y1811" s="243"/>
      <c r="Z1811" s="240"/>
      <c r="AA1811" s="240"/>
      <c r="AB1811" s="240"/>
      <c r="AC1811" s="240"/>
      <c r="AD1811" s="240"/>
      <c r="AE1811" s="331">
        <f t="shared" ref="AE1811:AR1811" si="3724">AE218*AE1806</f>
        <v>0</v>
      </c>
      <c r="AF1811" s="331">
        <f t="shared" si="3724"/>
        <v>0</v>
      </c>
      <c r="AG1811" s="331">
        <f t="shared" si="3724"/>
        <v>0</v>
      </c>
      <c r="AH1811" s="331">
        <f t="shared" si="3724"/>
        <v>0</v>
      </c>
      <c r="AI1811" s="331">
        <f t="shared" si="3724"/>
        <v>0</v>
      </c>
      <c r="AJ1811" s="331">
        <f t="shared" si="3724"/>
        <v>0</v>
      </c>
      <c r="AK1811" s="331">
        <f t="shared" si="3724"/>
        <v>0</v>
      </c>
      <c r="AL1811" s="331">
        <f t="shared" si="3724"/>
        <v>0</v>
      </c>
      <c r="AM1811" s="331">
        <f t="shared" si="3724"/>
        <v>0</v>
      </c>
      <c r="AN1811" s="331">
        <f t="shared" si="3724"/>
        <v>0</v>
      </c>
      <c r="AO1811" s="331">
        <f t="shared" si="3724"/>
        <v>0</v>
      </c>
      <c r="AP1811" s="331">
        <f t="shared" si="3724"/>
        <v>0</v>
      </c>
      <c r="AQ1811" s="331">
        <f t="shared" si="3724"/>
        <v>0</v>
      </c>
      <c r="AR1811" s="331">
        <f t="shared" si="3724"/>
        <v>0</v>
      </c>
      <c r="AS1811" s="543">
        <f>SUM(AE1811:AR1811)</f>
        <v>0</v>
      </c>
    </row>
    <row r="1812" spans="2:45">
      <c r="B1812" s="283" t="s">
        <v>793</v>
      </c>
      <c r="C1812" s="301"/>
      <c r="D1812" s="243"/>
      <c r="E1812" s="240"/>
      <c r="F1812" s="240"/>
      <c r="G1812" s="240"/>
      <c r="H1812" s="240"/>
      <c r="I1812" s="240"/>
      <c r="J1812" s="240"/>
      <c r="K1812" s="240"/>
      <c r="L1812" s="240"/>
      <c r="M1812" s="240"/>
      <c r="N1812" s="240"/>
      <c r="O1812" s="240"/>
      <c r="P1812" s="240"/>
      <c r="Q1812" s="240"/>
      <c r="R1812" s="251"/>
      <c r="S1812" s="240"/>
      <c r="T1812" s="240"/>
      <c r="U1812" s="240"/>
      <c r="V1812" s="243"/>
      <c r="W1812" s="243"/>
      <c r="X1812" s="243"/>
      <c r="Y1812" s="243"/>
      <c r="Z1812" s="240"/>
      <c r="AA1812" s="240"/>
      <c r="AB1812" s="240"/>
      <c r="AC1812" s="240"/>
      <c r="AD1812" s="240"/>
      <c r="AE1812" s="331">
        <f t="shared" ref="AE1812:AR1812" si="3725">AE408*AE1806</f>
        <v>0</v>
      </c>
      <c r="AF1812" s="331">
        <f t="shared" si="3725"/>
        <v>0</v>
      </c>
      <c r="AG1812" s="331">
        <f t="shared" si="3725"/>
        <v>0</v>
      </c>
      <c r="AH1812" s="331">
        <f t="shared" si="3725"/>
        <v>0</v>
      </c>
      <c r="AI1812" s="331">
        <f t="shared" si="3725"/>
        <v>0</v>
      </c>
      <c r="AJ1812" s="331">
        <f t="shared" si="3725"/>
        <v>0</v>
      </c>
      <c r="AK1812" s="331">
        <f t="shared" si="3725"/>
        <v>0</v>
      </c>
      <c r="AL1812" s="331">
        <f t="shared" si="3725"/>
        <v>0</v>
      </c>
      <c r="AM1812" s="331">
        <f t="shared" si="3725"/>
        <v>0</v>
      </c>
      <c r="AN1812" s="331">
        <f t="shared" si="3725"/>
        <v>0</v>
      </c>
      <c r="AO1812" s="331">
        <f t="shared" si="3725"/>
        <v>0</v>
      </c>
      <c r="AP1812" s="331">
        <f t="shared" si="3725"/>
        <v>0</v>
      </c>
      <c r="AQ1812" s="331">
        <f t="shared" si="3725"/>
        <v>0</v>
      </c>
      <c r="AR1812" s="331">
        <f t="shared" si="3725"/>
        <v>0</v>
      </c>
      <c r="AS1812" s="543">
        <f t="shared" ref="AS1812:AS1819" si="3726">SUM(AE1812:AR1812)</f>
        <v>0</v>
      </c>
    </row>
    <row r="1813" spans="2:45">
      <c r="B1813" s="283" t="s">
        <v>794</v>
      </c>
      <c r="C1813" s="301"/>
      <c r="D1813" s="243"/>
      <c r="E1813" s="240"/>
      <c r="F1813" s="240"/>
      <c r="G1813" s="240"/>
      <c r="H1813" s="240"/>
      <c r="I1813" s="240"/>
      <c r="J1813" s="240"/>
      <c r="K1813" s="240"/>
      <c r="L1813" s="240"/>
      <c r="M1813" s="240"/>
      <c r="N1813" s="240"/>
      <c r="O1813" s="240"/>
      <c r="P1813" s="240"/>
      <c r="Q1813" s="240"/>
      <c r="R1813" s="251"/>
      <c r="S1813" s="240"/>
      <c r="T1813" s="240"/>
      <c r="U1813" s="240"/>
      <c r="V1813" s="243"/>
      <c r="W1813" s="243"/>
      <c r="X1813" s="243"/>
      <c r="Y1813" s="243"/>
      <c r="Z1813" s="240"/>
      <c r="AA1813" s="240"/>
      <c r="AB1813" s="240"/>
      <c r="AC1813" s="240"/>
      <c r="AD1813" s="240"/>
      <c r="AE1813" s="331">
        <f t="shared" ref="AE1813:AR1813" si="3727">AE598*AE1806</f>
        <v>0</v>
      </c>
      <c r="AF1813" s="331">
        <f t="shared" si="3727"/>
        <v>0</v>
      </c>
      <c r="AG1813" s="331">
        <f t="shared" si="3727"/>
        <v>0</v>
      </c>
      <c r="AH1813" s="331">
        <f t="shared" si="3727"/>
        <v>0</v>
      </c>
      <c r="AI1813" s="331">
        <f t="shared" si="3727"/>
        <v>0</v>
      </c>
      <c r="AJ1813" s="331">
        <f t="shared" si="3727"/>
        <v>0</v>
      </c>
      <c r="AK1813" s="331">
        <f t="shared" si="3727"/>
        <v>0</v>
      </c>
      <c r="AL1813" s="331">
        <f t="shared" si="3727"/>
        <v>0</v>
      </c>
      <c r="AM1813" s="331">
        <f t="shared" si="3727"/>
        <v>0</v>
      </c>
      <c r="AN1813" s="331">
        <f t="shared" si="3727"/>
        <v>0</v>
      </c>
      <c r="AO1813" s="331">
        <f t="shared" si="3727"/>
        <v>0</v>
      </c>
      <c r="AP1813" s="331">
        <f t="shared" si="3727"/>
        <v>0</v>
      </c>
      <c r="AQ1813" s="331">
        <f t="shared" si="3727"/>
        <v>0</v>
      </c>
      <c r="AR1813" s="331">
        <f t="shared" si="3727"/>
        <v>0</v>
      </c>
      <c r="AS1813" s="543">
        <f t="shared" si="3726"/>
        <v>0</v>
      </c>
    </row>
    <row r="1814" spans="2:45">
      <c r="B1814" s="283" t="s">
        <v>795</v>
      </c>
      <c r="C1814" s="301"/>
      <c r="D1814" s="243"/>
      <c r="E1814" s="240"/>
      <c r="F1814" s="240"/>
      <c r="G1814" s="240"/>
      <c r="H1814" s="240"/>
      <c r="I1814" s="240"/>
      <c r="J1814" s="240"/>
      <c r="K1814" s="240"/>
      <c r="L1814" s="240"/>
      <c r="M1814" s="240"/>
      <c r="N1814" s="240"/>
      <c r="O1814" s="240"/>
      <c r="P1814" s="240"/>
      <c r="Q1814" s="240"/>
      <c r="R1814" s="251"/>
      <c r="S1814" s="240"/>
      <c r="T1814" s="240"/>
      <c r="U1814" s="240"/>
      <c r="V1814" s="243"/>
      <c r="W1814" s="243"/>
      <c r="X1814" s="243"/>
      <c r="Y1814" s="243"/>
      <c r="Z1814" s="240"/>
      <c r="AA1814" s="240"/>
      <c r="AB1814" s="240"/>
      <c r="AC1814" s="240"/>
      <c r="AD1814" s="240"/>
      <c r="AE1814" s="331">
        <f t="shared" ref="AE1814:AR1814" si="3728">AE1806*AE788</f>
        <v>0</v>
      </c>
      <c r="AF1814" s="331">
        <f t="shared" si="3728"/>
        <v>0</v>
      </c>
      <c r="AG1814" s="331">
        <f t="shared" si="3728"/>
        <v>0</v>
      </c>
      <c r="AH1814" s="331">
        <f t="shared" si="3728"/>
        <v>0</v>
      </c>
      <c r="AI1814" s="331">
        <f t="shared" si="3728"/>
        <v>0</v>
      </c>
      <c r="AJ1814" s="331">
        <f t="shared" si="3728"/>
        <v>0</v>
      </c>
      <c r="AK1814" s="331">
        <f t="shared" si="3728"/>
        <v>0</v>
      </c>
      <c r="AL1814" s="331">
        <f t="shared" si="3728"/>
        <v>0</v>
      </c>
      <c r="AM1814" s="331">
        <f t="shared" si="3728"/>
        <v>0</v>
      </c>
      <c r="AN1814" s="331">
        <f t="shared" si="3728"/>
        <v>0</v>
      </c>
      <c r="AO1814" s="331">
        <f t="shared" si="3728"/>
        <v>0</v>
      </c>
      <c r="AP1814" s="331">
        <f t="shared" si="3728"/>
        <v>0</v>
      </c>
      <c r="AQ1814" s="331">
        <f t="shared" si="3728"/>
        <v>0</v>
      </c>
      <c r="AR1814" s="331">
        <f t="shared" si="3728"/>
        <v>0</v>
      </c>
      <c r="AS1814" s="543">
        <f t="shared" si="3726"/>
        <v>0</v>
      </c>
    </row>
    <row r="1815" spans="2:45">
      <c r="B1815" s="283" t="s">
        <v>796</v>
      </c>
      <c r="C1815" s="301"/>
      <c r="D1815" s="243"/>
      <c r="E1815" s="240"/>
      <c r="F1815" s="240"/>
      <c r="G1815" s="240"/>
      <c r="H1815" s="240"/>
      <c r="I1815" s="240"/>
      <c r="J1815" s="240"/>
      <c r="K1815" s="240"/>
      <c r="L1815" s="240"/>
      <c r="M1815" s="240"/>
      <c r="N1815" s="240"/>
      <c r="O1815" s="240"/>
      <c r="P1815" s="240"/>
      <c r="Q1815" s="240"/>
      <c r="R1815" s="251"/>
      <c r="S1815" s="240"/>
      <c r="T1815" s="240"/>
      <c r="U1815" s="240"/>
      <c r="V1815" s="243"/>
      <c r="W1815" s="243"/>
      <c r="X1815" s="243"/>
      <c r="Y1815" s="243"/>
      <c r="Z1815" s="240"/>
      <c r="AA1815" s="240"/>
      <c r="AB1815" s="240"/>
      <c r="AC1815" s="240"/>
      <c r="AD1815" s="240"/>
      <c r="AE1815" s="331">
        <f t="shared" ref="AE1815:AR1815" si="3729">AE983*AE1806</f>
        <v>0</v>
      </c>
      <c r="AF1815" s="331">
        <f t="shared" si="3729"/>
        <v>0</v>
      </c>
      <c r="AG1815" s="331">
        <f t="shared" si="3729"/>
        <v>0</v>
      </c>
      <c r="AH1815" s="331">
        <f t="shared" si="3729"/>
        <v>0</v>
      </c>
      <c r="AI1815" s="331">
        <f t="shared" si="3729"/>
        <v>0</v>
      </c>
      <c r="AJ1815" s="331">
        <f t="shared" si="3729"/>
        <v>0</v>
      </c>
      <c r="AK1815" s="331">
        <f t="shared" si="3729"/>
        <v>0</v>
      </c>
      <c r="AL1815" s="331">
        <f t="shared" si="3729"/>
        <v>0</v>
      </c>
      <c r="AM1815" s="331">
        <f t="shared" si="3729"/>
        <v>0</v>
      </c>
      <c r="AN1815" s="331">
        <f t="shared" si="3729"/>
        <v>0</v>
      </c>
      <c r="AO1815" s="331">
        <f t="shared" si="3729"/>
        <v>0</v>
      </c>
      <c r="AP1815" s="331">
        <f t="shared" si="3729"/>
        <v>0</v>
      </c>
      <c r="AQ1815" s="331">
        <f t="shared" si="3729"/>
        <v>0</v>
      </c>
      <c r="AR1815" s="331">
        <f t="shared" si="3729"/>
        <v>0</v>
      </c>
      <c r="AS1815" s="543">
        <f t="shared" si="3726"/>
        <v>0</v>
      </c>
    </row>
    <row r="1816" spans="2:45">
      <c r="B1816" s="283" t="s">
        <v>797</v>
      </c>
      <c r="C1816" s="301"/>
      <c r="D1816" s="243"/>
      <c r="E1816" s="240"/>
      <c r="F1816" s="240"/>
      <c r="G1816" s="240"/>
      <c r="H1816" s="240"/>
      <c r="I1816" s="240"/>
      <c r="J1816" s="240"/>
      <c r="K1816" s="240"/>
      <c r="L1816" s="240"/>
      <c r="M1816" s="240"/>
      <c r="N1816" s="240"/>
      <c r="O1816" s="240"/>
      <c r="P1816" s="240"/>
      <c r="Q1816" s="240"/>
      <c r="R1816" s="251"/>
      <c r="S1816" s="240"/>
      <c r="T1816" s="240"/>
      <c r="U1816" s="240"/>
      <c r="V1816" s="243"/>
      <c r="W1816" s="243"/>
      <c r="X1816" s="243"/>
      <c r="Y1816" s="243"/>
      <c r="Z1816" s="240"/>
      <c r="AA1816" s="240"/>
      <c r="AB1816" s="240"/>
      <c r="AC1816" s="240"/>
      <c r="AD1816" s="240"/>
      <c r="AE1816" s="331">
        <f t="shared" ref="AE1816:AR1816" si="3730">AE1178*AE1806</f>
        <v>0</v>
      </c>
      <c r="AF1816" s="331">
        <f t="shared" si="3730"/>
        <v>0</v>
      </c>
      <c r="AG1816" s="331">
        <f t="shared" si="3730"/>
        <v>0</v>
      </c>
      <c r="AH1816" s="331">
        <f t="shared" si="3730"/>
        <v>0</v>
      </c>
      <c r="AI1816" s="331">
        <f t="shared" si="3730"/>
        <v>0</v>
      </c>
      <c r="AJ1816" s="331">
        <f t="shared" si="3730"/>
        <v>0</v>
      </c>
      <c r="AK1816" s="331">
        <f t="shared" si="3730"/>
        <v>0</v>
      </c>
      <c r="AL1816" s="331">
        <f t="shared" si="3730"/>
        <v>0</v>
      </c>
      <c r="AM1816" s="331">
        <f t="shared" si="3730"/>
        <v>0</v>
      </c>
      <c r="AN1816" s="331">
        <f t="shared" si="3730"/>
        <v>0</v>
      </c>
      <c r="AO1816" s="331">
        <f t="shared" si="3730"/>
        <v>0</v>
      </c>
      <c r="AP1816" s="331">
        <f t="shared" si="3730"/>
        <v>0</v>
      </c>
      <c r="AQ1816" s="331">
        <f t="shared" si="3730"/>
        <v>0</v>
      </c>
      <c r="AR1816" s="331">
        <f t="shared" si="3730"/>
        <v>0</v>
      </c>
      <c r="AS1816" s="543">
        <f t="shared" si="3726"/>
        <v>0</v>
      </c>
    </row>
    <row r="1817" spans="2:45">
      <c r="B1817" s="283" t="s">
        <v>798</v>
      </c>
      <c r="C1817" s="301"/>
      <c r="D1817" s="243"/>
      <c r="E1817" s="240"/>
      <c r="F1817" s="240"/>
      <c r="G1817" s="240"/>
      <c r="H1817" s="240"/>
      <c r="I1817" s="240"/>
      <c r="J1817" s="240"/>
      <c r="K1817" s="240"/>
      <c r="L1817" s="240"/>
      <c r="M1817" s="240"/>
      <c r="N1817" s="240"/>
      <c r="O1817" s="240"/>
      <c r="P1817" s="240"/>
      <c r="Q1817" s="240"/>
      <c r="R1817" s="251"/>
      <c r="S1817" s="240"/>
      <c r="T1817" s="240"/>
      <c r="U1817" s="240"/>
      <c r="V1817" s="243"/>
      <c r="W1817" s="243"/>
      <c r="X1817" s="243"/>
      <c r="Y1817" s="243"/>
      <c r="Z1817" s="240"/>
      <c r="AA1817" s="240"/>
      <c r="AB1817" s="240"/>
      <c r="AC1817" s="240"/>
      <c r="AD1817" s="240"/>
      <c r="AE1817" s="331">
        <f t="shared" ref="AE1817:AR1817" si="3731">AE1373*AE1806</f>
        <v>0</v>
      </c>
      <c r="AF1817" s="331">
        <f t="shared" si="3731"/>
        <v>0</v>
      </c>
      <c r="AG1817" s="331">
        <f t="shared" si="3731"/>
        <v>0</v>
      </c>
      <c r="AH1817" s="331">
        <f t="shared" si="3731"/>
        <v>0</v>
      </c>
      <c r="AI1817" s="331">
        <f t="shared" si="3731"/>
        <v>0</v>
      </c>
      <c r="AJ1817" s="331">
        <f t="shared" si="3731"/>
        <v>0</v>
      </c>
      <c r="AK1817" s="331">
        <f t="shared" si="3731"/>
        <v>0</v>
      </c>
      <c r="AL1817" s="331">
        <f t="shared" si="3731"/>
        <v>0</v>
      </c>
      <c r="AM1817" s="331">
        <f t="shared" si="3731"/>
        <v>0</v>
      </c>
      <c r="AN1817" s="331">
        <f t="shared" si="3731"/>
        <v>0</v>
      </c>
      <c r="AO1817" s="331">
        <f t="shared" si="3731"/>
        <v>0</v>
      </c>
      <c r="AP1817" s="331">
        <f t="shared" si="3731"/>
        <v>0</v>
      </c>
      <c r="AQ1817" s="331">
        <f t="shared" si="3731"/>
        <v>0</v>
      </c>
      <c r="AR1817" s="331">
        <f t="shared" si="3731"/>
        <v>0</v>
      </c>
      <c r="AS1817" s="543">
        <f t="shared" si="3726"/>
        <v>0</v>
      </c>
    </row>
    <row r="1818" spans="2:45">
      <c r="B1818" s="283" t="s">
        <v>799</v>
      </c>
      <c r="C1818" s="301"/>
      <c r="D1818" s="243"/>
      <c r="E1818" s="240"/>
      <c r="F1818" s="240"/>
      <c r="G1818" s="240"/>
      <c r="H1818" s="240"/>
      <c r="I1818" s="240"/>
      <c r="J1818" s="240"/>
      <c r="K1818" s="240"/>
      <c r="L1818" s="240"/>
      <c r="M1818" s="240"/>
      <c r="N1818" s="240"/>
      <c r="O1818" s="240"/>
      <c r="P1818" s="240"/>
      <c r="Q1818" s="240"/>
      <c r="R1818" s="251"/>
      <c r="S1818" s="240"/>
      <c r="T1818" s="240"/>
      <c r="U1818" s="240"/>
      <c r="V1818" s="243"/>
      <c r="W1818" s="243"/>
      <c r="X1818" s="243"/>
      <c r="Y1818" s="243"/>
      <c r="Z1818" s="240"/>
      <c r="AA1818" s="240"/>
      <c r="AB1818" s="240"/>
      <c r="AC1818" s="240"/>
      <c r="AD1818" s="240"/>
      <c r="AE1818" s="331">
        <f t="shared" ref="AE1818:AR1818" si="3732">AE1567*AE1806</f>
        <v>0</v>
      </c>
      <c r="AF1818" s="331">
        <f t="shared" si="3732"/>
        <v>0</v>
      </c>
      <c r="AG1818" s="331">
        <f t="shared" si="3732"/>
        <v>0</v>
      </c>
      <c r="AH1818" s="331">
        <f t="shared" si="3732"/>
        <v>0</v>
      </c>
      <c r="AI1818" s="331">
        <f t="shared" si="3732"/>
        <v>0</v>
      </c>
      <c r="AJ1818" s="331">
        <f t="shared" si="3732"/>
        <v>0</v>
      </c>
      <c r="AK1818" s="331">
        <f t="shared" si="3732"/>
        <v>0</v>
      </c>
      <c r="AL1818" s="331">
        <f t="shared" si="3732"/>
        <v>0</v>
      </c>
      <c r="AM1818" s="331">
        <f t="shared" si="3732"/>
        <v>0</v>
      </c>
      <c r="AN1818" s="331">
        <f t="shared" si="3732"/>
        <v>0</v>
      </c>
      <c r="AO1818" s="331">
        <f t="shared" si="3732"/>
        <v>0</v>
      </c>
      <c r="AP1818" s="331">
        <f t="shared" si="3732"/>
        <v>0</v>
      </c>
      <c r="AQ1818" s="331">
        <f t="shared" si="3732"/>
        <v>0</v>
      </c>
      <c r="AR1818" s="331">
        <f t="shared" si="3732"/>
        <v>0</v>
      </c>
      <c r="AS1818" s="543">
        <f t="shared" si="3726"/>
        <v>0</v>
      </c>
    </row>
    <row r="1819" spans="2:45" ht="15.75">
      <c r="B1819" s="305" t="s">
        <v>984</v>
      </c>
      <c r="C1819" s="301"/>
      <c r="D1819" s="263"/>
      <c r="E1819" s="293"/>
      <c r="F1819" s="293"/>
      <c r="G1819" s="293"/>
      <c r="H1819" s="293"/>
      <c r="I1819" s="293"/>
      <c r="J1819" s="293"/>
      <c r="K1819" s="293"/>
      <c r="L1819" s="293"/>
      <c r="M1819" s="293"/>
      <c r="N1819" s="293"/>
      <c r="O1819" s="293"/>
      <c r="P1819" s="293"/>
      <c r="Q1819" s="293"/>
      <c r="R1819" s="260"/>
      <c r="S1819" s="293"/>
      <c r="T1819" s="293"/>
      <c r="U1819" s="293"/>
      <c r="V1819" s="263"/>
      <c r="W1819" s="263"/>
      <c r="X1819" s="263"/>
      <c r="Y1819" s="263"/>
      <c r="Z1819" s="293"/>
      <c r="AA1819" s="293"/>
      <c r="AB1819" s="293"/>
      <c r="AC1819" s="293"/>
      <c r="AD1819" s="293"/>
      <c r="AE1819" s="302">
        <f>SUM(AE1807:AE1818)</f>
        <v>0</v>
      </c>
      <c r="AF1819" s="302">
        <f>SUM(AF1807:AF1818)</f>
        <v>0</v>
      </c>
      <c r="AG1819" s="302">
        <f t="shared" ref="AG1819:AR1819" si="3733">SUM(AG1807:AG1818)</f>
        <v>0</v>
      </c>
      <c r="AH1819" s="302">
        <f t="shared" si="3733"/>
        <v>0</v>
      </c>
      <c r="AI1819" s="302">
        <f t="shared" si="3733"/>
        <v>0</v>
      </c>
      <c r="AJ1819" s="302">
        <f t="shared" si="3733"/>
        <v>0</v>
      </c>
      <c r="AK1819" s="302">
        <f t="shared" si="3733"/>
        <v>0</v>
      </c>
      <c r="AL1819" s="302">
        <f t="shared" si="3733"/>
        <v>0</v>
      </c>
      <c r="AM1819" s="302">
        <f t="shared" si="3733"/>
        <v>0</v>
      </c>
      <c r="AN1819" s="302">
        <f t="shared" si="3733"/>
        <v>0</v>
      </c>
      <c r="AO1819" s="302">
        <f t="shared" si="3733"/>
        <v>0</v>
      </c>
      <c r="AP1819" s="302">
        <f t="shared" si="3733"/>
        <v>0</v>
      </c>
      <c r="AQ1819" s="302">
        <f t="shared" si="3733"/>
        <v>0</v>
      </c>
      <c r="AR1819" s="302">
        <f t="shared" si="3733"/>
        <v>0</v>
      </c>
      <c r="AS1819" s="359">
        <f t="shared" si="3726"/>
        <v>0</v>
      </c>
    </row>
    <row r="1820" spans="2:45" ht="15.75">
      <c r="B1820" s="305" t="s">
        <v>985</v>
      </c>
      <c r="C1820" s="301"/>
      <c r="D1820" s="306"/>
      <c r="E1820" s="293"/>
      <c r="F1820" s="293"/>
      <c r="G1820" s="293"/>
      <c r="H1820" s="293"/>
      <c r="I1820" s="293"/>
      <c r="J1820" s="293"/>
      <c r="K1820" s="293"/>
      <c r="L1820" s="293"/>
      <c r="M1820" s="293"/>
      <c r="N1820" s="293"/>
      <c r="O1820" s="293"/>
      <c r="P1820" s="293"/>
      <c r="Q1820" s="293"/>
      <c r="R1820" s="260"/>
      <c r="S1820" s="293"/>
      <c r="T1820" s="293"/>
      <c r="U1820" s="293"/>
      <c r="V1820" s="263"/>
      <c r="W1820" s="263"/>
      <c r="X1820" s="263"/>
      <c r="Y1820" s="263"/>
      <c r="Z1820" s="293"/>
      <c r="AA1820" s="293"/>
      <c r="AB1820" s="293"/>
      <c r="AC1820" s="293"/>
      <c r="AD1820" s="293"/>
      <c r="AE1820" s="303">
        <f>AE1804*AE1806</f>
        <v>0</v>
      </c>
      <c r="AF1820" s="303">
        <f t="shared" ref="AF1820:AR1820" si="3734">AF1804*AF1806</f>
        <v>0</v>
      </c>
      <c r="AG1820" s="303">
        <f t="shared" si="3734"/>
        <v>0</v>
      </c>
      <c r="AH1820" s="303">
        <f t="shared" si="3734"/>
        <v>0</v>
      </c>
      <c r="AI1820" s="303">
        <f t="shared" si="3734"/>
        <v>0</v>
      </c>
      <c r="AJ1820" s="303">
        <f t="shared" si="3734"/>
        <v>0</v>
      </c>
      <c r="AK1820" s="303">
        <f t="shared" si="3734"/>
        <v>0</v>
      </c>
      <c r="AL1820" s="303">
        <f t="shared" si="3734"/>
        <v>0</v>
      </c>
      <c r="AM1820" s="303">
        <f t="shared" si="3734"/>
        <v>0</v>
      </c>
      <c r="AN1820" s="303">
        <f t="shared" si="3734"/>
        <v>0</v>
      </c>
      <c r="AO1820" s="303">
        <f t="shared" si="3734"/>
        <v>0</v>
      </c>
      <c r="AP1820" s="303">
        <f t="shared" si="3734"/>
        <v>0</v>
      </c>
      <c r="AQ1820" s="303">
        <f t="shared" si="3734"/>
        <v>0</v>
      </c>
      <c r="AR1820" s="303">
        <f t="shared" si="3734"/>
        <v>0</v>
      </c>
      <c r="AS1820" s="359">
        <f>SUM(AE1820:AR1820)</f>
        <v>0</v>
      </c>
    </row>
    <row r="1821" spans="2:45" ht="15.75">
      <c r="B1821" s="305" t="s">
        <v>986</v>
      </c>
      <c r="C1821" s="301"/>
      <c r="D1821" s="306"/>
      <c r="E1821" s="293"/>
      <c r="F1821" s="293"/>
      <c r="G1821" s="293"/>
      <c r="H1821" s="293"/>
      <c r="I1821" s="293"/>
      <c r="J1821" s="293"/>
      <c r="K1821" s="293"/>
      <c r="L1821" s="293"/>
      <c r="M1821" s="293"/>
      <c r="N1821" s="293"/>
      <c r="O1821" s="293"/>
      <c r="P1821" s="293"/>
      <c r="Q1821" s="293"/>
      <c r="R1821" s="260"/>
      <c r="S1821" s="293"/>
      <c r="T1821" s="293"/>
      <c r="U1821" s="293"/>
      <c r="V1821" s="306"/>
      <c r="W1821" s="306"/>
      <c r="X1821" s="306"/>
      <c r="Y1821" s="306"/>
      <c r="Z1821" s="293"/>
      <c r="AA1821" s="293"/>
      <c r="AB1821" s="293"/>
      <c r="AC1821" s="293"/>
      <c r="AD1821" s="293"/>
      <c r="AE1821" s="307"/>
      <c r="AF1821" s="307"/>
      <c r="AG1821" s="307"/>
      <c r="AH1821" s="307"/>
      <c r="AI1821" s="307"/>
      <c r="AJ1821" s="307"/>
      <c r="AK1821" s="307"/>
      <c r="AL1821" s="307"/>
      <c r="AM1821" s="307"/>
      <c r="AN1821" s="307"/>
      <c r="AO1821" s="307"/>
      <c r="AP1821" s="307"/>
      <c r="AQ1821" s="307"/>
      <c r="AR1821" s="307"/>
      <c r="AS1821" s="359">
        <f>AS1819-AS1820</f>
        <v>0</v>
      </c>
    </row>
    <row r="1822" spans="2:45">
      <c r="B1822" s="334"/>
      <c r="C1822" s="396"/>
      <c r="D1822" s="396"/>
      <c r="E1822" s="397"/>
      <c r="F1822" s="397"/>
      <c r="G1822" s="397"/>
      <c r="H1822" s="397"/>
      <c r="I1822" s="397"/>
      <c r="J1822" s="397"/>
      <c r="K1822" s="397"/>
      <c r="L1822" s="397"/>
      <c r="M1822" s="397"/>
      <c r="N1822" s="397"/>
      <c r="O1822" s="397"/>
      <c r="P1822" s="397"/>
      <c r="Q1822" s="397"/>
      <c r="R1822" s="398"/>
      <c r="S1822" s="397"/>
      <c r="T1822" s="397"/>
      <c r="U1822" s="397"/>
      <c r="V1822" s="396"/>
      <c r="W1822" s="399"/>
      <c r="X1822" s="396"/>
      <c r="Y1822" s="396"/>
      <c r="Z1822" s="397"/>
      <c r="AA1822" s="397"/>
      <c r="AB1822" s="397"/>
      <c r="AC1822" s="397"/>
      <c r="AD1822" s="397"/>
      <c r="AE1822" s="683"/>
      <c r="AF1822" s="683"/>
      <c r="AG1822" s="683"/>
      <c r="AH1822" s="683"/>
      <c r="AI1822" s="683"/>
      <c r="AJ1822" s="683"/>
      <c r="AK1822" s="683"/>
      <c r="AL1822" s="683"/>
      <c r="AM1822" s="683"/>
      <c r="AN1822" s="683"/>
      <c r="AO1822" s="683"/>
      <c r="AP1822" s="683"/>
      <c r="AQ1822" s="683"/>
      <c r="AR1822" s="683"/>
      <c r="AS1822" s="696"/>
    </row>
    <row r="1823" spans="2:45" ht="19.5" customHeight="1">
      <c r="B1823" s="322" t="s">
        <v>586</v>
      </c>
      <c r="C1823" s="340"/>
      <c r="D1823" s="341"/>
      <c r="E1823" s="341"/>
      <c r="F1823" s="341"/>
      <c r="G1823" s="341"/>
      <c r="H1823" s="341"/>
      <c r="I1823" s="341"/>
      <c r="J1823" s="341"/>
      <c r="K1823" s="341"/>
      <c r="L1823" s="341"/>
      <c r="M1823" s="341"/>
      <c r="N1823" s="341"/>
      <c r="O1823" s="341"/>
      <c r="P1823" s="341"/>
      <c r="Q1823" s="341"/>
      <c r="R1823" s="341"/>
      <c r="S1823" s="341"/>
      <c r="T1823" s="341"/>
      <c r="U1823" s="341"/>
      <c r="V1823" s="325"/>
      <c r="W1823" s="326"/>
      <c r="X1823" s="341"/>
      <c r="Y1823" s="341"/>
      <c r="Z1823" s="341"/>
      <c r="AA1823" s="341"/>
      <c r="AB1823" s="341"/>
      <c r="AC1823" s="341"/>
      <c r="AD1823" s="341"/>
      <c r="AE1823" s="342"/>
      <c r="AF1823" s="342"/>
      <c r="AG1823" s="342"/>
      <c r="AH1823" s="342"/>
      <c r="AI1823" s="342"/>
      <c r="AJ1823" s="342"/>
      <c r="AK1823" s="342"/>
      <c r="AL1823" s="342"/>
      <c r="AM1823" s="342"/>
      <c r="AN1823" s="342"/>
      <c r="AO1823" s="342"/>
      <c r="AP1823" s="342"/>
      <c r="AQ1823" s="342"/>
      <c r="AR1823" s="342"/>
      <c r="AS1823" s="342"/>
    </row>
    <row r="1824" spans="2:45" ht="19.5" customHeight="1">
      <c r="B1824" s="672"/>
      <c r="C1824" s="673"/>
      <c r="D1824" s="654"/>
      <c r="E1824" s="654"/>
      <c r="F1824" s="654"/>
      <c r="G1824" s="654"/>
      <c r="H1824" s="654"/>
      <c r="I1824" s="654"/>
      <c r="J1824" s="654"/>
      <c r="K1824" s="654"/>
      <c r="L1824" s="654"/>
      <c r="M1824" s="654"/>
      <c r="N1824" s="654"/>
      <c r="O1824" s="654"/>
      <c r="P1824" s="654"/>
      <c r="Q1824" s="654"/>
      <c r="R1824" s="654"/>
      <c r="S1824" s="654"/>
      <c r="T1824" s="654"/>
      <c r="U1824" s="654"/>
      <c r="V1824" s="264"/>
      <c r="W1824" s="674"/>
      <c r="X1824" s="654"/>
      <c r="Y1824" s="654"/>
      <c r="Z1824" s="654"/>
      <c r="AA1824" s="654"/>
      <c r="AB1824" s="654"/>
      <c r="AC1824" s="654"/>
      <c r="AD1824" s="654"/>
      <c r="AE1824" s="219"/>
      <c r="AF1824" s="219"/>
      <c r="AG1824" s="219"/>
      <c r="AH1824" s="219"/>
      <c r="AI1824" s="219"/>
      <c r="AJ1824" s="219"/>
      <c r="AK1824" s="219"/>
      <c r="AL1824" s="219"/>
      <c r="AM1824" s="219"/>
      <c r="AN1824" s="219"/>
      <c r="AO1824" s="219"/>
      <c r="AP1824" s="219"/>
      <c r="AQ1824" s="219"/>
      <c r="AR1824" s="219"/>
      <c r="AS1824" s="219"/>
    </row>
    <row r="1825" spans="1:45" ht="15.75">
      <c r="B1825" s="241" t="s">
        <v>818</v>
      </c>
      <c r="C1825" s="242"/>
      <c r="D1825" s="511" t="s">
        <v>523</v>
      </c>
      <c r="E1825" s="217"/>
      <c r="F1825" s="511"/>
      <c r="G1825" s="217"/>
      <c r="H1825" s="217"/>
      <c r="I1825" s="217"/>
      <c r="J1825" s="217"/>
      <c r="K1825" s="217"/>
      <c r="L1825" s="217"/>
      <c r="M1825" s="217"/>
      <c r="N1825" s="217"/>
      <c r="O1825" s="217"/>
      <c r="P1825" s="217"/>
      <c r="Q1825" s="217"/>
      <c r="R1825" s="242"/>
      <c r="S1825" s="217"/>
      <c r="T1825" s="217"/>
      <c r="U1825" s="217"/>
      <c r="V1825" s="217"/>
      <c r="W1825" s="217"/>
      <c r="X1825" s="217"/>
      <c r="Y1825" s="217"/>
      <c r="Z1825" s="217"/>
      <c r="AA1825" s="217"/>
      <c r="AB1825" s="217"/>
      <c r="AC1825" s="217"/>
      <c r="AD1825" s="217"/>
      <c r="AE1825" s="231"/>
      <c r="AF1825" s="229"/>
      <c r="AG1825" s="229"/>
      <c r="AH1825" s="229"/>
      <c r="AI1825" s="229"/>
      <c r="AJ1825" s="229"/>
      <c r="AK1825" s="229"/>
      <c r="AL1825" s="229"/>
      <c r="AM1825" s="229"/>
      <c r="AN1825" s="229"/>
      <c r="AO1825" s="229"/>
      <c r="AP1825" s="229"/>
      <c r="AQ1825" s="229"/>
      <c r="AR1825" s="229"/>
    </row>
    <row r="1826" spans="1:45" ht="39.75" customHeight="1">
      <c r="B1826" s="930" t="s">
        <v>211</v>
      </c>
      <c r="C1826" s="939" t="s">
        <v>33</v>
      </c>
      <c r="D1826" s="244" t="s">
        <v>421</v>
      </c>
      <c r="E1826" s="941" t="s">
        <v>209</v>
      </c>
      <c r="F1826" s="942"/>
      <c r="G1826" s="942"/>
      <c r="H1826" s="942"/>
      <c r="I1826" s="942"/>
      <c r="J1826" s="942"/>
      <c r="K1826" s="942"/>
      <c r="L1826" s="942"/>
      <c r="M1826" s="942"/>
      <c r="N1826" s="942"/>
      <c r="O1826" s="942"/>
      <c r="P1826" s="943"/>
      <c r="Q1826" s="939" t="s">
        <v>213</v>
      </c>
      <c r="R1826" s="244" t="s">
        <v>422</v>
      </c>
      <c r="S1826" s="936" t="s">
        <v>212</v>
      </c>
      <c r="T1826" s="937"/>
      <c r="U1826" s="937"/>
      <c r="V1826" s="937"/>
      <c r="W1826" s="937"/>
      <c r="X1826" s="937"/>
      <c r="Y1826" s="937"/>
      <c r="Z1826" s="937"/>
      <c r="AA1826" s="937"/>
      <c r="AB1826" s="937"/>
      <c r="AC1826" s="937"/>
      <c r="AD1826" s="944"/>
      <c r="AE1826" s="936" t="s">
        <v>242</v>
      </c>
      <c r="AF1826" s="937"/>
      <c r="AG1826" s="937"/>
      <c r="AH1826" s="937"/>
      <c r="AI1826" s="937"/>
      <c r="AJ1826" s="937"/>
      <c r="AK1826" s="937"/>
      <c r="AL1826" s="937"/>
      <c r="AM1826" s="937"/>
      <c r="AN1826" s="937"/>
      <c r="AO1826" s="937"/>
      <c r="AP1826" s="937"/>
      <c r="AQ1826" s="937"/>
      <c r="AR1826" s="937"/>
      <c r="AS1826" s="938"/>
    </row>
    <row r="1827" spans="1:45" ht="65.25" customHeight="1">
      <c r="B1827" s="931"/>
      <c r="C1827" s="933"/>
      <c r="D1827" s="245">
        <v>2026</v>
      </c>
      <c r="E1827" s="245">
        <v>2027</v>
      </c>
      <c r="F1827" s="245">
        <v>2028</v>
      </c>
      <c r="G1827" s="245">
        <v>2029</v>
      </c>
      <c r="H1827" s="245">
        <v>2030</v>
      </c>
      <c r="I1827" s="245">
        <v>2031</v>
      </c>
      <c r="J1827" s="245">
        <v>2032</v>
      </c>
      <c r="K1827" s="245">
        <v>2033</v>
      </c>
      <c r="L1827" s="245">
        <v>2034</v>
      </c>
      <c r="M1827" s="245">
        <v>2035</v>
      </c>
      <c r="N1827" s="245">
        <v>2036</v>
      </c>
      <c r="O1827" s="245">
        <v>2037</v>
      </c>
      <c r="P1827" s="245">
        <v>2038</v>
      </c>
      <c r="Q1827" s="940"/>
      <c r="R1827" s="245">
        <v>2026</v>
      </c>
      <c r="S1827" s="245">
        <v>2027</v>
      </c>
      <c r="T1827" s="245">
        <v>2028</v>
      </c>
      <c r="U1827" s="245">
        <v>2029</v>
      </c>
      <c r="V1827" s="245">
        <v>2030</v>
      </c>
      <c r="W1827" s="245">
        <v>2031</v>
      </c>
      <c r="X1827" s="245">
        <v>2032</v>
      </c>
      <c r="Y1827" s="245">
        <v>2033</v>
      </c>
      <c r="Z1827" s="245">
        <v>2034</v>
      </c>
      <c r="AA1827" s="245">
        <v>2035</v>
      </c>
      <c r="AB1827" s="245">
        <v>2036</v>
      </c>
      <c r="AC1827" s="245">
        <v>2037</v>
      </c>
      <c r="AD1827" s="245">
        <v>2038</v>
      </c>
      <c r="AE1827" s="245" t="str">
        <f>'1.  LRAMVA Summary'!$D$53</f>
        <v>Residential</v>
      </c>
      <c r="AF1827" s="245" t="str">
        <f>'1.  LRAMVA Summary'!$E$53</f>
        <v>Competitive Sector Multi-Unit Residential Service</v>
      </c>
      <c r="AG1827" s="245" t="str">
        <f>'1.  LRAMVA Summary'!$F$53</f>
        <v>GS &lt;50kW</v>
      </c>
      <c r="AH1827" s="245" t="str">
        <f>'1.  LRAMVA Summary'!$G$53</f>
        <v>GS 50-999kW</v>
      </c>
      <c r="AI1827" s="245" t="str">
        <f>'1.  LRAMVA Summary'!$H$53</f>
        <v>GS 1000-4999kW</v>
      </c>
      <c r="AJ1827" s="245" t="str">
        <f>'1.  LRAMVA Summary'!$I$53</f>
        <v>Large Use</v>
      </c>
      <c r="AK1827" s="245" t="str">
        <f>'1.  LRAMVA Summary'!$J$53</f>
        <v/>
      </c>
      <c r="AL1827" s="245" t="str">
        <f>'1.  LRAMVA Summary'!$K$53</f>
        <v/>
      </c>
      <c r="AM1827" s="245" t="str">
        <f>'1.  LRAMVA Summary'!$L$53</f>
        <v/>
      </c>
      <c r="AN1827" s="245" t="str">
        <f>'1.  LRAMVA Summary'!$M$53</f>
        <v/>
      </c>
      <c r="AO1827" s="245" t="str">
        <f>'1.  LRAMVA Summary'!$N$53</f>
        <v/>
      </c>
      <c r="AP1827" s="245" t="str">
        <f>'1.  LRAMVA Summary'!$O$53</f>
        <v/>
      </c>
      <c r="AQ1827" s="245" t="str">
        <f>'1.  LRAMVA Summary'!$P$53</f>
        <v/>
      </c>
      <c r="AR1827" s="245" t="str">
        <f>'1.  LRAMVA Summary'!$Q$53</f>
        <v/>
      </c>
      <c r="AS1827" s="247" t="str">
        <f>'1.  LRAMVA Summary'!$R$53</f>
        <v>Total</v>
      </c>
    </row>
    <row r="1828" spans="1:45" ht="15" hidden="1" customHeight="1" outlineLevel="1">
      <c r="A1828" s="464"/>
      <c r="B1828" s="254"/>
      <c r="C1828" s="265"/>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251"/>
      <c r="AE1828" s="251">
        <f>'1.  LRAMVA Summary'!D719</f>
        <v>0</v>
      </c>
      <c r="AF1828" s="251">
        <f>'1.  LRAMVA Summary'!E719</f>
        <v>0</v>
      </c>
      <c r="AG1828" s="251">
        <f>'1.  LRAMVA Summary'!F719</f>
        <v>0</v>
      </c>
      <c r="AH1828" s="251">
        <f>'1.  LRAMVA Summary'!G719</f>
        <v>0</v>
      </c>
      <c r="AI1828" s="251">
        <f>'1.  LRAMVA Summary'!H719</f>
        <v>0</v>
      </c>
      <c r="AJ1828" s="251">
        <f>'1.  LRAMVA Summary'!I719</f>
        <v>0</v>
      </c>
      <c r="AK1828" s="251">
        <f>'1.  LRAMVA Summary'!J719</f>
        <v>0</v>
      </c>
      <c r="AL1828" s="251">
        <f>'1.  LRAMVA Summary'!K719</f>
        <v>0</v>
      </c>
      <c r="AM1828" s="251">
        <f>'1.  LRAMVA Summary'!L719</f>
        <v>0</v>
      </c>
      <c r="AN1828" s="251">
        <f>'1.  LRAMVA Summary'!M719</f>
        <v>0</v>
      </c>
      <c r="AO1828" s="251">
        <f>'1.  LRAMVA Summary'!N719</f>
        <v>0</v>
      </c>
      <c r="AP1828" s="251">
        <f>'1.  LRAMVA Summary'!O719</f>
        <v>0</v>
      </c>
      <c r="AQ1828" s="251">
        <f>'1.  LRAMVA Summary'!P719</f>
        <v>0</v>
      </c>
      <c r="AR1828" s="251">
        <f>'1.  LRAMVA Summary'!Q719</f>
        <v>0</v>
      </c>
      <c r="AS1828" s="252"/>
    </row>
    <row r="1829" spans="1:45" ht="15.75" collapsed="1">
      <c r="B1829" s="736"/>
      <c r="C1829" s="294"/>
      <c r="D1829" s="294"/>
      <c r="E1829" s="294"/>
      <c r="F1829" s="294"/>
      <c r="G1829" s="294"/>
      <c r="H1829" s="294"/>
      <c r="I1829" s="294"/>
      <c r="J1829" s="294"/>
      <c r="K1829" s="294"/>
      <c r="L1829" s="294"/>
      <c r="M1829" s="294"/>
      <c r="N1829" s="294"/>
      <c r="O1829" s="294"/>
      <c r="P1829" s="294"/>
      <c r="Q1829" s="294"/>
      <c r="R1829" s="294"/>
      <c r="S1829" s="294"/>
      <c r="T1829" s="294"/>
      <c r="U1829" s="294"/>
      <c r="V1829" s="294"/>
      <c r="W1829" s="294"/>
      <c r="X1829" s="294"/>
      <c r="Y1829" s="294"/>
      <c r="Z1829" s="294"/>
      <c r="AA1829" s="294"/>
      <c r="AB1829" s="294"/>
      <c r="AC1829" s="294"/>
      <c r="AD1829" s="741"/>
      <c r="AE1829" s="251" t="str">
        <f>'1.  LRAMVA Summary'!$D$54</f>
        <v>kWh</v>
      </c>
      <c r="AF1829" s="251" t="str">
        <f>'1.  LRAMVA Summary'!$E$54</f>
        <v>kWh</v>
      </c>
      <c r="AG1829" s="251" t="str">
        <f>'1.  LRAMVA Summary'!$F$54</f>
        <v>kWh</v>
      </c>
      <c r="AH1829" s="251" t="str">
        <f>'1.  LRAMVA Summary'!$G$54</f>
        <v>kW</v>
      </c>
      <c r="AI1829" s="251" t="str">
        <f>'1.  LRAMVA Summary'!$H$54</f>
        <v>kW</v>
      </c>
      <c r="AJ1829" s="251" t="str">
        <f>'1.  LRAMVA Summary'!$I$54</f>
        <v>kW</v>
      </c>
      <c r="AK1829" s="251">
        <f>'1.  LRAMVA Summary'!$J$54</f>
        <v>0</v>
      </c>
      <c r="AL1829" s="251">
        <f>'1.  LRAMVA Summary'!$K$54</f>
        <v>0</v>
      </c>
      <c r="AM1829" s="251">
        <f>'1.  LRAMVA Summary'!$L$54</f>
        <v>0</v>
      </c>
      <c r="AN1829" s="251">
        <f>'1.  LRAMVA Summary'!$M$54</f>
        <v>0</v>
      </c>
      <c r="AO1829" s="251">
        <f>'1.  LRAMVA Summary'!$N$54</f>
        <v>0</v>
      </c>
      <c r="AP1829" s="251">
        <f>'1.  LRAMVA Summary'!$O$54</f>
        <v>0</v>
      </c>
      <c r="AQ1829" s="251">
        <f>'1.  LRAMVA Summary'!$P$54</f>
        <v>0</v>
      </c>
      <c r="AR1829" s="251">
        <f>'1.  LRAMVA Summary'!$Q$54</f>
        <v>0</v>
      </c>
      <c r="AS1829" s="289"/>
    </row>
    <row r="1830" spans="1:45" ht="15.75">
      <c r="B1830" s="737" t="s">
        <v>930</v>
      </c>
      <c r="C1830" s="294"/>
      <c r="D1830" s="294"/>
      <c r="E1830" s="294"/>
      <c r="F1830" s="294"/>
      <c r="G1830" s="294"/>
      <c r="H1830" s="294"/>
      <c r="I1830" s="294"/>
      <c r="J1830" s="294"/>
      <c r="K1830" s="294"/>
      <c r="L1830" s="294"/>
      <c r="M1830" s="294"/>
      <c r="N1830" s="294"/>
      <c r="O1830" s="294"/>
      <c r="P1830" s="294"/>
      <c r="Q1830" s="294"/>
      <c r="R1830" s="294"/>
      <c r="S1830" s="294"/>
      <c r="T1830" s="294"/>
      <c r="U1830" s="294"/>
      <c r="V1830" s="294"/>
      <c r="W1830" s="294"/>
      <c r="X1830" s="294"/>
      <c r="Y1830" s="294"/>
      <c r="Z1830" s="294"/>
      <c r="AA1830" s="294"/>
      <c r="AB1830" s="294"/>
      <c r="AC1830" s="294"/>
      <c r="AD1830" s="741"/>
      <c r="AE1830" s="739">
        <v>0</v>
      </c>
      <c r="AF1830" s="734">
        <v>0</v>
      </c>
      <c r="AG1830" s="734">
        <v>0</v>
      </c>
      <c r="AH1830" s="734">
        <v>0</v>
      </c>
      <c r="AI1830" s="734">
        <v>0</v>
      </c>
      <c r="AJ1830" s="734">
        <v>0</v>
      </c>
      <c r="AK1830" s="734">
        <v>0</v>
      </c>
      <c r="AL1830" s="734">
        <v>0</v>
      </c>
      <c r="AM1830" s="734">
        <v>0</v>
      </c>
      <c r="AN1830" s="734">
        <v>0</v>
      </c>
      <c r="AO1830" s="734">
        <v>0</v>
      </c>
      <c r="AP1830" s="734">
        <v>0</v>
      </c>
      <c r="AQ1830" s="734">
        <v>0</v>
      </c>
      <c r="AR1830" s="734">
        <v>0</v>
      </c>
      <c r="AS1830" s="735"/>
    </row>
    <row r="1831" spans="1:45" ht="15.75">
      <c r="B1831" s="738" t="s">
        <v>800</v>
      </c>
      <c r="C1831" s="355"/>
      <c r="D1831" s="355"/>
      <c r="E1831" s="355"/>
      <c r="F1831" s="355"/>
      <c r="G1831" s="355"/>
      <c r="H1831" s="355"/>
      <c r="I1831" s="355"/>
      <c r="J1831" s="355"/>
      <c r="K1831" s="355"/>
      <c r="L1831" s="355"/>
      <c r="M1831" s="355"/>
      <c r="N1831" s="355"/>
      <c r="O1831" s="355"/>
      <c r="P1831" s="355"/>
      <c r="Q1831" s="355"/>
      <c r="R1831" s="355"/>
      <c r="S1831" s="355"/>
      <c r="T1831" s="355"/>
      <c r="U1831" s="355"/>
      <c r="V1831" s="355"/>
      <c r="W1831" s="355"/>
      <c r="X1831" s="355"/>
      <c r="Y1831" s="355"/>
      <c r="Z1831" s="355"/>
      <c r="AA1831" s="355"/>
      <c r="AB1831" s="355"/>
      <c r="AC1831" s="355"/>
      <c r="AD1831" s="742"/>
      <c r="AE1831" s="740">
        <f>HLOOKUP(AE1827,'2. LRAMVA Threshold'!$B$43:$Q$61,18,FALSE)</f>
        <v>0</v>
      </c>
      <c r="AF1831" s="740">
        <f>HLOOKUP(AF1827,'2. LRAMVA Threshold'!$B$43:$Q$61,18,FALSE)</f>
        <v>0</v>
      </c>
      <c r="AG1831" s="740">
        <f>HLOOKUP(AG1827,'2. LRAMVA Threshold'!$B$43:$Q$61,18,FALSE)</f>
        <v>0</v>
      </c>
      <c r="AH1831" s="740">
        <f>HLOOKUP(AH1827,'2. LRAMVA Threshold'!$B$43:$Q$61,18,FALSE)</f>
        <v>0</v>
      </c>
      <c r="AI1831" s="740">
        <f>HLOOKUP(AI1827,'2. LRAMVA Threshold'!$B$43:$Q$61,18,FALSE)</f>
        <v>0</v>
      </c>
      <c r="AJ1831" s="740">
        <f>HLOOKUP(AJ1827,'2. LRAMVA Threshold'!$B$43:$Q$61,18,FALSE)</f>
        <v>0</v>
      </c>
      <c r="AK1831" s="740">
        <f>HLOOKUP(AK1827,'2. LRAMVA Threshold'!$B$43:$Q$61,18,FALSE)</f>
        <v>0</v>
      </c>
      <c r="AL1831" s="740">
        <f>HLOOKUP(AL1827,'2. LRAMVA Threshold'!$B$43:$Q$61,18,FALSE)</f>
        <v>0</v>
      </c>
      <c r="AM1831" s="740">
        <f>HLOOKUP(AM1827,'2. LRAMVA Threshold'!$B$43:$Q$61,18,FALSE)</f>
        <v>0</v>
      </c>
      <c r="AN1831" s="740">
        <f>HLOOKUP(AN1827,'2. LRAMVA Threshold'!$B$43:$Q$61,18,FALSE)</f>
        <v>0</v>
      </c>
      <c r="AO1831" s="740">
        <f>HLOOKUP(AO1827,'2. LRAMVA Threshold'!$B$43:$Q$61,18,FALSE)</f>
        <v>0</v>
      </c>
      <c r="AP1831" s="740">
        <f>HLOOKUP(AP1827,'2. LRAMVA Threshold'!$B$43:$Q$61,18,FALSE)</f>
        <v>0</v>
      </c>
      <c r="AQ1831" s="740">
        <f>HLOOKUP(AQ1827,'2. LRAMVA Threshold'!$B$43:$Q$61,18,FALSE)</f>
        <v>0</v>
      </c>
      <c r="AR1831" s="740">
        <f>HLOOKUP(AR1827,'2. LRAMVA Threshold'!$B$43:$Q$61,18,FALSE)</f>
        <v>0</v>
      </c>
      <c r="AS1831" s="393"/>
    </row>
    <row r="1832" spans="1:45">
      <c r="B1832" s="346"/>
      <c r="C1832" s="292"/>
      <c r="D1832" s="293"/>
      <c r="E1832" s="293"/>
      <c r="F1832" s="293"/>
      <c r="G1832" s="293"/>
      <c r="H1832" s="293"/>
      <c r="I1832" s="293"/>
      <c r="J1832" s="293"/>
      <c r="K1832" s="293"/>
      <c r="L1832" s="293"/>
      <c r="M1832" s="293"/>
      <c r="N1832" s="293"/>
      <c r="O1832" s="293"/>
      <c r="P1832" s="293"/>
      <c r="Q1832" s="293"/>
      <c r="R1832" s="294"/>
      <c r="S1832" s="293"/>
      <c r="T1832" s="293"/>
      <c r="U1832" s="293"/>
      <c r="V1832" s="263"/>
      <c r="W1832" s="263"/>
      <c r="X1832" s="263"/>
      <c r="Y1832" s="263"/>
      <c r="Z1832" s="293"/>
      <c r="AA1832" s="293"/>
      <c r="AB1832" s="293"/>
      <c r="AC1832" s="293"/>
      <c r="AD1832" s="293"/>
      <c r="AE1832" s="387"/>
      <c r="AF1832" s="387"/>
      <c r="AG1832" s="387"/>
      <c r="AH1832" s="387"/>
      <c r="AI1832" s="387"/>
      <c r="AJ1832" s="387"/>
      <c r="AK1832" s="387"/>
      <c r="AL1832" s="351"/>
      <c r="AM1832" s="351"/>
      <c r="AN1832" s="351"/>
      <c r="AO1832" s="351"/>
      <c r="AP1832" s="351"/>
      <c r="AQ1832" s="351"/>
      <c r="AR1832" s="351"/>
      <c r="AS1832" s="352"/>
    </row>
    <row r="1833" spans="1:45">
      <c r="B1833" s="283" t="s">
        <v>960</v>
      </c>
      <c r="C1833" s="296"/>
      <c r="D1833" s="296"/>
      <c r="E1833" s="329"/>
      <c r="F1833" s="329"/>
      <c r="G1833" s="329"/>
      <c r="H1833" s="329"/>
      <c r="I1833" s="329"/>
      <c r="J1833" s="329"/>
      <c r="K1833" s="329"/>
      <c r="L1833" s="329"/>
      <c r="M1833" s="329"/>
      <c r="N1833" s="329"/>
      <c r="O1833" s="329"/>
      <c r="P1833" s="329"/>
      <c r="Q1833" s="329"/>
      <c r="R1833" s="251"/>
      <c r="S1833" s="298"/>
      <c r="T1833" s="298"/>
      <c r="U1833" s="298"/>
      <c r="V1833" s="297"/>
      <c r="W1833" s="297"/>
      <c r="X1833" s="297"/>
      <c r="Y1833" s="297"/>
      <c r="Z1833" s="298"/>
      <c r="AA1833" s="298"/>
      <c r="AB1833" s="298"/>
      <c r="AC1833" s="298"/>
      <c r="AD1833" s="298"/>
      <c r="AE1833" s="732">
        <f>HLOOKUP(AE36,'3.  Distribution Rates'!$C$165:$P$179,15,FALSE)</f>
        <v>0</v>
      </c>
      <c r="AF1833" s="732">
        <f>HLOOKUP(AF36,'3.  Distribution Rates'!$C$165:$P$179,15,FALSE)</f>
        <v>0</v>
      </c>
      <c r="AG1833" s="732">
        <f>HLOOKUP(AG36,'3.  Distribution Rates'!$C$165:$P$179,15,FALSE)</f>
        <v>0</v>
      </c>
      <c r="AH1833" s="732">
        <f>HLOOKUP(AH36,'3.  Distribution Rates'!$C$165:$P$179,15,FALSE)</f>
        <v>0</v>
      </c>
      <c r="AI1833" s="732">
        <f>HLOOKUP(AI36,'3.  Distribution Rates'!$C$165:$P$179,15,FALSE)</f>
        <v>0</v>
      </c>
      <c r="AJ1833" s="732">
        <f>HLOOKUP(AJ36,'3.  Distribution Rates'!$C$165:$P$179,15,FALSE)</f>
        <v>0</v>
      </c>
      <c r="AK1833" s="732">
        <f>HLOOKUP(AK36,'3.  Distribution Rates'!$C$165:$P$179,15,FALSE)</f>
        <v>0</v>
      </c>
      <c r="AL1833" s="732">
        <f>HLOOKUP(AL36,'3.  Distribution Rates'!$C$165:$P$179,15,FALSE)</f>
        <v>0</v>
      </c>
      <c r="AM1833" s="732">
        <f>HLOOKUP(AM36,'3.  Distribution Rates'!$C$165:$P$179,15,FALSE)</f>
        <v>0</v>
      </c>
      <c r="AN1833" s="732">
        <f>HLOOKUP(AN36,'3.  Distribution Rates'!$C$165:$P$179,15,FALSE)</f>
        <v>0</v>
      </c>
      <c r="AO1833" s="732">
        <f>HLOOKUP(AO36,'3.  Distribution Rates'!$C$165:$P$179,15,FALSE)</f>
        <v>0</v>
      </c>
      <c r="AP1833" s="732">
        <f>HLOOKUP(AP36,'3.  Distribution Rates'!$C$165:$P$179,15,FALSE)</f>
        <v>0</v>
      </c>
      <c r="AQ1833" s="732">
        <f>HLOOKUP(AQ36,'3.  Distribution Rates'!$C$165:$P$179,15,FALSE)</f>
        <v>0</v>
      </c>
      <c r="AR1833" s="732">
        <f>HLOOKUP(AR36,'3.  Distribution Rates'!$C$165:$P$179,15,FALSE)</f>
        <v>0</v>
      </c>
      <c r="AS1833" s="395"/>
    </row>
    <row r="1834" spans="1:45">
      <c r="B1834" s="283" t="s">
        <v>801</v>
      </c>
      <c r="C1834" s="301"/>
      <c r="D1834" s="243"/>
      <c r="E1834" s="240"/>
      <c r="F1834" s="240"/>
      <c r="G1834" s="240"/>
      <c r="H1834" s="240"/>
      <c r="I1834" s="240"/>
      <c r="J1834" s="240"/>
      <c r="K1834" s="240"/>
      <c r="L1834" s="240"/>
      <c r="M1834" s="240"/>
      <c r="N1834" s="240"/>
      <c r="O1834" s="240"/>
      <c r="P1834" s="240"/>
      <c r="Q1834" s="240"/>
      <c r="R1834" s="251"/>
      <c r="S1834" s="240"/>
      <c r="T1834" s="240"/>
      <c r="U1834" s="240"/>
      <c r="V1834" s="243"/>
      <c r="W1834" s="243"/>
      <c r="X1834" s="243"/>
      <c r="Y1834" s="243"/>
      <c r="Z1834" s="240"/>
      <c r="AA1834" s="240"/>
      <c r="AB1834" s="240"/>
      <c r="AC1834" s="240"/>
      <c r="AD1834" s="240"/>
      <c r="AE1834" s="331">
        <f>'4.  2011-2014 LRAM'!AM149*AE1833</f>
        <v>0</v>
      </c>
      <c r="AF1834" s="331">
        <f>'4.  2011-2014 LRAM'!AN149*AF1833</f>
        <v>0</v>
      </c>
      <c r="AG1834" s="331">
        <f>'4.  2011-2014 LRAM'!AO149*AG1833</f>
        <v>0</v>
      </c>
      <c r="AH1834" s="331">
        <f>'4.  2011-2014 LRAM'!AP149*AH1833</f>
        <v>0</v>
      </c>
      <c r="AI1834" s="331">
        <f>'4.  2011-2014 LRAM'!AQ149*AI1833</f>
        <v>0</v>
      </c>
      <c r="AJ1834" s="331">
        <f>'4.  2011-2014 LRAM'!AR149*AJ1833</f>
        <v>0</v>
      </c>
      <c r="AK1834" s="331">
        <f>'4.  2011-2014 LRAM'!AS149*AK1833</f>
        <v>0</v>
      </c>
      <c r="AL1834" s="331">
        <f>'4.  2011-2014 LRAM'!AT149*AL1833</f>
        <v>0</v>
      </c>
      <c r="AM1834" s="331">
        <f>'4.  2011-2014 LRAM'!AU149*AM1833</f>
        <v>0</v>
      </c>
      <c r="AN1834" s="331">
        <f>'4.  2011-2014 LRAM'!AV149*AN1833</f>
        <v>0</v>
      </c>
      <c r="AO1834" s="331">
        <f>'4.  2011-2014 LRAM'!AW149*AO1833</f>
        <v>0</v>
      </c>
      <c r="AP1834" s="331">
        <f>'4.  2011-2014 LRAM'!AX149*AP1833</f>
        <v>0</v>
      </c>
      <c r="AQ1834" s="331">
        <f>'4.  2011-2014 LRAM'!AY149*AQ1833</f>
        <v>0</v>
      </c>
      <c r="AR1834" s="331">
        <f>'4.  2011-2014 LRAM'!AZ149*AR1833</f>
        <v>0</v>
      </c>
      <c r="AS1834" s="543">
        <f t="shared" ref="AS1834:AS1837" si="3735">SUM(AE1834:AR1834)</f>
        <v>0</v>
      </c>
    </row>
    <row r="1835" spans="1:45">
      <c r="B1835" s="283" t="s">
        <v>802</v>
      </c>
      <c r="C1835" s="301"/>
      <c r="D1835" s="243"/>
      <c r="E1835" s="240"/>
      <c r="F1835" s="240"/>
      <c r="G1835" s="240"/>
      <c r="H1835" s="240"/>
      <c r="I1835" s="240"/>
      <c r="J1835" s="240"/>
      <c r="K1835" s="240"/>
      <c r="L1835" s="240"/>
      <c r="M1835" s="240"/>
      <c r="N1835" s="240"/>
      <c r="O1835" s="240"/>
      <c r="P1835" s="240"/>
      <c r="Q1835" s="240"/>
      <c r="R1835" s="251"/>
      <c r="S1835" s="240"/>
      <c r="T1835" s="240"/>
      <c r="U1835" s="240"/>
      <c r="V1835" s="243"/>
      <c r="W1835" s="243"/>
      <c r="X1835" s="243"/>
      <c r="Y1835" s="243"/>
      <c r="Z1835" s="240"/>
      <c r="AA1835" s="240"/>
      <c r="AB1835" s="240"/>
      <c r="AC1835" s="240"/>
      <c r="AD1835" s="240"/>
      <c r="AE1835" s="331">
        <f>'4.  2011-2014 LRAM'!AM288*AE1833</f>
        <v>0</v>
      </c>
      <c r="AF1835" s="331">
        <f>'4.  2011-2014 LRAM'!AN288*AF1833</f>
        <v>0</v>
      </c>
      <c r="AG1835" s="331">
        <f>'4.  2011-2014 LRAM'!AO288*AG1833</f>
        <v>0</v>
      </c>
      <c r="AH1835" s="331">
        <f>'4.  2011-2014 LRAM'!AP288*AH1833</f>
        <v>0</v>
      </c>
      <c r="AI1835" s="331">
        <f>'4.  2011-2014 LRAM'!AQ288*AI1833</f>
        <v>0</v>
      </c>
      <c r="AJ1835" s="331">
        <f>'4.  2011-2014 LRAM'!AR288*AJ1833</f>
        <v>0</v>
      </c>
      <c r="AK1835" s="331">
        <f>'4.  2011-2014 LRAM'!AS288*AK1833</f>
        <v>0</v>
      </c>
      <c r="AL1835" s="331">
        <f>'4.  2011-2014 LRAM'!AT288*AL1833</f>
        <v>0</v>
      </c>
      <c r="AM1835" s="331">
        <f>'4.  2011-2014 LRAM'!AU288*AM1833</f>
        <v>0</v>
      </c>
      <c r="AN1835" s="331">
        <f>'4.  2011-2014 LRAM'!AV288*AN1833</f>
        <v>0</v>
      </c>
      <c r="AO1835" s="331">
        <f>'4.  2011-2014 LRAM'!AW288*AO1833</f>
        <v>0</v>
      </c>
      <c r="AP1835" s="331">
        <f>'4.  2011-2014 LRAM'!AX288*AP1833</f>
        <v>0</v>
      </c>
      <c r="AQ1835" s="331">
        <f>'4.  2011-2014 LRAM'!AY288*AQ1833</f>
        <v>0</v>
      </c>
      <c r="AR1835" s="331">
        <f>'4.  2011-2014 LRAM'!AZ288*AR1833</f>
        <v>0</v>
      </c>
      <c r="AS1835" s="543">
        <f t="shared" si="3735"/>
        <v>0</v>
      </c>
    </row>
    <row r="1836" spans="1:45">
      <c r="B1836" s="283" t="s">
        <v>803</v>
      </c>
      <c r="C1836" s="301"/>
      <c r="D1836" s="243"/>
      <c r="E1836" s="240"/>
      <c r="F1836" s="240"/>
      <c r="G1836" s="240"/>
      <c r="H1836" s="240"/>
      <c r="I1836" s="240"/>
      <c r="J1836" s="240"/>
      <c r="K1836" s="240"/>
      <c r="L1836" s="240"/>
      <c r="M1836" s="240"/>
      <c r="N1836" s="240"/>
      <c r="O1836" s="240"/>
      <c r="P1836" s="240"/>
      <c r="Q1836" s="240"/>
      <c r="R1836" s="251"/>
      <c r="S1836" s="240"/>
      <c r="T1836" s="240"/>
      <c r="U1836" s="240"/>
      <c r="V1836" s="243"/>
      <c r="W1836" s="243"/>
      <c r="X1836" s="243"/>
      <c r="Y1836" s="243"/>
      <c r="Z1836" s="240"/>
      <c r="AA1836" s="240"/>
      <c r="AB1836" s="240"/>
      <c r="AC1836" s="240"/>
      <c r="AD1836" s="240"/>
      <c r="AE1836" s="331">
        <f>'4.  2011-2014 LRAM'!AM425*AE1833</f>
        <v>0</v>
      </c>
      <c r="AF1836" s="331">
        <f>'4.  2011-2014 LRAM'!AN425*AF1833</f>
        <v>0</v>
      </c>
      <c r="AG1836" s="331">
        <f>'4.  2011-2014 LRAM'!AO425*AG1833</f>
        <v>0</v>
      </c>
      <c r="AH1836" s="331">
        <f>'4.  2011-2014 LRAM'!AP425*AH1833</f>
        <v>0</v>
      </c>
      <c r="AI1836" s="331">
        <f>'4.  2011-2014 LRAM'!AQ425*AI1833</f>
        <v>0</v>
      </c>
      <c r="AJ1836" s="331">
        <f>'4.  2011-2014 LRAM'!AR425*AJ1833</f>
        <v>0</v>
      </c>
      <c r="AK1836" s="331">
        <f>'4.  2011-2014 LRAM'!AS425*AK1833</f>
        <v>0</v>
      </c>
      <c r="AL1836" s="331">
        <f>'4.  2011-2014 LRAM'!AT425*AL1833</f>
        <v>0</v>
      </c>
      <c r="AM1836" s="331">
        <f>'4.  2011-2014 LRAM'!AU425*AM1833</f>
        <v>0</v>
      </c>
      <c r="AN1836" s="331">
        <f>'4.  2011-2014 LRAM'!AV425*AN1833</f>
        <v>0</v>
      </c>
      <c r="AO1836" s="331">
        <f>'4.  2011-2014 LRAM'!AW425*AO1833</f>
        <v>0</v>
      </c>
      <c r="AP1836" s="331">
        <f>'4.  2011-2014 LRAM'!AX425*AP1833</f>
        <v>0</v>
      </c>
      <c r="AQ1836" s="331">
        <f>'4.  2011-2014 LRAM'!AY425*AQ1833</f>
        <v>0</v>
      </c>
      <c r="AR1836" s="331">
        <f>'4.  2011-2014 LRAM'!AZ425*AR1833</f>
        <v>0</v>
      </c>
      <c r="AS1836" s="543">
        <f t="shared" si="3735"/>
        <v>0</v>
      </c>
    </row>
    <row r="1837" spans="1:45">
      <c r="B1837" s="283" t="s">
        <v>804</v>
      </c>
      <c r="C1837" s="301"/>
      <c r="D1837" s="243"/>
      <c r="E1837" s="240"/>
      <c r="F1837" s="240"/>
      <c r="G1837" s="240"/>
      <c r="H1837" s="240"/>
      <c r="I1837" s="240"/>
      <c r="J1837" s="240"/>
      <c r="K1837" s="240"/>
      <c r="L1837" s="240"/>
      <c r="M1837" s="240"/>
      <c r="N1837" s="240"/>
      <c r="O1837" s="240"/>
      <c r="P1837" s="240"/>
      <c r="Q1837" s="240"/>
      <c r="R1837" s="251"/>
      <c r="S1837" s="240"/>
      <c r="T1837" s="240"/>
      <c r="U1837" s="240"/>
      <c r="V1837" s="243"/>
      <c r="W1837" s="243"/>
      <c r="X1837" s="243"/>
      <c r="Y1837" s="243"/>
      <c r="Z1837" s="240"/>
      <c r="AA1837" s="240"/>
      <c r="AB1837" s="240"/>
      <c r="AC1837" s="240"/>
      <c r="AD1837" s="240"/>
      <c r="AE1837" s="331">
        <f>'4.  2011-2014 LRAM'!AM561*AE1833</f>
        <v>0</v>
      </c>
      <c r="AF1837" s="331">
        <f>'4.  2011-2014 LRAM'!AN561*AF1833</f>
        <v>0</v>
      </c>
      <c r="AG1837" s="331">
        <f>'4.  2011-2014 LRAM'!AO561*AG1833</f>
        <v>0</v>
      </c>
      <c r="AH1837" s="331">
        <f>'4.  2011-2014 LRAM'!AP561*AH1833</f>
        <v>0</v>
      </c>
      <c r="AI1837" s="331">
        <f>'4.  2011-2014 LRAM'!AQ561*AI1833</f>
        <v>0</v>
      </c>
      <c r="AJ1837" s="331">
        <f>'4.  2011-2014 LRAM'!AR561*AJ1833</f>
        <v>0</v>
      </c>
      <c r="AK1837" s="331">
        <f>'4.  2011-2014 LRAM'!AS561*AK1833</f>
        <v>0</v>
      </c>
      <c r="AL1837" s="331">
        <f>'4.  2011-2014 LRAM'!AT561*AL1833</f>
        <v>0</v>
      </c>
      <c r="AM1837" s="331">
        <f>'4.  2011-2014 LRAM'!AU561*AM1833</f>
        <v>0</v>
      </c>
      <c r="AN1837" s="331">
        <f>'4.  2011-2014 LRAM'!AV561*AN1833</f>
        <v>0</v>
      </c>
      <c r="AO1837" s="331">
        <f>'4.  2011-2014 LRAM'!AW561*AO1833</f>
        <v>0</v>
      </c>
      <c r="AP1837" s="331">
        <f>'4.  2011-2014 LRAM'!AX561*AP1833</f>
        <v>0</v>
      </c>
      <c r="AQ1837" s="331">
        <f>'4.  2011-2014 LRAM'!AY561*AQ1833</f>
        <v>0</v>
      </c>
      <c r="AR1837" s="331">
        <f>'4.  2011-2014 LRAM'!AZ561*AR1833</f>
        <v>0</v>
      </c>
      <c r="AS1837" s="543">
        <f t="shared" si="3735"/>
        <v>0</v>
      </c>
    </row>
    <row r="1838" spans="1:45">
      <c r="B1838" s="283" t="s">
        <v>805</v>
      </c>
      <c r="C1838" s="301"/>
      <c r="D1838" s="243"/>
      <c r="E1838" s="240"/>
      <c r="F1838" s="240"/>
      <c r="G1838" s="240"/>
      <c r="H1838" s="240"/>
      <c r="I1838" s="240"/>
      <c r="J1838" s="240"/>
      <c r="K1838" s="240"/>
      <c r="L1838" s="240"/>
      <c r="M1838" s="240"/>
      <c r="N1838" s="240"/>
      <c r="O1838" s="240"/>
      <c r="P1838" s="240"/>
      <c r="Q1838" s="240"/>
      <c r="R1838" s="251"/>
      <c r="S1838" s="240"/>
      <c r="T1838" s="240"/>
      <c r="U1838" s="240"/>
      <c r="V1838" s="243"/>
      <c r="W1838" s="243"/>
      <c r="X1838" s="243"/>
      <c r="Y1838" s="243"/>
      <c r="Z1838" s="240"/>
      <c r="AA1838" s="240"/>
      <c r="AB1838" s="240"/>
      <c r="AC1838" s="240"/>
      <c r="AD1838" s="240"/>
      <c r="AE1838" s="331">
        <f t="shared" ref="AE1838:AR1838" si="3736">AE219*AE1833</f>
        <v>0</v>
      </c>
      <c r="AF1838" s="331">
        <f t="shared" si="3736"/>
        <v>0</v>
      </c>
      <c r="AG1838" s="331">
        <f t="shared" si="3736"/>
        <v>0</v>
      </c>
      <c r="AH1838" s="331">
        <f t="shared" si="3736"/>
        <v>0</v>
      </c>
      <c r="AI1838" s="331">
        <f t="shared" si="3736"/>
        <v>0</v>
      </c>
      <c r="AJ1838" s="331">
        <f t="shared" si="3736"/>
        <v>0</v>
      </c>
      <c r="AK1838" s="331">
        <f t="shared" si="3736"/>
        <v>0</v>
      </c>
      <c r="AL1838" s="331">
        <f t="shared" si="3736"/>
        <v>0</v>
      </c>
      <c r="AM1838" s="331">
        <f t="shared" si="3736"/>
        <v>0</v>
      </c>
      <c r="AN1838" s="331">
        <f t="shared" si="3736"/>
        <v>0</v>
      </c>
      <c r="AO1838" s="331">
        <f t="shared" si="3736"/>
        <v>0</v>
      </c>
      <c r="AP1838" s="331">
        <f t="shared" si="3736"/>
        <v>0</v>
      </c>
      <c r="AQ1838" s="331">
        <f t="shared" si="3736"/>
        <v>0</v>
      </c>
      <c r="AR1838" s="331">
        <f t="shared" si="3736"/>
        <v>0</v>
      </c>
      <c r="AS1838" s="543">
        <f>SUM(AE1838:AR1838)</f>
        <v>0</v>
      </c>
    </row>
    <row r="1839" spans="1:45">
      <c r="B1839" s="283" t="s">
        <v>806</v>
      </c>
      <c r="C1839" s="301"/>
      <c r="D1839" s="243"/>
      <c r="E1839" s="240"/>
      <c r="F1839" s="240"/>
      <c r="G1839" s="240"/>
      <c r="H1839" s="240"/>
      <c r="I1839" s="240"/>
      <c r="J1839" s="240"/>
      <c r="K1839" s="240"/>
      <c r="L1839" s="240"/>
      <c r="M1839" s="240"/>
      <c r="N1839" s="240"/>
      <c r="O1839" s="240"/>
      <c r="P1839" s="240"/>
      <c r="Q1839" s="240"/>
      <c r="R1839" s="251"/>
      <c r="S1839" s="240"/>
      <c r="T1839" s="240"/>
      <c r="U1839" s="240"/>
      <c r="V1839" s="243"/>
      <c r="W1839" s="243"/>
      <c r="X1839" s="243"/>
      <c r="Y1839" s="243"/>
      <c r="Z1839" s="240"/>
      <c r="AA1839" s="240"/>
      <c r="AB1839" s="240"/>
      <c r="AC1839" s="240"/>
      <c r="AD1839" s="240"/>
      <c r="AE1839" s="331">
        <f t="shared" ref="AE1839:AR1839" si="3737">AE409*AE1833</f>
        <v>0</v>
      </c>
      <c r="AF1839" s="331">
        <f t="shared" si="3737"/>
        <v>0</v>
      </c>
      <c r="AG1839" s="331">
        <f t="shared" si="3737"/>
        <v>0</v>
      </c>
      <c r="AH1839" s="331">
        <f t="shared" si="3737"/>
        <v>0</v>
      </c>
      <c r="AI1839" s="331">
        <f t="shared" si="3737"/>
        <v>0</v>
      </c>
      <c r="AJ1839" s="331">
        <f t="shared" si="3737"/>
        <v>0</v>
      </c>
      <c r="AK1839" s="331">
        <f t="shared" si="3737"/>
        <v>0</v>
      </c>
      <c r="AL1839" s="331">
        <f t="shared" si="3737"/>
        <v>0</v>
      </c>
      <c r="AM1839" s="331">
        <f t="shared" si="3737"/>
        <v>0</v>
      </c>
      <c r="AN1839" s="331">
        <f t="shared" si="3737"/>
        <v>0</v>
      </c>
      <c r="AO1839" s="331">
        <f t="shared" si="3737"/>
        <v>0</v>
      </c>
      <c r="AP1839" s="331">
        <f t="shared" si="3737"/>
        <v>0</v>
      </c>
      <c r="AQ1839" s="331">
        <f t="shared" si="3737"/>
        <v>0</v>
      </c>
      <c r="AR1839" s="331">
        <f t="shared" si="3737"/>
        <v>0</v>
      </c>
      <c r="AS1839" s="543">
        <f>SUM(AE1839:AR1839)</f>
        <v>0</v>
      </c>
    </row>
    <row r="1840" spans="1:45">
      <c r="B1840" s="283" t="s">
        <v>807</v>
      </c>
      <c r="C1840" s="301"/>
      <c r="D1840" s="243"/>
      <c r="E1840" s="240"/>
      <c r="F1840" s="240"/>
      <c r="G1840" s="240"/>
      <c r="H1840" s="240"/>
      <c r="I1840" s="240"/>
      <c r="J1840" s="240"/>
      <c r="K1840" s="240"/>
      <c r="L1840" s="240"/>
      <c r="M1840" s="240"/>
      <c r="N1840" s="240"/>
      <c r="O1840" s="240"/>
      <c r="P1840" s="240"/>
      <c r="Q1840" s="240"/>
      <c r="R1840" s="251"/>
      <c r="S1840" s="240"/>
      <c r="T1840" s="240"/>
      <c r="U1840" s="240"/>
      <c r="V1840" s="243"/>
      <c r="W1840" s="243"/>
      <c r="X1840" s="243"/>
      <c r="Y1840" s="243"/>
      <c r="Z1840" s="240"/>
      <c r="AA1840" s="240"/>
      <c r="AB1840" s="240"/>
      <c r="AC1840" s="240"/>
      <c r="AD1840" s="240"/>
      <c r="AE1840" s="331">
        <f t="shared" ref="AE1840:AR1840" si="3738">AE599*AE1833</f>
        <v>0</v>
      </c>
      <c r="AF1840" s="331">
        <f t="shared" si="3738"/>
        <v>0</v>
      </c>
      <c r="AG1840" s="331">
        <f t="shared" si="3738"/>
        <v>0</v>
      </c>
      <c r="AH1840" s="331">
        <f t="shared" si="3738"/>
        <v>0</v>
      </c>
      <c r="AI1840" s="331">
        <f t="shared" si="3738"/>
        <v>0</v>
      </c>
      <c r="AJ1840" s="331">
        <f t="shared" si="3738"/>
        <v>0</v>
      </c>
      <c r="AK1840" s="331">
        <f t="shared" si="3738"/>
        <v>0</v>
      </c>
      <c r="AL1840" s="331">
        <f t="shared" si="3738"/>
        <v>0</v>
      </c>
      <c r="AM1840" s="331">
        <f t="shared" si="3738"/>
        <v>0</v>
      </c>
      <c r="AN1840" s="331">
        <f t="shared" si="3738"/>
        <v>0</v>
      </c>
      <c r="AO1840" s="331">
        <f t="shared" si="3738"/>
        <v>0</v>
      </c>
      <c r="AP1840" s="331">
        <f t="shared" si="3738"/>
        <v>0</v>
      </c>
      <c r="AQ1840" s="331">
        <f t="shared" si="3738"/>
        <v>0</v>
      </c>
      <c r="AR1840" s="331">
        <f t="shared" si="3738"/>
        <v>0</v>
      </c>
      <c r="AS1840" s="543">
        <f>SUM(AE1840:AR1840)</f>
        <v>0</v>
      </c>
    </row>
    <row r="1841" spans="1:45">
      <c r="B1841" s="283" t="s">
        <v>808</v>
      </c>
      <c r="C1841" s="301"/>
      <c r="D1841" s="243"/>
      <c r="E1841" s="240"/>
      <c r="F1841" s="240"/>
      <c r="G1841" s="240"/>
      <c r="H1841" s="240"/>
      <c r="I1841" s="240"/>
      <c r="J1841" s="240"/>
      <c r="K1841" s="240"/>
      <c r="L1841" s="240"/>
      <c r="M1841" s="240"/>
      <c r="N1841" s="240"/>
      <c r="O1841" s="240"/>
      <c r="P1841" s="240"/>
      <c r="Q1841" s="240"/>
      <c r="R1841" s="251"/>
      <c r="S1841" s="240"/>
      <c r="T1841" s="240"/>
      <c r="U1841" s="240"/>
      <c r="V1841" s="243"/>
      <c r="W1841" s="243"/>
      <c r="X1841" s="243"/>
      <c r="Y1841" s="243"/>
      <c r="Z1841" s="240"/>
      <c r="AA1841" s="240"/>
      <c r="AB1841" s="240"/>
      <c r="AC1841" s="240"/>
      <c r="AD1841" s="240"/>
      <c r="AE1841" s="331">
        <f t="shared" ref="AE1841:AR1841" si="3739">AE789*AE1833</f>
        <v>0</v>
      </c>
      <c r="AF1841" s="331">
        <f t="shared" si="3739"/>
        <v>0</v>
      </c>
      <c r="AG1841" s="331">
        <f t="shared" si="3739"/>
        <v>0</v>
      </c>
      <c r="AH1841" s="331">
        <f t="shared" si="3739"/>
        <v>0</v>
      </c>
      <c r="AI1841" s="331">
        <f t="shared" si="3739"/>
        <v>0</v>
      </c>
      <c r="AJ1841" s="331">
        <f t="shared" si="3739"/>
        <v>0</v>
      </c>
      <c r="AK1841" s="331">
        <f t="shared" si="3739"/>
        <v>0</v>
      </c>
      <c r="AL1841" s="331">
        <f t="shared" si="3739"/>
        <v>0</v>
      </c>
      <c r="AM1841" s="331">
        <f t="shared" si="3739"/>
        <v>0</v>
      </c>
      <c r="AN1841" s="331">
        <f t="shared" si="3739"/>
        <v>0</v>
      </c>
      <c r="AO1841" s="331">
        <f t="shared" si="3739"/>
        <v>0</v>
      </c>
      <c r="AP1841" s="331">
        <f t="shared" si="3739"/>
        <v>0</v>
      </c>
      <c r="AQ1841" s="331">
        <f t="shared" si="3739"/>
        <v>0</v>
      </c>
      <c r="AR1841" s="331">
        <f t="shared" si="3739"/>
        <v>0</v>
      </c>
      <c r="AS1841" s="543">
        <f t="shared" ref="AS1841:AS1846" si="3740">SUM(AE1841:AR1841)</f>
        <v>0</v>
      </c>
    </row>
    <row r="1842" spans="1:45">
      <c r="B1842" s="283" t="s">
        <v>809</v>
      </c>
      <c r="C1842" s="301"/>
      <c r="D1842" s="243"/>
      <c r="E1842" s="240"/>
      <c r="F1842" s="240"/>
      <c r="G1842" s="240"/>
      <c r="H1842" s="240"/>
      <c r="I1842" s="240"/>
      <c r="J1842" s="240"/>
      <c r="K1842" s="240"/>
      <c r="L1842" s="240"/>
      <c r="M1842" s="240"/>
      <c r="N1842" s="240"/>
      <c r="O1842" s="240"/>
      <c r="P1842" s="240"/>
      <c r="Q1842" s="240"/>
      <c r="R1842" s="251"/>
      <c r="S1842" s="240"/>
      <c r="T1842" s="240"/>
      <c r="U1842" s="240"/>
      <c r="V1842" s="243"/>
      <c r="W1842" s="243"/>
      <c r="X1842" s="243"/>
      <c r="Y1842" s="243"/>
      <c r="Z1842" s="240"/>
      <c r="AA1842" s="240"/>
      <c r="AB1842" s="240"/>
      <c r="AC1842" s="240"/>
      <c r="AD1842" s="240"/>
      <c r="AE1842" s="331">
        <f t="shared" ref="AE1842:AR1842" si="3741">AE984*AE1833</f>
        <v>0</v>
      </c>
      <c r="AF1842" s="331">
        <f t="shared" si="3741"/>
        <v>0</v>
      </c>
      <c r="AG1842" s="331">
        <f t="shared" si="3741"/>
        <v>0</v>
      </c>
      <c r="AH1842" s="331">
        <f t="shared" si="3741"/>
        <v>0</v>
      </c>
      <c r="AI1842" s="331">
        <f t="shared" si="3741"/>
        <v>0</v>
      </c>
      <c r="AJ1842" s="331">
        <f t="shared" si="3741"/>
        <v>0</v>
      </c>
      <c r="AK1842" s="331">
        <f t="shared" si="3741"/>
        <v>0</v>
      </c>
      <c r="AL1842" s="331">
        <f t="shared" si="3741"/>
        <v>0</v>
      </c>
      <c r="AM1842" s="331">
        <f t="shared" si="3741"/>
        <v>0</v>
      </c>
      <c r="AN1842" s="331">
        <f t="shared" si="3741"/>
        <v>0</v>
      </c>
      <c r="AO1842" s="331">
        <f t="shared" si="3741"/>
        <v>0</v>
      </c>
      <c r="AP1842" s="331">
        <f t="shared" si="3741"/>
        <v>0</v>
      </c>
      <c r="AQ1842" s="331">
        <f t="shared" si="3741"/>
        <v>0</v>
      </c>
      <c r="AR1842" s="331">
        <f t="shared" si="3741"/>
        <v>0</v>
      </c>
      <c r="AS1842" s="543">
        <f t="shared" si="3740"/>
        <v>0</v>
      </c>
    </row>
    <row r="1843" spans="1:45">
      <c r="B1843" s="283" t="s">
        <v>810</v>
      </c>
      <c r="C1843" s="301"/>
      <c r="D1843" s="243"/>
      <c r="E1843" s="240"/>
      <c r="F1843" s="240"/>
      <c r="G1843" s="240"/>
      <c r="H1843" s="240"/>
      <c r="I1843" s="240"/>
      <c r="J1843" s="240"/>
      <c r="K1843" s="240"/>
      <c r="L1843" s="240"/>
      <c r="M1843" s="240"/>
      <c r="N1843" s="240"/>
      <c r="O1843" s="240"/>
      <c r="P1843" s="240"/>
      <c r="Q1843" s="240"/>
      <c r="R1843" s="251"/>
      <c r="S1843" s="240"/>
      <c r="T1843" s="240"/>
      <c r="U1843" s="240"/>
      <c r="V1843" s="243"/>
      <c r="W1843" s="243"/>
      <c r="X1843" s="243"/>
      <c r="Y1843" s="243"/>
      <c r="Z1843" s="240"/>
      <c r="AA1843" s="240"/>
      <c r="AB1843" s="240"/>
      <c r="AC1843" s="240"/>
      <c r="AD1843" s="240"/>
      <c r="AE1843" s="331">
        <f t="shared" ref="AE1843:AR1843" si="3742">AE1179*AE1833</f>
        <v>0</v>
      </c>
      <c r="AF1843" s="331">
        <f t="shared" si="3742"/>
        <v>0</v>
      </c>
      <c r="AG1843" s="331">
        <f t="shared" si="3742"/>
        <v>0</v>
      </c>
      <c r="AH1843" s="331">
        <f t="shared" si="3742"/>
        <v>0</v>
      </c>
      <c r="AI1843" s="331">
        <f t="shared" si="3742"/>
        <v>0</v>
      </c>
      <c r="AJ1843" s="331">
        <f t="shared" si="3742"/>
        <v>0</v>
      </c>
      <c r="AK1843" s="331">
        <f t="shared" si="3742"/>
        <v>0</v>
      </c>
      <c r="AL1843" s="331">
        <f t="shared" si="3742"/>
        <v>0</v>
      </c>
      <c r="AM1843" s="331">
        <f t="shared" si="3742"/>
        <v>0</v>
      </c>
      <c r="AN1843" s="331">
        <f t="shared" si="3742"/>
        <v>0</v>
      </c>
      <c r="AO1843" s="331">
        <f t="shared" si="3742"/>
        <v>0</v>
      </c>
      <c r="AP1843" s="331">
        <f t="shared" si="3742"/>
        <v>0</v>
      </c>
      <c r="AQ1843" s="331">
        <f t="shared" si="3742"/>
        <v>0</v>
      </c>
      <c r="AR1843" s="331">
        <f t="shared" si="3742"/>
        <v>0</v>
      </c>
      <c r="AS1843" s="543">
        <f t="shared" si="3740"/>
        <v>0</v>
      </c>
    </row>
    <row r="1844" spans="1:45">
      <c r="B1844" s="283" t="s">
        <v>811</v>
      </c>
      <c r="C1844" s="301"/>
      <c r="D1844" s="243"/>
      <c r="E1844" s="240"/>
      <c r="F1844" s="240"/>
      <c r="G1844" s="240"/>
      <c r="H1844" s="240"/>
      <c r="I1844" s="240"/>
      <c r="J1844" s="240"/>
      <c r="K1844" s="240"/>
      <c r="L1844" s="240"/>
      <c r="M1844" s="240"/>
      <c r="N1844" s="240"/>
      <c r="O1844" s="240"/>
      <c r="P1844" s="240"/>
      <c r="Q1844" s="240"/>
      <c r="R1844" s="251"/>
      <c r="S1844" s="240"/>
      <c r="T1844" s="240"/>
      <c r="U1844" s="240"/>
      <c r="V1844" s="243"/>
      <c r="W1844" s="243"/>
      <c r="X1844" s="243"/>
      <c r="Y1844" s="243"/>
      <c r="Z1844" s="240"/>
      <c r="AA1844" s="240"/>
      <c r="AB1844" s="240"/>
      <c r="AC1844" s="240"/>
      <c r="AD1844" s="240"/>
      <c r="AE1844" s="331">
        <f t="shared" ref="AE1844:AR1844" si="3743">AE1374*AE1833</f>
        <v>0</v>
      </c>
      <c r="AF1844" s="331">
        <f t="shared" si="3743"/>
        <v>0</v>
      </c>
      <c r="AG1844" s="331">
        <f t="shared" si="3743"/>
        <v>0</v>
      </c>
      <c r="AH1844" s="331">
        <f t="shared" si="3743"/>
        <v>0</v>
      </c>
      <c r="AI1844" s="331">
        <f t="shared" si="3743"/>
        <v>0</v>
      </c>
      <c r="AJ1844" s="331">
        <f t="shared" si="3743"/>
        <v>0</v>
      </c>
      <c r="AK1844" s="331">
        <f t="shared" si="3743"/>
        <v>0</v>
      </c>
      <c r="AL1844" s="331">
        <f t="shared" si="3743"/>
        <v>0</v>
      </c>
      <c r="AM1844" s="331">
        <f t="shared" si="3743"/>
        <v>0</v>
      </c>
      <c r="AN1844" s="331">
        <f t="shared" si="3743"/>
        <v>0</v>
      </c>
      <c r="AO1844" s="331">
        <f t="shared" si="3743"/>
        <v>0</v>
      </c>
      <c r="AP1844" s="331">
        <f t="shared" si="3743"/>
        <v>0</v>
      </c>
      <c r="AQ1844" s="331">
        <f t="shared" si="3743"/>
        <v>0</v>
      </c>
      <c r="AR1844" s="331">
        <f t="shared" si="3743"/>
        <v>0</v>
      </c>
      <c r="AS1844" s="543">
        <f t="shared" si="3740"/>
        <v>0</v>
      </c>
    </row>
    <row r="1845" spans="1:45">
      <c r="B1845" s="283" t="s">
        <v>812</v>
      </c>
      <c r="C1845" s="301"/>
      <c r="D1845" s="243"/>
      <c r="E1845" s="240"/>
      <c r="F1845" s="240"/>
      <c r="G1845" s="240"/>
      <c r="H1845" s="240"/>
      <c r="I1845" s="240"/>
      <c r="J1845" s="240"/>
      <c r="K1845" s="240"/>
      <c r="L1845" s="240"/>
      <c r="M1845" s="240"/>
      <c r="N1845" s="240"/>
      <c r="O1845" s="240"/>
      <c r="P1845" s="240"/>
      <c r="Q1845" s="240"/>
      <c r="R1845" s="251"/>
      <c r="S1845" s="240"/>
      <c r="T1845" s="240"/>
      <c r="U1845" s="240"/>
      <c r="V1845" s="243"/>
      <c r="W1845" s="243"/>
      <c r="X1845" s="243"/>
      <c r="Y1845" s="243"/>
      <c r="Z1845" s="240"/>
      <c r="AA1845" s="240"/>
      <c r="AB1845" s="240"/>
      <c r="AC1845" s="240"/>
      <c r="AD1845" s="240"/>
      <c r="AE1845" s="331">
        <f t="shared" ref="AE1845:AR1845" si="3744">AE1568*AE1833</f>
        <v>0</v>
      </c>
      <c r="AF1845" s="331">
        <f t="shared" si="3744"/>
        <v>0</v>
      </c>
      <c r="AG1845" s="331">
        <f t="shared" si="3744"/>
        <v>0</v>
      </c>
      <c r="AH1845" s="331">
        <f t="shared" si="3744"/>
        <v>0</v>
      </c>
      <c r="AI1845" s="331">
        <f t="shared" si="3744"/>
        <v>0</v>
      </c>
      <c r="AJ1845" s="331">
        <f t="shared" si="3744"/>
        <v>0</v>
      </c>
      <c r="AK1845" s="331">
        <f t="shared" si="3744"/>
        <v>0</v>
      </c>
      <c r="AL1845" s="331">
        <f t="shared" si="3744"/>
        <v>0</v>
      </c>
      <c r="AM1845" s="331">
        <f t="shared" si="3744"/>
        <v>0</v>
      </c>
      <c r="AN1845" s="331">
        <f t="shared" si="3744"/>
        <v>0</v>
      </c>
      <c r="AO1845" s="331">
        <f t="shared" si="3744"/>
        <v>0</v>
      </c>
      <c r="AP1845" s="331">
        <f t="shared" si="3744"/>
        <v>0</v>
      </c>
      <c r="AQ1845" s="331">
        <f t="shared" si="3744"/>
        <v>0</v>
      </c>
      <c r="AR1845" s="331">
        <f t="shared" si="3744"/>
        <v>0</v>
      </c>
      <c r="AS1845" s="543">
        <f t="shared" si="3740"/>
        <v>0</v>
      </c>
    </row>
    <row r="1846" spans="1:45" ht="15.75">
      <c r="B1846" s="305" t="s">
        <v>987</v>
      </c>
      <c r="C1846" s="301"/>
      <c r="D1846" s="263"/>
      <c r="E1846" s="293"/>
      <c r="F1846" s="293"/>
      <c r="G1846" s="293"/>
      <c r="H1846" s="293"/>
      <c r="I1846" s="293"/>
      <c r="J1846" s="293"/>
      <c r="K1846" s="293"/>
      <c r="L1846" s="293"/>
      <c r="M1846" s="293"/>
      <c r="N1846" s="293"/>
      <c r="O1846" s="293"/>
      <c r="P1846" s="293"/>
      <c r="Q1846" s="293"/>
      <c r="R1846" s="260"/>
      <c r="S1846" s="293"/>
      <c r="T1846" s="293"/>
      <c r="U1846" s="293"/>
      <c r="V1846" s="263"/>
      <c r="W1846" s="263"/>
      <c r="X1846" s="263"/>
      <c r="Y1846" s="263"/>
      <c r="Z1846" s="293"/>
      <c r="AA1846" s="293"/>
      <c r="AB1846" s="293"/>
      <c r="AC1846" s="293"/>
      <c r="AD1846" s="293"/>
      <c r="AE1846" s="302">
        <f>SUM(AE1834:AE1845)</f>
        <v>0</v>
      </c>
      <c r="AF1846" s="302">
        <f t="shared" ref="AF1846:AR1846" si="3745">SUM(AF1834:AF1845)</f>
        <v>0</v>
      </c>
      <c r="AG1846" s="302">
        <f t="shared" si="3745"/>
        <v>0</v>
      </c>
      <c r="AH1846" s="302">
        <f t="shared" si="3745"/>
        <v>0</v>
      </c>
      <c r="AI1846" s="302">
        <f t="shared" si="3745"/>
        <v>0</v>
      </c>
      <c r="AJ1846" s="302">
        <f t="shared" si="3745"/>
        <v>0</v>
      </c>
      <c r="AK1846" s="302">
        <f t="shared" si="3745"/>
        <v>0</v>
      </c>
      <c r="AL1846" s="302">
        <f t="shared" si="3745"/>
        <v>0</v>
      </c>
      <c r="AM1846" s="302">
        <f t="shared" si="3745"/>
        <v>0</v>
      </c>
      <c r="AN1846" s="302">
        <f t="shared" si="3745"/>
        <v>0</v>
      </c>
      <c r="AO1846" s="302">
        <f t="shared" si="3745"/>
        <v>0</v>
      </c>
      <c r="AP1846" s="302">
        <f t="shared" si="3745"/>
        <v>0</v>
      </c>
      <c r="AQ1846" s="302">
        <f t="shared" si="3745"/>
        <v>0</v>
      </c>
      <c r="AR1846" s="302">
        <f t="shared" si="3745"/>
        <v>0</v>
      </c>
      <c r="AS1846" s="359">
        <f t="shared" si="3740"/>
        <v>0</v>
      </c>
    </row>
    <row r="1847" spans="1:45" ht="15.75">
      <c r="B1847" s="305" t="s">
        <v>988</v>
      </c>
      <c r="C1847" s="301"/>
      <c r="D1847" s="306"/>
      <c r="E1847" s="293"/>
      <c r="F1847" s="293"/>
      <c r="G1847" s="293"/>
      <c r="H1847" s="293"/>
      <c r="I1847" s="293"/>
      <c r="J1847" s="293"/>
      <c r="K1847" s="293"/>
      <c r="L1847" s="293"/>
      <c r="M1847" s="293"/>
      <c r="N1847" s="293"/>
      <c r="O1847" s="293"/>
      <c r="P1847" s="293"/>
      <c r="Q1847" s="293"/>
      <c r="R1847" s="260"/>
      <c r="S1847" s="293"/>
      <c r="T1847" s="293"/>
      <c r="U1847" s="293"/>
      <c r="V1847" s="263"/>
      <c r="W1847" s="263"/>
      <c r="X1847" s="263"/>
      <c r="Y1847" s="263"/>
      <c r="Z1847" s="293"/>
      <c r="AA1847" s="293"/>
      <c r="AB1847" s="293"/>
      <c r="AC1847" s="293"/>
      <c r="AD1847" s="293"/>
      <c r="AE1847" s="303">
        <f>AE1831*AE1833</f>
        <v>0</v>
      </c>
      <c r="AF1847" s="303">
        <f t="shared" ref="AF1847:AR1847" si="3746">AF1831*AF1833</f>
        <v>0</v>
      </c>
      <c r="AG1847" s="303">
        <f t="shared" si="3746"/>
        <v>0</v>
      </c>
      <c r="AH1847" s="303">
        <f t="shared" si="3746"/>
        <v>0</v>
      </c>
      <c r="AI1847" s="303">
        <f t="shared" si="3746"/>
        <v>0</v>
      </c>
      <c r="AJ1847" s="303">
        <f t="shared" si="3746"/>
        <v>0</v>
      </c>
      <c r="AK1847" s="303">
        <f t="shared" si="3746"/>
        <v>0</v>
      </c>
      <c r="AL1847" s="303">
        <f t="shared" si="3746"/>
        <v>0</v>
      </c>
      <c r="AM1847" s="303">
        <f t="shared" si="3746"/>
        <v>0</v>
      </c>
      <c r="AN1847" s="303">
        <f t="shared" si="3746"/>
        <v>0</v>
      </c>
      <c r="AO1847" s="303">
        <f t="shared" si="3746"/>
        <v>0</v>
      </c>
      <c r="AP1847" s="303">
        <f t="shared" si="3746"/>
        <v>0</v>
      </c>
      <c r="AQ1847" s="303">
        <f t="shared" si="3746"/>
        <v>0</v>
      </c>
      <c r="AR1847" s="303">
        <f t="shared" si="3746"/>
        <v>0</v>
      </c>
      <c r="AS1847" s="359">
        <f>SUM(AE1847:AR1847)</f>
        <v>0</v>
      </c>
    </row>
    <row r="1848" spans="1:45" ht="15.75">
      <c r="B1848" s="305" t="s">
        <v>989</v>
      </c>
      <c r="C1848" s="301"/>
      <c r="D1848" s="306"/>
      <c r="E1848" s="293"/>
      <c r="F1848" s="293"/>
      <c r="G1848" s="293"/>
      <c r="H1848" s="293"/>
      <c r="I1848" s="293"/>
      <c r="J1848" s="293"/>
      <c r="K1848" s="293"/>
      <c r="L1848" s="293"/>
      <c r="M1848" s="293"/>
      <c r="N1848" s="293"/>
      <c r="O1848" s="293"/>
      <c r="P1848" s="293"/>
      <c r="Q1848" s="293"/>
      <c r="R1848" s="260"/>
      <c r="S1848" s="293"/>
      <c r="T1848" s="293"/>
      <c r="U1848" s="293"/>
      <c r="V1848" s="306"/>
      <c r="W1848" s="306"/>
      <c r="X1848" s="306"/>
      <c r="Y1848" s="306"/>
      <c r="Z1848" s="293"/>
      <c r="AA1848" s="293"/>
      <c r="AB1848" s="293"/>
      <c r="AC1848" s="293"/>
      <c r="AD1848" s="293"/>
      <c r="AE1848" s="307"/>
      <c r="AF1848" s="307"/>
      <c r="AG1848" s="307"/>
      <c r="AH1848" s="307"/>
      <c r="AI1848" s="307"/>
      <c r="AJ1848" s="307"/>
      <c r="AK1848" s="307"/>
      <c r="AL1848" s="307"/>
      <c r="AM1848" s="307"/>
      <c r="AN1848" s="307"/>
      <c r="AO1848" s="307"/>
      <c r="AP1848" s="307"/>
      <c r="AQ1848" s="307"/>
      <c r="AR1848" s="307"/>
      <c r="AS1848" s="359">
        <f>AS1846-AS1847</f>
        <v>0</v>
      </c>
    </row>
    <row r="1849" spans="1:45">
      <c r="B1849" s="334"/>
      <c r="C1849" s="396"/>
      <c r="D1849" s="396"/>
      <c r="E1849" s="397"/>
      <c r="F1849" s="397"/>
      <c r="G1849" s="397"/>
      <c r="H1849" s="397"/>
      <c r="I1849" s="397"/>
      <c r="J1849" s="397"/>
      <c r="K1849" s="397"/>
      <c r="L1849" s="397"/>
      <c r="M1849" s="397"/>
      <c r="N1849" s="397"/>
      <c r="O1849" s="397"/>
      <c r="P1849" s="397"/>
      <c r="Q1849" s="397"/>
      <c r="R1849" s="398"/>
      <c r="S1849" s="397"/>
      <c r="T1849" s="397"/>
      <c r="U1849" s="397"/>
      <c r="V1849" s="396"/>
      <c r="W1849" s="399"/>
      <c r="X1849" s="396"/>
      <c r="Y1849" s="396"/>
      <c r="Z1849" s="397"/>
      <c r="AA1849" s="397"/>
      <c r="AB1849" s="397"/>
      <c r="AC1849" s="397"/>
      <c r="AD1849" s="397"/>
      <c r="AE1849" s="683"/>
      <c r="AF1849" s="683"/>
      <c r="AG1849" s="683"/>
      <c r="AH1849" s="683"/>
      <c r="AI1849" s="683"/>
      <c r="AJ1849" s="683"/>
      <c r="AK1849" s="683"/>
      <c r="AL1849" s="683"/>
      <c r="AM1849" s="683"/>
      <c r="AN1849" s="683"/>
      <c r="AO1849" s="683"/>
      <c r="AP1849" s="683"/>
      <c r="AQ1849" s="683"/>
      <c r="AR1849" s="683"/>
      <c r="AS1849" s="696"/>
    </row>
    <row r="1850" spans="1:45" ht="19.5" customHeight="1">
      <c r="B1850" s="322" t="s">
        <v>586</v>
      </c>
      <c r="C1850" s="340"/>
      <c r="D1850" s="341"/>
      <c r="E1850" s="341"/>
      <c r="F1850" s="341"/>
      <c r="G1850" s="341"/>
      <c r="H1850" s="341"/>
      <c r="I1850" s="341"/>
      <c r="J1850" s="341"/>
      <c r="K1850" s="341"/>
      <c r="L1850" s="341"/>
      <c r="M1850" s="341"/>
      <c r="N1850" s="341"/>
      <c r="O1850" s="341"/>
      <c r="P1850" s="341"/>
      <c r="Q1850" s="341"/>
      <c r="R1850" s="341"/>
      <c r="S1850" s="341"/>
      <c r="T1850" s="341"/>
      <c r="U1850" s="341"/>
      <c r="V1850" s="325"/>
      <c r="W1850" s="326"/>
      <c r="X1850" s="341"/>
      <c r="Y1850" s="341"/>
      <c r="Z1850" s="341"/>
      <c r="AA1850" s="341"/>
      <c r="AB1850" s="341"/>
      <c r="AC1850" s="341"/>
      <c r="AD1850" s="341"/>
      <c r="AE1850" s="342"/>
      <c r="AF1850" s="342"/>
      <c r="AG1850" s="342"/>
      <c r="AH1850" s="342"/>
      <c r="AI1850" s="342"/>
      <c r="AJ1850" s="342"/>
      <c r="AK1850" s="342"/>
      <c r="AL1850" s="342"/>
      <c r="AM1850" s="342"/>
      <c r="AN1850" s="342"/>
      <c r="AO1850" s="342"/>
      <c r="AP1850" s="342"/>
      <c r="AQ1850" s="342"/>
      <c r="AR1850" s="342"/>
      <c r="AS1850" s="342"/>
    </row>
    <row r="1851" spans="1:45" ht="19.5" customHeight="1">
      <c r="B1851" s="672"/>
      <c r="C1851" s="673"/>
      <c r="D1851" s="654"/>
      <c r="E1851" s="654"/>
      <c r="F1851" s="654"/>
      <c r="G1851" s="654"/>
      <c r="H1851" s="654"/>
      <c r="I1851" s="654"/>
      <c r="J1851" s="654"/>
      <c r="K1851" s="654"/>
      <c r="L1851" s="654"/>
      <c r="M1851" s="654"/>
      <c r="N1851" s="654"/>
      <c r="O1851" s="654"/>
      <c r="P1851" s="654"/>
      <c r="Q1851" s="654"/>
      <c r="R1851" s="654"/>
      <c r="S1851" s="654"/>
      <c r="T1851" s="654"/>
      <c r="U1851" s="654"/>
      <c r="V1851" s="264"/>
      <c r="W1851" s="674"/>
      <c r="X1851" s="654"/>
      <c r="Y1851" s="654"/>
      <c r="Z1851" s="654"/>
      <c r="AA1851" s="654"/>
      <c r="AB1851" s="654"/>
      <c r="AC1851" s="654"/>
      <c r="AD1851" s="654"/>
      <c r="AE1851" s="219"/>
      <c r="AF1851" s="219"/>
      <c r="AG1851" s="219"/>
      <c r="AH1851" s="219"/>
      <c r="AI1851" s="219"/>
      <c r="AJ1851" s="219"/>
      <c r="AK1851" s="219"/>
      <c r="AL1851" s="219"/>
      <c r="AM1851" s="219"/>
      <c r="AN1851" s="219"/>
      <c r="AO1851" s="219"/>
      <c r="AP1851" s="219"/>
      <c r="AQ1851" s="219"/>
      <c r="AR1851" s="219"/>
      <c r="AS1851" s="219"/>
    </row>
    <row r="1852" spans="1:45" ht="15.75">
      <c r="B1852" s="241" t="s">
        <v>819</v>
      </c>
      <c r="C1852" s="242"/>
      <c r="D1852" s="511" t="s">
        <v>523</v>
      </c>
      <c r="E1852" s="217"/>
      <c r="F1852" s="511"/>
      <c r="G1852" s="217"/>
      <c r="H1852" s="217"/>
      <c r="I1852" s="217"/>
      <c r="J1852" s="217"/>
      <c r="K1852" s="217"/>
      <c r="L1852" s="217"/>
      <c r="M1852" s="217"/>
      <c r="N1852" s="217"/>
      <c r="O1852" s="217"/>
      <c r="P1852" s="217"/>
      <c r="Q1852" s="217"/>
      <c r="R1852" s="242"/>
      <c r="S1852" s="217"/>
      <c r="T1852" s="217"/>
      <c r="U1852" s="217"/>
      <c r="V1852" s="217"/>
      <c r="W1852" s="217"/>
      <c r="X1852" s="217"/>
      <c r="Y1852" s="217"/>
      <c r="Z1852" s="217"/>
      <c r="AA1852" s="217"/>
      <c r="AB1852" s="217"/>
      <c r="AC1852" s="217"/>
      <c r="AD1852" s="217"/>
      <c r="AE1852" s="231"/>
      <c r="AF1852" s="229"/>
      <c r="AG1852" s="229"/>
      <c r="AH1852" s="229"/>
      <c r="AI1852" s="229"/>
      <c r="AJ1852" s="229"/>
      <c r="AK1852" s="229"/>
      <c r="AL1852" s="229"/>
      <c r="AM1852" s="229"/>
      <c r="AN1852" s="229"/>
      <c r="AO1852" s="229"/>
      <c r="AP1852" s="229"/>
      <c r="AQ1852" s="229"/>
      <c r="AR1852" s="229"/>
    </row>
    <row r="1853" spans="1:45" ht="39.75" customHeight="1">
      <c r="B1853" s="930" t="s">
        <v>211</v>
      </c>
      <c r="C1853" s="939" t="s">
        <v>33</v>
      </c>
      <c r="D1853" s="244" t="s">
        <v>421</v>
      </c>
      <c r="E1853" s="941" t="s">
        <v>209</v>
      </c>
      <c r="F1853" s="942"/>
      <c r="G1853" s="942"/>
      <c r="H1853" s="942"/>
      <c r="I1853" s="942"/>
      <c r="J1853" s="942"/>
      <c r="K1853" s="942"/>
      <c r="L1853" s="942"/>
      <c r="M1853" s="942"/>
      <c r="N1853" s="942"/>
      <c r="O1853" s="942"/>
      <c r="P1853" s="943"/>
      <c r="Q1853" s="939" t="s">
        <v>213</v>
      </c>
      <c r="R1853" s="244" t="s">
        <v>422</v>
      </c>
      <c r="S1853" s="936" t="s">
        <v>212</v>
      </c>
      <c r="T1853" s="937"/>
      <c r="U1853" s="937"/>
      <c r="V1853" s="937"/>
      <c r="W1853" s="937"/>
      <c r="X1853" s="937"/>
      <c r="Y1853" s="937"/>
      <c r="Z1853" s="937"/>
      <c r="AA1853" s="937"/>
      <c r="AB1853" s="937"/>
      <c r="AC1853" s="937"/>
      <c r="AD1853" s="944"/>
      <c r="AE1853" s="936" t="s">
        <v>242</v>
      </c>
      <c r="AF1853" s="937"/>
      <c r="AG1853" s="937"/>
      <c r="AH1853" s="937"/>
      <c r="AI1853" s="937"/>
      <c r="AJ1853" s="937"/>
      <c r="AK1853" s="937"/>
      <c r="AL1853" s="937"/>
      <c r="AM1853" s="937"/>
      <c r="AN1853" s="937"/>
      <c r="AO1853" s="937"/>
      <c r="AP1853" s="937"/>
      <c r="AQ1853" s="937"/>
      <c r="AR1853" s="937"/>
      <c r="AS1853" s="938"/>
    </row>
    <row r="1854" spans="1:45" ht="65.25" customHeight="1">
      <c r="B1854" s="931"/>
      <c r="C1854" s="933"/>
      <c r="D1854" s="245">
        <v>2027</v>
      </c>
      <c r="E1854" s="245">
        <v>2028</v>
      </c>
      <c r="F1854" s="245">
        <v>2029</v>
      </c>
      <c r="G1854" s="245">
        <v>2030</v>
      </c>
      <c r="H1854" s="245">
        <v>2031</v>
      </c>
      <c r="I1854" s="245">
        <v>2032</v>
      </c>
      <c r="J1854" s="245">
        <v>2033</v>
      </c>
      <c r="K1854" s="245">
        <v>2034</v>
      </c>
      <c r="L1854" s="245">
        <v>2035</v>
      </c>
      <c r="M1854" s="245">
        <v>2036</v>
      </c>
      <c r="N1854" s="245">
        <v>2037</v>
      </c>
      <c r="O1854" s="245">
        <v>2038</v>
      </c>
      <c r="P1854" s="245">
        <v>2039</v>
      </c>
      <c r="Q1854" s="940"/>
      <c r="R1854" s="245">
        <v>2027</v>
      </c>
      <c r="S1854" s="245">
        <v>2028</v>
      </c>
      <c r="T1854" s="245">
        <v>2029</v>
      </c>
      <c r="U1854" s="245">
        <v>2030</v>
      </c>
      <c r="V1854" s="245">
        <v>2031</v>
      </c>
      <c r="W1854" s="245">
        <v>2032</v>
      </c>
      <c r="X1854" s="245">
        <v>2033</v>
      </c>
      <c r="Y1854" s="245">
        <v>2034</v>
      </c>
      <c r="Z1854" s="245">
        <v>2035</v>
      </c>
      <c r="AA1854" s="245">
        <v>2036</v>
      </c>
      <c r="AB1854" s="245">
        <v>2037</v>
      </c>
      <c r="AC1854" s="245">
        <v>2038</v>
      </c>
      <c r="AD1854" s="245">
        <v>2039</v>
      </c>
      <c r="AE1854" s="245" t="str">
        <f>'1.  LRAMVA Summary'!$D$53</f>
        <v>Residential</v>
      </c>
      <c r="AF1854" s="245" t="str">
        <f>'1.  LRAMVA Summary'!$E$53</f>
        <v>Competitive Sector Multi-Unit Residential Service</v>
      </c>
      <c r="AG1854" s="245" t="str">
        <f>'1.  LRAMVA Summary'!$F$53</f>
        <v>GS &lt;50kW</v>
      </c>
      <c r="AH1854" s="245" t="str">
        <f>'1.  LRAMVA Summary'!$G$53</f>
        <v>GS 50-999kW</v>
      </c>
      <c r="AI1854" s="245" t="str">
        <f>'1.  LRAMVA Summary'!$H$53</f>
        <v>GS 1000-4999kW</v>
      </c>
      <c r="AJ1854" s="245" t="str">
        <f>'1.  LRAMVA Summary'!$I$53</f>
        <v>Large Use</v>
      </c>
      <c r="AK1854" s="245" t="str">
        <f>'1.  LRAMVA Summary'!$J$53</f>
        <v/>
      </c>
      <c r="AL1854" s="245" t="str">
        <f>'1.  LRAMVA Summary'!$K$53</f>
        <v/>
      </c>
      <c r="AM1854" s="245" t="str">
        <f>'1.  LRAMVA Summary'!$L$53</f>
        <v/>
      </c>
      <c r="AN1854" s="245" t="str">
        <f>'1.  LRAMVA Summary'!$M$53</f>
        <v/>
      </c>
      <c r="AO1854" s="245" t="str">
        <f>'1.  LRAMVA Summary'!$N$53</f>
        <v/>
      </c>
      <c r="AP1854" s="245" t="str">
        <f>'1.  LRAMVA Summary'!$O$53</f>
        <v/>
      </c>
      <c r="AQ1854" s="245" t="str">
        <f>'1.  LRAMVA Summary'!$P$53</f>
        <v/>
      </c>
      <c r="AR1854" s="245" t="str">
        <f>'1.  LRAMVA Summary'!$Q$53</f>
        <v/>
      </c>
      <c r="AS1854" s="247" t="str">
        <f>'1.  LRAMVA Summary'!$R$53</f>
        <v>Total</v>
      </c>
    </row>
    <row r="1855" spans="1:45" ht="15" hidden="1" customHeight="1" outlineLevel="1">
      <c r="A1855" s="464"/>
      <c r="B1855" s="254"/>
      <c r="C1855" s="265"/>
      <c r="D1855" s="251"/>
      <c r="E1855" s="251"/>
      <c r="F1855" s="251"/>
      <c r="G1855" s="251"/>
      <c r="H1855" s="251"/>
      <c r="I1855" s="251"/>
      <c r="J1855" s="251"/>
      <c r="K1855" s="251"/>
      <c r="L1855" s="251"/>
      <c r="M1855" s="251"/>
      <c r="N1855" s="251"/>
      <c r="O1855" s="251"/>
      <c r="P1855" s="251"/>
      <c r="Q1855" s="251"/>
      <c r="R1855" s="251"/>
      <c r="S1855" s="251"/>
      <c r="T1855" s="251"/>
      <c r="U1855" s="251"/>
      <c r="V1855" s="251"/>
      <c r="W1855" s="251"/>
      <c r="X1855" s="251"/>
      <c r="Y1855" s="251"/>
      <c r="Z1855" s="251"/>
      <c r="AA1855" s="251"/>
      <c r="AB1855" s="251"/>
      <c r="AC1855" s="251"/>
      <c r="AD1855" s="251"/>
      <c r="AE1855" s="251">
        <f>'1.  LRAMVA Summary'!D744</f>
        <v>0</v>
      </c>
      <c r="AF1855" s="251">
        <f>'1.  LRAMVA Summary'!E744</f>
        <v>0</v>
      </c>
      <c r="AG1855" s="251">
        <f>'1.  LRAMVA Summary'!F744</f>
        <v>0</v>
      </c>
      <c r="AH1855" s="251">
        <f>'1.  LRAMVA Summary'!G744</f>
        <v>0</v>
      </c>
      <c r="AI1855" s="251">
        <f>'1.  LRAMVA Summary'!H744</f>
        <v>0</v>
      </c>
      <c r="AJ1855" s="251">
        <f>'1.  LRAMVA Summary'!I744</f>
        <v>0</v>
      </c>
      <c r="AK1855" s="251">
        <f>'1.  LRAMVA Summary'!J744</f>
        <v>0</v>
      </c>
      <c r="AL1855" s="251">
        <f>'1.  LRAMVA Summary'!K744</f>
        <v>0</v>
      </c>
      <c r="AM1855" s="251">
        <f>'1.  LRAMVA Summary'!L744</f>
        <v>0</v>
      </c>
      <c r="AN1855" s="251">
        <f>'1.  LRAMVA Summary'!M744</f>
        <v>0</v>
      </c>
      <c r="AO1855" s="251">
        <f>'1.  LRAMVA Summary'!N744</f>
        <v>0</v>
      </c>
      <c r="AP1855" s="251">
        <f>'1.  LRAMVA Summary'!O744</f>
        <v>0</v>
      </c>
      <c r="AQ1855" s="251">
        <f>'1.  LRAMVA Summary'!P744</f>
        <v>0</v>
      </c>
      <c r="AR1855" s="251">
        <f>'1.  LRAMVA Summary'!Q744</f>
        <v>0</v>
      </c>
      <c r="AS1855" s="252"/>
    </row>
    <row r="1856" spans="1:45" ht="15.75" collapsed="1">
      <c r="B1856" s="736"/>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741"/>
      <c r="AE1856" s="251" t="str">
        <f>'1.  LRAMVA Summary'!$D$54</f>
        <v>kWh</v>
      </c>
      <c r="AF1856" s="251" t="str">
        <f>'1.  LRAMVA Summary'!$E$54</f>
        <v>kWh</v>
      </c>
      <c r="AG1856" s="251" t="str">
        <f>'1.  LRAMVA Summary'!$F$54</f>
        <v>kWh</v>
      </c>
      <c r="AH1856" s="251" t="str">
        <f>'1.  LRAMVA Summary'!$G$54</f>
        <v>kW</v>
      </c>
      <c r="AI1856" s="251" t="str">
        <f>'1.  LRAMVA Summary'!$H$54</f>
        <v>kW</v>
      </c>
      <c r="AJ1856" s="251" t="str">
        <f>'1.  LRAMVA Summary'!$I$54</f>
        <v>kW</v>
      </c>
      <c r="AK1856" s="251">
        <f>'1.  LRAMVA Summary'!$J$54</f>
        <v>0</v>
      </c>
      <c r="AL1856" s="251">
        <f>'1.  LRAMVA Summary'!$K$54</f>
        <v>0</v>
      </c>
      <c r="AM1856" s="251">
        <f>'1.  LRAMVA Summary'!$L$54</f>
        <v>0</v>
      </c>
      <c r="AN1856" s="251">
        <f>'1.  LRAMVA Summary'!$M$54</f>
        <v>0</v>
      </c>
      <c r="AO1856" s="251">
        <f>'1.  LRAMVA Summary'!$N$54</f>
        <v>0</v>
      </c>
      <c r="AP1856" s="251">
        <f>'1.  LRAMVA Summary'!$O$54</f>
        <v>0</v>
      </c>
      <c r="AQ1856" s="251">
        <f>'1.  LRAMVA Summary'!$P$54</f>
        <v>0</v>
      </c>
      <c r="AR1856" s="251">
        <f>'1.  LRAMVA Summary'!$Q$54</f>
        <v>0</v>
      </c>
      <c r="AS1856" s="289"/>
    </row>
    <row r="1857" spans="2:45" ht="15.75">
      <c r="B1857" s="737" t="s">
        <v>931</v>
      </c>
      <c r="C1857" s="294"/>
      <c r="D1857" s="294"/>
      <c r="E1857" s="294"/>
      <c r="F1857" s="294"/>
      <c r="G1857" s="294"/>
      <c r="H1857" s="294"/>
      <c r="I1857" s="294"/>
      <c r="J1857" s="294"/>
      <c r="K1857" s="294"/>
      <c r="L1857" s="294"/>
      <c r="M1857" s="294"/>
      <c r="N1857" s="294"/>
      <c r="O1857" s="294"/>
      <c r="P1857" s="294"/>
      <c r="Q1857" s="294"/>
      <c r="R1857" s="294"/>
      <c r="S1857" s="294"/>
      <c r="T1857" s="294"/>
      <c r="U1857" s="294"/>
      <c r="V1857" s="294"/>
      <c r="W1857" s="294"/>
      <c r="X1857" s="294"/>
      <c r="Y1857" s="294"/>
      <c r="Z1857" s="294"/>
      <c r="AA1857" s="294"/>
      <c r="AB1857" s="294"/>
      <c r="AC1857" s="294"/>
      <c r="AD1857" s="741"/>
      <c r="AE1857" s="739">
        <v>0</v>
      </c>
      <c r="AF1857" s="734">
        <v>0</v>
      </c>
      <c r="AG1857" s="734">
        <v>0</v>
      </c>
      <c r="AH1857" s="734">
        <v>0</v>
      </c>
      <c r="AI1857" s="734">
        <v>0</v>
      </c>
      <c r="AJ1857" s="734">
        <v>0</v>
      </c>
      <c r="AK1857" s="734">
        <v>0</v>
      </c>
      <c r="AL1857" s="734">
        <v>0</v>
      </c>
      <c r="AM1857" s="734">
        <v>0</v>
      </c>
      <c r="AN1857" s="734">
        <v>0</v>
      </c>
      <c r="AO1857" s="734">
        <v>0</v>
      </c>
      <c r="AP1857" s="734">
        <v>0</v>
      </c>
      <c r="AQ1857" s="734">
        <v>0</v>
      </c>
      <c r="AR1857" s="734">
        <v>0</v>
      </c>
      <c r="AS1857" s="735"/>
    </row>
    <row r="1858" spans="2:45" ht="15.75">
      <c r="B1858" s="738" t="s">
        <v>820</v>
      </c>
      <c r="C1858" s="355"/>
      <c r="D1858" s="355"/>
      <c r="E1858" s="355"/>
      <c r="F1858" s="355"/>
      <c r="G1858" s="355"/>
      <c r="H1858" s="355"/>
      <c r="I1858" s="355"/>
      <c r="J1858" s="355"/>
      <c r="K1858" s="355"/>
      <c r="L1858" s="355"/>
      <c r="M1858" s="355"/>
      <c r="N1858" s="355"/>
      <c r="O1858" s="355"/>
      <c r="P1858" s="355"/>
      <c r="Q1858" s="355"/>
      <c r="R1858" s="355"/>
      <c r="S1858" s="355"/>
      <c r="T1858" s="355"/>
      <c r="U1858" s="355"/>
      <c r="V1858" s="355"/>
      <c r="W1858" s="355"/>
      <c r="X1858" s="355"/>
      <c r="Y1858" s="355"/>
      <c r="Z1858" s="355"/>
      <c r="AA1858" s="355"/>
      <c r="AB1858" s="355"/>
      <c r="AC1858" s="355"/>
      <c r="AD1858" s="742"/>
      <c r="AE1858" s="740">
        <f>HLOOKUP(AE1854,'2. LRAMVA Threshold'!$B$43:$Q$61,19,FALSE)</f>
        <v>0</v>
      </c>
      <c r="AF1858" s="740">
        <f>HLOOKUP(AF1854,'2. LRAMVA Threshold'!$B$43:$Q$61,19,FALSE)</f>
        <v>0</v>
      </c>
      <c r="AG1858" s="740">
        <f>HLOOKUP(AG1854,'2. LRAMVA Threshold'!$B$43:$Q$61,19,FALSE)</f>
        <v>0</v>
      </c>
      <c r="AH1858" s="740">
        <f>HLOOKUP(AH1854,'2. LRAMVA Threshold'!$B$43:$Q$61,19,FALSE)</f>
        <v>0</v>
      </c>
      <c r="AI1858" s="740">
        <f>HLOOKUP(AI1854,'2. LRAMVA Threshold'!$B$43:$Q$61,19,FALSE)</f>
        <v>0</v>
      </c>
      <c r="AJ1858" s="740">
        <f>HLOOKUP(AJ1854,'2. LRAMVA Threshold'!$B$43:$Q$61,19,FALSE)</f>
        <v>0</v>
      </c>
      <c r="AK1858" s="740">
        <f>HLOOKUP(AK1854,'2. LRAMVA Threshold'!$B$43:$Q$61,19,FALSE)</f>
        <v>0</v>
      </c>
      <c r="AL1858" s="740">
        <f>HLOOKUP(AL1854,'2. LRAMVA Threshold'!$B$43:$Q$61,19,FALSE)</f>
        <v>0</v>
      </c>
      <c r="AM1858" s="740">
        <f>HLOOKUP(AM1854,'2. LRAMVA Threshold'!$B$43:$Q$61,19,FALSE)</f>
        <v>0</v>
      </c>
      <c r="AN1858" s="740">
        <f>HLOOKUP(AN1854,'2. LRAMVA Threshold'!$B$43:$Q$61,19,FALSE)</f>
        <v>0</v>
      </c>
      <c r="AO1858" s="740">
        <f>HLOOKUP(AO1854,'2. LRAMVA Threshold'!$B$43:$Q$61,19,FALSE)</f>
        <v>0</v>
      </c>
      <c r="AP1858" s="740">
        <f>HLOOKUP(AP1854,'2. LRAMVA Threshold'!$B$43:$Q$61,19,FALSE)</f>
        <v>0</v>
      </c>
      <c r="AQ1858" s="740">
        <f>HLOOKUP(AQ1854,'2. LRAMVA Threshold'!$B$43:$Q$61,19,FALSE)</f>
        <v>0</v>
      </c>
      <c r="AR1858" s="740">
        <f>HLOOKUP(AR1854,'2. LRAMVA Threshold'!$B$43:$Q$61,19,FALSE)</f>
        <v>0</v>
      </c>
      <c r="AS1858" s="393"/>
    </row>
    <row r="1859" spans="2:45">
      <c r="B1859" s="346"/>
      <c r="C1859" s="292"/>
      <c r="D1859" s="293"/>
      <c r="E1859" s="293"/>
      <c r="F1859" s="293"/>
      <c r="G1859" s="293"/>
      <c r="H1859" s="293"/>
      <c r="I1859" s="293"/>
      <c r="J1859" s="293"/>
      <c r="K1859" s="293"/>
      <c r="L1859" s="293"/>
      <c r="M1859" s="293"/>
      <c r="N1859" s="293"/>
      <c r="O1859" s="293"/>
      <c r="P1859" s="293"/>
      <c r="Q1859" s="293"/>
      <c r="R1859" s="294"/>
      <c r="S1859" s="293"/>
      <c r="T1859" s="293"/>
      <c r="U1859" s="293"/>
      <c r="V1859" s="263"/>
      <c r="W1859" s="263"/>
      <c r="X1859" s="263"/>
      <c r="Y1859" s="263"/>
      <c r="Z1859" s="293"/>
      <c r="AA1859" s="293"/>
      <c r="AB1859" s="293"/>
      <c r="AC1859" s="293"/>
      <c r="AD1859" s="293"/>
      <c r="AE1859" s="387"/>
      <c r="AF1859" s="387"/>
      <c r="AG1859" s="387"/>
      <c r="AH1859" s="387"/>
      <c r="AI1859" s="387"/>
      <c r="AJ1859" s="387"/>
      <c r="AK1859" s="387"/>
      <c r="AL1859" s="351"/>
      <c r="AM1859" s="351"/>
      <c r="AN1859" s="351"/>
      <c r="AO1859" s="351"/>
      <c r="AP1859" s="351"/>
      <c r="AQ1859" s="351"/>
      <c r="AR1859" s="351"/>
      <c r="AS1859" s="352"/>
    </row>
    <row r="1860" spans="2:45">
      <c r="B1860" s="283" t="s">
        <v>960</v>
      </c>
      <c r="C1860" s="296"/>
      <c r="D1860" s="296"/>
      <c r="E1860" s="329"/>
      <c r="F1860" s="329"/>
      <c r="G1860" s="329"/>
      <c r="H1860" s="329"/>
      <c r="I1860" s="329"/>
      <c r="J1860" s="329"/>
      <c r="K1860" s="329"/>
      <c r="L1860" s="329"/>
      <c r="M1860" s="329"/>
      <c r="N1860" s="329"/>
      <c r="O1860" s="329"/>
      <c r="P1860" s="329"/>
      <c r="Q1860" s="329"/>
      <c r="R1860" s="251"/>
      <c r="S1860" s="298"/>
      <c r="T1860" s="298"/>
      <c r="U1860" s="298"/>
      <c r="V1860" s="297"/>
      <c r="W1860" s="297"/>
      <c r="X1860" s="297"/>
      <c r="Y1860" s="297"/>
      <c r="Z1860" s="298"/>
      <c r="AA1860" s="298"/>
      <c r="AB1860" s="298"/>
      <c r="AC1860" s="298"/>
      <c r="AD1860" s="298"/>
      <c r="AE1860" s="732">
        <f>HLOOKUP(AE36,'3.  Distribution Rates'!$C$165:$P$179,15,FALSE)</f>
        <v>0</v>
      </c>
      <c r="AF1860" s="732">
        <f>HLOOKUP(AF36,'3.  Distribution Rates'!$C$165:$P$179,15,FALSE)</f>
        <v>0</v>
      </c>
      <c r="AG1860" s="732">
        <f>HLOOKUP(AG36,'3.  Distribution Rates'!$C$165:$P$179,15,FALSE)</f>
        <v>0</v>
      </c>
      <c r="AH1860" s="732">
        <f>HLOOKUP(AH36,'3.  Distribution Rates'!$C$165:$P$179,15,FALSE)</f>
        <v>0</v>
      </c>
      <c r="AI1860" s="732">
        <f>HLOOKUP(AI36,'3.  Distribution Rates'!$C$165:$P$179,15,FALSE)</f>
        <v>0</v>
      </c>
      <c r="AJ1860" s="732">
        <f>HLOOKUP(AJ36,'3.  Distribution Rates'!$C$165:$P$179,15,FALSE)</f>
        <v>0</v>
      </c>
      <c r="AK1860" s="732">
        <f>HLOOKUP(AK36,'3.  Distribution Rates'!$C$165:$P$179,15,FALSE)</f>
        <v>0</v>
      </c>
      <c r="AL1860" s="732">
        <f>HLOOKUP(AL36,'3.  Distribution Rates'!$C$165:$P$179,15,FALSE)</f>
        <v>0</v>
      </c>
      <c r="AM1860" s="732">
        <f>HLOOKUP(AM36,'3.  Distribution Rates'!$C$165:$P$179,15,FALSE)</f>
        <v>0</v>
      </c>
      <c r="AN1860" s="732">
        <f>HLOOKUP(AN36,'3.  Distribution Rates'!$C$165:$P$179,15,FALSE)</f>
        <v>0</v>
      </c>
      <c r="AO1860" s="732">
        <f>HLOOKUP(AO36,'3.  Distribution Rates'!$C$165:$P$179,15,FALSE)</f>
        <v>0</v>
      </c>
      <c r="AP1860" s="732">
        <f>HLOOKUP(AP36,'3.  Distribution Rates'!$C$165:$P$179,15,FALSE)</f>
        <v>0</v>
      </c>
      <c r="AQ1860" s="732">
        <f>HLOOKUP(AQ36,'3.  Distribution Rates'!$C$165:$P$179,15,FALSE)</f>
        <v>0</v>
      </c>
      <c r="AR1860" s="732">
        <f>HLOOKUP(AR36,'3.  Distribution Rates'!$C$165:$P$179,15,FALSE)</f>
        <v>0</v>
      </c>
      <c r="AS1860" s="395"/>
    </row>
    <row r="1861" spans="2:45">
      <c r="B1861" s="283" t="s">
        <v>821</v>
      </c>
      <c r="C1861" s="301"/>
      <c r="D1861" s="243"/>
      <c r="E1861" s="240"/>
      <c r="F1861" s="240"/>
      <c r="G1861" s="240"/>
      <c r="H1861" s="240"/>
      <c r="I1861" s="240"/>
      <c r="J1861" s="240"/>
      <c r="K1861" s="240"/>
      <c r="L1861" s="240"/>
      <c r="M1861" s="240"/>
      <c r="N1861" s="240"/>
      <c r="O1861" s="240"/>
      <c r="P1861" s="240"/>
      <c r="Q1861" s="240"/>
      <c r="R1861" s="251"/>
      <c r="S1861" s="240"/>
      <c r="T1861" s="240"/>
      <c r="U1861" s="240"/>
      <c r="V1861" s="243"/>
      <c r="W1861" s="243"/>
      <c r="X1861" s="243"/>
      <c r="Y1861" s="243"/>
      <c r="Z1861" s="240"/>
      <c r="AA1861" s="240"/>
      <c r="AB1861" s="240"/>
      <c r="AC1861" s="240"/>
      <c r="AD1861" s="240"/>
      <c r="AE1861" s="331">
        <f>'4.  2011-2014 LRAM'!AM150*AE1860</f>
        <v>0</v>
      </c>
      <c r="AF1861" s="331">
        <f>'4.  2011-2014 LRAM'!AN150*AF1860</f>
        <v>0</v>
      </c>
      <c r="AG1861" s="331">
        <f>'4.  2011-2014 LRAM'!AO150*AG1860</f>
        <v>0</v>
      </c>
      <c r="AH1861" s="331">
        <f>'4.  2011-2014 LRAM'!AP150*AH1860</f>
        <v>0</v>
      </c>
      <c r="AI1861" s="331">
        <f>'4.  2011-2014 LRAM'!AQ150*AI1860</f>
        <v>0</v>
      </c>
      <c r="AJ1861" s="331">
        <f>'4.  2011-2014 LRAM'!AR150*AJ1860</f>
        <v>0</v>
      </c>
      <c r="AK1861" s="331">
        <f>'4.  2011-2014 LRAM'!AS150*AK1860</f>
        <v>0</v>
      </c>
      <c r="AL1861" s="331">
        <f>'4.  2011-2014 LRAM'!AT150*AL1860</f>
        <v>0</v>
      </c>
      <c r="AM1861" s="331">
        <f>'4.  2011-2014 LRAM'!AU150*AM1860</f>
        <v>0</v>
      </c>
      <c r="AN1861" s="331">
        <f>'4.  2011-2014 LRAM'!AV150*AN1860</f>
        <v>0</v>
      </c>
      <c r="AO1861" s="331">
        <f>'4.  2011-2014 LRAM'!AW150*AO1860</f>
        <v>0</v>
      </c>
      <c r="AP1861" s="331">
        <f>'4.  2011-2014 LRAM'!AX150*AP1860</f>
        <v>0</v>
      </c>
      <c r="AQ1861" s="331">
        <f>'4.  2011-2014 LRAM'!AY150*AQ1860</f>
        <v>0</v>
      </c>
      <c r="AR1861" s="331">
        <f>'4.  2011-2014 LRAM'!AZ150*AR1860</f>
        <v>0</v>
      </c>
      <c r="AS1861" s="543">
        <f>SUM(AE1861:AR1861)</f>
        <v>0</v>
      </c>
    </row>
    <row r="1862" spans="2:45">
      <c r="B1862" s="283" t="s">
        <v>822</v>
      </c>
      <c r="C1862" s="301"/>
      <c r="D1862" s="243"/>
      <c r="E1862" s="240"/>
      <c r="F1862" s="240"/>
      <c r="G1862" s="240"/>
      <c r="H1862" s="240"/>
      <c r="I1862" s="240"/>
      <c r="J1862" s="240"/>
      <c r="K1862" s="240"/>
      <c r="L1862" s="240"/>
      <c r="M1862" s="240"/>
      <c r="N1862" s="240"/>
      <c r="O1862" s="240"/>
      <c r="P1862" s="240"/>
      <c r="Q1862" s="240"/>
      <c r="R1862" s="251"/>
      <c r="S1862" s="240"/>
      <c r="T1862" s="240"/>
      <c r="U1862" s="240"/>
      <c r="V1862" s="243"/>
      <c r="W1862" s="243"/>
      <c r="X1862" s="243"/>
      <c r="Y1862" s="243"/>
      <c r="Z1862" s="240"/>
      <c r="AA1862" s="240"/>
      <c r="AB1862" s="240"/>
      <c r="AC1862" s="240"/>
      <c r="AD1862" s="240"/>
      <c r="AE1862" s="331">
        <f>'4.  2011-2014 LRAM'!AM289*AE1860</f>
        <v>0</v>
      </c>
      <c r="AF1862" s="331">
        <f>'4.  2011-2014 LRAM'!AN289*AF1860</f>
        <v>0</v>
      </c>
      <c r="AG1862" s="331">
        <f>'4.  2011-2014 LRAM'!AO289*AG1860</f>
        <v>0</v>
      </c>
      <c r="AH1862" s="331">
        <f>'4.  2011-2014 LRAM'!AP289*AH1860</f>
        <v>0</v>
      </c>
      <c r="AI1862" s="331">
        <f>'4.  2011-2014 LRAM'!AQ289*AI1860</f>
        <v>0</v>
      </c>
      <c r="AJ1862" s="331">
        <f>'4.  2011-2014 LRAM'!AR289*AJ1860</f>
        <v>0</v>
      </c>
      <c r="AK1862" s="331">
        <f>'4.  2011-2014 LRAM'!AS289*AK1860</f>
        <v>0</v>
      </c>
      <c r="AL1862" s="331">
        <f>'4.  2011-2014 LRAM'!AT289*AL1860</f>
        <v>0</v>
      </c>
      <c r="AM1862" s="331">
        <f>'4.  2011-2014 LRAM'!AU289*AM1860</f>
        <v>0</v>
      </c>
      <c r="AN1862" s="331">
        <f>'4.  2011-2014 LRAM'!AV289*AN1860</f>
        <v>0</v>
      </c>
      <c r="AO1862" s="331">
        <f>'4.  2011-2014 LRAM'!AW289*AO1860</f>
        <v>0</v>
      </c>
      <c r="AP1862" s="331">
        <f>'4.  2011-2014 LRAM'!AX289*AP1860</f>
        <v>0</v>
      </c>
      <c r="AQ1862" s="331">
        <f>'4.  2011-2014 LRAM'!AY289*AQ1860</f>
        <v>0</v>
      </c>
      <c r="AR1862" s="331">
        <f>'4.  2011-2014 LRAM'!AZ289*AR1860</f>
        <v>0</v>
      </c>
      <c r="AS1862" s="543">
        <f>SUM(AE1862:AR1862)</f>
        <v>0</v>
      </c>
    </row>
    <row r="1863" spans="2:45">
      <c r="B1863" s="283" t="s">
        <v>823</v>
      </c>
      <c r="C1863" s="301"/>
      <c r="D1863" s="243"/>
      <c r="E1863" s="240"/>
      <c r="F1863" s="240"/>
      <c r="G1863" s="240"/>
      <c r="H1863" s="240"/>
      <c r="I1863" s="240"/>
      <c r="J1863" s="240"/>
      <c r="K1863" s="240"/>
      <c r="L1863" s="240"/>
      <c r="M1863" s="240"/>
      <c r="N1863" s="240"/>
      <c r="O1863" s="240"/>
      <c r="P1863" s="240"/>
      <c r="Q1863" s="240"/>
      <c r="R1863" s="251"/>
      <c r="S1863" s="240"/>
      <c r="T1863" s="240"/>
      <c r="U1863" s="240"/>
      <c r="V1863" s="243"/>
      <c r="W1863" s="243"/>
      <c r="X1863" s="243"/>
      <c r="Y1863" s="243"/>
      <c r="Z1863" s="240"/>
      <c r="AA1863" s="240"/>
      <c r="AB1863" s="240"/>
      <c r="AC1863" s="240"/>
      <c r="AD1863" s="240"/>
      <c r="AE1863" s="331">
        <f>'4.  2011-2014 LRAM'!AM425*AE1860</f>
        <v>0</v>
      </c>
      <c r="AF1863" s="331">
        <f>'4.  2011-2014 LRAM'!AN425*AF1860</f>
        <v>0</v>
      </c>
      <c r="AG1863" s="331">
        <f>'4.  2011-2014 LRAM'!AO425*AG1860</f>
        <v>0</v>
      </c>
      <c r="AH1863" s="331">
        <f>'4.  2011-2014 LRAM'!AP425*AH1860</f>
        <v>0</v>
      </c>
      <c r="AI1863" s="331">
        <f>'4.  2011-2014 LRAM'!AQ425*AI1860</f>
        <v>0</v>
      </c>
      <c r="AJ1863" s="331">
        <f>'4.  2011-2014 LRAM'!AR425*AJ1860</f>
        <v>0</v>
      </c>
      <c r="AK1863" s="331">
        <f>'4.  2011-2014 LRAM'!AS425*AK1860</f>
        <v>0</v>
      </c>
      <c r="AL1863" s="331">
        <f>'4.  2011-2014 LRAM'!AT425*AL1860</f>
        <v>0</v>
      </c>
      <c r="AM1863" s="331">
        <f>'4.  2011-2014 LRAM'!AU425*AM1860</f>
        <v>0</v>
      </c>
      <c r="AN1863" s="331">
        <f>'4.  2011-2014 LRAM'!AV425*AN1860</f>
        <v>0</v>
      </c>
      <c r="AO1863" s="331">
        <f>'4.  2011-2014 LRAM'!AW425*AO1860</f>
        <v>0</v>
      </c>
      <c r="AP1863" s="331">
        <f>'4.  2011-2014 LRAM'!AX425*AP1860</f>
        <v>0</v>
      </c>
      <c r="AQ1863" s="331">
        <f>'4.  2011-2014 LRAM'!AY425*AQ1860</f>
        <v>0</v>
      </c>
      <c r="AR1863" s="331">
        <f>'4.  2011-2014 LRAM'!AZ425*AR1860</f>
        <v>0</v>
      </c>
      <c r="AS1863" s="543">
        <f>SUM(AE1863:AR1863)</f>
        <v>0</v>
      </c>
    </row>
    <row r="1864" spans="2:45">
      <c r="B1864" s="283" t="s">
        <v>824</v>
      </c>
      <c r="C1864" s="301"/>
      <c r="D1864" s="243"/>
      <c r="E1864" s="240"/>
      <c r="F1864" s="240"/>
      <c r="G1864" s="240"/>
      <c r="H1864" s="240"/>
      <c r="I1864" s="240"/>
      <c r="J1864" s="240"/>
      <c r="K1864" s="240"/>
      <c r="L1864" s="240"/>
      <c r="M1864" s="240"/>
      <c r="N1864" s="240"/>
      <c r="O1864" s="240"/>
      <c r="P1864" s="240"/>
      <c r="Q1864" s="240"/>
      <c r="R1864" s="251"/>
      <c r="S1864" s="240"/>
      <c r="T1864" s="240"/>
      <c r="U1864" s="240"/>
      <c r="V1864" s="243"/>
      <c r="W1864" s="243"/>
      <c r="X1864" s="243"/>
      <c r="Y1864" s="243"/>
      <c r="Z1864" s="240"/>
      <c r="AA1864" s="240"/>
      <c r="AB1864" s="240"/>
      <c r="AC1864" s="240"/>
      <c r="AD1864" s="240"/>
      <c r="AE1864" s="331">
        <f>'4.  2011-2014 LRAM'!AM562*AE1860</f>
        <v>0</v>
      </c>
      <c r="AF1864" s="331">
        <f>'4.  2011-2014 LRAM'!AN562*AF1860</f>
        <v>0</v>
      </c>
      <c r="AG1864" s="331">
        <f>'4.  2011-2014 LRAM'!AO562*AG1860</f>
        <v>0</v>
      </c>
      <c r="AH1864" s="331">
        <f>'4.  2011-2014 LRAM'!AP562*AH1860</f>
        <v>0</v>
      </c>
      <c r="AI1864" s="331">
        <f>'4.  2011-2014 LRAM'!AQ562*AI1860</f>
        <v>0</v>
      </c>
      <c r="AJ1864" s="331">
        <f>'4.  2011-2014 LRAM'!AR562*AJ1860</f>
        <v>0</v>
      </c>
      <c r="AK1864" s="331">
        <f>'4.  2011-2014 LRAM'!AS562*AK1860</f>
        <v>0</v>
      </c>
      <c r="AL1864" s="331">
        <f>'4.  2011-2014 LRAM'!AT562*AL1860</f>
        <v>0</v>
      </c>
      <c r="AM1864" s="331">
        <f>'4.  2011-2014 LRAM'!AU562*AM1860</f>
        <v>0</v>
      </c>
      <c r="AN1864" s="331">
        <f>'4.  2011-2014 LRAM'!AV562*AN1860</f>
        <v>0</v>
      </c>
      <c r="AO1864" s="331">
        <f>'4.  2011-2014 LRAM'!AW562*AO1860</f>
        <v>0</v>
      </c>
      <c r="AP1864" s="331">
        <f>'4.  2011-2014 LRAM'!AX562*AP1860</f>
        <v>0</v>
      </c>
      <c r="AQ1864" s="331">
        <f>'4.  2011-2014 LRAM'!AY562*AQ1860</f>
        <v>0</v>
      </c>
      <c r="AR1864" s="331">
        <f>'4.  2011-2014 LRAM'!AZ562*AR1860</f>
        <v>0</v>
      </c>
      <c r="AS1864" s="543">
        <f t="shared" ref="AS1864:AS1873" si="3747">SUM(AE1864:AR1864)</f>
        <v>0</v>
      </c>
    </row>
    <row r="1865" spans="2:45">
      <c r="B1865" s="283" t="s">
        <v>825</v>
      </c>
      <c r="C1865" s="301"/>
      <c r="D1865" s="243"/>
      <c r="E1865" s="240"/>
      <c r="F1865" s="240"/>
      <c r="G1865" s="240"/>
      <c r="H1865" s="240"/>
      <c r="I1865" s="240"/>
      <c r="J1865" s="240"/>
      <c r="K1865" s="240"/>
      <c r="L1865" s="240"/>
      <c r="M1865" s="240"/>
      <c r="N1865" s="240"/>
      <c r="O1865" s="240"/>
      <c r="P1865" s="240"/>
      <c r="Q1865" s="240"/>
      <c r="R1865" s="251"/>
      <c r="S1865" s="240"/>
      <c r="T1865" s="240"/>
      <c r="U1865" s="240"/>
      <c r="V1865" s="243"/>
      <c r="W1865" s="243"/>
      <c r="X1865" s="243"/>
      <c r="Y1865" s="243"/>
      <c r="Z1865" s="240"/>
      <c r="AA1865" s="240"/>
      <c r="AB1865" s="240"/>
      <c r="AC1865" s="240"/>
      <c r="AD1865" s="240"/>
      <c r="AE1865" s="331">
        <f t="shared" ref="AE1865:AR1865" si="3748">AE220*AE1860</f>
        <v>0</v>
      </c>
      <c r="AF1865" s="331">
        <f t="shared" si="3748"/>
        <v>0</v>
      </c>
      <c r="AG1865" s="331">
        <f t="shared" si="3748"/>
        <v>0</v>
      </c>
      <c r="AH1865" s="331">
        <f t="shared" si="3748"/>
        <v>0</v>
      </c>
      <c r="AI1865" s="331">
        <f t="shared" si="3748"/>
        <v>0</v>
      </c>
      <c r="AJ1865" s="331">
        <f t="shared" si="3748"/>
        <v>0</v>
      </c>
      <c r="AK1865" s="331">
        <f t="shared" si="3748"/>
        <v>0</v>
      </c>
      <c r="AL1865" s="331">
        <f t="shared" si="3748"/>
        <v>0</v>
      </c>
      <c r="AM1865" s="331">
        <f t="shared" si="3748"/>
        <v>0</v>
      </c>
      <c r="AN1865" s="331">
        <f t="shared" si="3748"/>
        <v>0</v>
      </c>
      <c r="AO1865" s="331">
        <f t="shared" si="3748"/>
        <v>0</v>
      </c>
      <c r="AP1865" s="331">
        <f t="shared" si="3748"/>
        <v>0</v>
      </c>
      <c r="AQ1865" s="331">
        <f t="shared" si="3748"/>
        <v>0</v>
      </c>
      <c r="AR1865" s="331">
        <f t="shared" si="3748"/>
        <v>0</v>
      </c>
      <c r="AS1865" s="543">
        <f t="shared" si="3747"/>
        <v>0</v>
      </c>
    </row>
    <row r="1866" spans="2:45">
      <c r="B1866" s="283" t="s">
        <v>826</v>
      </c>
      <c r="C1866" s="301"/>
      <c r="D1866" s="243"/>
      <c r="E1866" s="240"/>
      <c r="F1866" s="240"/>
      <c r="G1866" s="240"/>
      <c r="H1866" s="240"/>
      <c r="I1866" s="240"/>
      <c r="J1866" s="240"/>
      <c r="K1866" s="240"/>
      <c r="L1866" s="240"/>
      <c r="M1866" s="240"/>
      <c r="N1866" s="240"/>
      <c r="O1866" s="240"/>
      <c r="P1866" s="240"/>
      <c r="Q1866" s="240"/>
      <c r="R1866" s="251"/>
      <c r="S1866" s="240"/>
      <c r="T1866" s="240"/>
      <c r="U1866" s="240"/>
      <c r="V1866" s="243"/>
      <c r="W1866" s="243"/>
      <c r="X1866" s="243"/>
      <c r="Y1866" s="243"/>
      <c r="Z1866" s="240"/>
      <c r="AA1866" s="240"/>
      <c r="AB1866" s="240"/>
      <c r="AC1866" s="240"/>
      <c r="AD1866" s="240"/>
      <c r="AE1866" s="331">
        <f t="shared" ref="AE1866:AR1866" si="3749">AE410*AE1860</f>
        <v>0</v>
      </c>
      <c r="AF1866" s="331">
        <f t="shared" si="3749"/>
        <v>0</v>
      </c>
      <c r="AG1866" s="331">
        <f t="shared" si="3749"/>
        <v>0</v>
      </c>
      <c r="AH1866" s="331">
        <f t="shared" si="3749"/>
        <v>0</v>
      </c>
      <c r="AI1866" s="331">
        <f t="shared" si="3749"/>
        <v>0</v>
      </c>
      <c r="AJ1866" s="331">
        <f t="shared" si="3749"/>
        <v>0</v>
      </c>
      <c r="AK1866" s="331">
        <f t="shared" si="3749"/>
        <v>0</v>
      </c>
      <c r="AL1866" s="331">
        <f t="shared" si="3749"/>
        <v>0</v>
      </c>
      <c r="AM1866" s="331">
        <f t="shared" si="3749"/>
        <v>0</v>
      </c>
      <c r="AN1866" s="331">
        <f t="shared" si="3749"/>
        <v>0</v>
      </c>
      <c r="AO1866" s="331">
        <f t="shared" si="3749"/>
        <v>0</v>
      </c>
      <c r="AP1866" s="331">
        <f t="shared" si="3749"/>
        <v>0</v>
      </c>
      <c r="AQ1866" s="331">
        <f t="shared" si="3749"/>
        <v>0</v>
      </c>
      <c r="AR1866" s="331">
        <f t="shared" si="3749"/>
        <v>0</v>
      </c>
      <c r="AS1866" s="543">
        <f t="shared" si="3747"/>
        <v>0</v>
      </c>
    </row>
    <row r="1867" spans="2:45">
      <c r="B1867" s="283" t="s">
        <v>827</v>
      </c>
      <c r="C1867" s="301"/>
      <c r="D1867" s="243"/>
      <c r="E1867" s="240"/>
      <c r="F1867" s="240"/>
      <c r="G1867" s="240"/>
      <c r="H1867" s="240"/>
      <c r="I1867" s="240"/>
      <c r="J1867" s="240"/>
      <c r="K1867" s="240"/>
      <c r="L1867" s="240"/>
      <c r="M1867" s="240"/>
      <c r="N1867" s="240"/>
      <c r="O1867" s="240"/>
      <c r="P1867" s="240"/>
      <c r="Q1867" s="240"/>
      <c r="R1867" s="251"/>
      <c r="S1867" s="240"/>
      <c r="T1867" s="240"/>
      <c r="U1867" s="240"/>
      <c r="V1867" s="243"/>
      <c r="W1867" s="243"/>
      <c r="X1867" s="243"/>
      <c r="Y1867" s="243"/>
      <c r="Z1867" s="240"/>
      <c r="AA1867" s="240"/>
      <c r="AB1867" s="240"/>
      <c r="AC1867" s="240"/>
      <c r="AD1867" s="240"/>
      <c r="AE1867" s="331">
        <f t="shared" ref="AE1867:AR1867" si="3750">AE600*AE1860</f>
        <v>0</v>
      </c>
      <c r="AF1867" s="331">
        <f t="shared" si="3750"/>
        <v>0</v>
      </c>
      <c r="AG1867" s="331">
        <f t="shared" si="3750"/>
        <v>0</v>
      </c>
      <c r="AH1867" s="331">
        <f t="shared" si="3750"/>
        <v>0</v>
      </c>
      <c r="AI1867" s="331">
        <f t="shared" si="3750"/>
        <v>0</v>
      </c>
      <c r="AJ1867" s="331">
        <f t="shared" si="3750"/>
        <v>0</v>
      </c>
      <c r="AK1867" s="331">
        <f t="shared" si="3750"/>
        <v>0</v>
      </c>
      <c r="AL1867" s="331">
        <f t="shared" si="3750"/>
        <v>0</v>
      </c>
      <c r="AM1867" s="331">
        <f t="shared" si="3750"/>
        <v>0</v>
      </c>
      <c r="AN1867" s="331">
        <f t="shared" si="3750"/>
        <v>0</v>
      </c>
      <c r="AO1867" s="331">
        <f t="shared" si="3750"/>
        <v>0</v>
      </c>
      <c r="AP1867" s="331">
        <f t="shared" si="3750"/>
        <v>0</v>
      </c>
      <c r="AQ1867" s="331">
        <f t="shared" si="3750"/>
        <v>0</v>
      </c>
      <c r="AR1867" s="331">
        <f t="shared" si="3750"/>
        <v>0</v>
      </c>
      <c r="AS1867" s="543">
        <f t="shared" si="3747"/>
        <v>0</v>
      </c>
    </row>
    <row r="1868" spans="2:45">
      <c r="B1868" s="283" t="s">
        <v>828</v>
      </c>
      <c r="C1868" s="301"/>
      <c r="D1868" s="243"/>
      <c r="E1868" s="240"/>
      <c r="F1868" s="240"/>
      <c r="G1868" s="240"/>
      <c r="H1868" s="240"/>
      <c r="I1868" s="240"/>
      <c r="J1868" s="240"/>
      <c r="K1868" s="240"/>
      <c r="L1868" s="240"/>
      <c r="M1868" s="240"/>
      <c r="N1868" s="240"/>
      <c r="O1868" s="240"/>
      <c r="P1868" s="240"/>
      <c r="Q1868" s="240"/>
      <c r="R1868" s="251"/>
      <c r="S1868" s="240"/>
      <c r="T1868" s="240"/>
      <c r="U1868" s="240"/>
      <c r="V1868" s="243"/>
      <c r="W1868" s="243"/>
      <c r="X1868" s="243"/>
      <c r="Y1868" s="243"/>
      <c r="Z1868" s="240"/>
      <c r="AA1868" s="240"/>
      <c r="AB1868" s="240"/>
      <c r="AC1868" s="240"/>
      <c r="AD1868" s="240"/>
      <c r="AE1868" s="331">
        <f t="shared" ref="AE1868:AR1868" si="3751">AE790*AE1860</f>
        <v>0</v>
      </c>
      <c r="AF1868" s="331">
        <f t="shared" si="3751"/>
        <v>0</v>
      </c>
      <c r="AG1868" s="331">
        <f t="shared" si="3751"/>
        <v>0</v>
      </c>
      <c r="AH1868" s="331">
        <f t="shared" si="3751"/>
        <v>0</v>
      </c>
      <c r="AI1868" s="331">
        <f t="shared" si="3751"/>
        <v>0</v>
      </c>
      <c r="AJ1868" s="331">
        <f t="shared" si="3751"/>
        <v>0</v>
      </c>
      <c r="AK1868" s="331">
        <f t="shared" si="3751"/>
        <v>0</v>
      </c>
      <c r="AL1868" s="331">
        <f t="shared" si="3751"/>
        <v>0</v>
      </c>
      <c r="AM1868" s="331">
        <f t="shared" si="3751"/>
        <v>0</v>
      </c>
      <c r="AN1868" s="331">
        <f t="shared" si="3751"/>
        <v>0</v>
      </c>
      <c r="AO1868" s="331">
        <f t="shared" si="3751"/>
        <v>0</v>
      </c>
      <c r="AP1868" s="331">
        <f t="shared" si="3751"/>
        <v>0</v>
      </c>
      <c r="AQ1868" s="331">
        <f t="shared" si="3751"/>
        <v>0</v>
      </c>
      <c r="AR1868" s="331">
        <f t="shared" si="3751"/>
        <v>0</v>
      </c>
      <c r="AS1868" s="543">
        <f t="shared" si="3747"/>
        <v>0</v>
      </c>
    </row>
    <row r="1869" spans="2:45">
      <c r="B1869" s="283" t="s">
        <v>829</v>
      </c>
      <c r="C1869" s="301"/>
      <c r="D1869" s="243"/>
      <c r="E1869" s="240"/>
      <c r="F1869" s="240"/>
      <c r="G1869" s="240"/>
      <c r="H1869" s="240"/>
      <c r="I1869" s="240"/>
      <c r="J1869" s="240"/>
      <c r="K1869" s="240"/>
      <c r="L1869" s="240"/>
      <c r="M1869" s="240"/>
      <c r="N1869" s="240"/>
      <c r="O1869" s="240"/>
      <c r="P1869" s="240"/>
      <c r="Q1869" s="240"/>
      <c r="R1869" s="251"/>
      <c r="S1869" s="240"/>
      <c r="T1869" s="240"/>
      <c r="U1869" s="240"/>
      <c r="V1869" s="243"/>
      <c r="W1869" s="243"/>
      <c r="X1869" s="243"/>
      <c r="Y1869" s="243"/>
      <c r="Z1869" s="240"/>
      <c r="AA1869" s="240"/>
      <c r="AB1869" s="240"/>
      <c r="AC1869" s="240"/>
      <c r="AD1869" s="240"/>
      <c r="AE1869" s="331">
        <f t="shared" ref="AE1869:AR1869" si="3752">AE985*AE1860</f>
        <v>0</v>
      </c>
      <c r="AF1869" s="331">
        <f t="shared" si="3752"/>
        <v>0</v>
      </c>
      <c r="AG1869" s="331">
        <f t="shared" si="3752"/>
        <v>0</v>
      </c>
      <c r="AH1869" s="331">
        <f t="shared" si="3752"/>
        <v>0</v>
      </c>
      <c r="AI1869" s="331">
        <f t="shared" si="3752"/>
        <v>0</v>
      </c>
      <c r="AJ1869" s="331">
        <f t="shared" si="3752"/>
        <v>0</v>
      </c>
      <c r="AK1869" s="331">
        <f t="shared" si="3752"/>
        <v>0</v>
      </c>
      <c r="AL1869" s="331">
        <f t="shared" si="3752"/>
        <v>0</v>
      </c>
      <c r="AM1869" s="331">
        <f t="shared" si="3752"/>
        <v>0</v>
      </c>
      <c r="AN1869" s="331">
        <f t="shared" si="3752"/>
        <v>0</v>
      </c>
      <c r="AO1869" s="331">
        <f t="shared" si="3752"/>
        <v>0</v>
      </c>
      <c r="AP1869" s="331">
        <f t="shared" si="3752"/>
        <v>0</v>
      </c>
      <c r="AQ1869" s="331">
        <f t="shared" si="3752"/>
        <v>0</v>
      </c>
      <c r="AR1869" s="331">
        <f t="shared" si="3752"/>
        <v>0</v>
      </c>
      <c r="AS1869" s="543">
        <f t="shared" si="3747"/>
        <v>0</v>
      </c>
    </row>
    <row r="1870" spans="2:45">
      <c r="B1870" s="283" t="s">
        <v>830</v>
      </c>
      <c r="C1870" s="301"/>
      <c r="D1870" s="243"/>
      <c r="E1870" s="240"/>
      <c r="F1870" s="240"/>
      <c r="G1870" s="240"/>
      <c r="H1870" s="240"/>
      <c r="I1870" s="240"/>
      <c r="J1870" s="240"/>
      <c r="K1870" s="240"/>
      <c r="L1870" s="240"/>
      <c r="M1870" s="240"/>
      <c r="N1870" s="240"/>
      <c r="O1870" s="240"/>
      <c r="P1870" s="240"/>
      <c r="Q1870" s="240"/>
      <c r="R1870" s="251"/>
      <c r="S1870" s="240"/>
      <c r="T1870" s="240"/>
      <c r="U1870" s="240"/>
      <c r="V1870" s="243"/>
      <c r="W1870" s="243"/>
      <c r="X1870" s="243"/>
      <c r="Y1870" s="243"/>
      <c r="Z1870" s="240"/>
      <c r="AA1870" s="240"/>
      <c r="AB1870" s="240"/>
      <c r="AC1870" s="240"/>
      <c r="AD1870" s="240"/>
      <c r="AE1870" s="331">
        <f t="shared" ref="AE1870:AR1870" si="3753">AE1180*AE1860</f>
        <v>0</v>
      </c>
      <c r="AF1870" s="331">
        <f t="shared" si="3753"/>
        <v>0</v>
      </c>
      <c r="AG1870" s="331">
        <f t="shared" si="3753"/>
        <v>0</v>
      </c>
      <c r="AH1870" s="331">
        <f t="shared" si="3753"/>
        <v>0</v>
      </c>
      <c r="AI1870" s="331">
        <f t="shared" si="3753"/>
        <v>0</v>
      </c>
      <c r="AJ1870" s="331">
        <f t="shared" si="3753"/>
        <v>0</v>
      </c>
      <c r="AK1870" s="331">
        <f t="shared" si="3753"/>
        <v>0</v>
      </c>
      <c r="AL1870" s="331">
        <f t="shared" si="3753"/>
        <v>0</v>
      </c>
      <c r="AM1870" s="331">
        <f t="shared" si="3753"/>
        <v>0</v>
      </c>
      <c r="AN1870" s="331">
        <f t="shared" si="3753"/>
        <v>0</v>
      </c>
      <c r="AO1870" s="331">
        <f t="shared" si="3753"/>
        <v>0</v>
      </c>
      <c r="AP1870" s="331">
        <f t="shared" si="3753"/>
        <v>0</v>
      </c>
      <c r="AQ1870" s="331">
        <f t="shared" si="3753"/>
        <v>0</v>
      </c>
      <c r="AR1870" s="331">
        <f t="shared" si="3753"/>
        <v>0</v>
      </c>
      <c r="AS1870" s="543">
        <f t="shared" si="3747"/>
        <v>0</v>
      </c>
    </row>
    <row r="1871" spans="2:45">
      <c r="B1871" s="283" t="s">
        <v>831</v>
      </c>
      <c r="C1871" s="301"/>
      <c r="D1871" s="243"/>
      <c r="E1871" s="240"/>
      <c r="F1871" s="240"/>
      <c r="G1871" s="240"/>
      <c r="H1871" s="240"/>
      <c r="I1871" s="240"/>
      <c r="J1871" s="240"/>
      <c r="K1871" s="240"/>
      <c r="L1871" s="240"/>
      <c r="M1871" s="240"/>
      <c r="N1871" s="240"/>
      <c r="O1871" s="240"/>
      <c r="P1871" s="240"/>
      <c r="Q1871" s="240"/>
      <c r="R1871" s="251"/>
      <c r="S1871" s="240"/>
      <c r="T1871" s="240"/>
      <c r="U1871" s="240"/>
      <c r="V1871" s="243"/>
      <c r="W1871" s="243"/>
      <c r="X1871" s="243"/>
      <c r="Y1871" s="243"/>
      <c r="Z1871" s="240"/>
      <c r="AA1871" s="240"/>
      <c r="AB1871" s="240"/>
      <c r="AC1871" s="240"/>
      <c r="AD1871" s="240"/>
      <c r="AE1871" s="331">
        <f t="shared" ref="AE1871:AR1871" si="3754">AE1375*AE1860</f>
        <v>0</v>
      </c>
      <c r="AF1871" s="331">
        <f t="shared" si="3754"/>
        <v>0</v>
      </c>
      <c r="AG1871" s="331">
        <f t="shared" si="3754"/>
        <v>0</v>
      </c>
      <c r="AH1871" s="331">
        <f t="shared" si="3754"/>
        <v>0</v>
      </c>
      <c r="AI1871" s="331">
        <f t="shared" si="3754"/>
        <v>0</v>
      </c>
      <c r="AJ1871" s="331">
        <f t="shared" si="3754"/>
        <v>0</v>
      </c>
      <c r="AK1871" s="331">
        <f t="shared" si="3754"/>
        <v>0</v>
      </c>
      <c r="AL1871" s="331">
        <f t="shared" si="3754"/>
        <v>0</v>
      </c>
      <c r="AM1871" s="331">
        <f t="shared" si="3754"/>
        <v>0</v>
      </c>
      <c r="AN1871" s="331">
        <f t="shared" si="3754"/>
        <v>0</v>
      </c>
      <c r="AO1871" s="331">
        <f t="shared" si="3754"/>
        <v>0</v>
      </c>
      <c r="AP1871" s="331">
        <f t="shared" si="3754"/>
        <v>0</v>
      </c>
      <c r="AQ1871" s="331">
        <f t="shared" si="3754"/>
        <v>0</v>
      </c>
      <c r="AR1871" s="331">
        <f t="shared" si="3754"/>
        <v>0</v>
      </c>
      <c r="AS1871" s="543">
        <f t="shared" si="3747"/>
        <v>0</v>
      </c>
    </row>
    <row r="1872" spans="2:45">
      <c r="B1872" s="283" t="s">
        <v>832</v>
      </c>
      <c r="C1872" s="301"/>
      <c r="D1872" s="243"/>
      <c r="E1872" s="240"/>
      <c r="F1872" s="240"/>
      <c r="G1872" s="240"/>
      <c r="H1872" s="240"/>
      <c r="I1872" s="240"/>
      <c r="J1872" s="240"/>
      <c r="K1872" s="240"/>
      <c r="L1872" s="240"/>
      <c r="M1872" s="240"/>
      <c r="N1872" s="240"/>
      <c r="O1872" s="240"/>
      <c r="P1872" s="240"/>
      <c r="Q1872" s="240"/>
      <c r="R1872" s="251"/>
      <c r="S1872" s="240"/>
      <c r="T1872" s="240"/>
      <c r="U1872" s="240"/>
      <c r="V1872" s="243"/>
      <c r="W1872" s="243"/>
      <c r="X1872" s="243"/>
      <c r="Y1872" s="243"/>
      <c r="Z1872" s="240"/>
      <c r="AA1872" s="240"/>
      <c r="AB1872" s="240"/>
      <c r="AC1872" s="240"/>
      <c r="AD1872" s="240"/>
      <c r="AE1872" s="331">
        <f t="shared" ref="AE1872:AR1872" si="3755">AE1569*AE1860</f>
        <v>0</v>
      </c>
      <c r="AF1872" s="331">
        <f t="shared" si="3755"/>
        <v>0</v>
      </c>
      <c r="AG1872" s="331">
        <f t="shared" si="3755"/>
        <v>0</v>
      </c>
      <c r="AH1872" s="331">
        <f t="shared" si="3755"/>
        <v>0</v>
      </c>
      <c r="AI1872" s="331">
        <f t="shared" si="3755"/>
        <v>0</v>
      </c>
      <c r="AJ1872" s="331">
        <f t="shared" si="3755"/>
        <v>0</v>
      </c>
      <c r="AK1872" s="331">
        <f t="shared" si="3755"/>
        <v>0</v>
      </c>
      <c r="AL1872" s="331">
        <f t="shared" si="3755"/>
        <v>0</v>
      </c>
      <c r="AM1872" s="331">
        <f t="shared" si="3755"/>
        <v>0</v>
      </c>
      <c r="AN1872" s="331">
        <f t="shared" si="3755"/>
        <v>0</v>
      </c>
      <c r="AO1872" s="331">
        <f t="shared" si="3755"/>
        <v>0</v>
      </c>
      <c r="AP1872" s="331">
        <f t="shared" si="3755"/>
        <v>0</v>
      </c>
      <c r="AQ1872" s="331">
        <f t="shared" si="3755"/>
        <v>0</v>
      </c>
      <c r="AR1872" s="331">
        <f t="shared" si="3755"/>
        <v>0</v>
      </c>
      <c r="AS1872" s="543">
        <f t="shared" si="3747"/>
        <v>0</v>
      </c>
    </row>
    <row r="1873" spans="2:45" ht="15.75">
      <c r="B1873" s="305" t="s">
        <v>990</v>
      </c>
      <c r="C1873" s="301"/>
      <c r="D1873" s="263"/>
      <c r="E1873" s="293"/>
      <c r="F1873" s="293"/>
      <c r="G1873" s="293"/>
      <c r="H1873" s="293"/>
      <c r="I1873" s="293"/>
      <c r="J1873" s="293"/>
      <c r="K1873" s="293"/>
      <c r="L1873" s="293"/>
      <c r="M1873" s="293"/>
      <c r="N1873" s="293"/>
      <c r="O1873" s="293"/>
      <c r="P1873" s="293"/>
      <c r="Q1873" s="293"/>
      <c r="R1873" s="260"/>
      <c r="S1873" s="293"/>
      <c r="T1873" s="293"/>
      <c r="U1873" s="293"/>
      <c r="V1873" s="263"/>
      <c r="W1873" s="263"/>
      <c r="X1873" s="263"/>
      <c r="Y1873" s="263"/>
      <c r="Z1873" s="293"/>
      <c r="AA1873" s="293"/>
      <c r="AB1873" s="293"/>
      <c r="AC1873" s="293"/>
      <c r="AD1873" s="293"/>
      <c r="AE1873" s="302">
        <f>SUM(AE1861:AE1872)</f>
        <v>0</v>
      </c>
      <c r="AF1873" s="302">
        <f t="shared" ref="AF1873:AR1873" si="3756">SUM(AF1861:AF1872)</f>
        <v>0</v>
      </c>
      <c r="AG1873" s="302">
        <f t="shared" si="3756"/>
        <v>0</v>
      </c>
      <c r="AH1873" s="302">
        <f t="shared" si="3756"/>
        <v>0</v>
      </c>
      <c r="AI1873" s="302">
        <f t="shared" si="3756"/>
        <v>0</v>
      </c>
      <c r="AJ1873" s="302">
        <f t="shared" si="3756"/>
        <v>0</v>
      </c>
      <c r="AK1873" s="302">
        <f t="shared" si="3756"/>
        <v>0</v>
      </c>
      <c r="AL1873" s="302">
        <f t="shared" si="3756"/>
        <v>0</v>
      </c>
      <c r="AM1873" s="302">
        <f t="shared" si="3756"/>
        <v>0</v>
      </c>
      <c r="AN1873" s="302">
        <f t="shared" si="3756"/>
        <v>0</v>
      </c>
      <c r="AO1873" s="302">
        <f t="shared" si="3756"/>
        <v>0</v>
      </c>
      <c r="AP1873" s="302">
        <f t="shared" si="3756"/>
        <v>0</v>
      </c>
      <c r="AQ1873" s="302">
        <f t="shared" si="3756"/>
        <v>0</v>
      </c>
      <c r="AR1873" s="302">
        <f t="shared" si="3756"/>
        <v>0</v>
      </c>
      <c r="AS1873" s="359">
        <f t="shared" si="3747"/>
        <v>0</v>
      </c>
    </row>
    <row r="1874" spans="2:45" ht="15.75">
      <c r="B1874" s="305" t="s">
        <v>991</v>
      </c>
      <c r="C1874" s="301"/>
      <c r="D1874" s="306"/>
      <c r="E1874" s="293"/>
      <c r="F1874" s="293"/>
      <c r="G1874" s="293"/>
      <c r="H1874" s="293"/>
      <c r="I1874" s="293"/>
      <c r="J1874" s="293"/>
      <c r="K1874" s="293"/>
      <c r="L1874" s="293"/>
      <c r="M1874" s="293"/>
      <c r="N1874" s="293"/>
      <c r="O1874" s="293"/>
      <c r="P1874" s="293"/>
      <c r="Q1874" s="293"/>
      <c r="R1874" s="260"/>
      <c r="S1874" s="293"/>
      <c r="T1874" s="293"/>
      <c r="U1874" s="293"/>
      <c r="V1874" s="263"/>
      <c r="W1874" s="263"/>
      <c r="X1874" s="263"/>
      <c r="Y1874" s="263"/>
      <c r="Z1874" s="293"/>
      <c r="AA1874" s="293"/>
      <c r="AB1874" s="293"/>
      <c r="AC1874" s="293"/>
      <c r="AD1874" s="293"/>
      <c r="AE1874" s="303">
        <f>AE1858*AE1860</f>
        <v>0</v>
      </c>
      <c r="AF1874" s="303">
        <f t="shared" ref="AF1874:AR1874" si="3757">AF1858*AF1860</f>
        <v>0</v>
      </c>
      <c r="AG1874" s="303">
        <f t="shared" si="3757"/>
        <v>0</v>
      </c>
      <c r="AH1874" s="303">
        <f t="shared" si="3757"/>
        <v>0</v>
      </c>
      <c r="AI1874" s="303">
        <f t="shared" si="3757"/>
        <v>0</v>
      </c>
      <c r="AJ1874" s="303">
        <f t="shared" si="3757"/>
        <v>0</v>
      </c>
      <c r="AK1874" s="303">
        <f t="shared" si="3757"/>
        <v>0</v>
      </c>
      <c r="AL1874" s="303">
        <f t="shared" si="3757"/>
        <v>0</v>
      </c>
      <c r="AM1874" s="303">
        <f t="shared" si="3757"/>
        <v>0</v>
      </c>
      <c r="AN1874" s="303">
        <f t="shared" si="3757"/>
        <v>0</v>
      </c>
      <c r="AO1874" s="303">
        <f t="shared" si="3757"/>
        <v>0</v>
      </c>
      <c r="AP1874" s="303">
        <f t="shared" si="3757"/>
        <v>0</v>
      </c>
      <c r="AQ1874" s="303">
        <f t="shared" si="3757"/>
        <v>0</v>
      </c>
      <c r="AR1874" s="303">
        <f t="shared" si="3757"/>
        <v>0</v>
      </c>
      <c r="AS1874" s="359">
        <f>SUM(AE1874:AR1874)</f>
        <v>0</v>
      </c>
    </row>
    <row r="1875" spans="2:45" ht="15.75">
      <c r="B1875" s="305" t="s">
        <v>992</v>
      </c>
      <c r="C1875" s="301"/>
      <c r="D1875" s="306"/>
      <c r="E1875" s="293"/>
      <c r="F1875" s="293"/>
      <c r="G1875" s="293"/>
      <c r="H1875" s="293"/>
      <c r="I1875" s="293"/>
      <c r="J1875" s="293"/>
      <c r="K1875" s="293"/>
      <c r="L1875" s="293"/>
      <c r="M1875" s="293"/>
      <c r="N1875" s="293"/>
      <c r="O1875" s="293"/>
      <c r="P1875" s="293"/>
      <c r="Q1875" s="293"/>
      <c r="R1875" s="260"/>
      <c r="S1875" s="293"/>
      <c r="T1875" s="293"/>
      <c r="U1875" s="293"/>
      <c r="V1875" s="306"/>
      <c r="W1875" s="306"/>
      <c r="X1875" s="306"/>
      <c r="Y1875" s="306"/>
      <c r="Z1875" s="293"/>
      <c r="AA1875" s="293"/>
      <c r="AB1875" s="293"/>
      <c r="AC1875" s="293"/>
      <c r="AD1875" s="293"/>
      <c r="AE1875" s="307"/>
      <c r="AF1875" s="307"/>
      <c r="AG1875" s="307"/>
      <c r="AH1875" s="307"/>
      <c r="AI1875" s="307"/>
      <c r="AJ1875" s="307"/>
      <c r="AK1875" s="307"/>
      <c r="AL1875" s="307"/>
      <c r="AM1875" s="307"/>
      <c r="AN1875" s="307"/>
      <c r="AO1875" s="307"/>
      <c r="AP1875" s="307"/>
      <c r="AQ1875" s="307"/>
      <c r="AR1875" s="307"/>
      <c r="AS1875" s="359">
        <f>AS1873-AS1874</f>
        <v>0</v>
      </c>
    </row>
    <row r="1876" spans="2:45">
      <c r="B1876" s="334"/>
      <c r="C1876" s="396"/>
      <c r="D1876" s="396"/>
      <c r="E1876" s="397"/>
      <c r="F1876" s="397"/>
      <c r="G1876" s="397"/>
      <c r="H1876" s="397"/>
      <c r="I1876" s="397"/>
      <c r="J1876" s="397"/>
      <c r="K1876" s="397"/>
      <c r="L1876" s="397"/>
      <c r="M1876" s="397"/>
      <c r="N1876" s="397"/>
      <c r="O1876" s="397"/>
      <c r="P1876" s="397"/>
      <c r="Q1876" s="397"/>
      <c r="R1876" s="398"/>
      <c r="S1876" s="397"/>
      <c r="T1876" s="397"/>
      <c r="U1876" s="397"/>
      <c r="V1876" s="396"/>
      <c r="W1876" s="399"/>
      <c r="X1876" s="396"/>
      <c r="Y1876" s="396"/>
      <c r="Z1876" s="397"/>
      <c r="AA1876" s="397"/>
      <c r="AB1876" s="397"/>
      <c r="AC1876" s="397"/>
      <c r="AD1876" s="397"/>
      <c r="AE1876" s="400"/>
      <c r="AF1876" s="400"/>
      <c r="AG1876" s="400"/>
      <c r="AH1876" s="400"/>
      <c r="AI1876" s="400"/>
      <c r="AJ1876" s="400"/>
      <c r="AK1876" s="400"/>
      <c r="AL1876" s="400"/>
      <c r="AM1876" s="400"/>
      <c r="AN1876" s="400"/>
      <c r="AO1876" s="400"/>
      <c r="AP1876" s="400"/>
      <c r="AQ1876" s="400"/>
      <c r="AR1876" s="400"/>
      <c r="AS1876" s="339"/>
    </row>
  </sheetData>
  <sheetProtection formatCells="0" formatColumns="0" formatRows="0" insertColumns="0" insertRows="0" insertHyperlinks="0" deleteColumns="0" deleteRows="0" sort="0" autoFilter="0" pivotTables="0"/>
  <mergeCells count="87">
    <mergeCell ref="C1769:AD1769"/>
    <mergeCell ref="C23:AD23"/>
    <mergeCell ref="C22:AD22"/>
    <mergeCell ref="C21:AD21"/>
    <mergeCell ref="C20:AD20"/>
    <mergeCell ref="C415:C416"/>
    <mergeCell ref="S225:AD225"/>
    <mergeCell ref="Q605:Q606"/>
    <mergeCell ref="C19:AD19"/>
    <mergeCell ref="B15:B17"/>
    <mergeCell ref="B35:B36"/>
    <mergeCell ref="C35:C36"/>
    <mergeCell ref="B19:B20"/>
    <mergeCell ref="B25:B26"/>
    <mergeCell ref="C17:D17"/>
    <mergeCell ref="E35:P35"/>
    <mergeCell ref="S35:AD35"/>
    <mergeCell ref="AE415:AS415"/>
    <mergeCell ref="AE225:AS225"/>
    <mergeCell ref="Q35:Q36"/>
    <mergeCell ref="AE35:AS35"/>
    <mergeCell ref="S415:AD415"/>
    <mergeCell ref="Q415:Q416"/>
    <mergeCell ref="B415:B416"/>
    <mergeCell ref="E415:P415"/>
    <mergeCell ref="B225:B226"/>
    <mergeCell ref="C225:C226"/>
    <mergeCell ref="Q225:Q226"/>
    <mergeCell ref="E225:P225"/>
    <mergeCell ref="AE605:AS605"/>
    <mergeCell ref="Q990:Q991"/>
    <mergeCell ref="B990:B991"/>
    <mergeCell ref="C990:C991"/>
    <mergeCell ref="E795:P795"/>
    <mergeCell ref="E990:P990"/>
    <mergeCell ref="AE990:AS990"/>
    <mergeCell ref="B795:B796"/>
    <mergeCell ref="C795:C796"/>
    <mergeCell ref="Q795:Q796"/>
    <mergeCell ref="AE795:AS795"/>
    <mergeCell ref="S605:AD605"/>
    <mergeCell ref="S795:AD795"/>
    <mergeCell ref="S990:AD990"/>
    <mergeCell ref="B605:B606"/>
    <mergeCell ref="C605:C606"/>
    <mergeCell ref="AE1185:AS1185"/>
    <mergeCell ref="B1379:B1380"/>
    <mergeCell ref="C1379:C1380"/>
    <mergeCell ref="Q1379:Q1380"/>
    <mergeCell ref="AE1379:AS1379"/>
    <mergeCell ref="B1185:B1186"/>
    <mergeCell ref="C1185:C1186"/>
    <mergeCell ref="Q1185:Q1186"/>
    <mergeCell ref="E1185:P1185"/>
    <mergeCell ref="E1379:P1379"/>
    <mergeCell ref="S1185:AD1185"/>
    <mergeCell ref="S1379:AD1379"/>
    <mergeCell ref="B1773:B1774"/>
    <mergeCell ref="C1773:C1774"/>
    <mergeCell ref="Q1773:Q1774"/>
    <mergeCell ref="AE1773:AS1773"/>
    <mergeCell ref="E1773:P1773"/>
    <mergeCell ref="S1773:AD1773"/>
    <mergeCell ref="AE1799:AS1799"/>
    <mergeCell ref="B1826:B1827"/>
    <mergeCell ref="C1826:C1827"/>
    <mergeCell ref="Q1826:Q1827"/>
    <mergeCell ref="AE1826:AS1826"/>
    <mergeCell ref="B1799:B1800"/>
    <mergeCell ref="C1799:C1800"/>
    <mergeCell ref="Q1799:Q1800"/>
    <mergeCell ref="E1799:P1799"/>
    <mergeCell ref="E1826:P1826"/>
    <mergeCell ref="S1826:AD1826"/>
    <mergeCell ref="S1799:AD1799"/>
    <mergeCell ref="AE1853:AS1853"/>
    <mergeCell ref="B1853:B1854"/>
    <mergeCell ref="C1853:C1854"/>
    <mergeCell ref="Q1853:Q1854"/>
    <mergeCell ref="E1853:P1853"/>
    <mergeCell ref="S1853:AD1853"/>
    <mergeCell ref="AE1573:AS1573"/>
    <mergeCell ref="B1573:B1574"/>
    <mergeCell ref="C1573:C1574"/>
    <mergeCell ref="E1573:P1573"/>
    <mergeCell ref="Q1573:Q1574"/>
    <mergeCell ref="S1573:AD1573"/>
  </mergeCells>
  <phoneticPr fontId="246" type="noConversion"/>
  <hyperlinks>
    <hyperlink ref="C25" location="Table_5_a.__2015_Lost_Revenues_Work_Form" display="Table 5-a.  2015 Lost Revenues" xr:uid="{00000000-0004-0000-0A00-000000000000}"/>
    <hyperlink ref="C26" location="Table_5_b.__2016_Lost_Revenues_Work_Form" display="Table 5-b.  2016 Lost Revenues " xr:uid="{00000000-0004-0000-0A00-000001000000}"/>
    <hyperlink ref="C27" location="Table_5_c.__2017_Lost_Revenues_Work_Form" display="Table 5-c.  2017 Lost Revenues " xr:uid="{00000000-0004-0000-0A00-000002000000}"/>
    <hyperlink ref="C28" location="Table_5_d.__2018_Lost_Revenues_Work_Form" display="Table 5-d.  2018 Lost Revenues " xr:uid="{00000000-0004-0000-0A00-000003000000}"/>
    <hyperlink ref="D604" location="'5.  2015-2020 LRAM'!A1" display="Return to top" xr:uid="{00000000-0004-0000-0A00-000004000000}"/>
    <hyperlink ref="C29" location="Table_5_e.__2019_Lost_Revenues_Work_Form" display="Table 5-e.  2019 Lost Revenues" xr:uid="{00000000-0004-0000-0A00-000005000000}"/>
    <hyperlink ref="C30" location="Table_5_f.__2020_Lost_Revenues_Work_Form" display="Table 5-f.  2020 Lost Revenues" xr:uid="{00000000-0004-0000-0A00-000006000000}"/>
    <hyperlink ref="D224" location="'5.  2015-2020 LRAM'!A1" display="Return to top" xr:uid="{00000000-0004-0000-0A00-000007000000}"/>
    <hyperlink ref="D414" location="'5.  2015-2020 LRAM'!A1" display="Return to top" xr:uid="{00000000-0004-0000-0A00-000008000000}"/>
    <hyperlink ref="D794" location="'5.  2015-2027 LRAM'!A1" display="Return to top" xr:uid="{00000000-0004-0000-0A00-000009000000}"/>
    <hyperlink ref="D989" location="'5.  2015-2020 LRAM'!A1" display="Return to top" xr:uid="{00000000-0004-0000-0A00-00000A000000}"/>
    <hyperlink ref="B1183" location="'5.  2015-2020 LRAM'!A1" display="Return to top" xr:uid="{00000000-0004-0000-0A00-00000B000000}"/>
    <hyperlink ref="F25" location="Table_5_g.__2021_Lost_Revenues_Work_Form" display="Table 5-f.  2021 Lost Revenues" xr:uid="{BDB3503E-0457-4355-A0DC-8854CC96A46F}"/>
    <hyperlink ref="F26" location="Table_5_h.__2022_Lost_Revenues_Work_Form" display="Table 5-f.  2022 Lost Revenues" xr:uid="{0DA3AB95-53AB-414C-AA6D-D5E7F62B7A38}"/>
    <hyperlink ref="F27" location="Table_5_i.__2023_Lost_Revenues_Work_Form" display="Table 5-f.  2023 Lost Revenues" xr:uid="{D89FDD80-BE3B-43BB-B473-859DF2C22BAA}"/>
    <hyperlink ref="F28" location="Table_5_j.__2024_Lost_Revenues_Work_Form" display="Table 5-f.  2024 Lost Revenues" xr:uid="{AB7A8B4E-12A4-4B29-B687-5DA9A83A481E}"/>
    <hyperlink ref="F29" location="Table_5_k.__2025_Lost_Revenues_Work_Form" display="Table 5-f.  2025 Lost Revenues" xr:uid="{C20F8161-8471-4077-89E5-531FB01FF12C}"/>
    <hyperlink ref="F30" location="Table_5_l.__2026_Lost_Revenues_Work_Form" display="Table 5-f.  2026 Lost Revenues" xr:uid="{CA629377-D8ED-469C-8DF3-B3C6B8170375}"/>
    <hyperlink ref="J25" location="Table_5_m.__2027_Lost_Revenues_Work_Form" display="Table 5-f.  2027 Lost Revenues" xr:uid="{0D347E37-90CE-48EF-A003-24BFA06EF7E0}"/>
    <hyperlink ref="D1184" location="'5.  2015-2020 LRAM'!A1" display="Return to top" xr:uid="{141C9DF9-F462-465C-8607-9E22DF653212}"/>
    <hyperlink ref="D1378" location="'5.  2015-2020 LRAM'!A1" display="Return to top" xr:uid="{019149FC-4E2B-4E1F-8127-0F67A8621F66}"/>
    <hyperlink ref="D1852" location="'5.  2015-2020 LRAM'!A1" display="Return to top" xr:uid="{223528A0-8936-430C-B9FD-6493F6E71F79}"/>
    <hyperlink ref="D1825" location="'5.  2015-2020 LRAM'!A1" display="Return to top" xr:uid="{278D811C-DEDB-43E0-A919-D4F625F1C6E5}"/>
    <hyperlink ref="D1798" location="'5.  2015-2020 LRAM'!A1" display="Return to top" xr:uid="{31D5DA7B-CBF7-4225-982B-2FD4C5554E84}"/>
    <hyperlink ref="D1772" location="'5.  2015-2020 LRAM'!A1" display="Return to top" xr:uid="{6EC8DA8E-6F1F-4C73-A137-6E5BB30C5B94}"/>
    <hyperlink ref="D1572" location="'5.  2015-2020 LRAM'!A1" display="Return to top" xr:uid="{47C0A16E-0B31-4399-85EA-B93261291EBC}"/>
  </hyperlinks>
  <pageMargins left="0.70866141732283472" right="0.70866141732283472" top="0.74803149606299213" bottom="0.74803149606299213" header="0.31496062992125984" footer="0.31496062992125984"/>
  <pageSetup paperSize="17" scale="30" fitToHeight="0" orientation="landscape" r:id="rId1"/>
  <headerFooter>
    <oddFooter>&amp;R&amp;P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43"/>
  <sheetViews>
    <sheetView topLeftCell="H1" zoomScale="70" zoomScaleNormal="70" workbookViewId="0">
      <selection activeCell="AH1" sqref="AH1:AH7"/>
    </sheetView>
  </sheetViews>
  <sheetFormatPr defaultColWidth="9" defaultRowHeight="15" outlineLevelRow="1"/>
  <cols>
    <col min="1" max="1" width="6" style="1" customWidth="1"/>
    <col min="2" max="2" width="24.42578125" style="1" customWidth="1"/>
    <col min="3" max="3" width="11.42578125" style="1" customWidth="1"/>
    <col min="4" max="4" width="37.5703125" style="1" customWidth="1"/>
    <col min="5" max="5" width="35" style="1" bestFit="1" customWidth="1"/>
    <col min="6" max="6" width="26.5703125" style="1" customWidth="1"/>
    <col min="7" max="7" width="17" style="1" customWidth="1"/>
    <col min="8" max="8" width="19.42578125" style="1" customWidth="1"/>
    <col min="9" max="10" width="23" style="548" customWidth="1"/>
    <col min="11" max="11" width="2" style="1" customWidth="1"/>
    <col min="12" max="41" width="9" style="1"/>
    <col min="42" max="42" width="2" style="1" customWidth="1"/>
    <col min="43" max="43" width="12.5703125" style="1" customWidth="1"/>
    <col min="44"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5.75" thickBot="1">
      <c r="I11" s="1"/>
      <c r="J11" s="1"/>
    </row>
    <row r="12" spans="2:33" ht="25.5" customHeight="1" outlineLevel="1" thickBot="1">
      <c r="B12" s="90" t="s">
        <v>171</v>
      </c>
      <c r="D12" s="99" t="s">
        <v>175</v>
      </c>
      <c r="E12" s="13"/>
      <c r="F12" s="147"/>
      <c r="G12" s="148"/>
      <c r="H12" s="149"/>
      <c r="I12" s="1"/>
      <c r="J12" s="1"/>
      <c r="K12" s="149"/>
      <c r="L12" s="147"/>
      <c r="M12" s="147"/>
      <c r="N12" s="147"/>
      <c r="O12" s="147"/>
      <c r="P12" s="147"/>
      <c r="Q12" s="150"/>
    </row>
    <row r="13" spans="2:33" ht="25.5" customHeight="1" outlineLevel="1" thickBot="1">
      <c r="B13" s="90"/>
      <c r="D13" s="550" t="s">
        <v>405</v>
      </c>
      <c r="E13" s="13"/>
      <c r="F13" s="147"/>
      <c r="G13" s="148"/>
      <c r="H13" s="149"/>
      <c r="I13" s="1"/>
      <c r="J13" s="1"/>
      <c r="K13" s="149"/>
      <c r="L13" s="147"/>
      <c r="M13" s="147"/>
      <c r="N13" s="147"/>
      <c r="O13" s="147"/>
      <c r="P13" s="147"/>
      <c r="Q13" s="150"/>
    </row>
    <row r="14" spans="2:33" ht="30" customHeight="1" outlineLevel="1" thickBot="1">
      <c r="B14" s="30"/>
      <c r="D14" s="528" t="s">
        <v>548</v>
      </c>
      <c r="I14" s="1"/>
      <c r="J14" s="1"/>
    </row>
    <row r="15" spans="2:33" ht="26.25" customHeight="1" outlineLevel="1">
      <c r="C15" s="30"/>
      <c r="I15" s="1"/>
      <c r="J15" s="1"/>
    </row>
    <row r="16" spans="2:33" ht="23.25" customHeight="1" outlineLevel="1">
      <c r="B16" s="91" t="s">
        <v>502</v>
      </c>
      <c r="C16" s="30"/>
      <c r="D16" s="529" t="s">
        <v>608</v>
      </c>
      <c r="E16" s="524"/>
      <c r="F16" s="524"/>
      <c r="G16" s="532"/>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row>
    <row r="17" spans="2:73" ht="23.25" customHeight="1" outlineLevel="1">
      <c r="B17" s="594" t="s">
        <v>602</v>
      </c>
      <c r="C17" s="30"/>
      <c r="D17" s="529" t="s">
        <v>585</v>
      </c>
      <c r="E17" s="524"/>
      <c r="F17" s="524"/>
      <c r="G17" s="532"/>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row>
    <row r="18" spans="2:73" ht="23.25" customHeight="1" outlineLevel="1">
      <c r="C18" s="30"/>
      <c r="D18" s="529" t="s">
        <v>614</v>
      </c>
      <c r="E18" s="524"/>
      <c r="F18" s="524"/>
      <c r="G18" s="532"/>
      <c r="H18" s="524"/>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row>
    <row r="19" spans="2:73" ht="23.25" customHeight="1" outlineLevel="1">
      <c r="C19" s="30"/>
      <c r="D19" s="529" t="s">
        <v>613</v>
      </c>
      <c r="E19" s="524"/>
      <c r="F19" s="524"/>
      <c r="G19" s="532"/>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row>
    <row r="20" spans="2:73" ht="23.25" customHeight="1" outlineLevel="1">
      <c r="C20" s="30"/>
      <c r="D20" s="529" t="s">
        <v>615</v>
      </c>
      <c r="E20" s="524"/>
      <c r="F20" s="524"/>
      <c r="G20" s="532"/>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row>
    <row r="21" spans="2:73" ht="23.25" customHeight="1" outlineLevel="1">
      <c r="C21" s="30"/>
      <c r="D21" s="606" t="s">
        <v>623</v>
      </c>
      <c r="E21" s="524"/>
      <c r="F21" s="524"/>
      <c r="G21" s="532"/>
      <c r="H21" s="524"/>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row>
    <row r="22" spans="2:73">
      <c r="I22" s="1"/>
      <c r="J22" s="1"/>
    </row>
    <row r="23" spans="2:73" ht="15.75">
      <c r="B23" s="151" t="s">
        <v>722</v>
      </c>
      <c r="H23" s="9"/>
      <c r="I23" s="9"/>
      <c r="J23" s="9"/>
    </row>
    <row r="24" spans="2:73" s="578" customFormat="1" ht="21" customHeight="1">
      <c r="B24" s="578" t="s">
        <v>593</v>
      </c>
      <c r="C24" s="950" t="s">
        <v>594</v>
      </c>
      <c r="D24" s="950"/>
      <c r="E24" s="950"/>
      <c r="F24" s="950"/>
      <c r="G24" s="950"/>
      <c r="H24" s="586" t="s">
        <v>591</v>
      </c>
      <c r="I24" s="586" t="s">
        <v>590</v>
      </c>
      <c r="J24" s="586" t="s">
        <v>592</v>
      </c>
      <c r="L24" s="578" t="s">
        <v>594</v>
      </c>
      <c r="AQ24" s="578" t="s">
        <v>594</v>
      </c>
    </row>
    <row r="25" spans="2:73" s="214" customFormat="1" ht="49.5" customHeight="1">
      <c r="B25" s="210" t="s">
        <v>470</v>
      </c>
      <c r="C25" s="210" t="s">
        <v>211</v>
      </c>
      <c r="D25" s="210" t="s">
        <v>471</v>
      </c>
      <c r="E25" s="210" t="s">
        <v>208</v>
      </c>
      <c r="F25" s="210" t="s">
        <v>472</v>
      </c>
      <c r="G25" s="210" t="s">
        <v>473</v>
      </c>
      <c r="H25" s="210" t="s">
        <v>474</v>
      </c>
      <c r="I25" s="549" t="s">
        <v>583</v>
      </c>
      <c r="J25" s="555" t="s">
        <v>584</v>
      </c>
      <c r="K25" s="553"/>
      <c r="L25" s="211" t="s">
        <v>475</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476</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95"/>
      <c r="I26" s="547"/>
      <c r="J26" s="547"/>
      <c r="K26" s="554"/>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3" customFormat="1" ht="15.75">
      <c r="B27" s="773" t="s">
        <v>208</v>
      </c>
      <c r="C27" s="773" t="s">
        <v>1036</v>
      </c>
      <c r="D27" s="773" t="s">
        <v>1037</v>
      </c>
      <c r="E27" s="773"/>
      <c r="F27" s="773"/>
      <c r="G27" s="773"/>
      <c r="H27" s="773">
        <v>2019</v>
      </c>
      <c r="I27" s="774"/>
      <c r="J27" s="556" t="s">
        <v>589</v>
      </c>
      <c r="K27" s="775"/>
      <c r="L27" s="776"/>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8"/>
      <c r="AP27" s="775"/>
      <c r="AQ27" s="776"/>
      <c r="AR27" s="777"/>
      <c r="AS27" s="777"/>
      <c r="AT27" s="777"/>
      <c r="AU27" s="777"/>
      <c r="AV27" s="777"/>
      <c r="AW27" s="777"/>
      <c r="AX27" s="777"/>
      <c r="AY27" s="777"/>
      <c r="AZ27" s="777"/>
      <c r="BA27" s="777"/>
      <c r="BB27" s="777"/>
      <c r="BC27" s="777"/>
      <c r="BD27" s="777"/>
      <c r="BE27" s="777"/>
      <c r="BF27" s="777"/>
      <c r="BG27" s="777"/>
      <c r="BH27" s="777"/>
      <c r="BI27" s="777"/>
      <c r="BJ27" s="777"/>
      <c r="BK27" s="777"/>
      <c r="BL27" s="777"/>
      <c r="BM27" s="777"/>
      <c r="BN27" s="777"/>
      <c r="BO27" s="777"/>
      <c r="BP27" s="777"/>
      <c r="BQ27" s="777"/>
      <c r="BR27" s="777"/>
      <c r="BS27" s="777"/>
      <c r="BT27" s="778"/>
      <c r="BU27" s="1"/>
    </row>
    <row r="28" spans="2:73" s="13" customFormat="1" ht="15.75">
      <c r="B28" s="773" t="s">
        <v>208</v>
      </c>
      <c r="C28" s="773" t="s">
        <v>1036</v>
      </c>
      <c r="D28" s="773" t="s">
        <v>1038</v>
      </c>
      <c r="E28" s="773"/>
      <c r="F28" s="773"/>
      <c r="G28" s="773"/>
      <c r="H28" s="773">
        <v>2019</v>
      </c>
      <c r="I28" s="774"/>
      <c r="J28" s="556" t="s">
        <v>589</v>
      </c>
      <c r="K28" s="775"/>
      <c r="L28" s="776"/>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8"/>
      <c r="AP28" s="775"/>
      <c r="AQ28" s="776"/>
      <c r="AR28" s="777"/>
      <c r="AS28" s="777"/>
      <c r="AT28" s="777"/>
      <c r="AU28" s="777"/>
      <c r="AV28" s="777"/>
      <c r="AW28" s="777"/>
      <c r="AX28" s="777"/>
      <c r="AY28" s="777">
        <v>78239.651400000002</v>
      </c>
      <c r="AZ28" s="777">
        <v>78239.651400000002</v>
      </c>
      <c r="BA28" s="777">
        <v>78239.651400000002</v>
      </c>
      <c r="BB28" s="777">
        <v>78239.651400000002</v>
      </c>
      <c r="BC28" s="777">
        <v>78239.651400000002</v>
      </c>
      <c r="BD28" s="777">
        <v>78239.651400000002</v>
      </c>
      <c r="BE28" s="777">
        <v>78239.651400000002</v>
      </c>
      <c r="BF28" s="777">
        <v>78239.651400000002</v>
      </c>
      <c r="BG28" s="777">
        <v>78239.651400000002</v>
      </c>
      <c r="BH28" s="777">
        <v>78239.651400000002</v>
      </c>
      <c r="BI28" s="777">
        <v>78239.651400000002</v>
      </c>
      <c r="BJ28" s="777">
        <v>78239.651400000002</v>
      </c>
      <c r="BK28" s="777">
        <v>78239.651400000002</v>
      </c>
      <c r="BL28" s="777">
        <v>78239.651400000002</v>
      </c>
      <c r="BM28" s="777">
        <v>78239.651400000002</v>
      </c>
      <c r="BN28" s="777">
        <v>78239.651400000002</v>
      </c>
      <c r="BO28" s="777">
        <v>78239.651400000002</v>
      </c>
      <c r="BP28" s="777">
        <v>78239.651400000002</v>
      </c>
      <c r="BQ28" s="777">
        <v>75187.605779810372</v>
      </c>
      <c r="BR28" s="777">
        <v>0</v>
      </c>
      <c r="BS28" s="777">
        <v>0</v>
      </c>
      <c r="BT28" s="778">
        <v>0</v>
      </c>
      <c r="BU28" s="1"/>
    </row>
    <row r="29" spans="2:73" s="13" customFormat="1" ht="16.5" customHeight="1">
      <c r="B29" s="773" t="s">
        <v>208</v>
      </c>
      <c r="C29" s="773" t="s">
        <v>1036</v>
      </c>
      <c r="D29" s="773" t="s">
        <v>115</v>
      </c>
      <c r="E29" s="773"/>
      <c r="F29" s="773"/>
      <c r="G29" s="773"/>
      <c r="H29" s="773">
        <v>2019</v>
      </c>
      <c r="I29" s="774"/>
      <c r="J29" s="556" t="s">
        <v>589</v>
      </c>
      <c r="K29" s="775"/>
      <c r="L29" s="776"/>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8"/>
      <c r="AP29" s="775"/>
      <c r="AQ29" s="776"/>
      <c r="AR29" s="777"/>
      <c r="AS29" s="777"/>
      <c r="AT29" s="777"/>
      <c r="AU29" s="777"/>
      <c r="AV29" s="777"/>
      <c r="AW29" s="777"/>
      <c r="AX29" s="777"/>
      <c r="AY29" s="777"/>
      <c r="AZ29" s="777"/>
      <c r="BA29" s="777"/>
      <c r="BB29" s="777"/>
      <c r="BC29" s="777"/>
      <c r="BD29" s="777"/>
      <c r="BE29" s="777"/>
      <c r="BF29" s="777"/>
      <c r="BG29" s="777"/>
      <c r="BH29" s="777"/>
      <c r="BI29" s="777"/>
      <c r="BJ29" s="777"/>
      <c r="BK29" s="777"/>
      <c r="BL29" s="777"/>
      <c r="BM29" s="777"/>
      <c r="BN29" s="777"/>
      <c r="BO29" s="777"/>
      <c r="BP29" s="777"/>
      <c r="BQ29" s="777"/>
      <c r="BR29" s="777"/>
      <c r="BS29" s="777"/>
      <c r="BT29" s="778"/>
      <c r="BU29" s="1"/>
    </row>
    <row r="30" spans="2:73" s="13" customFormat="1" ht="15.75">
      <c r="B30" s="773" t="s">
        <v>208</v>
      </c>
      <c r="C30" s="773" t="s">
        <v>1036</v>
      </c>
      <c r="D30" s="773" t="s">
        <v>116</v>
      </c>
      <c r="E30" s="773"/>
      <c r="F30" s="773"/>
      <c r="G30" s="773"/>
      <c r="H30" s="773">
        <v>2019</v>
      </c>
      <c r="I30" s="774"/>
      <c r="J30" s="556" t="s">
        <v>589</v>
      </c>
      <c r="K30" s="775"/>
      <c r="L30" s="776"/>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8"/>
      <c r="AP30" s="775"/>
      <c r="AQ30" s="776"/>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c r="BP30" s="777"/>
      <c r="BQ30" s="777"/>
      <c r="BR30" s="777"/>
      <c r="BS30" s="777"/>
      <c r="BT30" s="778"/>
      <c r="BU30" s="1"/>
    </row>
    <row r="31" spans="2:73" s="13" customFormat="1" ht="15.75">
      <c r="B31" s="773" t="s">
        <v>208</v>
      </c>
      <c r="C31" s="773" t="s">
        <v>1039</v>
      </c>
      <c r="D31" s="773" t="s">
        <v>118</v>
      </c>
      <c r="E31" s="773"/>
      <c r="F31" s="773"/>
      <c r="G31" s="773"/>
      <c r="H31" s="773">
        <v>2019</v>
      </c>
      <c r="I31" s="774"/>
      <c r="J31" s="556" t="s">
        <v>589</v>
      </c>
      <c r="K31" s="775"/>
      <c r="L31" s="776"/>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8"/>
      <c r="AP31" s="775"/>
      <c r="AQ31" s="776"/>
      <c r="AR31" s="777"/>
      <c r="AS31" s="777"/>
      <c r="AT31" s="777"/>
      <c r="AU31" s="777"/>
      <c r="AV31" s="777"/>
      <c r="AW31" s="777"/>
      <c r="AX31" s="777"/>
      <c r="AY31" s="777">
        <v>646187.40096183005</v>
      </c>
      <c r="AZ31" s="777">
        <v>648463.45337655453</v>
      </c>
      <c r="BA31" s="777">
        <v>648463.45337655453</v>
      </c>
      <c r="BB31" s="777">
        <v>648463.45337655453</v>
      </c>
      <c r="BC31" s="777">
        <v>648463.45337655453</v>
      </c>
      <c r="BD31" s="777">
        <v>613407.77023186162</v>
      </c>
      <c r="BE31" s="777">
        <v>613407.77023186162</v>
      </c>
      <c r="BF31" s="777">
        <v>613407.77023186162</v>
      </c>
      <c r="BG31" s="777">
        <v>610549.79915242526</v>
      </c>
      <c r="BH31" s="777">
        <v>610549.79915242526</v>
      </c>
      <c r="BI31" s="777">
        <v>589382.45917734643</v>
      </c>
      <c r="BJ31" s="777">
        <v>572262.35257038195</v>
      </c>
      <c r="BK31" s="777">
        <v>218637.64518165818</v>
      </c>
      <c r="BL31" s="777">
        <v>166474.13761392783</v>
      </c>
      <c r="BM31" s="777">
        <v>24966.316997426769</v>
      </c>
      <c r="BN31" s="777">
        <v>10000.20005166312</v>
      </c>
      <c r="BO31" s="777">
        <v>10000.20005166312</v>
      </c>
      <c r="BP31" s="777">
        <v>10000.20005166312</v>
      </c>
      <c r="BQ31" s="777">
        <v>10000.20005166312</v>
      </c>
      <c r="BR31" s="777">
        <v>10000.20005166312</v>
      </c>
      <c r="BS31" s="777">
        <v>0</v>
      </c>
      <c r="BT31" s="778">
        <v>0</v>
      </c>
      <c r="BU31" s="1"/>
    </row>
    <row r="32" spans="2:73" s="13" customFormat="1" ht="15.75">
      <c r="B32" s="773" t="s">
        <v>208</v>
      </c>
      <c r="C32" s="773" t="s">
        <v>1039</v>
      </c>
      <c r="D32" s="773" t="s">
        <v>117</v>
      </c>
      <c r="E32" s="773"/>
      <c r="F32" s="773"/>
      <c r="G32" s="773"/>
      <c r="H32" s="773">
        <v>2019</v>
      </c>
      <c r="I32" s="774"/>
      <c r="J32" s="556" t="s">
        <v>589</v>
      </c>
      <c r="K32" s="775"/>
      <c r="L32" s="776"/>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8"/>
      <c r="AP32" s="775"/>
      <c r="AQ32" s="776"/>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c r="BP32" s="777"/>
      <c r="BQ32" s="777"/>
      <c r="BR32" s="777"/>
      <c r="BS32" s="777"/>
      <c r="BT32" s="778"/>
      <c r="BU32" s="1"/>
    </row>
    <row r="33" spans="2:73" s="13" customFormat="1" ht="15.75">
      <c r="B33" s="773" t="s">
        <v>208</v>
      </c>
      <c r="C33" s="773" t="s">
        <v>1039</v>
      </c>
      <c r="D33" s="773" t="s">
        <v>119</v>
      </c>
      <c r="E33" s="773"/>
      <c r="F33" s="773"/>
      <c r="G33" s="773"/>
      <c r="H33" s="773">
        <v>2019</v>
      </c>
      <c r="I33" s="774"/>
      <c r="J33" s="556" t="s">
        <v>589</v>
      </c>
      <c r="K33" s="775"/>
      <c r="L33" s="776"/>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8"/>
      <c r="AP33" s="775"/>
      <c r="AQ33" s="776"/>
      <c r="AR33" s="777"/>
      <c r="AS33" s="777"/>
      <c r="AT33" s="777"/>
      <c r="AU33" s="777"/>
      <c r="AV33" s="777"/>
      <c r="AW33" s="777"/>
      <c r="AX33" s="777"/>
      <c r="AY33" s="777">
        <v>786538.04538553581</v>
      </c>
      <c r="AZ33" s="777">
        <v>786538.04538553581</v>
      </c>
      <c r="BA33" s="777">
        <v>756452.6908964332</v>
      </c>
      <c r="BB33" s="777">
        <v>749478.41329312406</v>
      </c>
      <c r="BC33" s="777">
        <v>663114.29080664797</v>
      </c>
      <c r="BD33" s="777">
        <v>533063.40132076468</v>
      </c>
      <c r="BE33" s="777">
        <v>439821.64386035455</v>
      </c>
      <c r="BF33" s="777">
        <v>296601.2691985211</v>
      </c>
      <c r="BG33" s="777">
        <v>219116.55884811212</v>
      </c>
      <c r="BH33" s="777">
        <v>145284.25805358044</v>
      </c>
      <c r="BI33" s="777">
        <v>90528.352593323187</v>
      </c>
      <c r="BJ33" s="777">
        <v>54639.252470505395</v>
      </c>
      <c r="BK33" s="777">
        <v>36234.167670647934</v>
      </c>
      <c r="BL33" s="777">
        <v>26586.50592100533</v>
      </c>
      <c r="BM33" s="777">
        <v>15056.684496815013</v>
      </c>
      <c r="BN33" s="777">
        <v>14423.764209343068</v>
      </c>
      <c r="BO33" s="777">
        <v>13876.36968437026</v>
      </c>
      <c r="BP33" s="777">
        <v>12730.887721470217</v>
      </c>
      <c r="BQ33" s="777">
        <v>7497.2150211547878</v>
      </c>
      <c r="BR33" s="777">
        <v>7344.8398325081462</v>
      </c>
      <c r="BS33" s="777">
        <v>1392.4246324382773</v>
      </c>
      <c r="BT33" s="778">
        <v>125.10180857759273</v>
      </c>
      <c r="BU33" s="1"/>
    </row>
    <row r="34" spans="2:73" s="13" customFormat="1" ht="15.75">
      <c r="B34" s="773" t="s">
        <v>208</v>
      </c>
      <c r="C34" s="773" t="s">
        <v>1039</v>
      </c>
      <c r="D34" s="773" t="s">
        <v>120</v>
      </c>
      <c r="E34" s="773"/>
      <c r="F34" s="773"/>
      <c r="G34" s="773"/>
      <c r="H34" s="773">
        <v>2019</v>
      </c>
      <c r="I34" s="774"/>
      <c r="J34" s="556" t="s">
        <v>589</v>
      </c>
      <c r="K34" s="775"/>
      <c r="L34" s="776"/>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8"/>
      <c r="AP34" s="775"/>
      <c r="AQ34" s="776"/>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78"/>
      <c r="BU34" s="1"/>
    </row>
    <row r="35" spans="2:73" s="13" customFormat="1" ht="15.75">
      <c r="B35" s="773" t="s">
        <v>208</v>
      </c>
      <c r="C35" s="773" t="s">
        <v>1039</v>
      </c>
      <c r="D35" s="773" t="s">
        <v>121</v>
      </c>
      <c r="E35" s="773"/>
      <c r="F35" s="773"/>
      <c r="G35" s="773"/>
      <c r="H35" s="773">
        <v>2019</v>
      </c>
      <c r="I35" s="774"/>
      <c r="J35" s="556" t="s">
        <v>589</v>
      </c>
      <c r="K35" s="775"/>
      <c r="L35" s="776"/>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8"/>
      <c r="AP35" s="775"/>
      <c r="AQ35" s="776"/>
      <c r="AR35" s="777"/>
      <c r="AS35" s="777"/>
      <c r="AT35" s="777"/>
      <c r="AU35" s="777"/>
      <c r="AV35" s="777"/>
      <c r="AW35" s="777"/>
      <c r="AX35" s="777"/>
      <c r="AY35" s="777"/>
      <c r="AZ35" s="777"/>
      <c r="BA35" s="777"/>
      <c r="BB35" s="777"/>
      <c r="BC35" s="777"/>
      <c r="BD35" s="777"/>
      <c r="BE35" s="777"/>
      <c r="BF35" s="777"/>
      <c r="BG35" s="777"/>
      <c r="BH35" s="777"/>
      <c r="BI35" s="777"/>
      <c r="BJ35" s="777"/>
      <c r="BK35" s="777"/>
      <c r="BL35" s="777"/>
      <c r="BM35" s="777"/>
      <c r="BN35" s="777"/>
      <c r="BO35" s="777"/>
      <c r="BP35" s="777"/>
      <c r="BQ35" s="777"/>
      <c r="BR35" s="777"/>
      <c r="BS35" s="777"/>
      <c r="BT35" s="778"/>
      <c r="BU35" s="1"/>
    </row>
    <row r="36" spans="2:73" s="13" customFormat="1" ht="15.75">
      <c r="B36" s="773" t="s">
        <v>208</v>
      </c>
      <c r="C36" s="773" t="s">
        <v>1039</v>
      </c>
      <c r="D36" s="773" t="s">
        <v>122</v>
      </c>
      <c r="E36" s="773"/>
      <c r="F36" s="773"/>
      <c r="G36" s="773"/>
      <c r="H36" s="773">
        <v>2019</v>
      </c>
      <c r="I36" s="774"/>
      <c r="J36" s="556" t="s">
        <v>589</v>
      </c>
      <c r="K36" s="775"/>
      <c r="L36" s="776"/>
      <c r="M36" s="777"/>
      <c r="N36" s="777"/>
      <c r="O36" s="777"/>
      <c r="P36" s="777"/>
      <c r="Q36" s="777"/>
      <c r="R36" s="777"/>
      <c r="S36" s="777"/>
      <c r="T36" s="777">
        <v>153.30413625304138</v>
      </c>
      <c r="U36" s="777">
        <v>153.30413625304138</v>
      </c>
      <c r="V36" s="777">
        <v>153.30413625304138</v>
      </c>
      <c r="W36" s="777">
        <v>153.30413625304138</v>
      </c>
      <c r="X36" s="777">
        <v>153.30413625304138</v>
      </c>
      <c r="Y36" s="777">
        <v>153.30413625304138</v>
      </c>
      <c r="Z36" s="777">
        <v>153.30413625304138</v>
      </c>
      <c r="AA36" s="777">
        <v>153.30413625304138</v>
      </c>
      <c r="AB36" s="777">
        <v>153.30413625304138</v>
      </c>
      <c r="AC36" s="777">
        <v>153.30413625304138</v>
      </c>
      <c r="AD36" s="777">
        <v>100.38807785888078</v>
      </c>
      <c r="AE36" s="777">
        <v>100.38807785888078</v>
      </c>
      <c r="AF36" s="777">
        <v>100.38807785888078</v>
      </c>
      <c r="AG36" s="777">
        <v>100.38807785888078</v>
      </c>
      <c r="AH36" s="777">
        <v>100.38807785888078</v>
      </c>
      <c r="AI36" s="777">
        <v>100.38807785888078</v>
      </c>
      <c r="AJ36" s="777">
        <v>100.38807785888078</v>
      </c>
      <c r="AK36" s="777">
        <v>100.38807785888078</v>
      </c>
      <c r="AL36" s="777">
        <v>100.38807785888078</v>
      </c>
      <c r="AM36" s="777">
        <v>100.38807785888078</v>
      </c>
      <c r="AN36" s="777">
        <v>0</v>
      </c>
      <c r="AO36" s="778">
        <v>0</v>
      </c>
      <c r="AP36" s="775"/>
      <c r="AQ36" s="776"/>
      <c r="AR36" s="777"/>
      <c r="AS36" s="777"/>
      <c r="AT36" s="777"/>
      <c r="AU36" s="777"/>
      <c r="AV36" s="777"/>
      <c r="AW36" s="777"/>
      <c r="AX36" s="777"/>
      <c r="AY36" s="777">
        <v>1715380.5501210953</v>
      </c>
      <c r="AZ36" s="777">
        <v>1715380.5501210953</v>
      </c>
      <c r="BA36" s="777">
        <v>1715380.5501210953</v>
      </c>
      <c r="BB36" s="777">
        <v>1715380.5501210953</v>
      </c>
      <c r="BC36" s="777">
        <v>1715380.5501210953</v>
      </c>
      <c r="BD36" s="777">
        <v>1715380.5501210953</v>
      </c>
      <c r="BE36" s="777">
        <v>1715380.5501210953</v>
      </c>
      <c r="BF36" s="777">
        <v>1715380.5501210953</v>
      </c>
      <c r="BG36" s="777">
        <v>1715380.5501210953</v>
      </c>
      <c r="BH36" s="777">
        <v>1715380.5501210953</v>
      </c>
      <c r="BI36" s="777">
        <v>457625.5139782101</v>
      </c>
      <c r="BJ36" s="777">
        <v>457625.5139782101</v>
      </c>
      <c r="BK36" s="777">
        <v>457625.5139782101</v>
      </c>
      <c r="BL36" s="777">
        <v>457625.5139782101</v>
      </c>
      <c r="BM36" s="777">
        <v>457625.5139782101</v>
      </c>
      <c r="BN36" s="777">
        <v>457625.5139782101</v>
      </c>
      <c r="BO36" s="777">
        <v>457625.5139782101</v>
      </c>
      <c r="BP36" s="777">
        <v>457625.5139782101</v>
      </c>
      <c r="BQ36" s="777">
        <v>457625.5139782101</v>
      </c>
      <c r="BR36" s="777">
        <v>457625.5139782101</v>
      </c>
      <c r="BS36" s="777">
        <v>0</v>
      </c>
      <c r="BT36" s="778">
        <v>0</v>
      </c>
      <c r="BU36" s="1"/>
    </row>
    <row r="37" spans="2:73" s="13" customFormat="1" ht="15.75">
      <c r="B37" s="773" t="s">
        <v>208</v>
      </c>
      <c r="C37" s="773" t="s">
        <v>1039</v>
      </c>
      <c r="D37" s="773" t="s">
        <v>124</v>
      </c>
      <c r="E37" s="773"/>
      <c r="F37" s="773"/>
      <c r="G37" s="773"/>
      <c r="H37" s="773">
        <v>2019</v>
      </c>
      <c r="I37" s="774"/>
      <c r="J37" s="556" t="s">
        <v>589</v>
      </c>
      <c r="K37" s="775"/>
      <c r="L37" s="776"/>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8"/>
      <c r="AP37" s="775"/>
      <c r="AQ37" s="776"/>
      <c r="AR37" s="777"/>
      <c r="AS37" s="777"/>
      <c r="AT37" s="777"/>
      <c r="AU37" s="777"/>
      <c r="AV37" s="777"/>
      <c r="AW37" s="777"/>
      <c r="AX37" s="777"/>
      <c r="AY37" s="777"/>
      <c r="AZ37" s="777"/>
      <c r="BA37" s="777"/>
      <c r="BB37" s="777"/>
      <c r="BC37" s="777"/>
      <c r="BD37" s="777"/>
      <c r="BE37" s="777"/>
      <c r="BF37" s="777"/>
      <c r="BG37" s="777"/>
      <c r="BH37" s="777"/>
      <c r="BI37" s="777"/>
      <c r="BJ37" s="777"/>
      <c r="BK37" s="777"/>
      <c r="BL37" s="777"/>
      <c r="BM37" s="777"/>
      <c r="BN37" s="777"/>
      <c r="BO37" s="777"/>
      <c r="BP37" s="777"/>
      <c r="BQ37" s="777"/>
      <c r="BR37" s="777"/>
      <c r="BS37" s="777"/>
      <c r="BT37" s="778"/>
      <c r="BU37" s="1"/>
    </row>
    <row r="38" spans="2:73" s="13" customFormat="1" ht="15.75">
      <c r="B38" s="773" t="s">
        <v>208</v>
      </c>
      <c r="C38" s="773" t="s">
        <v>1039</v>
      </c>
      <c r="D38" s="773" t="s">
        <v>1040</v>
      </c>
      <c r="E38" s="773"/>
      <c r="F38" s="773"/>
      <c r="G38" s="773"/>
      <c r="H38" s="773">
        <v>2019</v>
      </c>
      <c r="I38" s="774"/>
      <c r="J38" s="556" t="s">
        <v>589</v>
      </c>
      <c r="K38" s="775"/>
      <c r="L38" s="776"/>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8"/>
      <c r="AP38" s="775"/>
      <c r="AQ38" s="776"/>
      <c r="AR38" s="777"/>
      <c r="AS38" s="777"/>
      <c r="AT38" s="777"/>
      <c r="AU38" s="777"/>
      <c r="AV38" s="777"/>
      <c r="AW38" s="777"/>
      <c r="AX38" s="777"/>
      <c r="AY38" s="777"/>
      <c r="AZ38" s="777"/>
      <c r="BA38" s="777"/>
      <c r="BB38" s="777"/>
      <c r="BC38" s="777"/>
      <c r="BD38" s="777"/>
      <c r="BE38" s="777"/>
      <c r="BF38" s="777"/>
      <c r="BG38" s="777"/>
      <c r="BH38" s="777"/>
      <c r="BI38" s="777"/>
      <c r="BJ38" s="777"/>
      <c r="BK38" s="777"/>
      <c r="BL38" s="777"/>
      <c r="BM38" s="777"/>
      <c r="BN38" s="777"/>
      <c r="BO38" s="777"/>
      <c r="BP38" s="777"/>
      <c r="BQ38" s="777"/>
      <c r="BR38" s="777"/>
      <c r="BS38" s="777"/>
      <c r="BT38" s="778"/>
      <c r="BU38" s="1"/>
    </row>
    <row r="39" spans="2:73" s="13" customFormat="1" ht="15.75">
      <c r="B39" s="773" t="s">
        <v>208</v>
      </c>
      <c r="C39" s="773" t="s">
        <v>1039</v>
      </c>
      <c r="D39" s="773" t="s">
        <v>1041</v>
      </c>
      <c r="E39" s="773"/>
      <c r="F39" s="773"/>
      <c r="G39" s="773"/>
      <c r="H39" s="773">
        <v>2019</v>
      </c>
      <c r="I39" s="774"/>
      <c r="J39" s="556" t="s">
        <v>589</v>
      </c>
      <c r="K39" s="775"/>
      <c r="L39" s="776"/>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8"/>
      <c r="AP39" s="775"/>
      <c r="AQ39" s="776"/>
      <c r="AR39" s="777"/>
      <c r="AS39" s="777"/>
      <c r="AT39" s="777"/>
      <c r="AU39" s="777"/>
      <c r="AV39" s="777"/>
      <c r="AW39" s="777"/>
      <c r="AX39" s="777"/>
      <c r="AY39" s="777"/>
      <c r="AZ39" s="777"/>
      <c r="BA39" s="777"/>
      <c r="BB39" s="777"/>
      <c r="BC39" s="777"/>
      <c r="BD39" s="777"/>
      <c r="BE39" s="777"/>
      <c r="BF39" s="777"/>
      <c r="BG39" s="777"/>
      <c r="BH39" s="777"/>
      <c r="BI39" s="777"/>
      <c r="BJ39" s="777"/>
      <c r="BK39" s="777"/>
      <c r="BL39" s="777"/>
      <c r="BM39" s="777"/>
      <c r="BN39" s="777"/>
      <c r="BO39" s="777"/>
      <c r="BP39" s="777"/>
      <c r="BQ39" s="777"/>
      <c r="BR39" s="777"/>
      <c r="BS39" s="777"/>
      <c r="BT39" s="778"/>
      <c r="BU39" s="1"/>
    </row>
    <row r="40" spans="2:73" s="13" customFormat="1" ht="15.75">
      <c r="B40" s="773" t="s">
        <v>208</v>
      </c>
      <c r="C40" s="773" t="s">
        <v>1039</v>
      </c>
      <c r="D40" s="773" t="s">
        <v>1042</v>
      </c>
      <c r="E40" s="773"/>
      <c r="F40" s="773"/>
      <c r="G40" s="773"/>
      <c r="H40" s="773">
        <v>2019</v>
      </c>
      <c r="I40" s="774"/>
      <c r="J40" s="556" t="s">
        <v>589</v>
      </c>
      <c r="K40" s="775"/>
      <c r="L40" s="776"/>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8"/>
      <c r="AP40" s="775"/>
      <c r="AQ40" s="776"/>
      <c r="AR40" s="777"/>
      <c r="AS40" s="777"/>
      <c r="AT40" s="777"/>
      <c r="AU40" s="777"/>
      <c r="AV40" s="777"/>
      <c r="AW40" s="777"/>
      <c r="AX40" s="777"/>
      <c r="AY40" s="777"/>
      <c r="AZ40" s="777"/>
      <c r="BA40" s="777"/>
      <c r="BB40" s="777"/>
      <c r="BC40" s="777"/>
      <c r="BD40" s="777"/>
      <c r="BE40" s="777"/>
      <c r="BF40" s="777"/>
      <c r="BG40" s="777"/>
      <c r="BH40" s="777"/>
      <c r="BI40" s="777"/>
      <c r="BJ40" s="777"/>
      <c r="BK40" s="777"/>
      <c r="BL40" s="777"/>
      <c r="BM40" s="777"/>
      <c r="BN40" s="777"/>
      <c r="BO40" s="777"/>
      <c r="BP40" s="777"/>
      <c r="BQ40" s="777"/>
      <c r="BR40" s="777"/>
      <c r="BS40" s="777"/>
      <c r="BT40" s="778"/>
      <c r="BU40" s="1"/>
    </row>
    <row r="41" spans="2:73" s="13" customFormat="1" ht="15.75">
      <c r="B41" s="773" t="s">
        <v>208</v>
      </c>
      <c r="C41" s="773" t="s">
        <v>1039</v>
      </c>
      <c r="D41" s="773" t="s">
        <v>1043</v>
      </c>
      <c r="E41" s="773"/>
      <c r="F41" s="773"/>
      <c r="G41" s="773"/>
      <c r="H41" s="773">
        <v>2019</v>
      </c>
      <c r="I41" s="774"/>
      <c r="J41" s="556" t="s">
        <v>589</v>
      </c>
      <c r="K41" s="775"/>
      <c r="L41" s="776"/>
      <c r="M41" s="777"/>
      <c r="N41" s="777"/>
      <c r="O41" s="777"/>
      <c r="P41" s="777"/>
      <c r="Q41" s="777"/>
      <c r="R41" s="777"/>
      <c r="S41" s="777"/>
      <c r="T41" s="777"/>
      <c r="U41" s="777"/>
      <c r="V41" s="777"/>
      <c r="W41" s="777"/>
      <c r="X41" s="777"/>
      <c r="Y41" s="777"/>
      <c r="Z41" s="777"/>
      <c r="AA41" s="777"/>
      <c r="AB41" s="777"/>
      <c r="AC41" s="777"/>
      <c r="AD41" s="777"/>
      <c r="AE41" s="777"/>
      <c r="AF41" s="777"/>
      <c r="AG41" s="777"/>
      <c r="AH41" s="777"/>
      <c r="AI41" s="777"/>
      <c r="AJ41" s="777"/>
      <c r="AK41" s="777"/>
      <c r="AL41" s="777"/>
      <c r="AM41" s="777"/>
      <c r="AN41" s="777"/>
      <c r="AO41" s="778"/>
      <c r="AP41" s="775"/>
      <c r="AQ41" s="776"/>
      <c r="AR41" s="777"/>
      <c r="AS41" s="777"/>
      <c r="AT41" s="777"/>
      <c r="AU41" s="777"/>
      <c r="AV41" s="777"/>
      <c r="AW41" s="777"/>
      <c r="AX41" s="777"/>
      <c r="AY41" s="777">
        <v>6506.099850640001</v>
      </c>
      <c r="AZ41" s="777">
        <v>6506.099850640001</v>
      </c>
      <c r="BA41" s="777">
        <v>6506.099850640001</v>
      </c>
      <c r="BB41" s="777">
        <v>6506.099850640001</v>
      </c>
      <c r="BC41" s="777">
        <v>6506.099850640001</v>
      </c>
      <c r="BD41" s="777">
        <v>6506.099850640001</v>
      </c>
      <c r="BE41" s="777">
        <v>6506.099850640001</v>
      </c>
      <c r="BF41" s="777">
        <v>6506.099850640001</v>
      </c>
      <c r="BG41" s="777">
        <v>6506.099850640001</v>
      </c>
      <c r="BH41" s="777">
        <v>6506.099850640001</v>
      </c>
      <c r="BI41" s="777">
        <v>0</v>
      </c>
      <c r="BJ41" s="777">
        <v>0</v>
      </c>
      <c r="BK41" s="777">
        <v>0</v>
      </c>
      <c r="BL41" s="777">
        <v>0</v>
      </c>
      <c r="BM41" s="777">
        <v>0</v>
      </c>
      <c r="BN41" s="777">
        <v>0</v>
      </c>
      <c r="BO41" s="777">
        <v>0</v>
      </c>
      <c r="BP41" s="777">
        <v>0</v>
      </c>
      <c r="BQ41" s="777">
        <v>0</v>
      </c>
      <c r="BR41" s="777">
        <v>0</v>
      </c>
      <c r="BS41" s="777">
        <v>0</v>
      </c>
      <c r="BT41" s="778">
        <v>0</v>
      </c>
      <c r="BU41" s="1"/>
    </row>
    <row r="42" spans="2:73" s="13" customFormat="1" ht="15.75">
      <c r="B42" s="773" t="s">
        <v>208</v>
      </c>
      <c r="C42" s="773" t="s">
        <v>1039</v>
      </c>
      <c r="D42" s="773" t="s">
        <v>1044</v>
      </c>
      <c r="E42" s="773"/>
      <c r="F42" s="773"/>
      <c r="G42" s="773"/>
      <c r="H42" s="773">
        <v>2019</v>
      </c>
      <c r="I42" s="774"/>
      <c r="J42" s="556" t="s">
        <v>589</v>
      </c>
      <c r="K42" s="775"/>
      <c r="L42" s="776"/>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8"/>
      <c r="AP42" s="775"/>
      <c r="AQ42" s="776"/>
      <c r="AR42" s="777"/>
      <c r="AS42" s="777"/>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7"/>
      <c r="BQ42" s="777"/>
      <c r="BR42" s="777"/>
      <c r="BS42" s="777"/>
      <c r="BT42" s="778"/>
      <c r="BU42" s="1"/>
    </row>
    <row r="43" spans="2:73" s="13" customFormat="1" ht="15.75">
      <c r="B43" s="773" t="s">
        <v>208</v>
      </c>
      <c r="C43" s="773" t="s">
        <v>1039</v>
      </c>
      <c r="D43" s="773" t="s">
        <v>125</v>
      </c>
      <c r="E43" s="773"/>
      <c r="F43" s="773"/>
      <c r="G43" s="773"/>
      <c r="H43" s="773">
        <v>2019</v>
      </c>
      <c r="I43" s="774"/>
      <c r="J43" s="556" t="s">
        <v>589</v>
      </c>
      <c r="K43" s="775"/>
      <c r="L43" s="776"/>
      <c r="M43" s="777"/>
      <c r="N43" s="777"/>
      <c r="O43" s="777"/>
      <c r="P43" s="777"/>
      <c r="Q43" s="777"/>
      <c r="R43" s="777"/>
      <c r="S43" s="777"/>
      <c r="T43" s="777"/>
      <c r="U43" s="777"/>
      <c r="V43" s="777"/>
      <c r="W43" s="777"/>
      <c r="X43" s="777"/>
      <c r="Y43" s="777"/>
      <c r="Z43" s="777"/>
      <c r="AA43" s="777"/>
      <c r="AB43" s="777"/>
      <c r="AC43" s="777"/>
      <c r="AD43" s="777"/>
      <c r="AE43" s="777"/>
      <c r="AF43" s="777"/>
      <c r="AG43" s="777"/>
      <c r="AH43" s="777"/>
      <c r="AI43" s="777"/>
      <c r="AJ43" s="777"/>
      <c r="AK43" s="777"/>
      <c r="AL43" s="777"/>
      <c r="AM43" s="777"/>
      <c r="AN43" s="777"/>
      <c r="AO43" s="778"/>
      <c r="AP43" s="775"/>
      <c r="AQ43" s="776"/>
      <c r="AR43" s="777"/>
      <c r="AS43" s="777"/>
      <c r="AT43" s="777"/>
      <c r="AU43" s="777"/>
      <c r="AV43" s="777"/>
      <c r="AW43" s="777"/>
      <c r="AX43" s="777"/>
      <c r="AY43" s="777"/>
      <c r="AZ43" s="777"/>
      <c r="BA43" s="777"/>
      <c r="BB43" s="777"/>
      <c r="BC43" s="777"/>
      <c r="BD43" s="777"/>
      <c r="BE43" s="777"/>
      <c r="BF43" s="777"/>
      <c r="BG43" s="777"/>
      <c r="BH43" s="777"/>
      <c r="BI43" s="777"/>
      <c r="BJ43" s="777"/>
      <c r="BK43" s="777"/>
      <c r="BL43" s="777"/>
      <c r="BM43" s="777"/>
      <c r="BN43" s="777"/>
      <c r="BO43" s="777"/>
      <c r="BP43" s="777"/>
      <c r="BQ43" s="777"/>
      <c r="BR43" s="777"/>
      <c r="BS43" s="777"/>
      <c r="BT43" s="778"/>
      <c r="BU43" s="1"/>
    </row>
    <row r="44" spans="2:73" s="13" customFormat="1" ht="15.75">
      <c r="B44" s="773" t="s">
        <v>208</v>
      </c>
      <c r="C44" s="773" t="s">
        <v>1036</v>
      </c>
      <c r="D44" s="773" t="s">
        <v>1045</v>
      </c>
      <c r="E44" s="773"/>
      <c r="F44" s="773"/>
      <c r="G44" s="773"/>
      <c r="H44" s="773">
        <v>2019</v>
      </c>
      <c r="I44" s="774"/>
      <c r="J44" s="556" t="s">
        <v>589</v>
      </c>
      <c r="K44" s="775"/>
      <c r="L44" s="776"/>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c r="AN44" s="777"/>
      <c r="AO44" s="778"/>
      <c r="AP44" s="775"/>
      <c r="AQ44" s="776"/>
      <c r="AR44" s="777"/>
      <c r="AS44" s="777"/>
      <c r="AT44" s="777"/>
      <c r="AU44" s="777"/>
      <c r="AV44" s="777"/>
      <c r="AW44" s="777"/>
      <c r="AX44" s="777"/>
      <c r="AY44" s="777"/>
      <c r="AZ44" s="777"/>
      <c r="BA44" s="777"/>
      <c r="BB44" s="777"/>
      <c r="BC44" s="777"/>
      <c r="BD44" s="777"/>
      <c r="BE44" s="777"/>
      <c r="BF44" s="777"/>
      <c r="BG44" s="777"/>
      <c r="BH44" s="777"/>
      <c r="BI44" s="777"/>
      <c r="BJ44" s="777"/>
      <c r="BK44" s="777"/>
      <c r="BL44" s="777"/>
      <c r="BM44" s="777"/>
      <c r="BN44" s="777"/>
      <c r="BO44" s="777"/>
      <c r="BP44" s="777"/>
      <c r="BQ44" s="777"/>
      <c r="BR44" s="777"/>
      <c r="BS44" s="777"/>
      <c r="BT44" s="778"/>
      <c r="BU44" s="1"/>
    </row>
    <row r="45" spans="2:73" s="13" customFormat="1" ht="15.75">
      <c r="B45" s="773" t="s">
        <v>208</v>
      </c>
      <c r="C45" s="773" t="s">
        <v>1036</v>
      </c>
      <c r="D45" s="773" t="s">
        <v>1046</v>
      </c>
      <c r="E45" s="773"/>
      <c r="F45" s="773"/>
      <c r="G45" s="773"/>
      <c r="H45" s="773">
        <v>2019</v>
      </c>
      <c r="I45" s="774"/>
      <c r="J45" s="556" t="s">
        <v>589</v>
      </c>
      <c r="K45" s="775"/>
      <c r="L45" s="776"/>
      <c r="M45" s="777"/>
      <c r="N45" s="777"/>
      <c r="O45" s="777"/>
      <c r="P45" s="777"/>
      <c r="Q45" s="777"/>
      <c r="R45" s="777"/>
      <c r="S45" s="777"/>
      <c r="T45" s="777">
        <v>4.1840124081423307</v>
      </c>
      <c r="U45" s="777">
        <v>4.1840124081423307</v>
      </c>
      <c r="V45" s="777">
        <v>4.1840124081423307</v>
      </c>
      <c r="W45" s="777">
        <v>4.1840124081423307</v>
      </c>
      <c r="X45" s="777">
        <v>4.1840124081423307</v>
      </c>
      <c r="Y45" s="777">
        <v>4.1840124081423307</v>
      </c>
      <c r="Z45" s="777">
        <v>4.1840124081423307</v>
      </c>
      <c r="AA45" s="777">
        <v>4.1840124081423307</v>
      </c>
      <c r="AB45" s="777">
        <v>4.1840124081423307</v>
      </c>
      <c r="AC45" s="777">
        <v>4.1840124081423307</v>
      </c>
      <c r="AD45" s="777">
        <v>0</v>
      </c>
      <c r="AE45" s="777">
        <v>0</v>
      </c>
      <c r="AF45" s="777">
        <v>0</v>
      </c>
      <c r="AG45" s="777">
        <v>0</v>
      </c>
      <c r="AH45" s="777">
        <v>0</v>
      </c>
      <c r="AI45" s="777">
        <v>0</v>
      </c>
      <c r="AJ45" s="777">
        <v>0</v>
      </c>
      <c r="AK45" s="777">
        <v>0</v>
      </c>
      <c r="AL45" s="777">
        <v>0</v>
      </c>
      <c r="AM45" s="777">
        <v>0</v>
      </c>
      <c r="AN45" s="777">
        <v>0</v>
      </c>
      <c r="AO45" s="778">
        <v>0</v>
      </c>
      <c r="AP45" s="775"/>
      <c r="AQ45" s="776"/>
      <c r="AR45" s="777"/>
      <c r="AS45" s="777"/>
      <c r="AT45" s="777"/>
      <c r="AU45" s="777"/>
      <c r="AV45" s="777"/>
      <c r="AW45" s="777"/>
      <c r="AX45" s="777"/>
      <c r="AY45" s="777">
        <v>14181.876783870608</v>
      </c>
      <c r="AZ45" s="777">
        <v>14181.876783870608</v>
      </c>
      <c r="BA45" s="777">
        <v>14181.876783870608</v>
      </c>
      <c r="BB45" s="777">
        <v>14181.876783870608</v>
      </c>
      <c r="BC45" s="777">
        <v>14181.876783870608</v>
      </c>
      <c r="BD45" s="777">
        <v>14181.876783870608</v>
      </c>
      <c r="BE45" s="777">
        <v>14181.876783870608</v>
      </c>
      <c r="BF45" s="777">
        <v>14181.876783870608</v>
      </c>
      <c r="BG45" s="777">
        <v>14181.876783870608</v>
      </c>
      <c r="BH45" s="777">
        <v>14181.876783870608</v>
      </c>
      <c r="BI45" s="777">
        <v>0</v>
      </c>
      <c r="BJ45" s="777">
        <v>0</v>
      </c>
      <c r="BK45" s="777">
        <v>0</v>
      </c>
      <c r="BL45" s="777">
        <v>0</v>
      </c>
      <c r="BM45" s="777">
        <v>0</v>
      </c>
      <c r="BN45" s="777">
        <v>0</v>
      </c>
      <c r="BO45" s="777">
        <v>0</v>
      </c>
      <c r="BP45" s="777">
        <v>0</v>
      </c>
      <c r="BQ45" s="777">
        <v>0</v>
      </c>
      <c r="BR45" s="777">
        <v>0</v>
      </c>
      <c r="BS45" s="777">
        <v>0</v>
      </c>
      <c r="BT45" s="778">
        <v>0</v>
      </c>
      <c r="BU45" s="1"/>
    </row>
    <row r="46" spans="2:73" s="13" customFormat="1" ht="15.75">
      <c r="B46" s="773" t="s">
        <v>208</v>
      </c>
      <c r="C46" s="773" t="s">
        <v>1039</v>
      </c>
      <c r="D46" s="773" t="s">
        <v>117</v>
      </c>
      <c r="E46" s="773"/>
      <c r="F46" s="773"/>
      <c r="G46" s="773"/>
      <c r="H46" s="773">
        <v>2019</v>
      </c>
      <c r="I46" s="774"/>
      <c r="J46" s="556" t="s">
        <v>589</v>
      </c>
      <c r="K46" s="775"/>
      <c r="L46" s="776"/>
      <c r="M46" s="777"/>
      <c r="N46" s="777"/>
      <c r="O46" s="777"/>
      <c r="P46" s="777"/>
      <c r="Q46" s="777"/>
      <c r="R46" s="777"/>
      <c r="S46" s="777"/>
      <c r="T46" s="777">
        <v>0</v>
      </c>
      <c r="U46" s="777">
        <v>0</v>
      </c>
      <c r="V46" s="777">
        <v>0</v>
      </c>
      <c r="W46" s="777">
        <v>0</v>
      </c>
      <c r="X46" s="777">
        <v>0</v>
      </c>
      <c r="Y46" s="777">
        <v>0</v>
      </c>
      <c r="Z46" s="777">
        <v>0</v>
      </c>
      <c r="AA46" s="777">
        <v>0</v>
      </c>
      <c r="AB46" s="777">
        <v>0</v>
      </c>
      <c r="AC46" s="777">
        <v>0</v>
      </c>
      <c r="AD46" s="777"/>
      <c r="AE46" s="777"/>
      <c r="AF46" s="777"/>
      <c r="AG46" s="777"/>
      <c r="AH46" s="777"/>
      <c r="AI46" s="777"/>
      <c r="AJ46" s="777"/>
      <c r="AK46" s="777"/>
      <c r="AL46" s="777"/>
      <c r="AM46" s="777"/>
      <c r="AN46" s="777"/>
      <c r="AO46" s="778"/>
      <c r="AP46" s="775"/>
      <c r="AQ46" s="776"/>
      <c r="AR46" s="777"/>
      <c r="AS46" s="777"/>
      <c r="AT46" s="777"/>
      <c r="AU46" s="777"/>
      <c r="AV46" s="777"/>
      <c r="AW46" s="777"/>
      <c r="AX46" s="777"/>
      <c r="AY46" s="777">
        <v>0</v>
      </c>
      <c r="AZ46" s="777">
        <v>0</v>
      </c>
      <c r="BA46" s="777">
        <v>0</v>
      </c>
      <c r="BB46" s="777">
        <v>0</v>
      </c>
      <c r="BC46" s="777">
        <v>0</v>
      </c>
      <c r="BD46" s="777">
        <v>0</v>
      </c>
      <c r="BE46" s="777">
        <v>0</v>
      </c>
      <c r="BF46" s="777">
        <v>0</v>
      </c>
      <c r="BG46" s="777">
        <v>0</v>
      </c>
      <c r="BH46" s="777">
        <v>0</v>
      </c>
      <c r="BI46" s="777"/>
      <c r="BJ46" s="777"/>
      <c r="BK46" s="777"/>
      <c r="BL46" s="777"/>
      <c r="BM46" s="777"/>
      <c r="BN46" s="777"/>
      <c r="BO46" s="777"/>
      <c r="BP46" s="777"/>
      <c r="BQ46" s="777"/>
      <c r="BR46" s="777"/>
      <c r="BS46" s="777"/>
      <c r="BT46" s="778"/>
      <c r="BU46" s="1"/>
    </row>
    <row r="47" spans="2:73" s="13" customFormat="1" ht="15.75">
      <c r="B47" s="773" t="s">
        <v>208</v>
      </c>
      <c r="C47" s="773" t="s">
        <v>1039</v>
      </c>
      <c r="D47" s="773" t="s">
        <v>124</v>
      </c>
      <c r="E47" s="773"/>
      <c r="F47" s="773"/>
      <c r="G47" s="773"/>
      <c r="H47" s="773">
        <v>2019</v>
      </c>
      <c r="I47" s="774"/>
      <c r="J47" s="556" t="s">
        <v>589</v>
      </c>
      <c r="K47" s="775"/>
      <c r="L47" s="776"/>
      <c r="M47" s="777"/>
      <c r="N47" s="777"/>
      <c r="O47" s="777"/>
      <c r="P47" s="777"/>
      <c r="Q47" s="777"/>
      <c r="R47" s="777"/>
      <c r="S47" s="777"/>
      <c r="T47" s="777">
        <v>0</v>
      </c>
      <c r="U47" s="777">
        <v>0</v>
      </c>
      <c r="V47" s="777">
        <v>0</v>
      </c>
      <c r="W47" s="777">
        <v>0</v>
      </c>
      <c r="X47" s="777">
        <v>0</v>
      </c>
      <c r="Y47" s="777">
        <v>0</v>
      </c>
      <c r="Z47" s="777">
        <v>0</v>
      </c>
      <c r="AA47" s="777">
        <v>0</v>
      </c>
      <c r="AB47" s="777">
        <v>0</v>
      </c>
      <c r="AC47" s="777">
        <v>0</v>
      </c>
      <c r="AD47" s="777"/>
      <c r="AE47" s="777"/>
      <c r="AF47" s="777"/>
      <c r="AG47" s="777"/>
      <c r="AH47" s="777"/>
      <c r="AI47" s="777"/>
      <c r="AJ47" s="777"/>
      <c r="AK47" s="777"/>
      <c r="AL47" s="777"/>
      <c r="AM47" s="777"/>
      <c r="AN47" s="777"/>
      <c r="AO47" s="778"/>
      <c r="AP47" s="775"/>
      <c r="AQ47" s="776"/>
      <c r="AR47" s="777"/>
      <c r="AS47" s="777"/>
      <c r="AT47" s="777"/>
      <c r="AU47" s="777"/>
      <c r="AV47" s="777"/>
      <c r="AW47" s="777"/>
      <c r="AX47" s="777"/>
      <c r="AY47" s="777">
        <v>0</v>
      </c>
      <c r="AZ47" s="777">
        <v>0</v>
      </c>
      <c r="BA47" s="777">
        <v>0</v>
      </c>
      <c r="BB47" s="777">
        <v>0</v>
      </c>
      <c r="BC47" s="777">
        <v>0</v>
      </c>
      <c r="BD47" s="777">
        <v>0</v>
      </c>
      <c r="BE47" s="777">
        <v>0</v>
      </c>
      <c r="BF47" s="777">
        <v>0</v>
      </c>
      <c r="BG47" s="777">
        <v>0</v>
      </c>
      <c r="BH47" s="777">
        <v>0</v>
      </c>
      <c r="BI47" s="777"/>
      <c r="BJ47" s="777"/>
      <c r="BK47" s="777"/>
      <c r="BL47" s="777"/>
      <c r="BM47" s="777"/>
      <c r="BN47" s="777"/>
      <c r="BO47" s="777"/>
      <c r="BP47" s="777"/>
      <c r="BQ47" s="777"/>
      <c r="BR47" s="777"/>
      <c r="BS47" s="777"/>
      <c r="BT47" s="778"/>
      <c r="BU47" s="1"/>
    </row>
    <row r="48" spans="2:73" s="13" customFormat="1" ht="15.75">
      <c r="B48" s="773" t="s">
        <v>208</v>
      </c>
      <c r="C48" s="773" t="s">
        <v>1039</v>
      </c>
      <c r="D48" s="773" t="s">
        <v>125</v>
      </c>
      <c r="E48" s="773"/>
      <c r="F48" s="773"/>
      <c r="G48" s="773"/>
      <c r="H48" s="773">
        <v>2019</v>
      </c>
      <c r="I48" s="774"/>
      <c r="J48" s="556" t="s">
        <v>589</v>
      </c>
      <c r="K48" s="775"/>
      <c r="L48" s="776"/>
      <c r="M48" s="777"/>
      <c r="N48" s="777"/>
      <c r="O48" s="777"/>
      <c r="P48" s="777"/>
      <c r="Q48" s="777"/>
      <c r="R48" s="777"/>
      <c r="S48" s="777"/>
      <c r="T48" s="777">
        <v>600.63501246883038</v>
      </c>
      <c r="U48" s="777">
        <v>600.63501246883038</v>
      </c>
      <c r="V48" s="777">
        <v>600.63501246883038</v>
      </c>
      <c r="W48" s="777">
        <v>515.18902743142348</v>
      </c>
      <c r="X48" s="777">
        <v>441.05206982543814</v>
      </c>
      <c r="Y48" s="777">
        <v>441.05206982543814</v>
      </c>
      <c r="Z48" s="777">
        <v>441.05206982543814</v>
      </c>
      <c r="AA48" s="777">
        <v>441.05206982543814</v>
      </c>
      <c r="AB48" s="777">
        <v>441.05206982543814</v>
      </c>
      <c r="AC48" s="777">
        <v>441.05206982543814</v>
      </c>
      <c r="AD48" s="777">
        <v>441.05206982543814</v>
      </c>
      <c r="AE48" s="777">
        <v>441.05206982543814</v>
      </c>
      <c r="AF48" s="777">
        <v>441.05206982543814</v>
      </c>
      <c r="AG48" s="777">
        <v>441.05206982543814</v>
      </c>
      <c r="AH48" s="777">
        <v>441.05206982543814</v>
      </c>
      <c r="AI48" s="777">
        <v>0</v>
      </c>
      <c r="AJ48" s="777">
        <v>0</v>
      </c>
      <c r="AK48" s="777">
        <v>0</v>
      </c>
      <c r="AL48" s="777">
        <v>0</v>
      </c>
      <c r="AM48" s="777">
        <v>0</v>
      </c>
      <c r="AN48" s="777">
        <v>0</v>
      </c>
      <c r="AO48" s="778">
        <v>0</v>
      </c>
      <c r="AP48" s="775"/>
      <c r="AQ48" s="776"/>
      <c r="AR48" s="777"/>
      <c r="AS48" s="777"/>
      <c r="AT48" s="777"/>
      <c r="AU48" s="777"/>
      <c r="AV48" s="777"/>
      <c r="AW48" s="777"/>
      <c r="AX48" s="777"/>
      <c r="AY48" s="777">
        <v>3822390.1669992255</v>
      </c>
      <c r="AZ48" s="777">
        <v>3822390.1669992255</v>
      </c>
      <c r="BA48" s="777">
        <v>3822390.1669992255</v>
      </c>
      <c r="BB48" s="777">
        <v>3406727.1916831676</v>
      </c>
      <c r="BC48" s="777">
        <v>3047226.1923160832</v>
      </c>
      <c r="BD48" s="777">
        <v>2985474.4848878602</v>
      </c>
      <c r="BE48" s="777">
        <v>2985474.4848878602</v>
      </c>
      <c r="BF48" s="777">
        <v>2985474.4848878602</v>
      </c>
      <c r="BG48" s="777">
        <v>2985474.4848878602</v>
      </c>
      <c r="BH48" s="777">
        <v>2985474.4848878602</v>
      </c>
      <c r="BI48" s="777">
        <v>2985474.4848878602</v>
      </c>
      <c r="BJ48" s="777">
        <v>2985474.4848878602</v>
      </c>
      <c r="BK48" s="777">
        <v>2985474.4848878602</v>
      </c>
      <c r="BL48" s="777">
        <v>2985474.4848878602</v>
      </c>
      <c r="BM48" s="777">
        <v>2985474.4848878602</v>
      </c>
      <c r="BN48" s="777">
        <v>0</v>
      </c>
      <c r="BO48" s="777">
        <v>0</v>
      </c>
      <c r="BP48" s="777">
        <v>0</v>
      </c>
      <c r="BQ48" s="777">
        <v>0</v>
      </c>
      <c r="BR48" s="777">
        <v>0</v>
      </c>
      <c r="BS48" s="777">
        <v>0</v>
      </c>
      <c r="BT48" s="778">
        <v>0</v>
      </c>
      <c r="BU48" s="1"/>
    </row>
    <row r="49" spans="2:73" s="13" customFormat="1" ht="15.75">
      <c r="B49" s="773" t="s">
        <v>208</v>
      </c>
      <c r="C49" s="773" t="s">
        <v>1036</v>
      </c>
      <c r="D49" s="773" t="s">
        <v>115</v>
      </c>
      <c r="E49" s="773"/>
      <c r="F49" s="773"/>
      <c r="G49" s="773"/>
      <c r="H49" s="773">
        <v>2019</v>
      </c>
      <c r="I49" s="774"/>
      <c r="J49" s="556" t="s">
        <v>589</v>
      </c>
      <c r="K49" s="775"/>
      <c r="L49" s="776"/>
      <c r="M49" s="777"/>
      <c r="N49" s="777"/>
      <c r="O49" s="777"/>
      <c r="P49" s="777"/>
      <c r="Q49" s="777"/>
      <c r="R49" s="777"/>
      <c r="S49" s="777"/>
      <c r="T49" s="777">
        <v>26.454597938144339</v>
      </c>
      <c r="U49" s="777">
        <v>26.454597938144339</v>
      </c>
      <c r="V49" s="777">
        <v>26.454597938144339</v>
      </c>
      <c r="W49" s="777">
        <v>26.454597938144339</v>
      </c>
      <c r="X49" s="777">
        <v>26.454597938144339</v>
      </c>
      <c r="Y49" s="777">
        <v>26.454597938144339</v>
      </c>
      <c r="Z49" s="777">
        <v>26.454597938144339</v>
      </c>
      <c r="AA49" s="777">
        <v>26.454597938144339</v>
      </c>
      <c r="AB49" s="777">
        <v>26.454597938144339</v>
      </c>
      <c r="AC49" s="777">
        <v>26.454597938144339</v>
      </c>
      <c r="AD49" s="777">
        <v>26.454597938144339</v>
      </c>
      <c r="AE49" s="777">
        <v>26.454597938144339</v>
      </c>
      <c r="AF49" s="777">
        <v>26.454597938144339</v>
      </c>
      <c r="AG49" s="777">
        <v>26.454597938144339</v>
      </c>
      <c r="AH49" s="777">
        <v>26.454597938144339</v>
      </c>
      <c r="AI49" s="777">
        <v>16.670020618556705</v>
      </c>
      <c r="AJ49" s="777">
        <v>14.133278350515468</v>
      </c>
      <c r="AK49" s="777">
        <v>14.133278350515468</v>
      </c>
      <c r="AL49" s="777">
        <v>14.133278350515468</v>
      </c>
      <c r="AM49" s="777">
        <v>14.133278350515468</v>
      </c>
      <c r="AN49" s="777">
        <v>14.133278350515468</v>
      </c>
      <c r="AO49" s="778">
        <v>14.133278350515468</v>
      </c>
      <c r="AP49" s="775"/>
      <c r="AQ49" s="776"/>
      <c r="AR49" s="777"/>
      <c r="AS49" s="777"/>
      <c r="AT49" s="777"/>
      <c r="AU49" s="777"/>
      <c r="AV49" s="777"/>
      <c r="AW49" s="777"/>
      <c r="AX49" s="777"/>
      <c r="AY49" s="777">
        <v>745820.24688826397</v>
      </c>
      <c r="AZ49" s="777">
        <v>745820.24688826397</v>
      </c>
      <c r="BA49" s="777">
        <v>745820.24688826397</v>
      </c>
      <c r="BB49" s="777">
        <v>745820.24688826397</v>
      </c>
      <c r="BC49" s="777">
        <v>745820.24688826397</v>
      </c>
      <c r="BD49" s="777">
        <v>745820.24688826397</v>
      </c>
      <c r="BE49" s="777">
        <v>745820.24688826397</v>
      </c>
      <c r="BF49" s="777">
        <v>745820.24688826397</v>
      </c>
      <c r="BG49" s="777">
        <v>745820.24688826397</v>
      </c>
      <c r="BH49" s="777">
        <v>745820.24688826397</v>
      </c>
      <c r="BI49" s="777">
        <v>725969.63780355884</v>
      </c>
      <c r="BJ49" s="777">
        <v>725969.63780355884</v>
      </c>
      <c r="BK49" s="777">
        <v>725969.63780355884</v>
      </c>
      <c r="BL49" s="777">
        <v>725969.63780355884</v>
      </c>
      <c r="BM49" s="777">
        <v>725969.63780355884</v>
      </c>
      <c r="BN49" s="777">
        <v>562702.00506000442</v>
      </c>
      <c r="BO49" s="777">
        <v>239976.6435726294</v>
      </c>
      <c r="BP49" s="777">
        <v>239926.18126799716</v>
      </c>
      <c r="BQ49" s="777">
        <v>239926.18126799716</v>
      </c>
      <c r="BR49" s="777">
        <v>239926.18126799716</v>
      </c>
      <c r="BS49" s="777">
        <v>239825.25665873272</v>
      </c>
      <c r="BT49" s="778">
        <v>239825.25665873272</v>
      </c>
      <c r="BU49" s="1"/>
    </row>
    <row r="50" spans="2:73" s="13" customFormat="1" ht="15.75">
      <c r="B50" s="773" t="s">
        <v>208</v>
      </c>
      <c r="C50" s="773" t="s">
        <v>1039</v>
      </c>
      <c r="D50" s="773" t="s">
        <v>1041</v>
      </c>
      <c r="E50" s="773"/>
      <c r="F50" s="773"/>
      <c r="G50" s="773"/>
      <c r="H50" s="773">
        <v>2019</v>
      </c>
      <c r="I50" s="774"/>
      <c r="J50" s="556" t="s">
        <v>589</v>
      </c>
      <c r="K50" s="775"/>
      <c r="L50" s="776"/>
      <c r="M50" s="777"/>
      <c r="N50" s="777"/>
      <c r="O50" s="777"/>
      <c r="P50" s="777"/>
      <c r="Q50" s="777"/>
      <c r="R50" s="777"/>
      <c r="S50" s="777"/>
      <c r="T50" s="777">
        <v>0</v>
      </c>
      <c r="U50" s="777">
        <v>0</v>
      </c>
      <c r="V50" s="777">
        <v>0</v>
      </c>
      <c r="W50" s="777">
        <v>0</v>
      </c>
      <c r="X50" s="777">
        <v>0</v>
      </c>
      <c r="Y50" s="777">
        <v>0</v>
      </c>
      <c r="Z50" s="777">
        <v>0</v>
      </c>
      <c r="AA50" s="777">
        <v>0</v>
      </c>
      <c r="AB50" s="777">
        <v>0</v>
      </c>
      <c r="AC50" s="777">
        <v>0</v>
      </c>
      <c r="AD50" s="777">
        <v>0</v>
      </c>
      <c r="AE50" s="777">
        <v>0</v>
      </c>
      <c r="AF50" s="777">
        <v>0</v>
      </c>
      <c r="AG50" s="777">
        <v>0</v>
      </c>
      <c r="AH50" s="777">
        <v>0</v>
      </c>
      <c r="AI50" s="777">
        <v>0</v>
      </c>
      <c r="AJ50" s="777">
        <v>0</v>
      </c>
      <c r="AK50" s="777">
        <v>0</v>
      </c>
      <c r="AL50" s="777">
        <v>0</v>
      </c>
      <c r="AM50" s="777">
        <v>0</v>
      </c>
      <c r="AN50" s="777">
        <v>0</v>
      </c>
      <c r="AO50" s="778">
        <v>0</v>
      </c>
      <c r="AP50" s="775"/>
      <c r="AQ50" s="776"/>
      <c r="AR50" s="777"/>
      <c r="AS50" s="777"/>
      <c r="AT50" s="777"/>
      <c r="AU50" s="777"/>
      <c r="AV50" s="777"/>
      <c r="AW50" s="777"/>
      <c r="AX50" s="777"/>
      <c r="AY50" s="777">
        <v>3866618</v>
      </c>
      <c r="AZ50" s="777">
        <v>3866618</v>
      </c>
      <c r="BA50" s="777">
        <v>3866618</v>
      </c>
      <c r="BB50" s="777">
        <v>3866618</v>
      </c>
      <c r="BC50" s="777">
        <v>3866618</v>
      </c>
      <c r="BD50" s="777">
        <v>3866618</v>
      </c>
      <c r="BE50" s="777">
        <v>3866618</v>
      </c>
      <c r="BF50" s="777">
        <v>3866618</v>
      </c>
      <c r="BG50" s="777">
        <v>3805145.2782456973</v>
      </c>
      <c r="BH50" s="777">
        <v>3196871.7515833732</v>
      </c>
      <c r="BI50" s="777">
        <v>2031834.0875741066</v>
      </c>
      <c r="BJ50" s="777">
        <v>1359141.0901107157</v>
      </c>
      <c r="BK50" s="777">
        <v>891778.3221486538</v>
      </c>
      <c r="BL50" s="777">
        <v>0</v>
      </c>
      <c r="BM50" s="777">
        <v>0</v>
      </c>
      <c r="BN50" s="777">
        <v>0</v>
      </c>
      <c r="BO50" s="777">
        <v>0</v>
      </c>
      <c r="BP50" s="777">
        <v>0</v>
      </c>
      <c r="BQ50" s="777">
        <v>0</v>
      </c>
      <c r="BR50" s="777">
        <v>0</v>
      </c>
      <c r="BS50" s="777">
        <v>0</v>
      </c>
      <c r="BT50" s="778">
        <v>0</v>
      </c>
      <c r="BU50" s="1"/>
    </row>
    <row r="51" spans="2:73" s="13" customFormat="1" ht="15.75">
      <c r="B51" s="773" t="s">
        <v>208</v>
      </c>
      <c r="C51" s="773" t="s">
        <v>1036</v>
      </c>
      <c r="D51" s="773" t="s">
        <v>1045</v>
      </c>
      <c r="E51" s="773"/>
      <c r="F51" s="773"/>
      <c r="G51" s="773"/>
      <c r="H51" s="773">
        <v>2019</v>
      </c>
      <c r="I51" s="774"/>
      <c r="J51" s="556" t="s">
        <v>589</v>
      </c>
      <c r="K51" s="775"/>
      <c r="L51" s="776"/>
      <c r="M51" s="777"/>
      <c r="N51" s="777"/>
      <c r="O51" s="777"/>
      <c r="P51" s="777"/>
      <c r="Q51" s="777"/>
      <c r="R51" s="777"/>
      <c r="S51" s="777"/>
      <c r="T51" s="777">
        <v>651</v>
      </c>
      <c r="U51" s="777">
        <v>651</v>
      </c>
      <c r="V51" s="777">
        <v>651</v>
      </c>
      <c r="W51" s="777">
        <v>651</v>
      </c>
      <c r="X51" s="777">
        <v>651</v>
      </c>
      <c r="Y51" s="777">
        <v>651</v>
      </c>
      <c r="Z51" s="777">
        <v>651</v>
      </c>
      <c r="AA51" s="777">
        <v>651</v>
      </c>
      <c r="AB51" s="777">
        <v>651</v>
      </c>
      <c r="AC51" s="777">
        <v>651</v>
      </c>
      <c r="AD51" s="777">
        <v>651</v>
      </c>
      <c r="AE51" s="777">
        <v>651</v>
      </c>
      <c r="AF51" s="777">
        <v>651</v>
      </c>
      <c r="AG51" s="777">
        <v>651</v>
      </c>
      <c r="AH51" s="777">
        <v>651</v>
      </c>
      <c r="AI51" s="777">
        <v>651</v>
      </c>
      <c r="AJ51" s="777">
        <v>651</v>
      </c>
      <c r="AK51" s="777">
        <v>651</v>
      </c>
      <c r="AL51" s="777">
        <v>651</v>
      </c>
      <c r="AM51" s="777">
        <v>651</v>
      </c>
      <c r="AN51" s="777">
        <v>651</v>
      </c>
      <c r="AO51" s="778">
        <v>651</v>
      </c>
      <c r="AP51" s="775"/>
      <c r="AQ51" s="776"/>
      <c r="AR51" s="777"/>
      <c r="AS51" s="777"/>
      <c r="AT51" s="777"/>
      <c r="AU51" s="777"/>
      <c r="AV51" s="777"/>
      <c r="AW51" s="777"/>
      <c r="AX51" s="777"/>
      <c r="AY51" s="777">
        <v>151691.96459016393</v>
      </c>
      <c r="AZ51" s="777">
        <v>151691.96459016393</v>
      </c>
      <c r="BA51" s="777">
        <v>151691.96459016393</v>
      </c>
      <c r="BB51" s="777">
        <v>151691.96459016393</v>
      </c>
      <c r="BC51" s="777">
        <v>151691.96459016393</v>
      </c>
      <c r="BD51" s="777">
        <v>151691.96459016393</v>
      </c>
      <c r="BE51" s="777">
        <v>151691.96459016393</v>
      </c>
      <c r="BF51" s="777">
        <v>151691.96459016393</v>
      </c>
      <c r="BG51" s="777">
        <v>151691.96459016393</v>
      </c>
      <c r="BH51" s="777">
        <v>151691.96459016393</v>
      </c>
      <c r="BI51" s="777">
        <v>151691.96459016393</v>
      </c>
      <c r="BJ51" s="777">
        <v>151691.96459016393</v>
      </c>
      <c r="BK51" s="777">
        <v>151691.96459016393</v>
      </c>
      <c r="BL51" s="777">
        <v>151691.96459016393</v>
      </c>
      <c r="BM51" s="777">
        <v>151691.96459016393</v>
      </c>
      <c r="BN51" s="777">
        <v>151691.96459016393</v>
      </c>
      <c r="BO51" s="777">
        <v>151691.96459016393</v>
      </c>
      <c r="BP51" s="777">
        <v>151691.96459016393</v>
      </c>
      <c r="BQ51" s="777">
        <v>151691.96459016393</v>
      </c>
      <c r="BR51" s="777">
        <v>151691.96459016393</v>
      </c>
      <c r="BS51" s="777">
        <v>151691.96459016393</v>
      </c>
      <c r="BT51" s="778">
        <v>151691.96459016393</v>
      </c>
      <c r="BU51" s="1"/>
    </row>
    <row r="52" spans="2:73" s="13" customFormat="1" ht="15.75">
      <c r="B52" s="773" t="s">
        <v>208</v>
      </c>
      <c r="C52" s="773" t="s">
        <v>1039</v>
      </c>
      <c r="D52" s="773" t="s">
        <v>1042</v>
      </c>
      <c r="E52" s="773"/>
      <c r="F52" s="773"/>
      <c r="G52" s="773"/>
      <c r="H52" s="773">
        <v>2019</v>
      </c>
      <c r="I52" s="774"/>
      <c r="J52" s="556" t="s">
        <v>589</v>
      </c>
      <c r="K52" s="775"/>
      <c r="L52" s="776"/>
      <c r="M52" s="777"/>
      <c r="N52" s="777"/>
      <c r="O52" s="777"/>
      <c r="P52" s="777"/>
      <c r="Q52" s="777"/>
      <c r="R52" s="777"/>
      <c r="S52" s="777"/>
      <c r="T52" s="777">
        <v>325.49439083232909</v>
      </c>
      <c r="U52" s="777">
        <v>325.49439083232909</v>
      </c>
      <c r="V52" s="777">
        <v>325.49439083232909</v>
      </c>
      <c r="W52" s="777">
        <v>325.49439083232909</v>
      </c>
      <c r="X52" s="777">
        <v>325.49439083232909</v>
      </c>
      <c r="Y52" s="777">
        <v>325.49439083232909</v>
      </c>
      <c r="Z52" s="777">
        <v>325.49439083232909</v>
      </c>
      <c r="AA52" s="777">
        <v>325.49439083232909</v>
      </c>
      <c r="AB52" s="777">
        <v>325.49439083232909</v>
      </c>
      <c r="AC52" s="777">
        <v>325.49439083232909</v>
      </c>
      <c r="AD52" s="777">
        <v>325.49439083232909</v>
      </c>
      <c r="AE52" s="777">
        <v>325.49439083232909</v>
      </c>
      <c r="AF52" s="777">
        <v>325.49439083232909</v>
      </c>
      <c r="AG52" s="777">
        <v>325.49439083232909</v>
      </c>
      <c r="AH52" s="777">
        <v>325.49439083232909</v>
      </c>
      <c r="AI52" s="777">
        <v>0</v>
      </c>
      <c r="AJ52" s="777">
        <v>0</v>
      </c>
      <c r="AK52" s="777">
        <v>0</v>
      </c>
      <c r="AL52" s="777">
        <v>0</v>
      </c>
      <c r="AM52" s="777">
        <v>0</v>
      </c>
      <c r="AN52" s="777">
        <v>0</v>
      </c>
      <c r="AO52" s="778">
        <v>0</v>
      </c>
      <c r="AP52" s="775"/>
      <c r="AQ52" s="776"/>
      <c r="AR52" s="777"/>
      <c r="AS52" s="777"/>
      <c r="AT52" s="777"/>
      <c r="AU52" s="777"/>
      <c r="AV52" s="777"/>
      <c r="AW52" s="777"/>
      <c r="AX52" s="777"/>
      <c r="AY52" s="777">
        <v>2343728.2992488849</v>
      </c>
      <c r="AZ52" s="777">
        <v>2343728.2992488849</v>
      </c>
      <c r="BA52" s="777">
        <v>2343728.2992488849</v>
      </c>
      <c r="BB52" s="777">
        <v>2343728.2992488849</v>
      </c>
      <c r="BC52" s="777">
        <v>2343728.2992488849</v>
      </c>
      <c r="BD52" s="777">
        <v>2343728.2992488849</v>
      </c>
      <c r="BE52" s="777">
        <v>2343728.2992488849</v>
      </c>
      <c r="BF52" s="777">
        <v>2343728.2992488849</v>
      </c>
      <c r="BG52" s="777">
        <v>2343728.2992488849</v>
      </c>
      <c r="BH52" s="777">
        <v>2343728.2992488849</v>
      </c>
      <c r="BI52" s="777">
        <v>2343728.2992488849</v>
      </c>
      <c r="BJ52" s="777">
        <v>2343728.2992488849</v>
      </c>
      <c r="BK52" s="777">
        <v>2343728.2992488849</v>
      </c>
      <c r="BL52" s="777">
        <v>2343728.2992488849</v>
      </c>
      <c r="BM52" s="777">
        <v>2343728.2992488849</v>
      </c>
      <c r="BN52" s="777">
        <v>0</v>
      </c>
      <c r="BO52" s="777">
        <v>0</v>
      </c>
      <c r="BP52" s="777">
        <v>0</v>
      </c>
      <c r="BQ52" s="777">
        <v>0</v>
      </c>
      <c r="BR52" s="777">
        <v>0</v>
      </c>
      <c r="BS52" s="777">
        <v>0</v>
      </c>
      <c r="BT52" s="778">
        <v>0</v>
      </c>
      <c r="BU52" s="1"/>
    </row>
    <row r="53" spans="2:73">
      <c r="B53" s="773" t="s">
        <v>208</v>
      </c>
      <c r="C53" s="773" t="s">
        <v>1039</v>
      </c>
      <c r="D53" s="773" t="s">
        <v>1043</v>
      </c>
      <c r="E53" s="773"/>
      <c r="F53" s="773"/>
      <c r="G53" s="773"/>
      <c r="H53" s="773">
        <v>2019</v>
      </c>
      <c r="I53" s="774"/>
      <c r="J53" s="556" t="s">
        <v>589</v>
      </c>
      <c r="K53" s="775"/>
      <c r="L53" s="776"/>
      <c r="M53" s="777"/>
      <c r="N53" s="777"/>
      <c r="O53" s="777"/>
      <c r="P53" s="777"/>
      <c r="Q53" s="777"/>
      <c r="R53" s="777"/>
      <c r="S53" s="777"/>
      <c r="T53" s="777">
        <v>260.73032424485854</v>
      </c>
      <c r="U53" s="777">
        <v>260.73032424485854</v>
      </c>
      <c r="V53" s="777">
        <v>260.73032424485854</v>
      </c>
      <c r="W53" s="777">
        <v>260.73032424485854</v>
      </c>
      <c r="X53" s="777">
        <v>260.73032424485854</v>
      </c>
      <c r="Y53" s="777">
        <v>260.73032424485854</v>
      </c>
      <c r="Z53" s="777">
        <v>260.73032424485854</v>
      </c>
      <c r="AA53" s="777">
        <v>260.73032424485854</v>
      </c>
      <c r="AB53" s="777">
        <v>260.73032424485854</v>
      </c>
      <c r="AC53" s="777">
        <v>260.73032424485854</v>
      </c>
      <c r="AD53" s="777">
        <v>0</v>
      </c>
      <c r="AE53" s="777">
        <v>0</v>
      </c>
      <c r="AF53" s="777">
        <v>0</v>
      </c>
      <c r="AG53" s="777">
        <v>0</v>
      </c>
      <c r="AH53" s="777">
        <v>0</v>
      </c>
      <c r="AI53" s="777">
        <v>0</v>
      </c>
      <c r="AJ53" s="777">
        <v>0</v>
      </c>
      <c r="AK53" s="777">
        <v>0</v>
      </c>
      <c r="AL53" s="777">
        <v>0</v>
      </c>
      <c r="AM53" s="777">
        <v>0</v>
      </c>
      <c r="AN53" s="777">
        <v>0</v>
      </c>
      <c r="AO53" s="778">
        <v>0</v>
      </c>
      <c r="AP53" s="775"/>
      <c r="AQ53" s="776"/>
      <c r="AR53" s="777"/>
      <c r="AS53" s="777"/>
      <c r="AT53" s="777"/>
      <c r="AU53" s="777"/>
      <c r="AV53" s="777"/>
      <c r="AW53" s="777"/>
      <c r="AX53" s="777"/>
      <c r="AY53" s="777">
        <v>1259133.6091937022</v>
      </c>
      <c r="AZ53" s="777">
        <v>1259133.6091937022</v>
      </c>
      <c r="BA53" s="777">
        <v>1259133.6091937022</v>
      </c>
      <c r="BB53" s="777">
        <v>1259133.6091937022</v>
      </c>
      <c r="BC53" s="777">
        <v>1259133.6091937022</v>
      </c>
      <c r="BD53" s="777">
        <v>1259133.6091937022</v>
      </c>
      <c r="BE53" s="777">
        <v>1259133.6091937022</v>
      </c>
      <c r="BF53" s="777">
        <v>1259133.6091937022</v>
      </c>
      <c r="BG53" s="777">
        <v>1259133.6091937022</v>
      </c>
      <c r="BH53" s="777">
        <v>1259133.6091937022</v>
      </c>
      <c r="BI53" s="777">
        <v>0</v>
      </c>
      <c r="BJ53" s="777">
        <v>0</v>
      </c>
      <c r="BK53" s="777">
        <v>0</v>
      </c>
      <c r="BL53" s="777">
        <v>0</v>
      </c>
      <c r="BM53" s="777">
        <v>0</v>
      </c>
      <c r="BN53" s="777">
        <v>0</v>
      </c>
      <c r="BO53" s="777">
        <v>0</v>
      </c>
      <c r="BP53" s="777">
        <v>0</v>
      </c>
      <c r="BQ53" s="777">
        <v>0</v>
      </c>
      <c r="BR53" s="777">
        <v>0</v>
      </c>
      <c r="BS53" s="777">
        <v>0</v>
      </c>
      <c r="BT53" s="778">
        <v>0</v>
      </c>
    </row>
    <row r="54" spans="2:73">
      <c r="B54" s="773" t="s">
        <v>208</v>
      </c>
      <c r="C54" s="773" t="s">
        <v>1039</v>
      </c>
      <c r="D54" s="773" t="s">
        <v>119</v>
      </c>
      <c r="E54" s="773"/>
      <c r="F54" s="773"/>
      <c r="G54" s="773"/>
      <c r="H54" s="773">
        <v>2019</v>
      </c>
      <c r="I54" s="774"/>
      <c r="J54" s="556" t="s">
        <v>589</v>
      </c>
      <c r="K54" s="775"/>
      <c r="L54" s="776"/>
      <c r="M54" s="777"/>
      <c r="N54" s="777"/>
      <c r="O54" s="777"/>
      <c r="P54" s="777"/>
      <c r="Q54" s="777"/>
      <c r="R54" s="777"/>
      <c r="S54" s="777"/>
      <c r="T54" s="777">
        <v>1031.8364919743219</v>
      </c>
      <c r="U54" s="777">
        <v>1031.8364919743219</v>
      </c>
      <c r="V54" s="777">
        <v>1014.9211396468741</v>
      </c>
      <c r="W54" s="777">
        <v>1010.4697311396509</v>
      </c>
      <c r="X54" s="777">
        <v>936.57634991974692</v>
      </c>
      <c r="Y54" s="777">
        <v>806.5952215088314</v>
      </c>
      <c r="Z54" s="777">
        <v>695.3100088282531</v>
      </c>
      <c r="AA54" s="777">
        <v>500.33831621187994</v>
      </c>
      <c r="AB54" s="777">
        <v>382.82113162118929</v>
      </c>
      <c r="AC54" s="777">
        <v>259.07197512038624</v>
      </c>
      <c r="AD54" s="777">
        <v>154.01873434992035</v>
      </c>
      <c r="AE54" s="777">
        <v>88.137888443017999</v>
      </c>
      <c r="AF54" s="777">
        <v>54.307183788122202</v>
      </c>
      <c r="AG54" s="777">
        <v>40.952958266452804</v>
      </c>
      <c r="AH54" s="777">
        <v>24.037605939004909</v>
      </c>
      <c r="AI54" s="777">
        <v>23.14732423756028</v>
      </c>
      <c r="AJ54" s="777">
        <v>22.257042536115655</v>
      </c>
      <c r="AK54" s="777">
        <v>20.476479133226405</v>
      </c>
      <c r="AL54" s="777">
        <v>11.573662118780142</v>
      </c>
      <c r="AM54" s="777">
        <v>11.573662118780142</v>
      </c>
      <c r="AN54" s="777">
        <v>1.7805634028892527</v>
      </c>
      <c r="AO54" s="778">
        <v>0</v>
      </c>
      <c r="AP54" s="775"/>
      <c r="AQ54" s="776"/>
      <c r="AR54" s="777"/>
      <c r="AS54" s="777"/>
      <c r="AT54" s="777"/>
      <c r="AU54" s="777"/>
      <c r="AV54" s="777"/>
      <c r="AW54" s="777"/>
      <c r="AX54" s="777"/>
      <c r="AY54" s="777">
        <v>4461720.5400490426</v>
      </c>
      <c r="AZ54" s="777">
        <v>4461720.5400490426</v>
      </c>
      <c r="BA54" s="777">
        <v>4291058.173662317</v>
      </c>
      <c r="BB54" s="777">
        <v>4251495.8437569207</v>
      </c>
      <c r="BC54" s="777">
        <v>3761586.1928736703</v>
      </c>
      <c r="BD54" s="777">
        <v>3023858.7195810168</v>
      </c>
      <c r="BE54" s="777">
        <v>2494934.9543644669</v>
      </c>
      <c r="BF54" s="777">
        <v>1682502.1786949823</v>
      </c>
      <c r="BG54" s="777">
        <v>1242961.9355517381</v>
      </c>
      <c r="BH54" s="777">
        <v>824140.37325519288</v>
      </c>
      <c r="BI54" s="777">
        <v>513531.68812634761</v>
      </c>
      <c r="BJ54" s="777">
        <v>309946.95866375236</v>
      </c>
      <c r="BK54" s="777">
        <v>205542.16175069695</v>
      </c>
      <c r="BL54" s="777">
        <v>150814.77654108955</v>
      </c>
      <c r="BM54" s="777">
        <v>85410.640818459899</v>
      </c>
      <c r="BN54" s="777">
        <v>81820.333314080854</v>
      </c>
      <c r="BO54" s="777">
        <v>78715.179774579257</v>
      </c>
      <c r="BP54" s="777">
        <v>72217.311766653904</v>
      </c>
      <c r="BQ54" s="777">
        <v>42528.747909014593</v>
      </c>
      <c r="BR54" s="777">
        <v>41664.383479388911</v>
      </c>
      <c r="BS54" s="777">
        <v>7898.6765096339077</v>
      </c>
      <c r="BT54" s="778">
        <v>709.65328657984014</v>
      </c>
    </row>
    <row r="55" spans="2:73">
      <c r="B55" s="773" t="s">
        <v>208</v>
      </c>
      <c r="C55" s="773" t="s">
        <v>1036</v>
      </c>
      <c r="D55" s="773" t="s">
        <v>1046</v>
      </c>
      <c r="E55" s="773"/>
      <c r="F55" s="773"/>
      <c r="G55" s="773"/>
      <c r="H55" s="773">
        <v>2019</v>
      </c>
      <c r="I55" s="774"/>
      <c r="J55" s="556" t="s">
        <v>589</v>
      </c>
      <c r="K55" s="775"/>
      <c r="L55" s="776"/>
      <c r="M55" s="777"/>
      <c r="N55" s="777"/>
      <c r="O55" s="777"/>
      <c r="P55" s="777"/>
      <c r="Q55" s="777"/>
      <c r="R55" s="777"/>
      <c r="S55" s="777"/>
      <c r="T55" s="777">
        <v>0.68</v>
      </c>
      <c r="U55" s="777">
        <v>0.68</v>
      </c>
      <c r="V55" s="777">
        <v>0.68</v>
      </c>
      <c r="W55" s="777">
        <v>0.68</v>
      </c>
      <c r="X55" s="777">
        <v>0.68</v>
      </c>
      <c r="Y55" s="777">
        <v>0.68</v>
      </c>
      <c r="Z55" s="777">
        <v>0.68</v>
      </c>
      <c r="AA55" s="777">
        <v>0.68</v>
      </c>
      <c r="AB55" s="777">
        <v>0.68</v>
      </c>
      <c r="AC55" s="777">
        <v>0.68</v>
      </c>
      <c r="AD55" s="777">
        <v>0</v>
      </c>
      <c r="AE55" s="777">
        <v>0</v>
      </c>
      <c r="AF55" s="777">
        <v>0</v>
      </c>
      <c r="AG55" s="777">
        <v>0</v>
      </c>
      <c r="AH55" s="777">
        <v>0</v>
      </c>
      <c r="AI55" s="777">
        <v>0</v>
      </c>
      <c r="AJ55" s="777">
        <v>0</v>
      </c>
      <c r="AK55" s="777">
        <v>0</v>
      </c>
      <c r="AL55" s="777">
        <v>0</v>
      </c>
      <c r="AM55" s="777">
        <v>0</v>
      </c>
      <c r="AN55" s="777">
        <v>0</v>
      </c>
      <c r="AO55" s="778">
        <v>0</v>
      </c>
      <c r="AP55" s="775"/>
      <c r="AQ55" s="776"/>
      <c r="AR55" s="777"/>
      <c r="AS55" s="777"/>
      <c r="AT55" s="777"/>
      <c r="AU55" s="777"/>
      <c r="AV55" s="777"/>
      <c r="AW55" s="777"/>
      <c r="AX55" s="777"/>
      <c r="AY55" s="777">
        <v>2488.4167153901367</v>
      </c>
      <c r="AZ55" s="777">
        <v>2488.4167153901367</v>
      </c>
      <c r="BA55" s="777">
        <v>2488.4167153901367</v>
      </c>
      <c r="BB55" s="777">
        <v>2488.4167153901367</v>
      </c>
      <c r="BC55" s="777">
        <v>2488.4167153901367</v>
      </c>
      <c r="BD55" s="777">
        <v>2488.4167153901367</v>
      </c>
      <c r="BE55" s="777">
        <v>2488.4167153901367</v>
      </c>
      <c r="BF55" s="777">
        <v>2488.4167153901367</v>
      </c>
      <c r="BG55" s="777">
        <v>2488.4167153901367</v>
      </c>
      <c r="BH55" s="777">
        <v>2488.4167153901367</v>
      </c>
      <c r="BI55" s="777">
        <v>0</v>
      </c>
      <c r="BJ55" s="777">
        <v>0</v>
      </c>
      <c r="BK55" s="777">
        <v>0</v>
      </c>
      <c r="BL55" s="777">
        <v>0</v>
      </c>
      <c r="BM55" s="777">
        <v>0</v>
      </c>
      <c r="BN55" s="777">
        <v>0</v>
      </c>
      <c r="BO55" s="777">
        <v>0</v>
      </c>
      <c r="BP55" s="777">
        <v>0</v>
      </c>
      <c r="BQ55" s="777">
        <v>0</v>
      </c>
      <c r="BR55" s="777">
        <v>0</v>
      </c>
      <c r="BS55" s="777">
        <v>0</v>
      </c>
      <c r="BT55" s="778">
        <v>0</v>
      </c>
    </row>
    <row r="56" spans="2:73">
      <c r="B56" s="773" t="s">
        <v>208</v>
      </c>
      <c r="C56" s="773" t="s">
        <v>1039</v>
      </c>
      <c r="D56" s="773" t="s">
        <v>120</v>
      </c>
      <c r="E56" s="773"/>
      <c r="F56" s="773"/>
      <c r="G56" s="773"/>
      <c r="H56" s="773">
        <v>2019</v>
      </c>
      <c r="I56" s="774"/>
      <c r="J56" s="556" t="s">
        <v>589</v>
      </c>
      <c r="K56" s="775"/>
      <c r="L56" s="776"/>
      <c r="M56" s="777"/>
      <c r="N56" s="777"/>
      <c r="O56" s="777"/>
      <c r="P56" s="777"/>
      <c r="Q56" s="777"/>
      <c r="R56" s="777"/>
      <c r="S56" s="777"/>
      <c r="T56" s="777">
        <v>1755.3163692946061</v>
      </c>
      <c r="U56" s="777">
        <v>1755.3163692946061</v>
      </c>
      <c r="V56" s="777">
        <v>1755.3163692946061</v>
      </c>
      <c r="W56" s="777">
        <v>1755.3163692946061</v>
      </c>
      <c r="X56" s="777">
        <v>1755.3163692946061</v>
      </c>
      <c r="Y56" s="777">
        <v>1755.3163692946061</v>
      </c>
      <c r="Z56" s="777">
        <v>1755.3163692946061</v>
      </c>
      <c r="AA56" s="777">
        <v>1755.3163692946061</v>
      </c>
      <c r="AB56" s="777">
        <v>1755.3163692946061</v>
      </c>
      <c r="AC56" s="777">
        <v>1755.3163692946061</v>
      </c>
      <c r="AD56" s="777">
        <v>1755.3163692946061</v>
      </c>
      <c r="AE56" s="777">
        <v>1755.3163692946061</v>
      </c>
      <c r="AF56" s="777">
        <v>1755.3163692946061</v>
      </c>
      <c r="AG56" s="777">
        <v>1755.3163692946061</v>
      </c>
      <c r="AH56" s="777">
        <v>1755.3163692946061</v>
      </c>
      <c r="AI56" s="777">
        <v>1615.1482489626558</v>
      </c>
      <c r="AJ56" s="777">
        <v>1536.7055394190872</v>
      </c>
      <c r="AK56" s="777">
        <v>1536.7055394190872</v>
      </c>
      <c r="AL56" s="777">
        <v>1536.7055394190872</v>
      </c>
      <c r="AM56" s="777">
        <v>1536.7055394190872</v>
      </c>
      <c r="AN56" s="777">
        <v>1536.7055394190872</v>
      </c>
      <c r="AO56" s="778">
        <v>1536.7055394190872</v>
      </c>
      <c r="AP56" s="775"/>
      <c r="AQ56" s="776"/>
      <c r="AR56" s="777"/>
      <c r="AS56" s="777"/>
      <c r="AT56" s="777"/>
      <c r="AU56" s="777"/>
      <c r="AV56" s="777"/>
      <c r="AW56" s="777"/>
      <c r="AX56" s="777"/>
      <c r="AY56" s="777">
        <v>4907515.3629993163</v>
      </c>
      <c r="AZ56" s="777">
        <v>4907515.3629993163</v>
      </c>
      <c r="BA56" s="777">
        <v>4907515.3629993163</v>
      </c>
      <c r="BB56" s="777">
        <v>4907515.3629993163</v>
      </c>
      <c r="BC56" s="777">
        <v>4907515.3629993163</v>
      </c>
      <c r="BD56" s="777">
        <v>4907515.3629993163</v>
      </c>
      <c r="BE56" s="777">
        <v>4907515.3629993163</v>
      </c>
      <c r="BF56" s="777">
        <v>4907515.3629993163</v>
      </c>
      <c r="BG56" s="777">
        <v>4907515.3629993163</v>
      </c>
      <c r="BH56" s="777">
        <v>4907515.3629993163</v>
      </c>
      <c r="BI56" s="777">
        <v>4907515.3629993163</v>
      </c>
      <c r="BJ56" s="777">
        <v>4907515.3629993163</v>
      </c>
      <c r="BK56" s="777">
        <v>4907515.3629993163</v>
      </c>
      <c r="BL56" s="777">
        <v>4907515.3629993163</v>
      </c>
      <c r="BM56" s="777">
        <v>4907515.3629993163</v>
      </c>
      <c r="BN56" s="777">
        <v>4194215.5150544425</v>
      </c>
      <c r="BO56" s="777">
        <v>3794186.2508643242</v>
      </c>
      <c r="BP56" s="777">
        <v>3794186.2508643242</v>
      </c>
      <c r="BQ56" s="777">
        <v>3794186.2508643242</v>
      </c>
      <c r="BR56" s="777">
        <v>3794186.2508643242</v>
      </c>
      <c r="BS56" s="777">
        <v>3794186.2508643242</v>
      </c>
      <c r="BT56" s="778">
        <v>3794186.2508643242</v>
      </c>
    </row>
    <row r="57" spans="2:73">
      <c r="B57" s="773" t="s">
        <v>208</v>
      </c>
      <c r="C57" s="773" t="s">
        <v>1039</v>
      </c>
      <c r="D57" s="773" t="s">
        <v>121</v>
      </c>
      <c r="E57" s="773"/>
      <c r="F57" s="773"/>
      <c r="G57" s="773"/>
      <c r="H57" s="773">
        <v>2019</v>
      </c>
      <c r="I57" s="774"/>
      <c r="J57" s="556" t="s">
        <v>589</v>
      </c>
      <c r="K57" s="775"/>
      <c r="L57" s="776"/>
      <c r="M57" s="777"/>
      <c r="N57" s="777"/>
      <c r="O57" s="777"/>
      <c r="P57" s="777"/>
      <c r="Q57" s="777"/>
      <c r="R57" s="777"/>
      <c r="S57" s="777"/>
      <c r="T57" s="777">
        <v>0</v>
      </c>
      <c r="U57" s="777">
        <v>0</v>
      </c>
      <c r="V57" s="777">
        <v>0</v>
      </c>
      <c r="W57" s="777">
        <v>0</v>
      </c>
      <c r="X57" s="777">
        <v>0</v>
      </c>
      <c r="Y57" s="777">
        <v>0</v>
      </c>
      <c r="Z57" s="777">
        <v>0</v>
      </c>
      <c r="AA57" s="777">
        <v>0</v>
      </c>
      <c r="AB57" s="777">
        <v>0</v>
      </c>
      <c r="AC57" s="777">
        <v>0</v>
      </c>
      <c r="AD57" s="777"/>
      <c r="AE57" s="777"/>
      <c r="AF57" s="777"/>
      <c r="AG57" s="777"/>
      <c r="AH57" s="777"/>
      <c r="AI57" s="777"/>
      <c r="AJ57" s="777"/>
      <c r="AK57" s="777"/>
      <c r="AL57" s="777"/>
      <c r="AM57" s="777"/>
      <c r="AN57" s="777"/>
      <c r="AO57" s="778"/>
      <c r="AP57" s="775"/>
      <c r="AQ57" s="776"/>
      <c r="AR57" s="777"/>
      <c r="AS57" s="777"/>
      <c r="AT57" s="777"/>
      <c r="AU57" s="777"/>
      <c r="AV57" s="777"/>
      <c r="AW57" s="777"/>
      <c r="AX57" s="777"/>
      <c r="AY57" s="777">
        <v>0</v>
      </c>
      <c r="AZ57" s="777">
        <v>0</v>
      </c>
      <c r="BA57" s="777">
        <v>0</v>
      </c>
      <c r="BB57" s="777">
        <v>0</v>
      </c>
      <c r="BC57" s="777">
        <v>0</v>
      </c>
      <c r="BD57" s="777">
        <v>0</v>
      </c>
      <c r="BE57" s="777">
        <v>0</v>
      </c>
      <c r="BF57" s="777">
        <v>0</v>
      </c>
      <c r="BG57" s="777">
        <v>0</v>
      </c>
      <c r="BH57" s="777">
        <v>0</v>
      </c>
      <c r="BI57" s="777"/>
      <c r="BJ57" s="777"/>
      <c r="BK57" s="777"/>
      <c r="BL57" s="777"/>
      <c r="BM57" s="777"/>
      <c r="BN57" s="777"/>
      <c r="BO57" s="777"/>
      <c r="BP57" s="777"/>
      <c r="BQ57" s="777"/>
      <c r="BR57" s="777"/>
      <c r="BS57" s="777"/>
      <c r="BT57" s="778"/>
    </row>
    <row r="58" spans="2:73">
      <c r="B58" s="773" t="s">
        <v>208</v>
      </c>
      <c r="C58" s="773" t="s">
        <v>1036</v>
      </c>
      <c r="D58" s="773" t="s">
        <v>1044</v>
      </c>
      <c r="E58" s="773"/>
      <c r="F58" s="773"/>
      <c r="G58" s="773"/>
      <c r="H58" s="773">
        <v>2019</v>
      </c>
      <c r="I58" s="774"/>
      <c r="J58" s="556" t="s">
        <v>589</v>
      </c>
      <c r="K58" s="775"/>
      <c r="L58" s="776"/>
      <c r="M58" s="777"/>
      <c r="N58" s="777"/>
      <c r="O58" s="777"/>
      <c r="P58" s="777"/>
      <c r="Q58" s="777"/>
      <c r="R58" s="777"/>
      <c r="S58" s="777"/>
      <c r="T58" s="777">
        <v>6515.5200159999631</v>
      </c>
      <c r="U58" s="777">
        <v>6515.5200159999631</v>
      </c>
      <c r="V58" s="777">
        <v>6515.5200159999631</v>
      </c>
      <c r="W58" s="777">
        <v>6515.5200159999631</v>
      </c>
      <c r="X58" s="777">
        <v>6515.5200159999631</v>
      </c>
      <c r="Y58" s="777">
        <v>6515.5200159999631</v>
      </c>
      <c r="Z58" s="777">
        <v>6515.5200159999631</v>
      </c>
      <c r="AA58" s="777">
        <v>6515.5200159999631</v>
      </c>
      <c r="AB58" s="777">
        <v>6515.5200159999631</v>
      </c>
      <c r="AC58" s="777">
        <v>6515.5200159999631</v>
      </c>
      <c r="AD58" s="777">
        <v>6515.5200159999631</v>
      </c>
      <c r="AE58" s="777">
        <v>6515.5200159999631</v>
      </c>
      <c r="AF58" s="777">
        <v>6515.5200159999631</v>
      </c>
      <c r="AG58" s="777">
        <v>6515.5200159999631</v>
      </c>
      <c r="AH58" s="777">
        <v>6515.5200159999631</v>
      </c>
      <c r="AI58" s="777">
        <v>6515.5200159999631</v>
      </c>
      <c r="AJ58" s="777">
        <v>6515.5200159999631</v>
      </c>
      <c r="AK58" s="777">
        <v>6515.5200159999631</v>
      </c>
      <c r="AL58" s="777">
        <v>6515.5200159999631</v>
      </c>
      <c r="AM58" s="777">
        <v>6515.5200159999631</v>
      </c>
      <c r="AN58" s="777">
        <v>6515.5200159999631</v>
      </c>
      <c r="AO58" s="778">
        <v>6515.5200159999631</v>
      </c>
      <c r="AP58" s="775"/>
      <c r="AQ58" s="776"/>
      <c r="AR58" s="777"/>
      <c r="AS58" s="777"/>
      <c r="AT58" s="777"/>
      <c r="AU58" s="777"/>
      <c r="AV58" s="777"/>
      <c r="AW58" s="777"/>
      <c r="AX58" s="777"/>
      <c r="AY58" s="777">
        <v>9033085.8400000315</v>
      </c>
      <c r="AZ58" s="777">
        <v>9033085.8400000315</v>
      </c>
      <c r="BA58" s="777">
        <v>9033085.8400000315</v>
      </c>
      <c r="BB58" s="777">
        <v>9033085.8400000315</v>
      </c>
      <c r="BC58" s="777">
        <v>9033085.8400000315</v>
      </c>
      <c r="BD58" s="777">
        <v>9033085.8400000315</v>
      </c>
      <c r="BE58" s="777">
        <v>9033085.8400000315</v>
      </c>
      <c r="BF58" s="777">
        <v>9033085.8400000315</v>
      </c>
      <c r="BG58" s="777">
        <v>9033085.8400000315</v>
      </c>
      <c r="BH58" s="777">
        <v>9033085.8400000315</v>
      </c>
      <c r="BI58" s="777">
        <v>9033085.8400000315</v>
      </c>
      <c r="BJ58" s="777">
        <v>9033085.8400000315</v>
      </c>
      <c r="BK58" s="777">
        <v>9033085.8400000315</v>
      </c>
      <c r="BL58" s="777">
        <v>9033085.8400000315</v>
      </c>
      <c r="BM58" s="777">
        <v>9033085.8400000315</v>
      </c>
      <c r="BN58" s="777">
        <v>9033085.8400000315</v>
      </c>
      <c r="BO58" s="777">
        <v>9033085.8400000315</v>
      </c>
      <c r="BP58" s="777">
        <v>9033085.8400000315</v>
      </c>
      <c r="BQ58" s="777">
        <v>9033085.8400000315</v>
      </c>
      <c r="BR58" s="777">
        <v>9033085.8400000315</v>
      </c>
      <c r="BS58" s="777">
        <v>9033085.8400000315</v>
      </c>
      <c r="BT58" s="778">
        <v>9033085.8400000315</v>
      </c>
    </row>
    <row r="59" spans="2:73">
      <c r="B59" s="773" t="s">
        <v>208</v>
      </c>
      <c r="C59" s="773" t="s">
        <v>1039</v>
      </c>
      <c r="D59" s="773" t="s">
        <v>122</v>
      </c>
      <c r="E59" s="773"/>
      <c r="F59" s="773"/>
      <c r="G59" s="773"/>
      <c r="H59" s="773">
        <v>2019</v>
      </c>
      <c r="I59" s="774"/>
      <c r="J59" s="556" t="s">
        <v>589</v>
      </c>
      <c r="K59" s="775"/>
      <c r="L59" s="776"/>
      <c r="M59" s="777"/>
      <c r="N59" s="777"/>
      <c r="O59" s="777"/>
      <c r="P59" s="777"/>
      <c r="Q59" s="777"/>
      <c r="R59" s="777"/>
      <c r="S59" s="777"/>
      <c r="T59" s="777">
        <v>0</v>
      </c>
      <c r="U59" s="777">
        <v>0</v>
      </c>
      <c r="V59" s="777">
        <v>0</v>
      </c>
      <c r="W59" s="777">
        <v>0</v>
      </c>
      <c r="X59" s="777">
        <v>0</v>
      </c>
      <c r="Y59" s="777">
        <v>0</v>
      </c>
      <c r="Z59" s="777">
        <v>0</v>
      </c>
      <c r="AA59" s="777">
        <v>0</v>
      </c>
      <c r="AB59" s="777">
        <v>0</v>
      </c>
      <c r="AC59" s="777">
        <v>0</v>
      </c>
      <c r="AD59" s="777"/>
      <c r="AE59" s="777"/>
      <c r="AF59" s="777"/>
      <c r="AG59" s="777"/>
      <c r="AH59" s="777"/>
      <c r="AI59" s="777"/>
      <c r="AJ59" s="777"/>
      <c r="AK59" s="777"/>
      <c r="AL59" s="777"/>
      <c r="AM59" s="777"/>
      <c r="AN59" s="777"/>
      <c r="AO59" s="778"/>
      <c r="AP59" s="775"/>
      <c r="AQ59" s="776"/>
      <c r="AR59" s="777"/>
      <c r="AS59" s="777"/>
      <c r="AT59" s="777"/>
      <c r="AU59" s="777"/>
      <c r="AV59" s="777"/>
      <c r="AW59" s="777"/>
      <c r="AX59" s="777"/>
      <c r="AY59" s="777">
        <v>0</v>
      </c>
      <c r="AZ59" s="777">
        <v>0</v>
      </c>
      <c r="BA59" s="777">
        <v>0</v>
      </c>
      <c r="BB59" s="777">
        <v>0</v>
      </c>
      <c r="BC59" s="777">
        <v>0</v>
      </c>
      <c r="BD59" s="777">
        <v>0</v>
      </c>
      <c r="BE59" s="777">
        <v>0</v>
      </c>
      <c r="BF59" s="777">
        <v>0</v>
      </c>
      <c r="BG59" s="777">
        <v>0</v>
      </c>
      <c r="BH59" s="777">
        <v>0</v>
      </c>
      <c r="BI59" s="777"/>
      <c r="BJ59" s="777"/>
      <c r="BK59" s="777"/>
      <c r="BL59" s="777"/>
      <c r="BM59" s="777"/>
      <c r="BN59" s="777"/>
      <c r="BO59" s="777"/>
      <c r="BP59" s="777"/>
      <c r="BQ59" s="777"/>
      <c r="BR59" s="777"/>
      <c r="BS59" s="777"/>
      <c r="BT59" s="778"/>
    </row>
    <row r="60" spans="2:73" ht="15.75">
      <c r="B60" s="773" t="s">
        <v>208</v>
      </c>
      <c r="C60" s="773" t="s">
        <v>1039</v>
      </c>
      <c r="D60" s="773" t="s">
        <v>117</v>
      </c>
      <c r="E60" s="773"/>
      <c r="F60" s="773"/>
      <c r="G60" s="773"/>
      <c r="H60" s="773">
        <v>2019</v>
      </c>
      <c r="I60" s="774"/>
      <c r="J60" s="556" t="s">
        <v>589</v>
      </c>
      <c r="K60" s="775"/>
      <c r="L60" s="776"/>
      <c r="M60" s="777"/>
      <c r="N60" s="777"/>
      <c r="O60" s="777"/>
      <c r="P60" s="777"/>
      <c r="Q60" s="777"/>
      <c r="R60" s="777"/>
      <c r="S60" s="777"/>
      <c r="T60" s="777">
        <v>0</v>
      </c>
      <c r="U60" s="777">
        <v>0</v>
      </c>
      <c r="V60" s="777">
        <v>0</v>
      </c>
      <c r="W60" s="777">
        <v>0</v>
      </c>
      <c r="X60" s="777">
        <v>0</v>
      </c>
      <c r="Y60" s="777">
        <v>0</v>
      </c>
      <c r="Z60" s="777">
        <v>0</v>
      </c>
      <c r="AA60" s="777">
        <v>0</v>
      </c>
      <c r="AB60" s="777">
        <v>0</v>
      </c>
      <c r="AC60" s="777">
        <v>0</v>
      </c>
      <c r="AD60" s="777"/>
      <c r="AE60" s="777"/>
      <c r="AF60" s="777"/>
      <c r="AG60" s="777"/>
      <c r="AH60" s="777"/>
      <c r="AI60" s="777"/>
      <c r="AJ60" s="777"/>
      <c r="AK60" s="777"/>
      <c r="AL60" s="777"/>
      <c r="AM60" s="777"/>
      <c r="AN60" s="777"/>
      <c r="AO60" s="778"/>
      <c r="AP60" s="775"/>
      <c r="AQ60" s="776"/>
      <c r="AR60" s="777"/>
      <c r="AS60" s="777"/>
      <c r="AT60" s="777"/>
      <c r="AU60" s="777"/>
      <c r="AV60" s="777"/>
      <c r="AW60" s="777"/>
      <c r="AX60" s="777"/>
      <c r="AY60" s="777">
        <v>0</v>
      </c>
      <c r="AZ60" s="777">
        <v>0</v>
      </c>
      <c r="BA60" s="777">
        <v>0</v>
      </c>
      <c r="BB60" s="777">
        <v>0</v>
      </c>
      <c r="BC60" s="777">
        <v>0</v>
      </c>
      <c r="BD60" s="777">
        <v>0</v>
      </c>
      <c r="BE60" s="777">
        <v>0</v>
      </c>
      <c r="BF60" s="777">
        <v>0</v>
      </c>
      <c r="BG60" s="777">
        <v>0</v>
      </c>
      <c r="BH60" s="777">
        <v>0</v>
      </c>
      <c r="BI60" s="777"/>
      <c r="BJ60" s="777"/>
      <c r="BK60" s="777"/>
      <c r="BL60" s="777"/>
      <c r="BM60" s="777"/>
      <c r="BN60" s="777"/>
      <c r="BO60" s="777"/>
      <c r="BP60" s="777"/>
      <c r="BQ60" s="777"/>
      <c r="BR60" s="777"/>
      <c r="BS60" s="777"/>
      <c r="BT60" s="778"/>
      <c r="BU60" s="13"/>
    </row>
    <row r="61" spans="2:73">
      <c r="B61" s="773" t="s">
        <v>208</v>
      </c>
      <c r="C61" s="773" t="s">
        <v>1039</v>
      </c>
      <c r="D61" s="773" t="s">
        <v>120</v>
      </c>
      <c r="E61" s="773"/>
      <c r="F61" s="773"/>
      <c r="G61" s="773"/>
      <c r="H61" s="773">
        <v>2019</v>
      </c>
      <c r="I61" s="774"/>
      <c r="J61" s="556" t="s">
        <v>589</v>
      </c>
      <c r="K61" s="775"/>
      <c r="L61" s="776"/>
      <c r="M61" s="777"/>
      <c r="N61" s="777"/>
      <c r="O61" s="777"/>
      <c r="P61" s="777"/>
      <c r="Q61" s="777"/>
      <c r="R61" s="777"/>
      <c r="S61" s="777"/>
      <c r="T61" s="777">
        <v>0</v>
      </c>
      <c r="U61" s="777">
        <v>0</v>
      </c>
      <c r="V61" s="777">
        <v>0</v>
      </c>
      <c r="W61" s="777">
        <v>0</v>
      </c>
      <c r="X61" s="777">
        <v>0</v>
      </c>
      <c r="Y61" s="777">
        <v>0</v>
      </c>
      <c r="Z61" s="777">
        <v>0</v>
      </c>
      <c r="AA61" s="777">
        <v>0</v>
      </c>
      <c r="AB61" s="777">
        <v>0</v>
      </c>
      <c r="AC61" s="777">
        <v>0</v>
      </c>
      <c r="AD61" s="777"/>
      <c r="AE61" s="777"/>
      <c r="AF61" s="777"/>
      <c r="AG61" s="777"/>
      <c r="AH61" s="777"/>
      <c r="AI61" s="777"/>
      <c r="AJ61" s="777"/>
      <c r="AK61" s="777"/>
      <c r="AL61" s="777"/>
      <c r="AM61" s="777"/>
      <c r="AN61" s="777"/>
      <c r="AO61" s="778"/>
      <c r="AP61" s="775"/>
      <c r="AQ61" s="776"/>
      <c r="AR61" s="777"/>
      <c r="AS61" s="777"/>
      <c r="AT61" s="777"/>
      <c r="AU61" s="777"/>
      <c r="AV61" s="777"/>
      <c r="AW61" s="777"/>
      <c r="AX61" s="777"/>
      <c r="AY61" s="777">
        <v>0</v>
      </c>
      <c r="AZ61" s="777">
        <v>0</v>
      </c>
      <c r="BA61" s="777">
        <v>0</v>
      </c>
      <c r="BB61" s="777">
        <v>0</v>
      </c>
      <c r="BC61" s="777">
        <v>0</v>
      </c>
      <c r="BD61" s="777">
        <v>0</v>
      </c>
      <c r="BE61" s="777">
        <v>0</v>
      </c>
      <c r="BF61" s="777">
        <v>0</v>
      </c>
      <c r="BG61" s="777">
        <v>0</v>
      </c>
      <c r="BH61" s="777">
        <v>0</v>
      </c>
      <c r="BI61" s="777"/>
      <c r="BJ61" s="777"/>
      <c r="BK61" s="777"/>
      <c r="BL61" s="777"/>
      <c r="BM61" s="777"/>
      <c r="BN61" s="777"/>
      <c r="BO61" s="777"/>
      <c r="BP61" s="777"/>
      <c r="BQ61" s="777"/>
      <c r="BR61" s="777"/>
      <c r="BS61" s="777"/>
      <c r="BT61" s="778"/>
    </row>
    <row r="62" spans="2:73">
      <c r="B62" s="773" t="s">
        <v>208</v>
      </c>
      <c r="C62" s="773" t="s">
        <v>1039</v>
      </c>
      <c r="D62" s="773" t="s">
        <v>115</v>
      </c>
      <c r="E62" s="773"/>
      <c r="F62" s="773"/>
      <c r="G62" s="773"/>
      <c r="H62" s="773">
        <v>2019</v>
      </c>
      <c r="I62" s="774"/>
      <c r="J62" s="556" t="s">
        <v>589</v>
      </c>
      <c r="K62" s="775"/>
      <c r="L62" s="776"/>
      <c r="M62" s="777"/>
      <c r="N62" s="777"/>
      <c r="O62" s="777"/>
      <c r="P62" s="777"/>
      <c r="Q62" s="777"/>
      <c r="R62" s="777"/>
      <c r="S62" s="777"/>
      <c r="T62" s="777">
        <v>0</v>
      </c>
      <c r="U62" s="777">
        <v>0</v>
      </c>
      <c r="V62" s="777">
        <v>0</v>
      </c>
      <c r="W62" s="777">
        <v>0</v>
      </c>
      <c r="X62" s="777">
        <v>0</v>
      </c>
      <c r="Y62" s="777">
        <v>0</v>
      </c>
      <c r="Z62" s="777">
        <v>0</v>
      </c>
      <c r="AA62" s="777">
        <v>0</v>
      </c>
      <c r="AB62" s="777">
        <v>0</v>
      </c>
      <c r="AC62" s="777">
        <v>0</v>
      </c>
      <c r="AD62" s="777"/>
      <c r="AE62" s="777"/>
      <c r="AF62" s="777"/>
      <c r="AG62" s="777"/>
      <c r="AH62" s="777"/>
      <c r="AI62" s="777"/>
      <c r="AJ62" s="777"/>
      <c r="AK62" s="777"/>
      <c r="AL62" s="777"/>
      <c r="AM62" s="777"/>
      <c r="AN62" s="777"/>
      <c r="AO62" s="778"/>
      <c r="AP62" s="775"/>
      <c r="AQ62" s="776"/>
      <c r="AR62" s="777"/>
      <c r="AS62" s="777"/>
      <c r="AT62" s="777"/>
      <c r="AU62" s="777"/>
      <c r="AV62" s="777"/>
      <c r="AW62" s="777"/>
      <c r="AX62" s="777"/>
      <c r="AY62" s="777">
        <v>0</v>
      </c>
      <c r="AZ62" s="777">
        <v>0</v>
      </c>
      <c r="BA62" s="777">
        <v>0</v>
      </c>
      <c r="BB62" s="777">
        <v>0</v>
      </c>
      <c r="BC62" s="777">
        <v>0</v>
      </c>
      <c r="BD62" s="777">
        <v>0</v>
      </c>
      <c r="BE62" s="777">
        <v>0</v>
      </c>
      <c r="BF62" s="777">
        <v>0</v>
      </c>
      <c r="BG62" s="777">
        <v>0</v>
      </c>
      <c r="BH62" s="777">
        <v>0</v>
      </c>
      <c r="BI62" s="777"/>
      <c r="BJ62" s="777"/>
      <c r="BK62" s="777"/>
      <c r="BL62" s="777"/>
      <c r="BM62" s="777"/>
      <c r="BN62" s="777"/>
      <c r="BO62" s="777"/>
      <c r="BP62" s="777"/>
      <c r="BQ62" s="777"/>
      <c r="BR62" s="777"/>
      <c r="BS62" s="777"/>
      <c r="BT62" s="778"/>
    </row>
    <row r="63" spans="2:73">
      <c r="B63" s="773" t="s">
        <v>208</v>
      </c>
      <c r="C63" s="773" t="s">
        <v>1036</v>
      </c>
      <c r="D63" s="773" t="s">
        <v>1046</v>
      </c>
      <c r="E63" s="773"/>
      <c r="F63" s="773"/>
      <c r="G63" s="773"/>
      <c r="H63" s="773">
        <v>2019</v>
      </c>
      <c r="I63" s="774"/>
      <c r="J63" s="556" t="s">
        <v>589</v>
      </c>
      <c r="K63" s="775"/>
      <c r="L63" s="776"/>
      <c r="M63" s="777"/>
      <c r="N63" s="777"/>
      <c r="O63" s="777"/>
      <c r="P63" s="777"/>
      <c r="Q63" s="777"/>
      <c r="R63" s="777"/>
      <c r="S63" s="777"/>
      <c r="T63" s="777">
        <v>0.90231615384615382</v>
      </c>
      <c r="U63" s="777">
        <v>0.90231615384615382</v>
      </c>
      <c r="V63" s="777">
        <v>0.90231615384615382</v>
      </c>
      <c r="W63" s="777">
        <v>0.90231615384615382</v>
      </c>
      <c r="X63" s="777">
        <v>0.90231615384615382</v>
      </c>
      <c r="Y63" s="777">
        <v>0.90231615384615382</v>
      </c>
      <c r="Z63" s="777">
        <v>0.90231615384615382</v>
      </c>
      <c r="AA63" s="777">
        <v>0.90231615384615382</v>
      </c>
      <c r="AB63" s="777">
        <v>0.90231615384615382</v>
      </c>
      <c r="AC63" s="777">
        <v>0.90231615384615382</v>
      </c>
      <c r="AD63" s="777">
        <v>0</v>
      </c>
      <c r="AE63" s="777">
        <v>0</v>
      </c>
      <c r="AF63" s="777">
        <v>0</v>
      </c>
      <c r="AG63" s="777">
        <v>0</v>
      </c>
      <c r="AH63" s="777">
        <v>0</v>
      </c>
      <c r="AI63" s="777">
        <v>0</v>
      </c>
      <c r="AJ63" s="777">
        <v>0</v>
      </c>
      <c r="AK63" s="777">
        <v>0</v>
      </c>
      <c r="AL63" s="777">
        <v>0</v>
      </c>
      <c r="AM63" s="777">
        <v>0</v>
      </c>
      <c r="AN63" s="777">
        <v>0</v>
      </c>
      <c r="AO63" s="778">
        <v>0</v>
      </c>
      <c r="AP63" s="775"/>
      <c r="AQ63" s="776"/>
      <c r="AR63" s="777"/>
      <c r="AS63" s="777"/>
      <c r="AT63" s="777"/>
      <c r="AU63" s="777"/>
      <c r="AV63" s="777"/>
      <c r="AW63" s="777"/>
      <c r="AX63" s="777"/>
      <c r="AY63" s="777">
        <v>1985.4490990979837</v>
      </c>
      <c r="AZ63" s="777">
        <v>1985.4490990979837</v>
      </c>
      <c r="BA63" s="777">
        <v>1985.4490990979837</v>
      </c>
      <c r="BB63" s="777">
        <v>1985.4490990979837</v>
      </c>
      <c r="BC63" s="777">
        <v>1985.4490990979837</v>
      </c>
      <c r="BD63" s="777">
        <v>1985.4490990979837</v>
      </c>
      <c r="BE63" s="777">
        <v>1985.4490990979837</v>
      </c>
      <c r="BF63" s="777">
        <v>1985.4490990979837</v>
      </c>
      <c r="BG63" s="777">
        <v>1985.4490990979837</v>
      </c>
      <c r="BH63" s="777">
        <v>1985.4490990979837</v>
      </c>
      <c r="BI63" s="777">
        <v>0</v>
      </c>
      <c r="BJ63" s="777">
        <v>0</v>
      </c>
      <c r="BK63" s="777">
        <v>0</v>
      </c>
      <c r="BL63" s="777">
        <v>0</v>
      </c>
      <c r="BM63" s="777">
        <v>0</v>
      </c>
      <c r="BN63" s="777">
        <v>0</v>
      </c>
      <c r="BO63" s="777">
        <v>0</v>
      </c>
      <c r="BP63" s="777">
        <v>0</v>
      </c>
      <c r="BQ63" s="777">
        <v>0</v>
      </c>
      <c r="BR63" s="777">
        <v>0</v>
      </c>
      <c r="BS63" s="777">
        <v>0</v>
      </c>
      <c r="BT63" s="778">
        <v>0</v>
      </c>
    </row>
    <row r="64" spans="2:73">
      <c r="B64" s="773" t="s">
        <v>208</v>
      </c>
      <c r="C64" s="773" t="s">
        <v>1039</v>
      </c>
      <c r="D64" s="773" t="s">
        <v>118</v>
      </c>
      <c r="E64" s="773"/>
      <c r="F64" s="773"/>
      <c r="G64" s="773"/>
      <c r="H64" s="773">
        <v>2019</v>
      </c>
      <c r="I64" s="774"/>
      <c r="J64" s="556" t="s">
        <v>589</v>
      </c>
      <c r="K64" s="775"/>
      <c r="L64" s="776"/>
      <c r="M64" s="777"/>
      <c r="N64" s="777"/>
      <c r="O64" s="777"/>
      <c r="P64" s="777"/>
      <c r="Q64" s="777"/>
      <c r="R64" s="777"/>
      <c r="S64" s="777"/>
      <c r="T64" s="777">
        <v>5592.0808949496204</v>
      </c>
      <c r="U64" s="777">
        <v>5620.6970871625826</v>
      </c>
      <c r="V64" s="777">
        <v>5620.6970871625826</v>
      </c>
      <c r="W64" s="777">
        <v>5620.6970871625826</v>
      </c>
      <c r="X64" s="777">
        <v>5620.6970871625826</v>
      </c>
      <c r="Y64" s="777">
        <v>5284.4568286602816</v>
      </c>
      <c r="Z64" s="777">
        <v>5284.4568286602816</v>
      </c>
      <c r="AA64" s="777">
        <v>5284.4568286602816</v>
      </c>
      <c r="AB64" s="777">
        <v>5281.542216490443</v>
      </c>
      <c r="AC64" s="777">
        <v>5281.542216490443</v>
      </c>
      <c r="AD64" s="777">
        <v>5053.6725377575995</v>
      </c>
      <c r="AE64" s="777">
        <v>4861.3081345482451</v>
      </c>
      <c r="AF64" s="777">
        <v>1452.2717548078122</v>
      </c>
      <c r="AG64" s="777">
        <v>905.11956110627375</v>
      </c>
      <c r="AH64" s="777">
        <v>84.523752925322412</v>
      </c>
      <c r="AI64" s="777">
        <v>0</v>
      </c>
      <c r="AJ64" s="777">
        <v>0</v>
      </c>
      <c r="AK64" s="777">
        <v>0</v>
      </c>
      <c r="AL64" s="777">
        <v>0</v>
      </c>
      <c r="AM64" s="777">
        <v>0</v>
      </c>
      <c r="AN64" s="777">
        <v>0</v>
      </c>
      <c r="AO64" s="778">
        <v>0</v>
      </c>
      <c r="AP64" s="775"/>
      <c r="AQ64" s="776"/>
      <c r="AR64" s="777"/>
      <c r="AS64" s="777"/>
      <c r="AT64" s="777"/>
      <c r="AU64" s="777"/>
      <c r="AV64" s="777"/>
      <c r="AW64" s="777"/>
      <c r="AX64" s="777"/>
      <c r="AY64" s="777">
        <v>39759874.264819428</v>
      </c>
      <c r="AZ64" s="777">
        <v>39899919.641276605</v>
      </c>
      <c r="BA64" s="777">
        <v>39899919.641276605</v>
      </c>
      <c r="BB64" s="777">
        <v>39899919.641276605</v>
      </c>
      <c r="BC64" s="777">
        <v>39899919.641276605</v>
      </c>
      <c r="BD64" s="777">
        <v>37742945.438397229</v>
      </c>
      <c r="BE64" s="777">
        <v>37742945.438397229</v>
      </c>
      <c r="BF64" s="777">
        <v>37742945.438397229</v>
      </c>
      <c r="BG64" s="777">
        <v>37567094.639384836</v>
      </c>
      <c r="BH64" s="777">
        <v>37567094.639384836</v>
      </c>
      <c r="BI64" s="777">
        <v>36264669.40689484</v>
      </c>
      <c r="BJ64" s="777">
        <v>35211270.214833803</v>
      </c>
      <c r="BK64" s="777">
        <v>13452761.952708554</v>
      </c>
      <c r="BL64" s="777">
        <v>10243144.279851098</v>
      </c>
      <c r="BM64" s="777">
        <v>1536176.0739930433</v>
      </c>
      <c r="BN64" s="777">
        <v>615311.74406269926</v>
      </c>
      <c r="BO64" s="777">
        <v>615311.74406269926</v>
      </c>
      <c r="BP64" s="777">
        <v>615311.74406269926</v>
      </c>
      <c r="BQ64" s="777">
        <v>615311.74406269926</v>
      </c>
      <c r="BR64" s="777">
        <v>615311.74406269926</v>
      </c>
      <c r="BS64" s="777">
        <v>0</v>
      </c>
      <c r="BT64" s="778">
        <v>0</v>
      </c>
    </row>
    <row r="65" spans="2:73">
      <c r="B65" s="773" t="s">
        <v>208</v>
      </c>
      <c r="C65" s="773" t="s">
        <v>1039</v>
      </c>
      <c r="D65" s="773" t="s">
        <v>118</v>
      </c>
      <c r="E65" s="773"/>
      <c r="F65" s="773"/>
      <c r="G65" s="773"/>
      <c r="H65" s="773">
        <v>2019</v>
      </c>
      <c r="I65" s="774"/>
      <c r="J65" s="556" t="s">
        <v>589</v>
      </c>
      <c r="K65" s="775"/>
      <c r="L65" s="776"/>
      <c r="M65" s="777"/>
      <c r="N65" s="777"/>
      <c r="O65" s="777"/>
      <c r="P65" s="777">
        <v>0</v>
      </c>
      <c r="Q65" s="777">
        <v>0</v>
      </c>
      <c r="R65" s="777">
        <v>0</v>
      </c>
      <c r="S65" s="777">
        <v>0</v>
      </c>
      <c r="T65" s="777">
        <v>3441.8818447568106</v>
      </c>
      <c r="U65" s="777">
        <v>3459.4948861798734</v>
      </c>
      <c r="V65" s="777">
        <v>3459.4948861798734</v>
      </c>
      <c r="W65" s="777">
        <v>3459.4948861798734</v>
      </c>
      <c r="X65" s="777">
        <v>3459.4948861798734</v>
      </c>
      <c r="Y65" s="777">
        <v>3252.5416494588881</v>
      </c>
      <c r="Z65" s="777">
        <v>3252.5416494588881</v>
      </c>
      <c r="AA65" s="777">
        <v>3252.5416494588881</v>
      </c>
      <c r="AB65" s="777">
        <v>3250.7477285732057</v>
      </c>
      <c r="AC65" s="777">
        <v>3250.7477285732057</v>
      </c>
      <c r="AD65" s="777">
        <v>3110.4957320562262</v>
      </c>
      <c r="AE65" s="777">
        <v>2992.0969536011944</v>
      </c>
      <c r="AF65" s="777">
        <v>893.86185222042548</v>
      </c>
      <c r="AG65" s="777">
        <v>557.09397686279397</v>
      </c>
      <c r="AH65" s="777">
        <v>52.023705684786677</v>
      </c>
      <c r="AI65" s="777">
        <v>0</v>
      </c>
      <c r="AJ65" s="777">
        <v>0</v>
      </c>
      <c r="AK65" s="777">
        <v>0</v>
      </c>
      <c r="AL65" s="777">
        <v>0</v>
      </c>
      <c r="AM65" s="777">
        <v>0</v>
      </c>
      <c r="AN65" s="777">
        <v>0</v>
      </c>
      <c r="AO65" s="778">
        <v>0</v>
      </c>
      <c r="AP65" s="775"/>
      <c r="AQ65" s="776"/>
      <c r="AR65" s="777"/>
      <c r="AS65" s="777"/>
      <c r="AT65" s="777"/>
      <c r="AU65" s="777">
        <v>0</v>
      </c>
      <c r="AV65" s="777">
        <v>0</v>
      </c>
      <c r="AW65" s="777">
        <v>0</v>
      </c>
      <c r="AX65" s="777">
        <v>0</v>
      </c>
      <c r="AY65" s="777">
        <v>22984702.111929171</v>
      </c>
      <c r="AZ65" s="777">
        <v>23065660.64913635</v>
      </c>
      <c r="BA65" s="777">
        <v>23065660.64913635</v>
      </c>
      <c r="BB65" s="777">
        <v>23065660.64913635</v>
      </c>
      <c r="BC65" s="777">
        <v>23065660.64913635</v>
      </c>
      <c r="BD65" s="777">
        <v>21818739.967594713</v>
      </c>
      <c r="BE65" s="777">
        <v>21818739.967594713</v>
      </c>
      <c r="BF65" s="777">
        <v>21818739.967594713</v>
      </c>
      <c r="BG65" s="777">
        <v>21717082.748949509</v>
      </c>
      <c r="BH65" s="777">
        <v>21717082.748949509</v>
      </c>
      <c r="BI65" s="777">
        <v>20964166.484867387</v>
      </c>
      <c r="BJ65" s="777">
        <v>20355209.160877727</v>
      </c>
      <c r="BK65" s="777">
        <v>7776878.8705475265</v>
      </c>
      <c r="BL65" s="777">
        <v>5921437.7388061369</v>
      </c>
      <c r="BM65" s="777">
        <v>888044.79654617212</v>
      </c>
      <c r="BN65" s="777">
        <v>355704.2723288142</v>
      </c>
      <c r="BO65" s="777">
        <v>355704.2723288142</v>
      </c>
      <c r="BP65" s="777">
        <v>355704.2723288142</v>
      </c>
      <c r="BQ65" s="777">
        <v>355704.2723288142</v>
      </c>
      <c r="BR65" s="777">
        <v>355704.2723288142</v>
      </c>
      <c r="BS65" s="777">
        <v>0</v>
      </c>
      <c r="BT65" s="778">
        <v>0</v>
      </c>
    </row>
    <row r="66" spans="2:73">
      <c r="B66" s="773" t="s">
        <v>208</v>
      </c>
      <c r="C66" s="773" t="s">
        <v>1039</v>
      </c>
      <c r="D66" s="773" t="s">
        <v>125</v>
      </c>
      <c r="E66" s="773"/>
      <c r="F66" s="773"/>
      <c r="G66" s="773"/>
      <c r="H66" s="773">
        <v>2019</v>
      </c>
      <c r="I66" s="774"/>
      <c r="J66" s="556" t="s">
        <v>589</v>
      </c>
      <c r="K66" s="775"/>
      <c r="L66" s="776"/>
      <c r="M66" s="777"/>
      <c r="N66" s="777"/>
      <c r="O66" s="777"/>
      <c r="P66" s="777">
        <v>0</v>
      </c>
      <c r="Q66" s="777">
        <v>0</v>
      </c>
      <c r="R66" s="777">
        <v>0</v>
      </c>
      <c r="S66" s="777">
        <v>0</v>
      </c>
      <c r="T66" s="777">
        <v>0</v>
      </c>
      <c r="U66" s="777">
        <v>0</v>
      </c>
      <c r="V66" s="777">
        <v>0</v>
      </c>
      <c r="W66" s="777">
        <v>0</v>
      </c>
      <c r="X66" s="777">
        <v>0</v>
      </c>
      <c r="Y66" s="777">
        <v>0</v>
      </c>
      <c r="Z66" s="777">
        <v>0</v>
      </c>
      <c r="AA66" s="777">
        <v>0</v>
      </c>
      <c r="AB66" s="777">
        <v>0</v>
      </c>
      <c r="AC66" s="777">
        <v>0</v>
      </c>
      <c r="AD66" s="777">
        <v>0</v>
      </c>
      <c r="AE66" s="777">
        <v>0</v>
      </c>
      <c r="AF66" s="777">
        <v>0</v>
      </c>
      <c r="AG66" s="777">
        <v>0</v>
      </c>
      <c r="AH66" s="777">
        <v>0</v>
      </c>
      <c r="AI66" s="777">
        <v>0</v>
      </c>
      <c r="AJ66" s="777">
        <v>0</v>
      </c>
      <c r="AK66" s="777">
        <v>0</v>
      </c>
      <c r="AL66" s="777">
        <v>0</v>
      </c>
      <c r="AM66" s="777">
        <v>0</v>
      </c>
      <c r="AN66" s="777">
        <v>0</v>
      </c>
      <c r="AO66" s="778">
        <v>0</v>
      </c>
      <c r="AP66" s="775"/>
      <c r="AQ66" s="776"/>
      <c r="AR66" s="777"/>
      <c r="AS66" s="777"/>
      <c r="AT66" s="777"/>
      <c r="AU66" s="777">
        <v>0</v>
      </c>
      <c r="AV66" s="777">
        <v>0</v>
      </c>
      <c r="AW66" s="777">
        <v>0</v>
      </c>
      <c r="AX66" s="777">
        <v>0</v>
      </c>
      <c r="AY66" s="777">
        <v>0</v>
      </c>
      <c r="AZ66" s="777">
        <v>0</v>
      </c>
      <c r="BA66" s="777">
        <v>0</v>
      </c>
      <c r="BB66" s="777">
        <v>0</v>
      </c>
      <c r="BC66" s="777">
        <v>0</v>
      </c>
      <c r="BD66" s="777">
        <v>0</v>
      </c>
      <c r="BE66" s="777">
        <v>0</v>
      </c>
      <c r="BF66" s="777">
        <v>0</v>
      </c>
      <c r="BG66" s="777">
        <v>0</v>
      </c>
      <c r="BH66" s="777">
        <v>0</v>
      </c>
      <c r="BI66" s="777">
        <v>0</v>
      </c>
      <c r="BJ66" s="777">
        <v>0</v>
      </c>
      <c r="BK66" s="777">
        <v>0</v>
      </c>
      <c r="BL66" s="777">
        <v>0</v>
      </c>
      <c r="BM66" s="777">
        <v>0</v>
      </c>
      <c r="BN66" s="777">
        <v>0</v>
      </c>
      <c r="BO66" s="777">
        <v>0</v>
      </c>
      <c r="BP66" s="777">
        <v>0</v>
      </c>
      <c r="BQ66" s="777">
        <v>0</v>
      </c>
      <c r="BR66" s="777">
        <v>0</v>
      </c>
      <c r="BS66" s="777">
        <v>0</v>
      </c>
      <c r="BT66" s="778">
        <v>0</v>
      </c>
    </row>
    <row r="67" spans="2:73">
      <c r="B67" s="773" t="s">
        <v>208</v>
      </c>
      <c r="C67" s="773" t="s">
        <v>1036</v>
      </c>
      <c r="D67" s="773" t="s">
        <v>115</v>
      </c>
      <c r="E67" s="773"/>
      <c r="F67" s="773"/>
      <c r="G67" s="773"/>
      <c r="H67" s="773">
        <v>2019</v>
      </c>
      <c r="I67" s="774"/>
      <c r="J67" s="556" t="s">
        <v>589</v>
      </c>
      <c r="K67" s="775"/>
      <c r="L67" s="776"/>
      <c r="M67" s="777"/>
      <c r="N67" s="777"/>
      <c r="O67" s="777"/>
      <c r="P67" s="777">
        <v>0</v>
      </c>
      <c r="Q67" s="777">
        <v>0</v>
      </c>
      <c r="R67" s="777">
        <v>0</v>
      </c>
      <c r="S67" s="777">
        <v>0</v>
      </c>
      <c r="T67" s="777">
        <v>1.0445773195876291</v>
      </c>
      <c r="U67" s="777">
        <v>1.0445773195876291</v>
      </c>
      <c r="V67" s="777">
        <v>1.0445773195876291</v>
      </c>
      <c r="W67" s="777">
        <v>1.0445773195876291</v>
      </c>
      <c r="X67" s="777">
        <v>1.0445773195876291</v>
      </c>
      <c r="Y67" s="777">
        <v>1.0445773195876291</v>
      </c>
      <c r="Z67" s="777">
        <v>1.0445773195876291</v>
      </c>
      <c r="AA67" s="777">
        <v>1.0445773195876291</v>
      </c>
      <c r="AB67" s="777">
        <v>1.0445773195876291</v>
      </c>
      <c r="AC67" s="777">
        <v>1.0445773195876291</v>
      </c>
      <c r="AD67" s="777">
        <v>1.0445773195876291</v>
      </c>
      <c r="AE67" s="777">
        <v>1.0445773195876291</v>
      </c>
      <c r="AF67" s="777">
        <v>1.0445773195876291</v>
      </c>
      <c r="AG67" s="777">
        <v>1.0445773195876291</v>
      </c>
      <c r="AH67" s="777">
        <v>1.0445773195876291</v>
      </c>
      <c r="AI67" s="777">
        <v>0.65822680412371148</v>
      </c>
      <c r="AJ67" s="777">
        <v>0.55806185567010325</v>
      </c>
      <c r="AK67" s="777">
        <v>0.55806185567010325</v>
      </c>
      <c r="AL67" s="777">
        <v>0.55806185567010325</v>
      </c>
      <c r="AM67" s="777">
        <v>0.55806185567010325</v>
      </c>
      <c r="AN67" s="777">
        <v>0.55806185567010325</v>
      </c>
      <c r="AO67" s="778">
        <v>0.55806185567010325</v>
      </c>
      <c r="AP67" s="775"/>
      <c r="AQ67" s="776"/>
      <c r="AR67" s="777"/>
      <c r="AS67" s="777"/>
      <c r="AT67" s="777"/>
      <c r="AU67" s="777">
        <v>0</v>
      </c>
      <c r="AV67" s="777">
        <v>0</v>
      </c>
      <c r="AW67" s="777">
        <v>0</v>
      </c>
      <c r="AX67" s="777">
        <v>0</v>
      </c>
      <c r="AY67" s="777">
        <v>29178.979064232102</v>
      </c>
      <c r="AZ67" s="777">
        <v>29178.979064232102</v>
      </c>
      <c r="BA67" s="777">
        <v>29178.979064232102</v>
      </c>
      <c r="BB67" s="777">
        <v>29178.979064232102</v>
      </c>
      <c r="BC67" s="777">
        <v>29178.979064232102</v>
      </c>
      <c r="BD67" s="777">
        <v>29178.979064232102</v>
      </c>
      <c r="BE67" s="777">
        <v>29178.979064232102</v>
      </c>
      <c r="BF67" s="777">
        <v>29178.979064232102</v>
      </c>
      <c r="BG67" s="777">
        <v>29178.979064232102</v>
      </c>
      <c r="BH67" s="777">
        <v>29178.979064232102</v>
      </c>
      <c r="BI67" s="777">
        <v>28402.356936700016</v>
      </c>
      <c r="BJ67" s="777">
        <v>28402.356936700016</v>
      </c>
      <c r="BK67" s="777">
        <v>28402.356936700016</v>
      </c>
      <c r="BL67" s="777">
        <v>28402.356936700016</v>
      </c>
      <c r="BM67" s="777">
        <v>28402.356936700016</v>
      </c>
      <c r="BN67" s="777">
        <v>22014.781837247625</v>
      </c>
      <c r="BO67" s="777">
        <v>9388.6878077198362</v>
      </c>
      <c r="BP67" s="777">
        <v>9386.713553820804</v>
      </c>
      <c r="BQ67" s="777">
        <v>9386.713553820804</v>
      </c>
      <c r="BR67" s="777">
        <v>9386.713553820804</v>
      </c>
      <c r="BS67" s="777">
        <v>9382.7650460227378</v>
      </c>
      <c r="BT67" s="778">
        <v>9382.7650460227378</v>
      </c>
    </row>
    <row r="68" spans="2:73">
      <c r="B68" s="773" t="s">
        <v>208</v>
      </c>
      <c r="C68" s="773" t="s">
        <v>1039</v>
      </c>
      <c r="D68" s="773" t="s">
        <v>1041</v>
      </c>
      <c r="E68" s="773"/>
      <c r="F68" s="773"/>
      <c r="G68" s="773"/>
      <c r="H68" s="773">
        <v>2019</v>
      </c>
      <c r="I68" s="774"/>
      <c r="J68" s="556" t="s">
        <v>589</v>
      </c>
      <c r="K68" s="775"/>
      <c r="L68" s="776"/>
      <c r="M68" s="777"/>
      <c r="N68" s="777"/>
      <c r="O68" s="777"/>
      <c r="P68" s="777">
        <v>0</v>
      </c>
      <c r="Q68" s="777">
        <v>0</v>
      </c>
      <c r="R68" s="777">
        <v>0</v>
      </c>
      <c r="S68" s="777">
        <v>0</v>
      </c>
      <c r="T68" s="777">
        <v>0</v>
      </c>
      <c r="U68" s="777">
        <v>0</v>
      </c>
      <c r="V68" s="777">
        <v>0</v>
      </c>
      <c r="W68" s="777">
        <v>0</v>
      </c>
      <c r="X68" s="777">
        <v>0</v>
      </c>
      <c r="Y68" s="777">
        <v>0</v>
      </c>
      <c r="Z68" s="777">
        <v>0</v>
      </c>
      <c r="AA68" s="777">
        <v>0</v>
      </c>
      <c r="AB68" s="777">
        <v>0</v>
      </c>
      <c r="AC68" s="777">
        <v>0</v>
      </c>
      <c r="AD68" s="777">
        <v>0</v>
      </c>
      <c r="AE68" s="777">
        <v>0</v>
      </c>
      <c r="AF68" s="777">
        <v>0</v>
      </c>
      <c r="AG68" s="777">
        <v>0</v>
      </c>
      <c r="AH68" s="777">
        <v>0</v>
      </c>
      <c r="AI68" s="777">
        <v>0</v>
      </c>
      <c r="AJ68" s="777">
        <v>0</v>
      </c>
      <c r="AK68" s="777">
        <v>0</v>
      </c>
      <c r="AL68" s="777">
        <v>0</v>
      </c>
      <c r="AM68" s="777">
        <v>0</v>
      </c>
      <c r="AN68" s="777">
        <v>0</v>
      </c>
      <c r="AO68" s="778">
        <v>0</v>
      </c>
      <c r="AP68" s="775"/>
      <c r="AQ68" s="776"/>
      <c r="AR68" s="777"/>
      <c r="AS68" s="777"/>
      <c r="AT68" s="777"/>
      <c r="AU68" s="777">
        <v>0</v>
      </c>
      <c r="AV68" s="777">
        <v>0</v>
      </c>
      <c r="AW68" s="777">
        <v>0</v>
      </c>
      <c r="AX68" s="777">
        <v>0</v>
      </c>
      <c r="AY68" s="777">
        <v>0</v>
      </c>
      <c r="AZ68" s="777">
        <v>0</v>
      </c>
      <c r="BA68" s="777">
        <v>0</v>
      </c>
      <c r="BB68" s="777">
        <v>0</v>
      </c>
      <c r="BC68" s="777">
        <v>0</v>
      </c>
      <c r="BD68" s="777">
        <v>0</v>
      </c>
      <c r="BE68" s="777">
        <v>0</v>
      </c>
      <c r="BF68" s="777">
        <v>0</v>
      </c>
      <c r="BG68" s="777">
        <v>0</v>
      </c>
      <c r="BH68" s="777">
        <v>0</v>
      </c>
      <c r="BI68" s="777">
        <v>0</v>
      </c>
      <c r="BJ68" s="777">
        <v>0</v>
      </c>
      <c r="BK68" s="777">
        <v>0</v>
      </c>
      <c r="BL68" s="777">
        <v>0</v>
      </c>
      <c r="BM68" s="777">
        <v>0</v>
      </c>
      <c r="BN68" s="777">
        <v>0</v>
      </c>
      <c r="BO68" s="777">
        <v>0</v>
      </c>
      <c r="BP68" s="777">
        <v>0</v>
      </c>
      <c r="BQ68" s="777">
        <v>0</v>
      </c>
      <c r="BR68" s="777">
        <v>0</v>
      </c>
      <c r="BS68" s="777">
        <v>0</v>
      </c>
      <c r="BT68" s="778">
        <v>0</v>
      </c>
    </row>
    <row r="69" spans="2:73">
      <c r="B69" s="773" t="s">
        <v>208</v>
      </c>
      <c r="C69" s="773" t="s">
        <v>1036</v>
      </c>
      <c r="D69" s="773" t="s">
        <v>1045</v>
      </c>
      <c r="E69" s="773"/>
      <c r="F69" s="773"/>
      <c r="G69" s="773"/>
      <c r="H69" s="773">
        <v>2019</v>
      </c>
      <c r="I69" s="774"/>
      <c r="J69" s="556" t="s">
        <v>589</v>
      </c>
      <c r="K69" s="775"/>
      <c r="L69" s="776"/>
      <c r="M69" s="777"/>
      <c r="N69" s="777"/>
      <c r="O69" s="777"/>
      <c r="P69" s="777">
        <v>0</v>
      </c>
      <c r="Q69" s="777">
        <v>0</v>
      </c>
      <c r="R69" s="777">
        <v>0</v>
      </c>
      <c r="S69" s="777">
        <v>0</v>
      </c>
      <c r="T69" s="777">
        <v>0</v>
      </c>
      <c r="U69" s="777">
        <v>0</v>
      </c>
      <c r="V69" s="777">
        <v>0</v>
      </c>
      <c r="W69" s="777">
        <v>0</v>
      </c>
      <c r="X69" s="777">
        <v>0</v>
      </c>
      <c r="Y69" s="777">
        <v>0</v>
      </c>
      <c r="Z69" s="777">
        <v>0</v>
      </c>
      <c r="AA69" s="777">
        <v>0</v>
      </c>
      <c r="AB69" s="777">
        <v>0</v>
      </c>
      <c r="AC69" s="777">
        <v>0</v>
      </c>
      <c r="AD69" s="777">
        <v>0</v>
      </c>
      <c r="AE69" s="777">
        <v>0</v>
      </c>
      <c r="AF69" s="777">
        <v>0</v>
      </c>
      <c r="AG69" s="777">
        <v>0</v>
      </c>
      <c r="AH69" s="777">
        <v>0</v>
      </c>
      <c r="AI69" s="777">
        <v>0</v>
      </c>
      <c r="AJ69" s="777">
        <v>0</v>
      </c>
      <c r="AK69" s="777">
        <v>0</v>
      </c>
      <c r="AL69" s="777">
        <v>0</v>
      </c>
      <c r="AM69" s="777">
        <v>0</v>
      </c>
      <c r="AN69" s="777">
        <v>0</v>
      </c>
      <c r="AO69" s="778">
        <v>0</v>
      </c>
      <c r="AP69" s="775"/>
      <c r="AQ69" s="776"/>
      <c r="AR69" s="777"/>
      <c r="AS69" s="777"/>
      <c r="AT69" s="777"/>
      <c r="AU69" s="777">
        <v>0</v>
      </c>
      <c r="AV69" s="777">
        <v>0</v>
      </c>
      <c r="AW69" s="777">
        <v>0</v>
      </c>
      <c r="AX69" s="777">
        <v>0</v>
      </c>
      <c r="AY69" s="777">
        <v>0</v>
      </c>
      <c r="AZ69" s="777">
        <v>0</v>
      </c>
      <c r="BA69" s="777">
        <v>0</v>
      </c>
      <c r="BB69" s="777">
        <v>0</v>
      </c>
      <c r="BC69" s="777">
        <v>0</v>
      </c>
      <c r="BD69" s="777">
        <v>0</v>
      </c>
      <c r="BE69" s="777">
        <v>0</v>
      </c>
      <c r="BF69" s="777">
        <v>0</v>
      </c>
      <c r="BG69" s="777">
        <v>0</v>
      </c>
      <c r="BH69" s="777">
        <v>0</v>
      </c>
      <c r="BI69" s="777">
        <v>0</v>
      </c>
      <c r="BJ69" s="777">
        <v>0</v>
      </c>
      <c r="BK69" s="777">
        <v>0</v>
      </c>
      <c r="BL69" s="777">
        <v>0</v>
      </c>
      <c r="BM69" s="777">
        <v>0</v>
      </c>
      <c r="BN69" s="777">
        <v>0</v>
      </c>
      <c r="BO69" s="777">
        <v>0</v>
      </c>
      <c r="BP69" s="777">
        <v>0</v>
      </c>
      <c r="BQ69" s="777">
        <v>0</v>
      </c>
      <c r="BR69" s="777">
        <v>0</v>
      </c>
      <c r="BS69" s="777">
        <v>0</v>
      </c>
      <c r="BT69" s="778">
        <v>0</v>
      </c>
    </row>
    <row r="70" spans="2:73">
      <c r="B70" s="773" t="s">
        <v>208</v>
      </c>
      <c r="C70" s="773" t="s">
        <v>1039</v>
      </c>
      <c r="D70" s="773" t="s">
        <v>1042</v>
      </c>
      <c r="E70" s="773"/>
      <c r="F70" s="773"/>
      <c r="G70" s="773"/>
      <c r="H70" s="773">
        <v>2019</v>
      </c>
      <c r="I70" s="774"/>
      <c r="J70" s="556" t="s">
        <v>589</v>
      </c>
      <c r="K70" s="775"/>
      <c r="L70" s="776"/>
      <c r="M70" s="777"/>
      <c r="N70" s="777"/>
      <c r="O70" s="777"/>
      <c r="P70" s="777">
        <v>0</v>
      </c>
      <c r="Q70" s="777">
        <v>0</v>
      </c>
      <c r="R70" s="777">
        <v>0</v>
      </c>
      <c r="S70" s="777">
        <v>0</v>
      </c>
      <c r="T70" s="777">
        <v>0</v>
      </c>
      <c r="U70" s="777">
        <v>0</v>
      </c>
      <c r="V70" s="777">
        <v>0</v>
      </c>
      <c r="W70" s="777">
        <v>0</v>
      </c>
      <c r="X70" s="777">
        <v>0</v>
      </c>
      <c r="Y70" s="777">
        <v>0</v>
      </c>
      <c r="Z70" s="777">
        <v>0</v>
      </c>
      <c r="AA70" s="777">
        <v>0</v>
      </c>
      <c r="AB70" s="777">
        <v>0</v>
      </c>
      <c r="AC70" s="777">
        <v>0</v>
      </c>
      <c r="AD70" s="777">
        <v>0</v>
      </c>
      <c r="AE70" s="777">
        <v>0</v>
      </c>
      <c r="AF70" s="777">
        <v>0</v>
      </c>
      <c r="AG70" s="777">
        <v>0</v>
      </c>
      <c r="AH70" s="777">
        <v>0</v>
      </c>
      <c r="AI70" s="777">
        <v>0</v>
      </c>
      <c r="AJ70" s="777">
        <v>0</v>
      </c>
      <c r="AK70" s="777">
        <v>0</v>
      </c>
      <c r="AL70" s="777">
        <v>0</v>
      </c>
      <c r="AM70" s="777">
        <v>0</v>
      </c>
      <c r="AN70" s="777">
        <v>0</v>
      </c>
      <c r="AO70" s="778">
        <v>0</v>
      </c>
      <c r="AP70" s="775"/>
      <c r="AQ70" s="776"/>
      <c r="AR70" s="777"/>
      <c r="AS70" s="777"/>
      <c r="AT70" s="777"/>
      <c r="AU70" s="777">
        <v>0</v>
      </c>
      <c r="AV70" s="777">
        <v>0</v>
      </c>
      <c r="AW70" s="777">
        <v>0</v>
      </c>
      <c r="AX70" s="777">
        <v>0</v>
      </c>
      <c r="AY70" s="777">
        <v>0</v>
      </c>
      <c r="AZ70" s="777">
        <v>0</v>
      </c>
      <c r="BA70" s="777">
        <v>0</v>
      </c>
      <c r="BB70" s="777">
        <v>0</v>
      </c>
      <c r="BC70" s="777">
        <v>0</v>
      </c>
      <c r="BD70" s="777">
        <v>0</v>
      </c>
      <c r="BE70" s="777">
        <v>0</v>
      </c>
      <c r="BF70" s="777">
        <v>0</v>
      </c>
      <c r="BG70" s="777">
        <v>0</v>
      </c>
      <c r="BH70" s="777">
        <v>0</v>
      </c>
      <c r="BI70" s="777">
        <v>0</v>
      </c>
      <c r="BJ70" s="777">
        <v>0</v>
      </c>
      <c r="BK70" s="777">
        <v>0</v>
      </c>
      <c r="BL70" s="777">
        <v>0</v>
      </c>
      <c r="BM70" s="777">
        <v>0</v>
      </c>
      <c r="BN70" s="777">
        <v>0</v>
      </c>
      <c r="BO70" s="777">
        <v>0</v>
      </c>
      <c r="BP70" s="777">
        <v>0</v>
      </c>
      <c r="BQ70" s="777">
        <v>0</v>
      </c>
      <c r="BR70" s="777">
        <v>0</v>
      </c>
      <c r="BS70" s="777">
        <v>0</v>
      </c>
      <c r="BT70" s="778">
        <v>0</v>
      </c>
    </row>
    <row r="71" spans="2:73">
      <c r="B71" s="773" t="s">
        <v>208</v>
      </c>
      <c r="C71" s="773" t="s">
        <v>1039</v>
      </c>
      <c r="D71" s="773" t="s">
        <v>1043</v>
      </c>
      <c r="E71" s="773"/>
      <c r="F71" s="773"/>
      <c r="G71" s="773"/>
      <c r="H71" s="773">
        <v>2019</v>
      </c>
      <c r="I71" s="774"/>
      <c r="J71" s="556" t="s">
        <v>589</v>
      </c>
      <c r="K71" s="775"/>
      <c r="L71" s="776"/>
      <c r="M71" s="777"/>
      <c r="N71" s="777"/>
      <c r="O71" s="777"/>
      <c r="P71" s="777">
        <v>0</v>
      </c>
      <c r="Q71" s="777">
        <v>0</v>
      </c>
      <c r="R71" s="777">
        <v>0</v>
      </c>
      <c r="S71" s="777">
        <v>0</v>
      </c>
      <c r="T71" s="777">
        <v>0</v>
      </c>
      <c r="U71" s="777">
        <v>0</v>
      </c>
      <c r="V71" s="777">
        <v>0</v>
      </c>
      <c r="W71" s="777">
        <v>0</v>
      </c>
      <c r="X71" s="777">
        <v>0</v>
      </c>
      <c r="Y71" s="777">
        <v>0</v>
      </c>
      <c r="Z71" s="777">
        <v>0</v>
      </c>
      <c r="AA71" s="777">
        <v>0</v>
      </c>
      <c r="AB71" s="777">
        <v>0</v>
      </c>
      <c r="AC71" s="777">
        <v>0</v>
      </c>
      <c r="AD71" s="777">
        <v>0</v>
      </c>
      <c r="AE71" s="777">
        <v>0</v>
      </c>
      <c r="AF71" s="777">
        <v>0</v>
      </c>
      <c r="AG71" s="777">
        <v>0</v>
      </c>
      <c r="AH71" s="777">
        <v>0</v>
      </c>
      <c r="AI71" s="777">
        <v>0</v>
      </c>
      <c r="AJ71" s="777">
        <v>0</v>
      </c>
      <c r="AK71" s="777">
        <v>0</v>
      </c>
      <c r="AL71" s="777">
        <v>0</v>
      </c>
      <c r="AM71" s="777">
        <v>0</v>
      </c>
      <c r="AN71" s="777">
        <v>0</v>
      </c>
      <c r="AO71" s="778">
        <v>0</v>
      </c>
      <c r="AP71" s="775"/>
      <c r="AQ71" s="776"/>
      <c r="AR71" s="777"/>
      <c r="AS71" s="777"/>
      <c r="AT71" s="777"/>
      <c r="AU71" s="777">
        <v>0</v>
      </c>
      <c r="AV71" s="777">
        <v>0</v>
      </c>
      <c r="AW71" s="777">
        <v>0</v>
      </c>
      <c r="AX71" s="777">
        <v>0</v>
      </c>
      <c r="AY71" s="777">
        <v>0</v>
      </c>
      <c r="AZ71" s="777">
        <v>0</v>
      </c>
      <c r="BA71" s="777">
        <v>0</v>
      </c>
      <c r="BB71" s="777">
        <v>0</v>
      </c>
      <c r="BC71" s="777">
        <v>0</v>
      </c>
      <c r="BD71" s="777">
        <v>0</v>
      </c>
      <c r="BE71" s="777">
        <v>0</v>
      </c>
      <c r="BF71" s="777">
        <v>0</v>
      </c>
      <c r="BG71" s="777">
        <v>0</v>
      </c>
      <c r="BH71" s="777">
        <v>0</v>
      </c>
      <c r="BI71" s="777">
        <v>0</v>
      </c>
      <c r="BJ71" s="777">
        <v>0</v>
      </c>
      <c r="BK71" s="777">
        <v>0</v>
      </c>
      <c r="BL71" s="777">
        <v>0</v>
      </c>
      <c r="BM71" s="777">
        <v>0</v>
      </c>
      <c r="BN71" s="777">
        <v>0</v>
      </c>
      <c r="BO71" s="777">
        <v>0</v>
      </c>
      <c r="BP71" s="777">
        <v>0</v>
      </c>
      <c r="BQ71" s="777">
        <v>0</v>
      </c>
      <c r="BR71" s="777">
        <v>0</v>
      </c>
      <c r="BS71" s="777">
        <v>0</v>
      </c>
      <c r="BT71" s="778">
        <v>0</v>
      </c>
    </row>
    <row r="72" spans="2:73">
      <c r="B72" s="773" t="s">
        <v>208</v>
      </c>
      <c r="C72" s="773" t="s">
        <v>1039</v>
      </c>
      <c r="D72" s="773" t="s">
        <v>119</v>
      </c>
      <c r="E72" s="773"/>
      <c r="F72" s="773"/>
      <c r="G72" s="773"/>
      <c r="H72" s="773">
        <v>2019</v>
      </c>
      <c r="I72" s="774"/>
      <c r="J72" s="556" t="s">
        <v>589</v>
      </c>
      <c r="K72" s="775"/>
      <c r="L72" s="776"/>
      <c r="M72" s="777"/>
      <c r="N72" s="777"/>
      <c r="O72" s="777"/>
      <c r="P72" s="777">
        <v>0</v>
      </c>
      <c r="Q72" s="777">
        <v>0</v>
      </c>
      <c r="R72" s="777">
        <v>0</v>
      </c>
      <c r="S72" s="777">
        <v>0</v>
      </c>
      <c r="T72" s="777">
        <v>0</v>
      </c>
      <c r="U72" s="777">
        <v>0</v>
      </c>
      <c r="V72" s="777">
        <v>0</v>
      </c>
      <c r="W72" s="777">
        <v>0</v>
      </c>
      <c r="X72" s="777">
        <v>0</v>
      </c>
      <c r="Y72" s="777">
        <v>0</v>
      </c>
      <c r="Z72" s="777">
        <v>0</v>
      </c>
      <c r="AA72" s="777">
        <v>0</v>
      </c>
      <c r="AB72" s="777">
        <v>0</v>
      </c>
      <c r="AC72" s="777">
        <v>0</v>
      </c>
      <c r="AD72" s="777">
        <v>0</v>
      </c>
      <c r="AE72" s="777">
        <v>0</v>
      </c>
      <c r="AF72" s="777">
        <v>0</v>
      </c>
      <c r="AG72" s="777">
        <v>0</v>
      </c>
      <c r="AH72" s="777">
        <v>0</v>
      </c>
      <c r="AI72" s="777">
        <v>0</v>
      </c>
      <c r="AJ72" s="777">
        <v>0</v>
      </c>
      <c r="AK72" s="777">
        <v>0</v>
      </c>
      <c r="AL72" s="777">
        <v>0</v>
      </c>
      <c r="AM72" s="777">
        <v>0</v>
      </c>
      <c r="AN72" s="777">
        <v>0</v>
      </c>
      <c r="AO72" s="778">
        <v>0</v>
      </c>
      <c r="AP72" s="775"/>
      <c r="AQ72" s="776"/>
      <c r="AR72" s="777"/>
      <c r="AS72" s="777"/>
      <c r="AT72" s="777"/>
      <c r="AU72" s="777">
        <v>0</v>
      </c>
      <c r="AV72" s="777">
        <v>0</v>
      </c>
      <c r="AW72" s="777">
        <v>0</v>
      </c>
      <c r="AX72" s="777">
        <v>0</v>
      </c>
      <c r="AY72" s="777">
        <v>0</v>
      </c>
      <c r="AZ72" s="777">
        <v>0</v>
      </c>
      <c r="BA72" s="777">
        <v>0</v>
      </c>
      <c r="BB72" s="777">
        <v>0</v>
      </c>
      <c r="BC72" s="777">
        <v>0</v>
      </c>
      <c r="BD72" s="777">
        <v>0</v>
      </c>
      <c r="BE72" s="777">
        <v>0</v>
      </c>
      <c r="BF72" s="777">
        <v>0</v>
      </c>
      <c r="BG72" s="777">
        <v>0</v>
      </c>
      <c r="BH72" s="777">
        <v>0</v>
      </c>
      <c r="BI72" s="777">
        <v>0</v>
      </c>
      <c r="BJ72" s="777">
        <v>0</v>
      </c>
      <c r="BK72" s="777">
        <v>0</v>
      </c>
      <c r="BL72" s="777">
        <v>0</v>
      </c>
      <c r="BM72" s="777">
        <v>0</v>
      </c>
      <c r="BN72" s="777">
        <v>0</v>
      </c>
      <c r="BO72" s="777">
        <v>0</v>
      </c>
      <c r="BP72" s="777">
        <v>0</v>
      </c>
      <c r="BQ72" s="777">
        <v>0</v>
      </c>
      <c r="BR72" s="777">
        <v>0</v>
      </c>
      <c r="BS72" s="777">
        <v>0</v>
      </c>
      <c r="BT72" s="778">
        <v>0</v>
      </c>
    </row>
    <row r="73" spans="2:73">
      <c r="B73" s="773" t="s">
        <v>208</v>
      </c>
      <c r="C73" s="773" t="s">
        <v>1036</v>
      </c>
      <c r="D73" s="773" t="s">
        <v>1046</v>
      </c>
      <c r="E73" s="773"/>
      <c r="F73" s="773"/>
      <c r="G73" s="773"/>
      <c r="H73" s="773">
        <v>2019</v>
      </c>
      <c r="I73" s="774"/>
      <c r="J73" s="556" t="s">
        <v>589</v>
      </c>
      <c r="K73" s="775"/>
      <c r="L73" s="776"/>
      <c r="M73" s="777"/>
      <c r="N73" s="777"/>
      <c r="O73" s="777"/>
      <c r="P73" s="777">
        <v>0</v>
      </c>
      <c r="Q73" s="777">
        <v>0</v>
      </c>
      <c r="R73" s="777">
        <v>0</v>
      </c>
      <c r="S73" s="777">
        <v>0</v>
      </c>
      <c r="T73" s="777">
        <v>0.69</v>
      </c>
      <c r="U73" s="777">
        <v>0.69</v>
      </c>
      <c r="V73" s="777">
        <v>0.69</v>
      </c>
      <c r="W73" s="777">
        <v>0.69</v>
      </c>
      <c r="X73" s="777">
        <v>0.69</v>
      </c>
      <c r="Y73" s="777">
        <v>0.69</v>
      </c>
      <c r="Z73" s="777">
        <v>0.69</v>
      </c>
      <c r="AA73" s="777">
        <v>0.69</v>
      </c>
      <c r="AB73" s="777">
        <v>0.69</v>
      </c>
      <c r="AC73" s="777">
        <v>0.69</v>
      </c>
      <c r="AD73" s="777">
        <v>0</v>
      </c>
      <c r="AE73" s="777">
        <v>0</v>
      </c>
      <c r="AF73" s="777">
        <v>0</v>
      </c>
      <c r="AG73" s="777">
        <v>0</v>
      </c>
      <c r="AH73" s="777">
        <v>0</v>
      </c>
      <c r="AI73" s="777">
        <v>0</v>
      </c>
      <c r="AJ73" s="777">
        <v>0</v>
      </c>
      <c r="AK73" s="777">
        <v>0</v>
      </c>
      <c r="AL73" s="777">
        <v>0</v>
      </c>
      <c r="AM73" s="777">
        <v>0</v>
      </c>
      <c r="AN73" s="777">
        <v>0</v>
      </c>
      <c r="AO73" s="778">
        <v>0</v>
      </c>
      <c r="AP73" s="775"/>
      <c r="AQ73" s="776"/>
      <c r="AR73" s="777"/>
      <c r="AS73" s="777"/>
      <c r="AT73" s="777"/>
      <c r="AU73" s="777">
        <v>0</v>
      </c>
      <c r="AV73" s="777">
        <v>0</v>
      </c>
      <c r="AW73" s="777">
        <v>0</v>
      </c>
      <c r="AX73" s="777">
        <v>0</v>
      </c>
      <c r="AY73" s="777">
        <v>2684.618320834395</v>
      </c>
      <c r="AZ73" s="777">
        <v>2684.618320834395</v>
      </c>
      <c r="BA73" s="777">
        <v>2684.618320834395</v>
      </c>
      <c r="BB73" s="777">
        <v>2684.618320834395</v>
      </c>
      <c r="BC73" s="777">
        <v>2684.618320834395</v>
      </c>
      <c r="BD73" s="777">
        <v>2684.618320834395</v>
      </c>
      <c r="BE73" s="777">
        <v>2684.618320834395</v>
      </c>
      <c r="BF73" s="777">
        <v>2684.618320834395</v>
      </c>
      <c r="BG73" s="777">
        <v>2684.618320834395</v>
      </c>
      <c r="BH73" s="777">
        <v>2684.618320834395</v>
      </c>
      <c r="BI73" s="777">
        <v>0</v>
      </c>
      <c r="BJ73" s="777">
        <v>0</v>
      </c>
      <c r="BK73" s="777">
        <v>0</v>
      </c>
      <c r="BL73" s="777">
        <v>0</v>
      </c>
      <c r="BM73" s="777">
        <v>0</v>
      </c>
      <c r="BN73" s="777">
        <v>0</v>
      </c>
      <c r="BO73" s="777">
        <v>0</v>
      </c>
      <c r="BP73" s="777">
        <v>0</v>
      </c>
      <c r="BQ73" s="777">
        <v>0</v>
      </c>
      <c r="BR73" s="777">
        <v>0</v>
      </c>
      <c r="BS73" s="777">
        <v>0</v>
      </c>
      <c r="BT73" s="778">
        <v>0</v>
      </c>
    </row>
    <row r="74" spans="2:73">
      <c r="B74" s="773" t="s">
        <v>208</v>
      </c>
      <c r="C74" s="773" t="s">
        <v>1039</v>
      </c>
      <c r="D74" s="773" t="s">
        <v>120</v>
      </c>
      <c r="E74" s="773"/>
      <c r="F74" s="773"/>
      <c r="G74" s="773"/>
      <c r="H74" s="773">
        <v>2019</v>
      </c>
      <c r="I74" s="774"/>
      <c r="J74" s="556" t="s">
        <v>589</v>
      </c>
      <c r="K74" s="775"/>
      <c r="L74" s="776"/>
      <c r="M74" s="777"/>
      <c r="N74" s="777"/>
      <c r="O74" s="777"/>
      <c r="P74" s="777">
        <v>0</v>
      </c>
      <c r="Q74" s="777">
        <v>0</v>
      </c>
      <c r="R74" s="777">
        <v>0</v>
      </c>
      <c r="S74" s="777">
        <v>0</v>
      </c>
      <c r="T74" s="777">
        <v>165.87865145228218</v>
      </c>
      <c r="U74" s="777">
        <v>165.87865145228218</v>
      </c>
      <c r="V74" s="777">
        <v>165.87865145228218</v>
      </c>
      <c r="W74" s="777">
        <v>165.87865145228218</v>
      </c>
      <c r="X74" s="777">
        <v>165.87865145228218</v>
      </c>
      <c r="Y74" s="777">
        <v>165.87865145228218</v>
      </c>
      <c r="Z74" s="777">
        <v>165.87865145228218</v>
      </c>
      <c r="AA74" s="777">
        <v>165.87865145228218</v>
      </c>
      <c r="AB74" s="777">
        <v>165.87865145228218</v>
      </c>
      <c r="AC74" s="777">
        <v>165.87865145228218</v>
      </c>
      <c r="AD74" s="777">
        <v>165.87865145228218</v>
      </c>
      <c r="AE74" s="777">
        <v>165.87865145228218</v>
      </c>
      <c r="AF74" s="777">
        <v>165.87865145228218</v>
      </c>
      <c r="AG74" s="777">
        <v>165.87865145228218</v>
      </c>
      <c r="AH74" s="777">
        <v>165.87865145228218</v>
      </c>
      <c r="AI74" s="777">
        <v>152.63266390041497</v>
      </c>
      <c r="AJ74" s="777">
        <v>145.21977178423239</v>
      </c>
      <c r="AK74" s="777">
        <v>145.21977178423239</v>
      </c>
      <c r="AL74" s="777">
        <v>145.21977178423239</v>
      </c>
      <c r="AM74" s="777">
        <v>145.21977178423239</v>
      </c>
      <c r="AN74" s="777">
        <v>145.21977178423239</v>
      </c>
      <c r="AO74" s="778">
        <v>145.21977178423239</v>
      </c>
      <c r="AP74" s="775"/>
      <c r="AQ74" s="776"/>
      <c r="AR74" s="777"/>
      <c r="AS74" s="777"/>
      <c r="AT74" s="777"/>
      <c r="AU74" s="777">
        <v>0</v>
      </c>
      <c r="AV74" s="777">
        <v>0</v>
      </c>
      <c r="AW74" s="777">
        <v>0</v>
      </c>
      <c r="AX74" s="777">
        <v>0</v>
      </c>
      <c r="AY74" s="777">
        <v>928948.36726989166</v>
      </c>
      <c r="AZ74" s="777">
        <v>928948.36726989166</v>
      </c>
      <c r="BA74" s="777">
        <v>928948.36726989166</v>
      </c>
      <c r="BB74" s="777">
        <v>928948.36726989166</v>
      </c>
      <c r="BC74" s="777">
        <v>928948.36726989166</v>
      </c>
      <c r="BD74" s="777">
        <v>928948.36726989166</v>
      </c>
      <c r="BE74" s="777">
        <v>928948.36726989166</v>
      </c>
      <c r="BF74" s="777">
        <v>928948.36726989166</v>
      </c>
      <c r="BG74" s="777">
        <v>928948.36726989166</v>
      </c>
      <c r="BH74" s="777">
        <v>928948.36726989166</v>
      </c>
      <c r="BI74" s="777">
        <v>928948.36726989166</v>
      </c>
      <c r="BJ74" s="777">
        <v>928948.36726989166</v>
      </c>
      <c r="BK74" s="777">
        <v>928948.36726989166</v>
      </c>
      <c r="BL74" s="777">
        <v>928948.36726989166</v>
      </c>
      <c r="BM74" s="777">
        <v>928948.36726989166</v>
      </c>
      <c r="BN74" s="777">
        <v>793927.14367513126</v>
      </c>
      <c r="BO74" s="777">
        <v>718205.21427856735</v>
      </c>
      <c r="BP74" s="777">
        <v>718205.21427856735</v>
      </c>
      <c r="BQ74" s="777">
        <v>718205.21427856735</v>
      </c>
      <c r="BR74" s="777">
        <v>718205.21427856735</v>
      </c>
      <c r="BS74" s="777">
        <v>718205.21427856735</v>
      </c>
      <c r="BT74" s="778">
        <v>718205.21427856735</v>
      </c>
    </row>
    <row r="75" spans="2:73">
      <c r="B75" s="773" t="s">
        <v>208</v>
      </c>
      <c r="C75" s="773" t="s">
        <v>1039</v>
      </c>
      <c r="D75" s="773" t="s">
        <v>121</v>
      </c>
      <c r="E75" s="773"/>
      <c r="F75" s="773"/>
      <c r="G75" s="773"/>
      <c r="H75" s="773">
        <v>2019</v>
      </c>
      <c r="I75" s="774"/>
      <c r="J75" s="556" t="s">
        <v>589</v>
      </c>
      <c r="K75" s="775"/>
      <c r="L75" s="776"/>
      <c r="M75" s="777"/>
      <c r="N75" s="777"/>
      <c r="O75" s="777"/>
      <c r="P75" s="777">
        <v>0</v>
      </c>
      <c r="Q75" s="777">
        <v>0</v>
      </c>
      <c r="R75" s="777">
        <v>0</v>
      </c>
      <c r="S75" s="777">
        <v>0</v>
      </c>
      <c r="T75" s="777">
        <v>17.063716814159278</v>
      </c>
      <c r="U75" s="777">
        <v>17.063716814159278</v>
      </c>
      <c r="V75" s="777">
        <v>17.063716814159278</v>
      </c>
      <c r="W75" s="777">
        <v>17.063716814159278</v>
      </c>
      <c r="X75" s="777">
        <v>17.063716814159278</v>
      </c>
      <c r="Y75" s="777">
        <v>0</v>
      </c>
      <c r="Z75" s="777">
        <v>0</v>
      </c>
      <c r="AA75" s="777">
        <v>0</v>
      </c>
      <c r="AB75" s="777">
        <v>0</v>
      </c>
      <c r="AC75" s="777">
        <v>0</v>
      </c>
      <c r="AD75" s="777">
        <v>0</v>
      </c>
      <c r="AE75" s="777">
        <v>0</v>
      </c>
      <c r="AF75" s="777">
        <v>0</v>
      </c>
      <c r="AG75" s="777">
        <v>0</v>
      </c>
      <c r="AH75" s="777">
        <v>0</v>
      </c>
      <c r="AI75" s="777">
        <v>0</v>
      </c>
      <c r="AJ75" s="777">
        <v>0</v>
      </c>
      <c r="AK75" s="777">
        <v>0</v>
      </c>
      <c r="AL75" s="777">
        <v>0</v>
      </c>
      <c r="AM75" s="777">
        <v>0</v>
      </c>
      <c r="AN75" s="777">
        <v>0</v>
      </c>
      <c r="AO75" s="778">
        <v>0</v>
      </c>
      <c r="AP75" s="775"/>
      <c r="AQ75" s="776"/>
      <c r="AR75" s="777"/>
      <c r="AS75" s="777"/>
      <c r="AT75" s="777"/>
      <c r="AU75" s="777">
        <v>0</v>
      </c>
      <c r="AV75" s="777">
        <v>0</v>
      </c>
      <c r="AW75" s="777">
        <v>0</v>
      </c>
      <c r="AX75" s="777">
        <v>0</v>
      </c>
      <c r="AY75" s="777">
        <v>37420.864578834306</v>
      </c>
      <c r="AZ75" s="777">
        <v>37420.864578834306</v>
      </c>
      <c r="BA75" s="777">
        <v>37420.864578834306</v>
      </c>
      <c r="BB75" s="777">
        <v>37420.864578834306</v>
      </c>
      <c r="BC75" s="777">
        <v>37420.864578834306</v>
      </c>
      <c r="BD75" s="777">
        <v>0</v>
      </c>
      <c r="BE75" s="777">
        <v>0</v>
      </c>
      <c r="BF75" s="777">
        <v>0</v>
      </c>
      <c r="BG75" s="777">
        <v>0</v>
      </c>
      <c r="BH75" s="777">
        <v>0</v>
      </c>
      <c r="BI75" s="777">
        <v>0</v>
      </c>
      <c r="BJ75" s="777">
        <v>0</v>
      </c>
      <c r="BK75" s="777">
        <v>0</v>
      </c>
      <c r="BL75" s="777">
        <v>0</v>
      </c>
      <c r="BM75" s="777">
        <v>0</v>
      </c>
      <c r="BN75" s="777">
        <v>0</v>
      </c>
      <c r="BO75" s="777">
        <v>0</v>
      </c>
      <c r="BP75" s="777">
        <v>0</v>
      </c>
      <c r="BQ75" s="777">
        <v>0</v>
      </c>
      <c r="BR75" s="777">
        <v>0</v>
      </c>
      <c r="BS75" s="777">
        <v>0</v>
      </c>
      <c r="BT75" s="778">
        <v>0</v>
      </c>
    </row>
    <row r="76" spans="2:73">
      <c r="B76" s="773" t="s">
        <v>208</v>
      </c>
      <c r="C76" s="773" t="s">
        <v>1039</v>
      </c>
      <c r="D76" s="824" t="s">
        <v>1041</v>
      </c>
      <c r="E76" s="824"/>
      <c r="F76" s="824"/>
      <c r="G76" s="824"/>
      <c r="H76" s="824">
        <v>2019</v>
      </c>
      <c r="I76" s="556"/>
      <c r="J76" s="556" t="s">
        <v>582</v>
      </c>
      <c r="K76" s="39"/>
      <c r="L76" s="600"/>
      <c r="M76" s="601"/>
      <c r="N76" s="601"/>
      <c r="O76" s="601"/>
      <c r="P76" s="601"/>
      <c r="Q76" s="601"/>
      <c r="R76" s="601"/>
      <c r="S76" s="601"/>
      <c r="T76" s="601">
        <v>0</v>
      </c>
      <c r="U76" s="601">
        <v>0</v>
      </c>
      <c r="V76" s="601">
        <v>0</v>
      </c>
      <c r="W76" s="601">
        <v>0</v>
      </c>
      <c r="X76" s="601">
        <v>0</v>
      </c>
      <c r="Y76" s="601">
        <v>0</v>
      </c>
      <c r="Z76" s="601">
        <v>0</v>
      </c>
      <c r="AA76" s="601">
        <v>0</v>
      </c>
      <c r="AB76" s="601">
        <v>0</v>
      </c>
      <c r="AC76" s="601">
        <v>0</v>
      </c>
      <c r="AD76" s="601">
        <v>0</v>
      </c>
      <c r="AE76" s="601">
        <v>0</v>
      </c>
      <c r="AF76" s="601">
        <v>0</v>
      </c>
      <c r="AG76" s="601">
        <v>0</v>
      </c>
      <c r="AH76" s="601">
        <v>0</v>
      </c>
      <c r="AI76" s="601">
        <v>0</v>
      </c>
      <c r="AJ76" s="601">
        <v>0</v>
      </c>
      <c r="AK76" s="601">
        <v>0</v>
      </c>
      <c r="AL76" s="601">
        <v>0</v>
      </c>
      <c r="AM76" s="601">
        <v>0</v>
      </c>
      <c r="AN76" s="601">
        <v>0</v>
      </c>
      <c r="AO76" s="602">
        <v>0</v>
      </c>
      <c r="AP76" s="39"/>
      <c r="AQ76" s="600"/>
      <c r="AR76" s="601"/>
      <c r="AS76" s="601"/>
      <c r="AT76" s="601"/>
      <c r="AU76" s="601"/>
      <c r="AV76" s="601"/>
      <c r="AW76" s="601"/>
      <c r="AX76" s="601"/>
      <c r="AY76" s="601">
        <v>657510</v>
      </c>
      <c r="AZ76" s="601">
        <v>657510</v>
      </c>
      <c r="BA76" s="601">
        <v>657510</v>
      </c>
      <c r="BB76" s="601">
        <v>657510</v>
      </c>
      <c r="BC76" s="601">
        <v>657510</v>
      </c>
      <c r="BD76" s="601">
        <v>657510</v>
      </c>
      <c r="BE76" s="601">
        <v>657510</v>
      </c>
      <c r="BF76" s="601">
        <v>657510</v>
      </c>
      <c r="BG76" s="601">
        <v>647056.69706687564</v>
      </c>
      <c r="BH76" s="601">
        <v>543621.10386482032</v>
      </c>
      <c r="BI76" s="601">
        <v>345508.97733390029</v>
      </c>
      <c r="BJ76" s="601">
        <v>231118.99291802206</v>
      </c>
      <c r="BK76" s="601">
        <v>151644.96844424802</v>
      </c>
      <c r="BL76" s="601">
        <v>0</v>
      </c>
      <c r="BM76" s="601">
        <v>0</v>
      </c>
      <c r="BN76" s="601">
        <v>0</v>
      </c>
      <c r="BO76" s="601">
        <v>0</v>
      </c>
      <c r="BP76" s="601">
        <v>0</v>
      </c>
      <c r="BQ76" s="601">
        <v>0</v>
      </c>
      <c r="BR76" s="601">
        <v>0</v>
      </c>
      <c r="BS76" s="601">
        <v>0</v>
      </c>
      <c r="BT76" s="602">
        <v>0</v>
      </c>
    </row>
    <row r="77" spans="2:73">
      <c r="B77" s="773" t="s">
        <v>208</v>
      </c>
      <c r="C77" s="773" t="s">
        <v>1039</v>
      </c>
      <c r="D77" s="824" t="s">
        <v>121</v>
      </c>
      <c r="E77" s="824"/>
      <c r="F77" s="824"/>
      <c r="G77" s="824"/>
      <c r="H77" s="824">
        <v>2019</v>
      </c>
      <c r="I77" s="556"/>
      <c r="J77" s="556" t="s">
        <v>582</v>
      </c>
      <c r="K77" s="39"/>
      <c r="L77" s="600"/>
      <c r="M77" s="601"/>
      <c r="N77" s="601"/>
      <c r="O77" s="601"/>
      <c r="P77" s="601"/>
      <c r="Q77" s="601"/>
      <c r="R77" s="601"/>
      <c r="S77" s="601"/>
      <c r="T77" s="601">
        <v>12.180530973451317</v>
      </c>
      <c r="U77" s="601">
        <v>12.180530973451317</v>
      </c>
      <c r="V77" s="601">
        <v>12.180530973451317</v>
      </c>
      <c r="W77" s="601">
        <v>12.180530973451317</v>
      </c>
      <c r="X77" s="601">
        <v>12.180530973451317</v>
      </c>
      <c r="Y77" s="601">
        <v>0</v>
      </c>
      <c r="Z77" s="601">
        <v>0</v>
      </c>
      <c r="AA77" s="601">
        <v>0</v>
      </c>
      <c r="AB77" s="601">
        <v>0</v>
      </c>
      <c r="AC77" s="601">
        <v>0</v>
      </c>
      <c r="AD77" s="601">
        <v>0</v>
      </c>
      <c r="AE77" s="601">
        <v>0</v>
      </c>
      <c r="AF77" s="601">
        <v>0</v>
      </c>
      <c r="AG77" s="601">
        <v>0</v>
      </c>
      <c r="AH77" s="601">
        <v>0</v>
      </c>
      <c r="AI77" s="601">
        <v>0</v>
      </c>
      <c r="AJ77" s="601">
        <v>0</v>
      </c>
      <c r="AK77" s="601">
        <v>0</v>
      </c>
      <c r="AL77" s="601">
        <v>0</v>
      </c>
      <c r="AM77" s="601">
        <v>0</v>
      </c>
      <c r="AN77" s="601">
        <v>0</v>
      </c>
      <c r="AO77" s="602">
        <v>0</v>
      </c>
      <c r="AP77" s="39"/>
      <c r="AQ77" s="600"/>
      <c r="AR77" s="601"/>
      <c r="AS77" s="601"/>
      <c r="AT77" s="601"/>
      <c r="AU77" s="601"/>
      <c r="AV77" s="601"/>
      <c r="AW77" s="601"/>
      <c r="AX77" s="601"/>
      <c r="AY77" s="601">
        <v>64755.119928219749</v>
      </c>
      <c r="AZ77" s="601">
        <v>64755.119928219749</v>
      </c>
      <c r="BA77" s="601">
        <v>64755.119928219749</v>
      </c>
      <c r="BB77" s="601">
        <v>64755.119928219749</v>
      </c>
      <c r="BC77" s="601">
        <v>64755.119928219749</v>
      </c>
      <c r="BD77" s="601">
        <v>0</v>
      </c>
      <c r="BE77" s="601">
        <v>0</v>
      </c>
      <c r="BF77" s="601">
        <v>0</v>
      </c>
      <c r="BG77" s="601">
        <v>0</v>
      </c>
      <c r="BH77" s="601">
        <v>0</v>
      </c>
      <c r="BI77" s="601">
        <v>0</v>
      </c>
      <c r="BJ77" s="601">
        <v>0</v>
      </c>
      <c r="BK77" s="601">
        <v>0</v>
      </c>
      <c r="BL77" s="601">
        <v>0</v>
      </c>
      <c r="BM77" s="601">
        <v>0</v>
      </c>
      <c r="BN77" s="601">
        <v>0</v>
      </c>
      <c r="BO77" s="601">
        <v>0</v>
      </c>
      <c r="BP77" s="601">
        <v>0</v>
      </c>
      <c r="BQ77" s="601">
        <v>0</v>
      </c>
      <c r="BR77" s="601">
        <v>0</v>
      </c>
      <c r="BS77" s="601">
        <v>0</v>
      </c>
      <c r="BT77" s="602">
        <v>0</v>
      </c>
    </row>
    <row r="78" spans="2:73">
      <c r="B78" s="773" t="s">
        <v>208</v>
      </c>
      <c r="C78" s="773" t="s">
        <v>1039</v>
      </c>
      <c r="D78" s="824" t="s">
        <v>120</v>
      </c>
      <c r="E78" s="824"/>
      <c r="F78" s="824"/>
      <c r="G78" s="824"/>
      <c r="H78" s="824">
        <v>2019</v>
      </c>
      <c r="I78" s="556"/>
      <c r="J78" s="556" t="s">
        <v>582</v>
      </c>
      <c r="K78" s="39"/>
      <c r="L78" s="600"/>
      <c r="M78" s="601"/>
      <c r="N78" s="601"/>
      <c r="O78" s="601"/>
      <c r="P78" s="601"/>
      <c r="Q78" s="601"/>
      <c r="R78" s="601"/>
      <c r="S78" s="601"/>
      <c r="T78" s="601">
        <v>1014.1893360995853</v>
      </c>
      <c r="U78" s="601">
        <v>1014.1893360995853</v>
      </c>
      <c r="V78" s="601">
        <v>1014.1893360995853</v>
      </c>
      <c r="W78" s="601">
        <v>1014.1893360995853</v>
      </c>
      <c r="X78" s="601">
        <v>1014.1893360995853</v>
      </c>
      <c r="Y78" s="601">
        <v>1014.1893360995853</v>
      </c>
      <c r="Z78" s="601">
        <v>1014.1893360995853</v>
      </c>
      <c r="AA78" s="601">
        <v>1014.1893360995853</v>
      </c>
      <c r="AB78" s="601">
        <v>1014.1893360995853</v>
      </c>
      <c r="AC78" s="601">
        <v>1014.1893360995853</v>
      </c>
      <c r="AD78" s="601">
        <v>1014.1893360995853</v>
      </c>
      <c r="AE78" s="601">
        <v>1014.1893360995853</v>
      </c>
      <c r="AF78" s="601">
        <v>1014.1893360995853</v>
      </c>
      <c r="AG78" s="601">
        <v>1014.1893360995853</v>
      </c>
      <c r="AH78" s="601">
        <v>1014.1893360995853</v>
      </c>
      <c r="AI78" s="601">
        <v>933.20278838174283</v>
      </c>
      <c r="AJ78" s="601">
        <v>887.88004149377605</v>
      </c>
      <c r="AK78" s="601">
        <v>887.88004149377605</v>
      </c>
      <c r="AL78" s="601">
        <v>887.88004149377605</v>
      </c>
      <c r="AM78" s="601">
        <v>887.88004149377605</v>
      </c>
      <c r="AN78" s="601">
        <v>887.88004149377605</v>
      </c>
      <c r="AO78" s="602">
        <v>887.88004149377605</v>
      </c>
      <c r="AP78" s="39"/>
      <c r="AQ78" s="600"/>
      <c r="AR78" s="601"/>
      <c r="AS78" s="601"/>
      <c r="AT78" s="601"/>
      <c r="AU78" s="601"/>
      <c r="AV78" s="601"/>
      <c r="AW78" s="601"/>
      <c r="AX78" s="601"/>
      <c r="AY78" s="601">
        <v>2809059.3763993653</v>
      </c>
      <c r="AZ78" s="601">
        <v>2809059.3763993653</v>
      </c>
      <c r="BA78" s="601">
        <v>2809059.3763993653</v>
      </c>
      <c r="BB78" s="601">
        <v>2809059.3763993653</v>
      </c>
      <c r="BC78" s="601">
        <v>2809059.3763993653</v>
      </c>
      <c r="BD78" s="601">
        <v>2809059.3763993653</v>
      </c>
      <c r="BE78" s="601">
        <v>2809059.3763993653</v>
      </c>
      <c r="BF78" s="601">
        <v>2809059.3763993653</v>
      </c>
      <c r="BG78" s="601">
        <v>2809059.3763993653</v>
      </c>
      <c r="BH78" s="601">
        <v>2809059.3763993653</v>
      </c>
      <c r="BI78" s="601">
        <v>2809059.3763993653</v>
      </c>
      <c r="BJ78" s="601">
        <v>2809059.3763993653</v>
      </c>
      <c r="BK78" s="601">
        <v>2809059.3763993653</v>
      </c>
      <c r="BL78" s="601">
        <v>2809059.3763993653</v>
      </c>
      <c r="BM78" s="601">
        <v>2809059.3763993653</v>
      </c>
      <c r="BN78" s="601">
        <v>2400766.8947984129</v>
      </c>
      <c r="BO78" s="601">
        <v>2171790.3410254628</v>
      </c>
      <c r="BP78" s="601">
        <v>2171790.3410254628</v>
      </c>
      <c r="BQ78" s="601">
        <v>2171790.3410254628</v>
      </c>
      <c r="BR78" s="601">
        <v>2171790.3410254628</v>
      </c>
      <c r="BS78" s="601">
        <v>2171790.3410254628</v>
      </c>
      <c r="BT78" s="602">
        <v>2171790.3410254628</v>
      </c>
    </row>
    <row r="79" spans="2:73" ht="15.75">
      <c r="B79" s="773" t="s">
        <v>208</v>
      </c>
      <c r="C79" s="824" t="s">
        <v>1036</v>
      </c>
      <c r="D79" s="824" t="s">
        <v>115</v>
      </c>
      <c r="E79" s="824"/>
      <c r="F79" s="824"/>
      <c r="G79" s="824"/>
      <c r="H79" s="824">
        <v>2019</v>
      </c>
      <c r="I79" s="556"/>
      <c r="J79" s="556" t="s">
        <v>582</v>
      </c>
      <c r="K79" s="39"/>
      <c r="L79" s="600"/>
      <c r="M79" s="601"/>
      <c r="N79" s="601"/>
      <c r="O79" s="601"/>
      <c r="P79" s="601"/>
      <c r="Q79" s="601"/>
      <c r="R79" s="601"/>
      <c r="S79" s="601"/>
      <c r="T79" s="601">
        <v>15.531690721649488</v>
      </c>
      <c r="U79" s="601">
        <v>15.531690721649488</v>
      </c>
      <c r="V79" s="601">
        <v>15.531690721649488</v>
      </c>
      <c r="W79" s="601">
        <v>15.531690721649488</v>
      </c>
      <c r="X79" s="601">
        <v>15.531690721649488</v>
      </c>
      <c r="Y79" s="601">
        <v>15.531690721649488</v>
      </c>
      <c r="Z79" s="601">
        <v>15.531690721649488</v>
      </c>
      <c r="AA79" s="601">
        <v>15.531690721649488</v>
      </c>
      <c r="AB79" s="601">
        <v>15.531690721649488</v>
      </c>
      <c r="AC79" s="601">
        <v>15.531690721649488</v>
      </c>
      <c r="AD79" s="601">
        <v>15.531690721649488</v>
      </c>
      <c r="AE79" s="601">
        <v>15.531690721649488</v>
      </c>
      <c r="AF79" s="601">
        <v>15.531690721649488</v>
      </c>
      <c r="AG79" s="601">
        <v>15.531690721649488</v>
      </c>
      <c r="AH79" s="601">
        <v>15.531690721649488</v>
      </c>
      <c r="AI79" s="601">
        <v>9.7870927835051571</v>
      </c>
      <c r="AJ79" s="601">
        <v>8.2977525773195904</v>
      </c>
      <c r="AK79" s="601">
        <v>8.2977525773195904</v>
      </c>
      <c r="AL79" s="601">
        <v>8.2977525773195904</v>
      </c>
      <c r="AM79" s="601">
        <v>8.2977525773195904</v>
      </c>
      <c r="AN79" s="601">
        <v>8.2977525773195904</v>
      </c>
      <c r="AO79" s="602">
        <v>8.2977525773195904</v>
      </c>
      <c r="AP79" s="39"/>
      <c r="AQ79" s="600"/>
      <c r="AR79" s="601"/>
      <c r="AS79" s="601"/>
      <c r="AT79" s="601"/>
      <c r="AU79" s="601"/>
      <c r="AV79" s="601"/>
      <c r="AW79" s="601"/>
      <c r="AX79" s="601"/>
      <c r="AY79" s="601">
        <v>406570.72792822792</v>
      </c>
      <c r="AZ79" s="601">
        <v>406570.72792822792</v>
      </c>
      <c r="BA79" s="601">
        <v>406570.72792822792</v>
      </c>
      <c r="BB79" s="601">
        <v>406570.72792822792</v>
      </c>
      <c r="BC79" s="601">
        <v>406570.72792822792</v>
      </c>
      <c r="BD79" s="601">
        <v>406570.72792822792</v>
      </c>
      <c r="BE79" s="601">
        <v>406570.72792822792</v>
      </c>
      <c r="BF79" s="601">
        <v>406570.72792822792</v>
      </c>
      <c r="BG79" s="601">
        <v>406570.72792822792</v>
      </c>
      <c r="BH79" s="601">
        <v>406570.72792822792</v>
      </c>
      <c r="BI79" s="601">
        <v>395749.51917308883</v>
      </c>
      <c r="BJ79" s="601">
        <v>395749.51917308883</v>
      </c>
      <c r="BK79" s="601">
        <v>395749.51917308883</v>
      </c>
      <c r="BL79" s="601">
        <v>395749.51917308883</v>
      </c>
      <c r="BM79" s="601">
        <v>395749.51917308883</v>
      </c>
      <c r="BN79" s="601">
        <v>306747.05434511229</v>
      </c>
      <c r="BO79" s="601">
        <v>130819.02652840427</v>
      </c>
      <c r="BP79" s="601">
        <v>130791.51789477188</v>
      </c>
      <c r="BQ79" s="601">
        <v>130791.51789477188</v>
      </c>
      <c r="BR79" s="601">
        <v>130791.51789477188</v>
      </c>
      <c r="BS79" s="601">
        <v>130736.50062750712</v>
      </c>
      <c r="BT79" s="602">
        <v>130736.50062750712</v>
      </c>
      <c r="BU79" s="13"/>
    </row>
    <row r="80" spans="2:73" ht="15.75">
      <c r="B80" s="773" t="s">
        <v>208</v>
      </c>
      <c r="C80" s="773" t="s">
        <v>1039</v>
      </c>
      <c r="D80" s="824" t="s">
        <v>118</v>
      </c>
      <c r="E80" s="824"/>
      <c r="F80" s="824"/>
      <c r="G80" s="824"/>
      <c r="H80" s="824">
        <v>2019</v>
      </c>
      <c r="I80" s="556"/>
      <c r="J80" s="556" t="s">
        <v>582</v>
      </c>
      <c r="K80" s="39"/>
      <c r="L80" s="600"/>
      <c r="M80" s="601"/>
      <c r="N80" s="601"/>
      <c r="O80" s="601"/>
      <c r="P80" s="601"/>
      <c r="Q80" s="601"/>
      <c r="R80" s="601"/>
      <c r="S80" s="601"/>
      <c r="T80" s="601">
        <v>6826.4003047642755</v>
      </c>
      <c r="U80" s="601">
        <v>6861.3328436372703</v>
      </c>
      <c r="V80" s="601">
        <v>6861.3328436372703</v>
      </c>
      <c r="W80" s="601">
        <v>6861.3328436372703</v>
      </c>
      <c r="X80" s="601">
        <v>6861.3328436372703</v>
      </c>
      <c r="Y80" s="601">
        <v>6450.8755118795889</v>
      </c>
      <c r="Z80" s="601">
        <v>6450.8755118795889</v>
      </c>
      <c r="AA80" s="601">
        <v>6450.8755118795889</v>
      </c>
      <c r="AB80" s="601">
        <v>6447.3175681054872</v>
      </c>
      <c r="AC80" s="601">
        <v>6447.3175681054872</v>
      </c>
      <c r="AD80" s="601">
        <v>6169.1510548575707</v>
      </c>
      <c r="AE80" s="601">
        <v>5934.3267657668875</v>
      </c>
      <c r="AF80" s="601">
        <v>1772.8263478044537</v>
      </c>
      <c r="AG80" s="601">
        <v>1104.9032665754451</v>
      </c>
      <c r="AH80" s="601">
        <v>103.18036944893647</v>
      </c>
      <c r="AI80" s="601">
        <v>0</v>
      </c>
      <c r="AJ80" s="601">
        <v>0</v>
      </c>
      <c r="AK80" s="601">
        <v>0</v>
      </c>
      <c r="AL80" s="601">
        <v>0</v>
      </c>
      <c r="AM80" s="601">
        <v>0</v>
      </c>
      <c r="AN80" s="601">
        <v>0</v>
      </c>
      <c r="AO80" s="602">
        <v>0</v>
      </c>
      <c r="AP80" s="39"/>
      <c r="AQ80" s="600"/>
      <c r="AR80" s="601"/>
      <c r="AS80" s="601"/>
      <c r="AT80" s="601"/>
      <c r="AU80" s="601"/>
      <c r="AV80" s="601"/>
      <c r="AW80" s="601"/>
      <c r="AX80" s="601"/>
      <c r="AY80" s="601">
        <v>46489549.95046813</v>
      </c>
      <c r="AZ80" s="601">
        <v>46653299.123334572</v>
      </c>
      <c r="BA80" s="601">
        <v>46653299.123334572</v>
      </c>
      <c r="BB80" s="601">
        <v>46653299.123334572</v>
      </c>
      <c r="BC80" s="601">
        <v>46653299.123334572</v>
      </c>
      <c r="BD80" s="601">
        <v>44131239.841186397</v>
      </c>
      <c r="BE80" s="601">
        <v>44131239.841186397</v>
      </c>
      <c r="BF80" s="601">
        <v>44131239.841186397</v>
      </c>
      <c r="BG80" s="601">
        <v>43925624.892555885</v>
      </c>
      <c r="BH80" s="601">
        <v>43925624.892555885</v>
      </c>
      <c r="BI80" s="601">
        <v>42402753.806513004</v>
      </c>
      <c r="BJ80" s="601">
        <v>41171058.403481103</v>
      </c>
      <c r="BK80" s="601">
        <v>15729749.158829276</v>
      </c>
      <c r="BL80" s="601">
        <v>11976878.107719338</v>
      </c>
      <c r="BM80" s="601">
        <v>1796186.1209356096</v>
      </c>
      <c r="BN80" s="601">
        <v>719458.16201998049</v>
      </c>
      <c r="BO80" s="601">
        <v>719458.16201998049</v>
      </c>
      <c r="BP80" s="601">
        <v>719458.16201998049</v>
      </c>
      <c r="BQ80" s="601">
        <v>719458.16201998049</v>
      </c>
      <c r="BR80" s="601">
        <v>719458.16201998049</v>
      </c>
      <c r="BS80" s="601">
        <v>0</v>
      </c>
      <c r="BT80" s="602">
        <v>0</v>
      </c>
      <c r="BU80" s="13"/>
    </row>
    <row r="81" spans="2:73">
      <c r="B81" s="773" t="s">
        <v>208</v>
      </c>
      <c r="C81" s="773" t="s">
        <v>1039</v>
      </c>
      <c r="D81" s="824" t="s">
        <v>1041</v>
      </c>
      <c r="E81" s="824"/>
      <c r="F81" s="824"/>
      <c r="G81" s="824"/>
      <c r="H81" s="824">
        <v>2020</v>
      </c>
      <c r="I81" s="556"/>
      <c r="J81" s="556" t="s">
        <v>582</v>
      </c>
      <c r="K81" s="39"/>
      <c r="L81" s="600"/>
      <c r="M81" s="601"/>
      <c r="N81" s="601"/>
      <c r="O81" s="601"/>
      <c r="P81" s="601"/>
      <c r="Q81" s="601"/>
      <c r="R81" s="601"/>
      <c r="S81" s="601"/>
      <c r="T81" s="601">
        <v>0</v>
      </c>
      <c r="U81" s="601">
        <v>0</v>
      </c>
      <c r="V81" s="601">
        <v>0</v>
      </c>
      <c r="W81" s="601">
        <v>0</v>
      </c>
      <c r="X81" s="601">
        <v>0</v>
      </c>
      <c r="Y81" s="601">
        <v>0</v>
      </c>
      <c r="Z81" s="601">
        <v>0</v>
      </c>
      <c r="AA81" s="601">
        <v>0</v>
      </c>
      <c r="AB81" s="601">
        <v>0</v>
      </c>
      <c r="AC81" s="601">
        <v>0</v>
      </c>
      <c r="AD81" s="601">
        <v>0</v>
      </c>
      <c r="AE81" s="601">
        <v>0</v>
      </c>
      <c r="AF81" s="601">
        <v>0</v>
      </c>
      <c r="AG81" s="601">
        <v>0</v>
      </c>
      <c r="AH81" s="601">
        <v>0</v>
      </c>
      <c r="AI81" s="601">
        <v>0</v>
      </c>
      <c r="AJ81" s="601">
        <v>0</v>
      </c>
      <c r="AK81" s="601">
        <v>0</v>
      </c>
      <c r="AL81" s="601">
        <v>0</v>
      </c>
      <c r="AM81" s="601">
        <v>0</v>
      </c>
      <c r="AN81" s="601">
        <v>0</v>
      </c>
      <c r="AO81" s="602">
        <v>0</v>
      </c>
      <c r="AP81" s="39"/>
      <c r="AQ81" s="600"/>
      <c r="AR81" s="601"/>
      <c r="AS81" s="601"/>
      <c r="AT81" s="601"/>
      <c r="AU81" s="601"/>
      <c r="AV81" s="601"/>
      <c r="AW81" s="601"/>
      <c r="AX81" s="601"/>
      <c r="AY81" s="601">
        <v>0</v>
      </c>
      <c r="AZ81" s="601">
        <v>45802934.349999994</v>
      </c>
      <c r="BA81" s="601">
        <v>45802934.349999994</v>
      </c>
      <c r="BB81" s="601">
        <v>45802934.349999994</v>
      </c>
      <c r="BC81" s="601">
        <v>45802934.349999994</v>
      </c>
      <c r="BD81" s="601">
        <v>45802934.349999994</v>
      </c>
      <c r="BE81" s="601">
        <v>45802934.349999994</v>
      </c>
      <c r="BF81" s="601">
        <v>45802934.349999994</v>
      </c>
      <c r="BG81" s="601">
        <v>45802934.349999994</v>
      </c>
      <c r="BH81" s="601">
        <v>45074744.743778706</v>
      </c>
      <c r="BI81" s="601">
        <v>37869297.397142082</v>
      </c>
      <c r="BJ81" s="601">
        <v>24068569.308695335</v>
      </c>
      <c r="BK81" s="601">
        <v>16100025.945859801</v>
      </c>
      <c r="BL81" s="601">
        <v>10563770.18472679</v>
      </c>
      <c r="BM81" s="601">
        <v>0</v>
      </c>
      <c r="BN81" s="601">
        <v>0</v>
      </c>
      <c r="BO81" s="601">
        <v>0</v>
      </c>
      <c r="BP81" s="601">
        <v>0</v>
      </c>
      <c r="BQ81" s="601">
        <v>0</v>
      </c>
      <c r="BR81" s="601">
        <v>0</v>
      </c>
      <c r="BS81" s="601">
        <v>0</v>
      </c>
      <c r="BT81" s="602">
        <v>0</v>
      </c>
    </row>
    <row r="82" spans="2:73" ht="15.75">
      <c r="B82" s="773" t="s">
        <v>208</v>
      </c>
      <c r="C82" s="773" t="s">
        <v>1039</v>
      </c>
      <c r="D82" s="824" t="s">
        <v>118</v>
      </c>
      <c r="E82" s="824"/>
      <c r="F82" s="824"/>
      <c r="G82" s="824"/>
      <c r="H82" s="824">
        <v>2020</v>
      </c>
      <c r="I82" s="556"/>
      <c r="J82" s="556" t="s">
        <v>582</v>
      </c>
      <c r="K82" s="39"/>
      <c r="L82" s="600"/>
      <c r="M82" s="601"/>
      <c r="N82" s="601"/>
      <c r="O82" s="601"/>
      <c r="P82" s="601"/>
      <c r="Q82" s="601"/>
      <c r="R82" s="601"/>
      <c r="S82" s="601"/>
      <c r="T82" s="601">
        <v>0</v>
      </c>
      <c r="U82" s="601">
        <v>2760.7706294315217</v>
      </c>
      <c r="V82" s="601">
        <v>2774.8982403283994</v>
      </c>
      <c r="W82" s="601">
        <v>2774.8982403283994</v>
      </c>
      <c r="X82" s="601">
        <v>2774.8982403283994</v>
      </c>
      <c r="Y82" s="601">
        <v>2774.8982403283994</v>
      </c>
      <c r="Z82" s="601">
        <v>2608.898812290086</v>
      </c>
      <c r="AA82" s="601">
        <v>2608.898812290086</v>
      </c>
      <c r="AB82" s="601">
        <v>2608.898812290086</v>
      </c>
      <c r="AC82" s="601">
        <v>2607.4598889579966</v>
      </c>
      <c r="AD82" s="601">
        <v>2607.4598889579966</v>
      </c>
      <c r="AE82" s="601">
        <v>2494.9622466310075</v>
      </c>
      <c r="AF82" s="601">
        <v>2399.9933067131074</v>
      </c>
      <c r="AG82" s="601">
        <v>716.97625301654443</v>
      </c>
      <c r="AH82" s="601">
        <v>446.85110021976203</v>
      </c>
      <c r="AI82" s="601">
        <v>41.728776630592535</v>
      </c>
      <c r="AJ82" s="601">
        <v>0</v>
      </c>
      <c r="AK82" s="601">
        <v>0</v>
      </c>
      <c r="AL82" s="601">
        <v>0</v>
      </c>
      <c r="AM82" s="601">
        <v>0</v>
      </c>
      <c r="AN82" s="601">
        <v>0</v>
      </c>
      <c r="AO82" s="602">
        <v>0</v>
      </c>
      <c r="AP82" s="39"/>
      <c r="AQ82" s="600"/>
      <c r="AR82" s="601"/>
      <c r="AS82" s="601"/>
      <c r="AT82" s="601"/>
      <c r="AU82" s="601"/>
      <c r="AV82" s="601"/>
      <c r="AW82" s="601"/>
      <c r="AX82" s="601"/>
      <c r="AY82" s="601">
        <v>0</v>
      </c>
      <c r="AZ82" s="601">
        <v>14420306.250989065</v>
      </c>
      <c r="BA82" s="601">
        <v>14471098.595152346</v>
      </c>
      <c r="BB82" s="601">
        <v>14471098.595152346</v>
      </c>
      <c r="BC82" s="601">
        <v>14471098.595152346</v>
      </c>
      <c r="BD82" s="601">
        <v>14471098.595152346</v>
      </c>
      <c r="BE82" s="601">
        <v>13688796.609642157</v>
      </c>
      <c r="BF82" s="601">
        <v>13688796.609642157</v>
      </c>
      <c r="BG82" s="601">
        <v>13688796.609642157</v>
      </c>
      <c r="BH82" s="601">
        <v>13625018.179173538</v>
      </c>
      <c r="BI82" s="601">
        <v>13625018.179173538</v>
      </c>
      <c r="BJ82" s="601">
        <v>13152648.206461133</v>
      </c>
      <c r="BK82" s="601">
        <v>12770596.219754891</v>
      </c>
      <c r="BL82" s="601">
        <v>4879113.7011054624</v>
      </c>
      <c r="BM82" s="601">
        <v>3715033.8178814775</v>
      </c>
      <c r="BN82" s="601">
        <v>557147.87463557185</v>
      </c>
      <c r="BO82" s="601">
        <v>223164.28191186133</v>
      </c>
      <c r="BP82" s="601">
        <v>223164.28191186133</v>
      </c>
      <c r="BQ82" s="601">
        <v>223164.28191186133</v>
      </c>
      <c r="BR82" s="601">
        <v>223164.28191186133</v>
      </c>
      <c r="BS82" s="601">
        <v>223164.28191186133</v>
      </c>
      <c r="BT82" s="602">
        <v>0</v>
      </c>
      <c r="BU82" s="13"/>
    </row>
    <row r="83" spans="2:73" ht="15.75">
      <c r="B83" s="773" t="s">
        <v>208</v>
      </c>
      <c r="C83" s="773" t="s">
        <v>1039</v>
      </c>
      <c r="D83" s="824" t="s">
        <v>120</v>
      </c>
      <c r="E83" s="824"/>
      <c r="F83" s="824"/>
      <c r="G83" s="824"/>
      <c r="H83" s="824">
        <v>2020</v>
      </c>
      <c r="I83" s="556"/>
      <c r="J83" s="556" t="s">
        <v>582</v>
      </c>
      <c r="K83" s="39"/>
      <c r="L83" s="600"/>
      <c r="M83" s="601"/>
      <c r="N83" s="601"/>
      <c r="O83" s="601"/>
      <c r="P83" s="601"/>
      <c r="Q83" s="601"/>
      <c r="R83" s="601"/>
      <c r="S83" s="601"/>
      <c r="T83" s="601">
        <v>0</v>
      </c>
      <c r="U83" s="601">
        <v>1794.703132780083</v>
      </c>
      <c r="V83" s="601">
        <v>1794.703132780083</v>
      </c>
      <c r="W83" s="601">
        <v>1794.703132780083</v>
      </c>
      <c r="X83" s="601">
        <v>1794.703132780083</v>
      </c>
      <c r="Y83" s="601">
        <v>1794.703132780083</v>
      </c>
      <c r="Z83" s="601">
        <v>1794.703132780083</v>
      </c>
      <c r="AA83" s="601">
        <v>1794.703132780083</v>
      </c>
      <c r="AB83" s="601">
        <v>1794.703132780083</v>
      </c>
      <c r="AC83" s="601">
        <v>1794.703132780083</v>
      </c>
      <c r="AD83" s="601">
        <v>1794.703132780083</v>
      </c>
      <c r="AE83" s="601">
        <v>1794.703132780083</v>
      </c>
      <c r="AF83" s="601">
        <v>1794.703132780083</v>
      </c>
      <c r="AG83" s="601">
        <v>1794.703132780083</v>
      </c>
      <c r="AH83" s="601">
        <v>1794.703132780083</v>
      </c>
      <c r="AI83" s="601">
        <v>1794.703132780083</v>
      </c>
      <c r="AJ83" s="601">
        <v>1651.3898423236515</v>
      </c>
      <c r="AK83" s="601">
        <v>1571.1869917012448</v>
      </c>
      <c r="AL83" s="601">
        <v>1571.1869917012448</v>
      </c>
      <c r="AM83" s="601">
        <v>1571.1869917012448</v>
      </c>
      <c r="AN83" s="601">
        <v>1571.1869917012448</v>
      </c>
      <c r="AO83" s="602">
        <v>1571.1869917012448</v>
      </c>
      <c r="AP83" s="39"/>
      <c r="AQ83" s="600"/>
      <c r="AR83" s="601"/>
      <c r="AS83" s="601"/>
      <c r="AT83" s="601"/>
      <c r="AU83" s="601"/>
      <c r="AV83" s="601"/>
      <c r="AW83" s="601"/>
      <c r="AX83" s="601"/>
      <c r="AY83" s="601">
        <v>0</v>
      </c>
      <c r="AZ83" s="601">
        <v>6867204.0873109819</v>
      </c>
      <c r="BA83" s="601">
        <v>6867204.0873109819</v>
      </c>
      <c r="BB83" s="601">
        <v>6867204.0873109819</v>
      </c>
      <c r="BC83" s="601">
        <v>6867204.0873109819</v>
      </c>
      <c r="BD83" s="601">
        <v>6867204.0873109819</v>
      </c>
      <c r="BE83" s="601">
        <v>6867204.0873109819</v>
      </c>
      <c r="BF83" s="601">
        <v>6867204.0873109819</v>
      </c>
      <c r="BG83" s="601">
        <v>6867204.0873109819</v>
      </c>
      <c r="BH83" s="601">
        <v>6867204.0873109819</v>
      </c>
      <c r="BI83" s="601">
        <v>6867204.0873109819</v>
      </c>
      <c r="BJ83" s="601">
        <v>6867204.0873109819</v>
      </c>
      <c r="BK83" s="601">
        <v>6867204.0873109819</v>
      </c>
      <c r="BL83" s="601">
        <v>6867204.0873109819</v>
      </c>
      <c r="BM83" s="601">
        <v>6867204.0873109819</v>
      </c>
      <c r="BN83" s="601">
        <v>6867204.0873109819</v>
      </c>
      <c r="BO83" s="601">
        <v>5869066.4822375234</v>
      </c>
      <c r="BP83" s="601">
        <v>5309295.9273041086</v>
      </c>
      <c r="BQ83" s="601">
        <v>5309295.9273041086</v>
      </c>
      <c r="BR83" s="601">
        <v>5309295.9273041086</v>
      </c>
      <c r="BS83" s="601">
        <v>5309295.9273041086</v>
      </c>
      <c r="BT83" s="602">
        <v>5309295.9273041086</v>
      </c>
      <c r="BU83" s="13"/>
    </row>
    <row r="84" spans="2:73" ht="15.75">
      <c r="B84" s="773" t="s">
        <v>208</v>
      </c>
      <c r="C84" s="773" t="s">
        <v>1039</v>
      </c>
      <c r="D84" s="824" t="s">
        <v>122</v>
      </c>
      <c r="E84" s="824"/>
      <c r="F84" s="824"/>
      <c r="G84" s="824"/>
      <c r="H84" s="824">
        <v>2020</v>
      </c>
      <c r="I84" s="556"/>
      <c r="J84" s="556" t="s">
        <v>582</v>
      </c>
      <c r="K84" s="39"/>
      <c r="L84" s="600"/>
      <c r="M84" s="601"/>
      <c r="N84" s="601"/>
      <c r="O84" s="601"/>
      <c r="P84" s="601"/>
      <c r="Q84" s="601"/>
      <c r="R84" s="601"/>
      <c r="S84" s="601"/>
      <c r="T84" s="601">
        <v>0</v>
      </c>
      <c r="U84" s="601">
        <v>123.32846715328468</v>
      </c>
      <c r="V84" s="601">
        <v>123.32846715328468</v>
      </c>
      <c r="W84" s="601">
        <v>123.32846715328468</v>
      </c>
      <c r="X84" s="601">
        <v>123.32846715328468</v>
      </c>
      <c r="Y84" s="601">
        <v>123.32846715328468</v>
      </c>
      <c r="Z84" s="601">
        <v>123.32846715328468</v>
      </c>
      <c r="AA84" s="601">
        <v>123.32846715328468</v>
      </c>
      <c r="AB84" s="601">
        <v>123.32846715328468</v>
      </c>
      <c r="AC84" s="601">
        <v>123.32846715328468</v>
      </c>
      <c r="AD84" s="601">
        <v>123.32846715328468</v>
      </c>
      <c r="AE84" s="601">
        <v>80.759124087591246</v>
      </c>
      <c r="AF84" s="601">
        <v>80.759124087591246</v>
      </c>
      <c r="AG84" s="601">
        <v>80.759124087591246</v>
      </c>
      <c r="AH84" s="601">
        <v>80.759124087591246</v>
      </c>
      <c r="AI84" s="601">
        <v>80.759124087591246</v>
      </c>
      <c r="AJ84" s="601">
        <v>80.759124087591246</v>
      </c>
      <c r="AK84" s="601">
        <v>80.759124087591246</v>
      </c>
      <c r="AL84" s="601">
        <v>80.759124087591246</v>
      </c>
      <c r="AM84" s="601">
        <v>80.759124087591246</v>
      </c>
      <c r="AN84" s="601">
        <v>80.759124087591246</v>
      </c>
      <c r="AO84" s="602">
        <v>0</v>
      </c>
      <c r="AP84" s="39"/>
      <c r="AQ84" s="600"/>
      <c r="AR84" s="601"/>
      <c r="AS84" s="601"/>
      <c r="AT84" s="601"/>
      <c r="AU84" s="601"/>
      <c r="AV84" s="601"/>
      <c r="AW84" s="601"/>
      <c r="AX84" s="601"/>
      <c r="AY84" s="601">
        <v>0</v>
      </c>
      <c r="AZ84" s="601">
        <v>1103871.0383823188</v>
      </c>
      <c r="BA84" s="601">
        <v>1103871.0383823188</v>
      </c>
      <c r="BB84" s="601">
        <v>1103871.0383823188</v>
      </c>
      <c r="BC84" s="601">
        <v>1103871.0383823188</v>
      </c>
      <c r="BD84" s="601">
        <v>1103871.0383823188</v>
      </c>
      <c r="BE84" s="601">
        <v>1103871.0383823188</v>
      </c>
      <c r="BF84" s="601">
        <v>1103871.0383823188</v>
      </c>
      <c r="BG84" s="601">
        <v>1103871.0383823188</v>
      </c>
      <c r="BH84" s="601">
        <v>1103871.0383823188</v>
      </c>
      <c r="BI84" s="601">
        <v>1103871.0383823188</v>
      </c>
      <c r="BJ84" s="601">
        <v>294488.32870916481</v>
      </c>
      <c r="BK84" s="601">
        <v>294488.32870916481</v>
      </c>
      <c r="BL84" s="601">
        <v>294488.32870916481</v>
      </c>
      <c r="BM84" s="601">
        <v>294488.32870916481</v>
      </c>
      <c r="BN84" s="601">
        <v>294488.32870916481</v>
      </c>
      <c r="BO84" s="601">
        <v>294488.32870916481</v>
      </c>
      <c r="BP84" s="601">
        <v>294488.32870916481</v>
      </c>
      <c r="BQ84" s="601">
        <v>294488.32870916481</v>
      </c>
      <c r="BR84" s="601">
        <v>294488.32870916481</v>
      </c>
      <c r="BS84" s="601">
        <v>294488.32870916481</v>
      </c>
      <c r="BT84" s="602">
        <v>0</v>
      </c>
      <c r="BU84" s="13"/>
    </row>
    <row r="85" spans="2:73">
      <c r="B85" s="773" t="s">
        <v>208</v>
      </c>
      <c r="C85" s="773" t="s">
        <v>1039</v>
      </c>
      <c r="D85" s="824" t="s">
        <v>1041</v>
      </c>
      <c r="E85" s="824"/>
      <c r="F85" s="824"/>
      <c r="G85" s="824"/>
      <c r="H85" s="824">
        <v>2021</v>
      </c>
      <c r="I85" s="556"/>
      <c r="J85" s="556" t="s">
        <v>582</v>
      </c>
      <c r="K85" s="39"/>
      <c r="L85" s="600"/>
      <c r="M85" s="601"/>
      <c r="N85" s="601"/>
      <c r="O85" s="601"/>
      <c r="P85" s="601"/>
      <c r="Q85" s="601"/>
      <c r="R85" s="601"/>
      <c r="S85" s="601"/>
      <c r="T85" s="601">
        <v>0</v>
      </c>
      <c r="U85" s="601">
        <v>0</v>
      </c>
      <c r="V85" s="601">
        <v>0</v>
      </c>
      <c r="W85" s="601">
        <v>0</v>
      </c>
      <c r="X85" s="601">
        <v>0</v>
      </c>
      <c r="Y85" s="601">
        <v>0</v>
      </c>
      <c r="Z85" s="601">
        <v>0</v>
      </c>
      <c r="AA85" s="601">
        <v>0</v>
      </c>
      <c r="AB85" s="601">
        <v>0</v>
      </c>
      <c r="AC85" s="601">
        <v>0</v>
      </c>
      <c r="AD85" s="601">
        <v>0</v>
      </c>
      <c r="AE85" s="601">
        <v>0</v>
      </c>
      <c r="AF85" s="601">
        <v>0</v>
      </c>
      <c r="AG85" s="601">
        <v>0</v>
      </c>
      <c r="AH85" s="601">
        <v>0</v>
      </c>
      <c r="AI85" s="601">
        <v>0</v>
      </c>
      <c r="AJ85" s="601">
        <v>0</v>
      </c>
      <c r="AK85" s="601">
        <v>0</v>
      </c>
      <c r="AL85" s="601">
        <v>0</v>
      </c>
      <c r="AM85" s="601">
        <v>0</v>
      </c>
      <c r="AN85" s="601">
        <v>0</v>
      </c>
      <c r="AO85" s="602">
        <v>0</v>
      </c>
      <c r="AP85" s="39"/>
      <c r="AQ85" s="600"/>
      <c r="AR85" s="601"/>
      <c r="AS85" s="601"/>
      <c r="AT85" s="601"/>
      <c r="AU85" s="601"/>
      <c r="AV85" s="601"/>
      <c r="AW85" s="601"/>
      <c r="AX85" s="601"/>
      <c r="AY85" s="601">
        <v>0</v>
      </c>
      <c r="AZ85" s="601">
        <v>0</v>
      </c>
      <c r="BA85" s="601">
        <v>0</v>
      </c>
      <c r="BB85" s="601">
        <v>0</v>
      </c>
      <c r="BC85" s="601">
        <v>0</v>
      </c>
      <c r="BD85" s="601">
        <v>0</v>
      </c>
      <c r="BE85" s="601">
        <v>0</v>
      </c>
      <c r="BF85" s="601">
        <v>0</v>
      </c>
      <c r="BG85" s="601">
        <v>0</v>
      </c>
      <c r="BH85" s="601">
        <v>0</v>
      </c>
      <c r="BI85" s="601">
        <v>0</v>
      </c>
      <c r="BJ85" s="601">
        <v>0</v>
      </c>
      <c r="BK85" s="601">
        <v>0</v>
      </c>
      <c r="BL85" s="601">
        <v>0</v>
      </c>
      <c r="BM85" s="601">
        <v>0</v>
      </c>
      <c r="BN85" s="601">
        <v>0</v>
      </c>
      <c r="BO85" s="601">
        <v>0</v>
      </c>
      <c r="BP85" s="601">
        <v>0</v>
      </c>
      <c r="BQ85" s="601">
        <v>0</v>
      </c>
      <c r="BR85" s="601">
        <v>0</v>
      </c>
      <c r="BS85" s="601">
        <v>0</v>
      </c>
      <c r="BT85" s="602">
        <v>0</v>
      </c>
    </row>
    <row r="86" spans="2:73">
      <c r="B86" s="773" t="s">
        <v>208</v>
      </c>
      <c r="C86" s="773" t="s">
        <v>1039</v>
      </c>
      <c r="D86" s="824" t="s">
        <v>118</v>
      </c>
      <c r="E86" s="824"/>
      <c r="F86" s="824"/>
      <c r="G86" s="824"/>
      <c r="H86" s="824">
        <v>2021</v>
      </c>
      <c r="I86" s="556"/>
      <c r="J86" s="556" t="s">
        <v>582</v>
      </c>
      <c r="K86" s="39"/>
      <c r="L86" s="600"/>
      <c r="M86" s="601"/>
      <c r="N86" s="601"/>
      <c r="O86" s="601"/>
      <c r="P86" s="601"/>
      <c r="Q86" s="601"/>
      <c r="R86" s="601"/>
      <c r="S86" s="601"/>
      <c r="T86" s="601">
        <v>0</v>
      </c>
      <c r="U86" s="601">
        <v>0</v>
      </c>
      <c r="V86" s="601">
        <v>510.80978355516862</v>
      </c>
      <c r="W86" s="601">
        <v>513.42373553924631</v>
      </c>
      <c r="X86" s="601">
        <v>513.42373553924631</v>
      </c>
      <c r="Y86" s="601">
        <v>513.42373553924631</v>
      </c>
      <c r="Z86" s="601">
        <v>513.42373553924631</v>
      </c>
      <c r="AA86" s="601">
        <v>482.70979972633421</v>
      </c>
      <c r="AB86" s="601">
        <v>482.70979972633421</v>
      </c>
      <c r="AC86" s="601">
        <v>482.70979972633421</v>
      </c>
      <c r="AD86" s="601">
        <v>482.44356387610407</v>
      </c>
      <c r="AE86" s="601">
        <v>482.44356387610407</v>
      </c>
      <c r="AF86" s="601">
        <v>461.62876103993045</v>
      </c>
      <c r="AG86" s="601">
        <v>444.05719492474196</v>
      </c>
      <c r="AH86" s="601">
        <v>132.65806319193933</v>
      </c>
      <c r="AI86" s="601">
        <v>82.678333126010727</v>
      </c>
      <c r="AJ86" s="601">
        <v>7.7208396566737187</v>
      </c>
      <c r="AK86" s="601">
        <v>0</v>
      </c>
      <c r="AL86" s="601">
        <v>0</v>
      </c>
      <c r="AM86" s="601">
        <v>0</v>
      </c>
      <c r="AN86" s="601">
        <v>0</v>
      </c>
      <c r="AO86" s="602">
        <v>0</v>
      </c>
      <c r="AP86" s="39"/>
      <c r="AQ86" s="600"/>
      <c r="AR86" s="601"/>
      <c r="AS86" s="601"/>
      <c r="AT86" s="601"/>
      <c r="AU86" s="601"/>
      <c r="AV86" s="601"/>
      <c r="AW86" s="601"/>
      <c r="AX86" s="601"/>
      <c r="AY86" s="601">
        <v>0</v>
      </c>
      <c r="AZ86" s="601">
        <v>0</v>
      </c>
      <c r="BA86" s="601">
        <v>3808887.0195699721</v>
      </c>
      <c r="BB86" s="601">
        <v>3822302.9829350905</v>
      </c>
      <c r="BC86" s="601">
        <v>3822302.9829350905</v>
      </c>
      <c r="BD86" s="601">
        <v>3822302.9829350905</v>
      </c>
      <c r="BE86" s="601">
        <v>3822302.9829350905</v>
      </c>
      <c r="BF86" s="601">
        <v>3615670.7640257869</v>
      </c>
      <c r="BG86" s="601">
        <v>3615670.7640257869</v>
      </c>
      <c r="BH86" s="601">
        <v>3615670.7640257869</v>
      </c>
      <c r="BI86" s="601">
        <v>3598824.7392803826</v>
      </c>
      <c r="BJ86" s="601">
        <v>3598824.7392803826</v>
      </c>
      <c r="BK86" s="601">
        <v>3474055.9704218502</v>
      </c>
      <c r="BL86" s="601">
        <v>3373143.2139492538</v>
      </c>
      <c r="BM86" s="601">
        <v>1288737.7368890455</v>
      </c>
      <c r="BN86" s="601">
        <v>981265.15761214867</v>
      </c>
      <c r="BO86" s="601">
        <v>147161.4590386994</v>
      </c>
      <c r="BP86" s="601">
        <v>58945.179236220596</v>
      </c>
      <c r="BQ86" s="601">
        <v>58945.179236220596</v>
      </c>
      <c r="BR86" s="601">
        <v>58945.179236220596</v>
      </c>
      <c r="BS86" s="601">
        <v>58945.179236220596</v>
      </c>
      <c r="BT86" s="602">
        <v>58945.179236220596</v>
      </c>
    </row>
    <row r="87" spans="2:73">
      <c r="B87" s="773" t="s">
        <v>208</v>
      </c>
      <c r="C87" s="773" t="s">
        <v>1039</v>
      </c>
      <c r="D87" s="824" t="s">
        <v>120</v>
      </c>
      <c r="E87" s="824"/>
      <c r="F87" s="824"/>
      <c r="G87" s="824"/>
      <c r="H87" s="824">
        <v>2021</v>
      </c>
      <c r="I87" s="556"/>
      <c r="J87" s="556" t="s">
        <v>582</v>
      </c>
      <c r="K87" s="39"/>
      <c r="L87" s="600"/>
      <c r="M87" s="601"/>
      <c r="N87" s="601"/>
      <c r="O87" s="601"/>
      <c r="P87" s="601"/>
      <c r="Q87" s="601"/>
      <c r="R87" s="601"/>
      <c r="S87" s="601"/>
      <c r="T87" s="601">
        <v>0</v>
      </c>
      <c r="U87" s="601">
        <v>0</v>
      </c>
      <c r="V87" s="601">
        <v>1719.1636929460583</v>
      </c>
      <c r="W87" s="601">
        <v>1719.1636929460583</v>
      </c>
      <c r="X87" s="601">
        <v>1719.1636929460583</v>
      </c>
      <c r="Y87" s="601">
        <v>1719.1636929460583</v>
      </c>
      <c r="Z87" s="601">
        <v>1719.1636929460583</v>
      </c>
      <c r="AA87" s="601">
        <v>1719.1636929460583</v>
      </c>
      <c r="AB87" s="601">
        <v>1719.1636929460583</v>
      </c>
      <c r="AC87" s="601">
        <v>1719.1636929460583</v>
      </c>
      <c r="AD87" s="601">
        <v>1719.1636929460583</v>
      </c>
      <c r="AE87" s="601">
        <v>1719.1636929460583</v>
      </c>
      <c r="AF87" s="601">
        <v>1719.1636929460583</v>
      </c>
      <c r="AG87" s="601">
        <v>1719.1636929460583</v>
      </c>
      <c r="AH87" s="601">
        <v>1719.1636929460583</v>
      </c>
      <c r="AI87" s="601">
        <v>1719.1636929460583</v>
      </c>
      <c r="AJ87" s="601">
        <v>1719.1636929460583</v>
      </c>
      <c r="AK87" s="601">
        <v>1581.8824896265562</v>
      </c>
      <c r="AL87" s="601">
        <v>1505.0553941908715</v>
      </c>
      <c r="AM87" s="601">
        <v>1505.0553941908715</v>
      </c>
      <c r="AN87" s="601">
        <v>1505.0553941908715</v>
      </c>
      <c r="AO87" s="602">
        <v>1505.0553941908715</v>
      </c>
      <c r="AP87" s="39"/>
      <c r="AQ87" s="600"/>
      <c r="AR87" s="601"/>
      <c r="AS87" s="601"/>
      <c r="AT87" s="601"/>
      <c r="AU87" s="601"/>
      <c r="AV87" s="601"/>
      <c r="AW87" s="601"/>
      <c r="AX87" s="601"/>
      <c r="AY87" s="601">
        <v>0</v>
      </c>
      <c r="AZ87" s="601">
        <v>0</v>
      </c>
      <c r="BA87" s="601">
        <v>6017027.4904255327</v>
      </c>
      <c r="BB87" s="601">
        <v>6017027.4904255327</v>
      </c>
      <c r="BC87" s="601">
        <v>6017027.4904255327</v>
      </c>
      <c r="BD87" s="601">
        <v>6017027.4904255327</v>
      </c>
      <c r="BE87" s="601">
        <v>6017027.4904255327</v>
      </c>
      <c r="BF87" s="601">
        <v>6017027.4904255327</v>
      </c>
      <c r="BG87" s="601">
        <v>6017027.4904255327</v>
      </c>
      <c r="BH87" s="601">
        <v>6017027.4904255327</v>
      </c>
      <c r="BI87" s="601">
        <v>6017027.4904255327</v>
      </c>
      <c r="BJ87" s="601">
        <v>6017027.4904255327</v>
      </c>
      <c r="BK87" s="601">
        <v>6017027.4904255327</v>
      </c>
      <c r="BL87" s="601">
        <v>6017027.4904255327</v>
      </c>
      <c r="BM87" s="601">
        <v>6017027.4904255327</v>
      </c>
      <c r="BN87" s="601">
        <v>6017027.4904255327</v>
      </c>
      <c r="BO87" s="601">
        <v>6017027.4904255327</v>
      </c>
      <c r="BP87" s="601">
        <v>5142461.7526674429</v>
      </c>
      <c r="BQ87" s="601">
        <v>4651992.1562288152</v>
      </c>
      <c r="BR87" s="601">
        <v>4651992.1562288152</v>
      </c>
      <c r="BS87" s="601">
        <v>4651992.1562288152</v>
      </c>
      <c r="BT87" s="602">
        <v>4651992.1562288152</v>
      </c>
    </row>
    <row r="88" spans="2:73">
      <c r="B88" s="773" t="s">
        <v>208</v>
      </c>
      <c r="C88" s="773" t="s">
        <v>1039</v>
      </c>
      <c r="D88" s="824" t="s">
        <v>115</v>
      </c>
      <c r="E88" s="824"/>
      <c r="F88" s="824"/>
      <c r="G88" s="824"/>
      <c r="H88" s="824">
        <v>2021</v>
      </c>
      <c r="I88" s="556"/>
      <c r="J88" s="556" t="s">
        <v>582</v>
      </c>
      <c r="K88" s="39"/>
      <c r="L88" s="600"/>
      <c r="M88" s="601"/>
      <c r="N88" s="601"/>
      <c r="O88" s="601"/>
      <c r="P88" s="601"/>
      <c r="Q88" s="601"/>
      <c r="R88" s="601"/>
      <c r="S88" s="601"/>
      <c r="T88" s="601">
        <v>0</v>
      </c>
      <c r="U88" s="601">
        <v>0</v>
      </c>
      <c r="V88" s="601">
        <v>17.925639175257743</v>
      </c>
      <c r="W88" s="601">
        <v>17.925639175257743</v>
      </c>
      <c r="X88" s="601">
        <v>17.925639175257743</v>
      </c>
      <c r="Y88" s="601">
        <v>17.925639175257743</v>
      </c>
      <c r="Z88" s="601">
        <v>17.925639175257743</v>
      </c>
      <c r="AA88" s="601">
        <v>17.925639175257743</v>
      </c>
      <c r="AB88" s="601">
        <v>17.925639175257743</v>
      </c>
      <c r="AC88" s="601">
        <v>17.925639175257743</v>
      </c>
      <c r="AD88" s="601">
        <v>17.925639175257743</v>
      </c>
      <c r="AE88" s="601">
        <v>17.925639175257743</v>
      </c>
      <c r="AF88" s="601">
        <v>17.925639175257743</v>
      </c>
      <c r="AG88" s="601">
        <v>17.925639175257743</v>
      </c>
      <c r="AH88" s="601">
        <v>17.925639175257743</v>
      </c>
      <c r="AI88" s="601">
        <v>17.925639175257743</v>
      </c>
      <c r="AJ88" s="601">
        <v>17.925639175257743</v>
      </c>
      <c r="AK88" s="601">
        <v>11.295608247422686</v>
      </c>
      <c r="AL88" s="601">
        <v>9.5767113402061899</v>
      </c>
      <c r="AM88" s="601">
        <v>9.5767113402061899</v>
      </c>
      <c r="AN88" s="601">
        <v>9.5767113402061899</v>
      </c>
      <c r="AO88" s="602">
        <v>9.5767113402061899</v>
      </c>
      <c r="AP88" s="39"/>
      <c r="AQ88" s="603"/>
      <c r="AR88" s="604"/>
      <c r="AS88" s="604"/>
      <c r="AT88" s="604"/>
      <c r="AU88" s="604"/>
      <c r="AV88" s="604"/>
      <c r="AW88" s="604"/>
      <c r="AX88" s="604"/>
      <c r="AY88" s="604">
        <v>0</v>
      </c>
      <c r="AZ88" s="604">
        <v>0</v>
      </c>
      <c r="BA88" s="604">
        <v>522702.52929642651</v>
      </c>
      <c r="BB88" s="604">
        <v>522702.52929642651</v>
      </c>
      <c r="BC88" s="604">
        <v>522702.52929642651</v>
      </c>
      <c r="BD88" s="604">
        <v>522702.52929642651</v>
      </c>
      <c r="BE88" s="604">
        <v>522702.52929642651</v>
      </c>
      <c r="BF88" s="604">
        <v>522702.52929642651</v>
      </c>
      <c r="BG88" s="604">
        <v>522702.52929642651</v>
      </c>
      <c r="BH88" s="604">
        <v>522702.52929642651</v>
      </c>
      <c r="BI88" s="604">
        <v>522702.52929642651</v>
      </c>
      <c r="BJ88" s="604">
        <v>522702.52929642651</v>
      </c>
      <c r="BK88" s="604">
        <v>508790.37872135034</v>
      </c>
      <c r="BL88" s="604">
        <v>508790.37872135034</v>
      </c>
      <c r="BM88" s="604">
        <v>508790.37872135034</v>
      </c>
      <c r="BN88" s="604">
        <v>508790.37872135034</v>
      </c>
      <c r="BO88" s="604">
        <v>508790.37872135034</v>
      </c>
      <c r="BP88" s="604">
        <v>394365.48218179407</v>
      </c>
      <c r="BQ88" s="604">
        <v>168185.83176151404</v>
      </c>
      <c r="BR88" s="604">
        <v>168150.46563358247</v>
      </c>
      <c r="BS88" s="604">
        <v>168150.46563358247</v>
      </c>
      <c r="BT88" s="605">
        <v>168150.46563358247</v>
      </c>
    </row>
    <row r="89" spans="2:73">
      <c r="B89" s="773" t="s">
        <v>208</v>
      </c>
      <c r="C89" s="773" t="s">
        <v>1039</v>
      </c>
      <c r="D89" s="824" t="s">
        <v>122</v>
      </c>
      <c r="E89" s="824"/>
      <c r="F89" s="824"/>
      <c r="G89" s="824"/>
      <c r="H89" s="824">
        <v>2021</v>
      </c>
      <c r="I89" s="556"/>
      <c r="J89" s="556" t="s">
        <v>582</v>
      </c>
      <c r="K89" s="39"/>
      <c r="L89" s="600"/>
      <c r="M89" s="601"/>
      <c r="N89" s="601"/>
      <c r="O89" s="601"/>
      <c r="P89" s="601"/>
      <c r="Q89" s="601"/>
      <c r="R89" s="601"/>
      <c r="S89" s="601"/>
      <c r="T89" s="601">
        <v>0</v>
      </c>
      <c r="U89" s="601">
        <v>0</v>
      </c>
      <c r="V89" s="601">
        <v>19654.618004866181</v>
      </c>
      <c r="W89" s="601">
        <v>19654.618004866181</v>
      </c>
      <c r="X89" s="601">
        <v>19654.618004866181</v>
      </c>
      <c r="Y89" s="601">
        <v>19654.618004866181</v>
      </c>
      <c r="Z89" s="601">
        <v>19654.618004866181</v>
      </c>
      <c r="AA89" s="601">
        <v>19654.618004866181</v>
      </c>
      <c r="AB89" s="601">
        <v>19654.618004866181</v>
      </c>
      <c r="AC89" s="601">
        <v>19654.618004866181</v>
      </c>
      <c r="AD89" s="601">
        <v>19654.618004866181</v>
      </c>
      <c r="AE89" s="601">
        <v>19654.618004866181</v>
      </c>
      <c r="AF89" s="601">
        <v>12870.424574209246</v>
      </c>
      <c r="AG89" s="601">
        <v>12870.424574209246</v>
      </c>
      <c r="AH89" s="601">
        <v>12870.424574209246</v>
      </c>
      <c r="AI89" s="601">
        <v>12870.424574209246</v>
      </c>
      <c r="AJ89" s="601">
        <v>12870.424574209246</v>
      </c>
      <c r="AK89" s="601">
        <v>12870.424574209246</v>
      </c>
      <c r="AL89" s="601">
        <v>12870.424574209246</v>
      </c>
      <c r="AM89" s="601">
        <v>12870.424574209246</v>
      </c>
      <c r="AN89" s="601">
        <v>12870.424574209246</v>
      </c>
      <c r="AO89" s="602">
        <v>12870.424574209246</v>
      </c>
      <c r="AP89" s="39"/>
      <c r="AQ89" s="597"/>
      <c r="AR89" s="598"/>
      <c r="AS89" s="598"/>
      <c r="AT89" s="598"/>
      <c r="AU89" s="598"/>
      <c r="AV89" s="598"/>
      <c r="AW89" s="598"/>
      <c r="AX89" s="598"/>
      <c r="AY89" s="598">
        <v>0</v>
      </c>
      <c r="AZ89" s="598">
        <v>0</v>
      </c>
      <c r="BA89" s="598">
        <v>180926215.36711344</v>
      </c>
      <c r="BB89" s="598">
        <v>180926215.36711344</v>
      </c>
      <c r="BC89" s="598">
        <v>180926215.36711344</v>
      </c>
      <c r="BD89" s="598">
        <v>180926215.36711344</v>
      </c>
      <c r="BE89" s="598">
        <v>180926215.36711344</v>
      </c>
      <c r="BF89" s="598">
        <v>180926215.36711344</v>
      </c>
      <c r="BG89" s="598">
        <v>180926215.36711344</v>
      </c>
      <c r="BH89" s="598">
        <v>180926215.36711344</v>
      </c>
      <c r="BI89" s="598">
        <v>180926215.36711344</v>
      </c>
      <c r="BJ89" s="598">
        <v>180926215.36711344</v>
      </c>
      <c r="BK89" s="598">
        <v>48267104.517223716</v>
      </c>
      <c r="BL89" s="598">
        <v>48267104.517223716</v>
      </c>
      <c r="BM89" s="598">
        <v>48267104.517223716</v>
      </c>
      <c r="BN89" s="598">
        <v>48267104.517223716</v>
      </c>
      <c r="BO89" s="598">
        <v>48267104.517223716</v>
      </c>
      <c r="BP89" s="598">
        <v>48267104.517223716</v>
      </c>
      <c r="BQ89" s="598">
        <v>48267104.517223716</v>
      </c>
      <c r="BR89" s="598">
        <v>48267104.517223716</v>
      </c>
      <c r="BS89" s="598">
        <v>48267104.517223716</v>
      </c>
      <c r="BT89" s="599">
        <v>48267104.517223716</v>
      </c>
    </row>
    <row r="90" spans="2:73">
      <c r="B90" s="773" t="s">
        <v>208</v>
      </c>
      <c r="C90" s="773" t="s">
        <v>1039</v>
      </c>
      <c r="D90" s="824" t="s">
        <v>123</v>
      </c>
      <c r="E90" s="824"/>
      <c r="F90" s="824"/>
      <c r="G90" s="824"/>
      <c r="H90" s="824">
        <v>2020</v>
      </c>
      <c r="I90" s="556"/>
      <c r="J90" s="556" t="s">
        <v>582</v>
      </c>
      <c r="K90" s="39"/>
      <c r="L90" s="600"/>
      <c r="M90" s="601"/>
      <c r="N90" s="601"/>
      <c r="O90" s="601"/>
      <c r="P90" s="601"/>
      <c r="Q90" s="601"/>
      <c r="R90" s="601"/>
      <c r="S90" s="601"/>
      <c r="T90" s="601">
        <v>0</v>
      </c>
      <c r="U90" s="601">
        <v>732</v>
      </c>
      <c r="V90" s="601">
        <v>732</v>
      </c>
      <c r="W90" s="601">
        <v>732</v>
      </c>
      <c r="X90" s="601">
        <v>732</v>
      </c>
      <c r="Y90" s="601">
        <v>732</v>
      </c>
      <c r="Z90" s="601">
        <v>732</v>
      </c>
      <c r="AA90" s="601">
        <v>732</v>
      </c>
      <c r="AB90" s="601">
        <v>732</v>
      </c>
      <c r="AC90" s="601">
        <v>732</v>
      </c>
      <c r="AD90" s="601">
        <v>732</v>
      </c>
      <c r="AE90" s="601">
        <v>732</v>
      </c>
      <c r="AF90" s="601">
        <v>732</v>
      </c>
      <c r="AG90" s="601">
        <v>732</v>
      </c>
      <c r="AH90" s="601">
        <v>732</v>
      </c>
      <c r="AI90" s="601">
        <v>732</v>
      </c>
      <c r="AJ90" s="601">
        <v>732</v>
      </c>
      <c r="AK90" s="601">
        <v>732</v>
      </c>
      <c r="AL90" s="601">
        <v>732</v>
      </c>
      <c r="AM90" s="601">
        <v>732</v>
      </c>
      <c r="AN90" s="601">
        <v>732</v>
      </c>
      <c r="AO90" s="602">
        <v>732</v>
      </c>
      <c r="AP90" s="39"/>
      <c r="AQ90" s="600"/>
      <c r="AR90" s="601"/>
      <c r="AS90" s="601"/>
      <c r="AT90" s="601"/>
      <c r="AU90" s="601"/>
      <c r="AV90" s="601"/>
      <c r="AW90" s="601"/>
      <c r="AX90" s="601"/>
      <c r="AY90" s="601">
        <v>0</v>
      </c>
      <c r="AZ90" s="601">
        <v>1922411</v>
      </c>
      <c r="BA90" s="601">
        <v>1922411</v>
      </c>
      <c r="BB90" s="601">
        <v>1922411</v>
      </c>
      <c r="BC90" s="601">
        <v>1922411</v>
      </c>
      <c r="BD90" s="601">
        <v>1922411</v>
      </c>
      <c r="BE90" s="601">
        <v>1922411</v>
      </c>
      <c r="BF90" s="601">
        <v>1922411</v>
      </c>
      <c r="BG90" s="601">
        <v>1922411</v>
      </c>
      <c r="BH90" s="601">
        <v>1922411</v>
      </c>
      <c r="BI90" s="601">
        <v>1922411</v>
      </c>
      <c r="BJ90" s="601">
        <v>1922411</v>
      </c>
      <c r="BK90" s="601">
        <v>1922411</v>
      </c>
      <c r="BL90" s="601">
        <v>1922411</v>
      </c>
      <c r="BM90" s="601">
        <v>1922411</v>
      </c>
      <c r="BN90" s="601">
        <v>1922411</v>
      </c>
      <c r="BO90" s="601">
        <v>1922411</v>
      </c>
      <c r="BP90" s="601">
        <v>1922411</v>
      </c>
      <c r="BQ90" s="601">
        <v>1922411</v>
      </c>
      <c r="BR90" s="601">
        <v>1922411</v>
      </c>
      <c r="BS90" s="601">
        <v>1922411</v>
      </c>
      <c r="BT90" s="602">
        <v>1922411</v>
      </c>
    </row>
    <row r="91" spans="2:73">
      <c r="B91" s="773" t="s">
        <v>208</v>
      </c>
      <c r="C91" s="773" t="s">
        <v>1039</v>
      </c>
      <c r="D91" s="824" t="s">
        <v>118</v>
      </c>
      <c r="E91" s="824"/>
      <c r="F91" s="824"/>
      <c r="G91" s="824"/>
      <c r="H91" s="824">
        <v>2022</v>
      </c>
      <c r="I91" s="556"/>
      <c r="J91" s="556" t="s">
        <v>582</v>
      </c>
      <c r="K91" s="39"/>
      <c r="L91" s="600"/>
      <c r="M91" s="601"/>
      <c r="N91" s="601"/>
      <c r="O91" s="601"/>
      <c r="P91" s="601"/>
      <c r="Q91" s="601"/>
      <c r="R91" s="601"/>
      <c r="S91" s="601"/>
      <c r="T91" s="601">
        <v>0</v>
      </c>
      <c r="U91" s="601">
        <v>0</v>
      </c>
      <c r="V91" s="601">
        <v>0</v>
      </c>
      <c r="W91" s="601">
        <v>214.34040925488245</v>
      </c>
      <c r="X91" s="601">
        <v>215.43724717004605</v>
      </c>
      <c r="Y91" s="601">
        <v>215.43724717004605</v>
      </c>
      <c r="Z91" s="601">
        <v>215.43724717004605</v>
      </c>
      <c r="AA91" s="601">
        <v>215.43724717004605</v>
      </c>
      <c r="AB91" s="601">
        <v>202.54940166687402</v>
      </c>
      <c r="AC91" s="601">
        <v>202.54940166687402</v>
      </c>
      <c r="AD91" s="601">
        <v>202.54940166687402</v>
      </c>
      <c r="AE91" s="601">
        <v>202.43768669403329</v>
      </c>
      <c r="AF91" s="601">
        <v>202.43768669403329</v>
      </c>
      <c r="AG91" s="601">
        <v>193.70360699921221</v>
      </c>
      <c r="AH91" s="601">
        <v>186.3304187917237</v>
      </c>
      <c r="AI91" s="601">
        <v>55.664524194551568</v>
      </c>
      <c r="AJ91" s="601">
        <v>34.692577020359089</v>
      </c>
      <c r="AK91" s="601">
        <v>3.2397342123813084</v>
      </c>
      <c r="AL91" s="601">
        <v>0</v>
      </c>
      <c r="AM91" s="601">
        <v>0</v>
      </c>
      <c r="AN91" s="601">
        <v>0</v>
      </c>
      <c r="AO91" s="602">
        <v>0</v>
      </c>
      <c r="AP91" s="39"/>
      <c r="AQ91" s="600"/>
      <c r="AR91" s="601"/>
      <c r="AS91" s="601"/>
      <c r="AT91" s="601"/>
      <c r="AU91" s="601"/>
      <c r="AV91" s="601"/>
      <c r="AW91" s="601"/>
      <c r="AX91" s="601"/>
      <c r="AY91" s="601">
        <v>0</v>
      </c>
      <c r="AZ91" s="601">
        <v>0</v>
      </c>
      <c r="BA91" s="601">
        <v>0</v>
      </c>
      <c r="BB91" s="601">
        <v>1581053.9898097608</v>
      </c>
      <c r="BC91" s="601">
        <v>1586622.9033261184</v>
      </c>
      <c r="BD91" s="601">
        <v>1586622.9033261184</v>
      </c>
      <c r="BE91" s="601">
        <v>1586622.9033261184</v>
      </c>
      <c r="BF91" s="601">
        <v>1586622.9033261184</v>
      </c>
      <c r="BG91" s="601">
        <v>1500850.6836589982</v>
      </c>
      <c r="BH91" s="601">
        <v>1500850.6836589982</v>
      </c>
      <c r="BI91" s="601">
        <v>1500850.6836589982</v>
      </c>
      <c r="BJ91" s="601">
        <v>1493857.9651826276</v>
      </c>
      <c r="BK91" s="601">
        <v>1493857.9651826276</v>
      </c>
      <c r="BL91" s="601">
        <v>1442066.9409821497</v>
      </c>
      <c r="BM91" s="601">
        <v>1400178.4534990757</v>
      </c>
      <c r="BN91" s="601">
        <v>534949.95526458812</v>
      </c>
      <c r="BO91" s="601">
        <v>407319.29945224524</v>
      </c>
      <c r="BP91" s="601">
        <v>61086.141637677159</v>
      </c>
      <c r="BQ91" s="601">
        <v>24467.911579587864</v>
      </c>
      <c r="BR91" s="601">
        <v>24467.911579587864</v>
      </c>
      <c r="BS91" s="601">
        <v>24467.911579587864</v>
      </c>
      <c r="BT91" s="602">
        <v>24467.911579587864</v>
      </c>
    </row>
    <row r="92" spans="2:73">
      <c r="B92" s="773" t="s">
        <v>208</v>
      </c>
      <c r="C92" s="773" t="s">
        <v>1039</v>
      </c>
      <c r="D92" s="824" t="s">
        <v>123</v>
      </c>
      <c r="E92" s="824"/>
      <c r="F92" s="824"/>
      <c r="G92" s="824"/>
      <c r="H92" s="824">
        <v>2019</v>
      </c>
      <c r="I92" s="556"/>
      <c r="J92" s="556" t="s">
        <v>582</v>
      </c>
      <c r="K92" s="39"/>
      <c r="L92" s="600"/>
      <c r="M92" s="601"/>
      <c r="N92" s="601"/>
      <c r="O92" s="601"/>
      <c r="P92" s="601"/>
      <c r="Q92" s="601"/>
      <c r="R92" s="601"/>
      <c r="S92" s="601"/>
      <c r="T92" s="601">
        <v>129</v>
      </c>
      <c r="U92" s="601">
        <v>129</v>
      </c>
      <c r="V92" s="601">
        <v>129</v>
      </c>
      <c r="W92" s="601">
        <v>129</v>
      </c>
      <c r="X92" s="601">
        <v>129</v>
      </c>
      <c r="Y92" s="601">
        <v>129</v>
      </c>
      <c r="Z92" s="601">
        <v>129</v>
      </c>
      <c r="AA92" s="601">
        <v>129</v>
      </c>
      <c r="AB92" s="601">
        <v>129</v>
      </c>
      <c r="AC92" s="601">
        <v>129</v>
      </c>
      <c r="AD92" s="601">
        <v>129</v>
      </c>
      <c r="AE92" s="601">
        <v>129</v>
      </c>
      <c r="AF92" s="601">
        <v>129</v>
      </c>
      <c r="AG92" s="601">
        <v>129</v>
      </c>
      <c r="AH92" s="601">
        <v>129</v>
      </c>
      <c r="AI92" s="601">
        <v>129</v>
      </c>
      <c r="AJ92" s="601">
        <v>129</v>
      </c>
      <c r="AK92" s="601">
        <v>129</v>
      </c>
      <c r="AL92" s="601">
        <v>129</v>
      </c>
      <c r="AM92" s="601">
        <v>129</v>
      </c>
      <c r="AN92" s="601">
        <v>129</v>
      </c>
      <c r="AO92" s="602">
        <v>129</v>
      </c>
      <c r="AP92" s="39"/>
      <c r="AQ92" s="600"/>
      <c r="AR92" s="601"/>
      <c r="AS92" s="601"/>
      <c r="AT92" s="601"/>
      <c r="AU92" s="601"/>
      <c r="AV92" s="601"/>
      <c r="AW92" s="601"/>
      <c r="AX92" s="601"/>
      <c r="AY92" s="601">
        <v>1253000</v>
      </c>
      <c r="AZ92" s="601">
        <v>1253000</v>
      </c>
      <c r="BA92" s="601">
        <v>1253000</v>
      </c>
      <c r="BB92" s="601">
        <v>1253000</v>
      </c>
      <c r="BC92" s="601">
        <v>1253000</v>
      </c>
      <c r="BD92" s="601">
        <v>1253000</v>
      </c>
      <c r="BE92" s="601">
        <v>1253000</v>
      </c>
      <c r="BF92" s="601">
        <v>1253000</v>
      </c>
      <c r="BG92" s="601">
        <v>1253000</v>
      </c>
      <c r="BH92" s="601">
        <v>1253000</v>
      </c>
      <c r="BI92" s="601">
        <v>1253000</v>
      </c>
      <c r="BJ92" s="601">
        <v>1253000</v>
      </c>
      <c r="BK92" s="601">
        <v>1253000</v>
      </c>
      <c r="BL92" s="601">
        <v>1253000</v>
      </c>
      <c r="BM92" s="601">
        <v>1253000</v>
      </c>
      <c r="BN92" s="601">
        <v>1253000</v>
      </c>
      <c r="BO92" s="601">
        <v>1253000</v>
      </c>
      <c r="BP92" s="601">
        <v>1253000</v>
      </c>
      <c r="BQ92" s="601">
        <v>1253000</v>
      </c>
      <c r="BR92" s="601">
        <v>1253000</v>
      </c>
      <c r="BS92" s="601">
        <v>1253000</v>
      </c>
      <c r="BT92" s="602">
        <v>1253000</v>
      </c>
    </row>
    <row r="93" spans="2:73">
      <c r="B93" s="773" t="s">
        <v>208</v>
      </c>
      <c r="C93" s="773" t="s">
        <v>1039</v>
      </c>
      <c r="D93" s="773" t="s">
        <v>122</v>
      </c>
      <c r="E93" s="596"/>
      <c r="F93" s="596"/>
      <c r="G93" s="596"/>
      <c r="H93" s="824">
        <v>2019</v>
      </c>
      <c r="I93" s="556"/>
      <c r="J93" s="556" t="s">
        <v>582</v>
      </c>
      <c r="K93" s="39"/>
      <c r="L93" s="600"/>
      <c r="M93" s="601"/>
      <c r="N93" s="601"/>
      <c r="O93" s="601"/>
      <c r="P93" s="601"/>
      <c r="Q93" s="601"/>
      <c r="R93" s="601"/>
      <c r="S93" s="601"/>
      <c r="T93" s="601">
        <v>367.15912408759124</v>
      </c>
      <c r="U93" s="601">
        <v>367.15912408759124</v>
      </c>
      <c r="V93" s="601">
        <v>367.15912408759124</v>
      </c>
      <c r="W93" s="601">
        <v>367.15912408759124</v>
      </c>
      <c r="X93" s="601">
        <v>367.15912408759124</v>
      </c>
      <c r="Y93" s="601">
        <v>367.15912408759124</v>
      </c>
      <c r="Z93" s="601">
        <v>367.15912408759124</v>
      </c>
      <c r="AA93" s="601">
        <v>367.15912408759124</v>
      </c>
      <c r="AB93" s="601">
        <v>367.15912408759124</v>
      </c>
      <c r="AC93" s="601">
        <v>367.15912408759124</v>
      </c>
      <c r="AD93" s="601">
        <v>240.42664233576642</v>
      </c>
      <c r="AE93" s="601">
        <v>240.42664233576642</v>
      </c>
      <c r="AF93" s="601">
        <v>240.42664233576642</v>
      </c>
      <c r="AG93" s="601">
        <v>240.42664233576642</v>
      </c>
      <c r="AH93" s="601">
        <v>240.42664233576642</v>
      </c>
      <c r="AI93" s="601">
        <v>240.42664233576642</v>
      </c>
      <c r="AJ93" s="601">
        <v>240.42664233576642</v>
      </c>
      <c r="AK93" s="601">
        <v>240.42664233576642</v>
      </c>
      <c r="AL93" s="601">
        <v>240.42664233576642</v>
      </c>
      <c r="AM93" s="601">
        <v>240.42664233576642</v>
      </c>
      <c r="AN93" s="601">
        <v>0</v>
      </c>
      <c r="AO93" s="602">
        <v>0</v>
      </c>
      <c r="AP93" s="39"/>
      <c r="AQ93" s="600"/>
      <c r="AR93" s="601"/>
      <c r="AS93" s="601"/>
      <c r="AT93" s="601"/>
      <c r="AU93" s="601"/>
      <c r="AV93" s="601"/>
      <c r="AW93" s="601"/>
      <c r="AX93" s="601"/>
      <c r="AY93" s="601">
        <v>2156052.8773483224</v>
      </c>
      <c r="AZ93" s="601">
        <v>2156052.8773483224</v>
      </c>
      <c r="BA93" s="601">
        <v>2156052.8773483224</v>
      </c>
      <c r="BB93" s="601">
        <v>2156052.8773483224</v>
      </c>
      <c r="BC93" s="601">
        <v>2156052.8773483224</v>
      </c>
      <c r="BD93" s="601">
        <v>2156052.8773483224</v>
      </c>
      <c r="BE93" s="601">
        <v>2156052.8773483224</v>
      </c>
      <c r="BF93" s="601">
        <v>2156052.8773483224</v>
      </c>
      <c r="BG93" s="601">
        <v>2156052.8773483224</v>
      </c>
      <c r="BH93" s="601">
        <v>2156052.8773483224</v>
      </c>
      <c r="BI93" s="601">
        <v>575187.12456607504</v>
      </c>
      <c r="BJ93" s="601">
        <v>575187.12456607504</v>
      </c>
      <c r="BK93" s="601">
        <v>575187.12456607504</v>
      </c>
      <c r="BL93" s="601">
        <v>575187.12456607504</v>
      </c>
      <c r="BM93" s="601">
        <v>575187.12456607504</v>
      </c>
      <c r="BN93" s="601">
        <v>575187.12456607504</v>
      </c>
      <c r="BO93" s="601">
        <v>575187.12456607504</v>
      </c>
      <c r="BP93" s="601">
        <v>575187.12456607504</v>
      </c>
      <c r="BQ93" s="601">
        <v>575187.12456607504</v>
      </c>
      <c r="BR93" s="601">
        <v>575187.12456607504</v>
      </c>
      <c r="BS93" s="601">
        <v>0</v>
      </c>
      <c r="BT93" s="602">
        <v>0</v>
      </c>
    </row>
    <row r="94" spans="2:73">
      <c r="B94" s="773" t="s">
        <v>208</v>
      </c>
      <c r="C94" s="773" t="s">
        <v>1039</v>
      </c>
      <c r="D94" s="824" t="s">
        <v>120</v>
      </c>
      <c r="E94" s="596"/>
      <c r="F94" s="596"/>
      <c r="G94" s="596"/>
      <c r="H94" s="596">
        <v>2018</v>
      </c>
      <c r="I94" s="556"/>
      <c r="J94" s="556" t="s">
        <v>582</v>
      </c>
      <c r="K94" s="39"/>
      <c r="L94" s="600"/>
      <c r="M94" s="601"/>
      <c r="N94" s="601"/>
      <c r="O94" s="601"/>
      <c r="P94" s="601"/>
      <c r="Q94" s="601"/>
      <c r="R94" s="601"/>
      <c r="S94" s="601">
        <v>183.1139004149378</v>
      </c>
      <c r="T94" s="601">
        <v>183.1139004149378</v>
      </c>
      <c r="U94" s="601">
        <v>183.1139004149378</v>
      </c>
      <c r="V94" s="601">
        <v>183.1139004149378</v>
      </c>
      <c r="W94" s="601">
        <v>183.1139004149378</v>
      </c>
      <c r="X94" s="601">
        <v>183.1139004149378</v>
      </c>
      <c r="Y94" s="601">
        <v>183.1139004149378</v>
      </c>
      <c r="Z94" s="601">
        <v>183.1139004149378</v>
      </c>
      <c r="AA94" s="601">
        <v>183.1139004149378</v>
      </c>
      <c r="AB94" s="601">
        <v>183.1139004149378</v>
      </c>
      <c r="AC94" s="601">
        <v>183.1139004149378</v>
      </c>
      <c r="AD94" s="601">
        <v>183.1139004149378</v>
      </c>
      <c r="AE94" s="601">
        <v>183.1139004149378</v>
      </c>
      <c r="AF94" s="601">
        <v>183.1139004149378</v>
      </c>
      <c r="AG94" s="601">
        <v>183.1139004149378</v>
      </c>
      <c r="AH94" s="601">
        <v>168.49161825726145</v>
      </c>
      <c r="AI94" s="601">
        <v>160.30850622406643</v>
      </c>
      <c r="AJ94" s="601">
        <v>160.30850622406643</v>
      </c>
      <c r="AK94" s="601">
        <v>160.30850622406643</v>
      </c>
      <c r="AL94" s="601">
        <v>160.30850622406643</v>
      </c>
      <c r="AM94" s="601">
        <v>160.30850622406643</v>
      </c>
      <c r="AN94" s="601">
        <v>160.30850622406643</v>
      </c>
      <c r="AO94" s="602">
        <v>160.30850622406643</v>
      </c>
      <c r="AP94" s="39"/>
      <c r="AQ94" s="600"/>
      <c r="AR94" s="601"/>
      <c r="AS94" s="601"/>
      <c r="AT94" s="601"/>
      <c r="AU94" s="601"/>
      <c r="AV94" s="601"/>
      <c r="AW94" s="601"/>
      <c r="AX94" s="601">
        <v>824104.68523732643</v>
      </c>
      <c r="AY94" s="601">
        <v>824104.68523732643</v>
      </c>
      <c r="AZ94" s="601">
        <v>824104.68523732643</v>
      </c>
      <c r="BA94" s="601">
        <v>824104.68523732643</v>
      </c>
      <c r="BB94" s="601">
        <v>824104.68523732643</v>
      </c>
      <c r="BC94" s="601">
        <v>824104.68523732643</v>
      </c>
      <c r="BD94" s="601">
        <v>824104.68523732643</v>
      </c>
      <c r="BE94" s="601">
        <v>824104.68523732643</v>
      </c>
      <c r="BF94" s="601">
        <v>824104.68523732643</v>
      </c>
      <c r="BG94" s="601">
        <v>824104.68523732643</v>
      </c>
      <c r="BH94" s="601">
        <v>824104.68523732643</v>
      </c>
      <c r="BI94" s="601">
        <v>824104.68523732643</v>
      </c>
      <c r="BJ94" s="601">
        <v>824104.68523732643</v>
      </c>
      <c r="BK94" s="601">
        <v>824104.68523732643</v>
      </c>
      <c r="BL94" s="601">
        <v>824104.68523732643</v>
      </c>
      <c r="BM94" s="601">
        <v>704322.33038165502</v>
      </c>
      <c r="BN94" s="601">
        <v>637146.58736989286</v>
      </c>
      <c r="BO94" s="601">
        <v>637146.58736989286</v>
      </c>
      <c r="BP94" s="601">
        <v>637146.58736989286</v>
      </c>
      <c r="BQ94" s="601">
        <v>637146.58736989286</v>
      </c>
      <c r="BR94" s="601">
        <v>637146.58736989286</v>
      </c>
      <c r="BS94" s="601">
        <v>637146.58736989286</v>
      </c>
      <c r="BT94" s="602">
        <v>637146.58736989286</v>
      </c>
    </row>
    <row r="95" spans="2:73">
      <c r="B95" s="773" t="s">
        <v>208</v>
      </c>
      <c r="C95" s="773" t="s">
        <v>1039</v>
      </c>
      <c r="D95" s="824" t="s">
        <v>122</v>
      </c>
      <c r="E95" s="596"/>
      <c r="F95" s="596"/>
      <c r="G95" s="596"/>
      <c r="H95" s="596">
        <v>2018</v>
      </c>
      <c r="I95" s="556"/>
      <c r="J95" s="556" t="s">
        <v>582</v>
      </c>
      <c r="K95" s="39"/>
      <c r="L95" s="600"/>
      <c r="M95" s="601"/>
      <c r="N95" s="601"/>
      <c r="O95" s="601"/>
      <c r="P95" s="601"/>
      <c r="Q95" s="601"/>
      <c r="R95" s="601"/>
      <c r="S95" s="601">
        <v>35.970802919708035</v>
      </c>
      <c r="T95" s="601">
        <v>35.970802919708035</v>
      </c>
      <c r="U95" s="601">
        <v>35.970802919708035</v>
      </c>
      <c r="V95" s="601">
        <v>35.970802919708035</v>
      </c>
      <c r="W95" s="601">
        <v>35.970802919708035</v>
      </c>
      <c r="X95" s="601">
        <v>35.970802919708035</v>
      </c>
      <c r="Y95" s="601">
        <v>35.970802919708035</v>
      </c>
      <c r="Z95" s="601">
        <v>35.970802919708035</v>
      </c>
      <c r="AA95" s="601">
        <v>35.970802919708035</v>
      </c>
      <c r="AB95" s="601">
        <v>35.970802919708035</v>
      </c>
      <c r="AC95" s="601">
        <v>23.554744525547449</v>
      </c>
      <c r="AD95" s="601">
        <v>23.554744525547449</v>
      </c>
      <c r="AE95" s="601">
        <v>23.554744525547449</v>
      </c>
      <c r="AF95" s="601">
        <v>23.554744525547449</v>
      </c>
      <c r="AG95" s="601">
        <v>23.554744525547449</v>
      </c>
      <c r="AH95" s="601">
        <v>23.554744525547449</v>
      </c>
      <c r="AI95" s="601">
        <v>23.554744525547449</v>
      </c>
      <c r="AJ95" s="601">
        <v>23.554744525547449</v>
      </c>
      <c r="AK95" s="601">
        <v>23.554744525547449</v>
      </c>
      <c r="AL95" s="601">
        <v>23.554744525547449</v>
      </c>
      <c r="AM95" s="601">
        <v>0</v>
      </c>
      <c r="AN95" s="601">
        <v>0</v>
      </c>
      <c r="AO95" s="602">
        <v>0</v>
      </c>
      <c r="AP95" s="39"/>
      <c r="AQ95" s="600"/>
      <c r="AR95" s="601"/>
      <c r="AS95" s="601"/>
      <c r="AT95" s="601"/>
      <c r="AU95" s="601"/>
      <c r="AV95" s="601"/>
      <c r="AW95" s="601"/>
      <c r="AX95" s="601">
        <v>318896.07775489206</v>
      </c>
      <c r="AY95" s="601">
        <v>318896.07775489206</v>
      </c>
      <c r="AZ95" s="601">
        <v>318896.07775489206</v>
      </c>
      <c r="BA95" s="601">
        <v>318896.07775489206</v>
      </c>
      <c r="BB95" s="601">
        <v>318896.07775489206</v>
      </c>
      <c r="BC95" s="601">
        <v>318896.07775489206</v>
      </c>
      <c r="BD95" s="601">
        <v>318896.07775489206</v>
      </c>
      <c r="BE95" s="601">
        <v>318896.07775489206</v>
      </c>
      <c r="BF95" s="601">
        <v>318896.07775489206</v>
      </c>
      <c r="BG95" s="601">
        <v>318896.07775489206</v>
      </c>
      <c r="BH95" s="601">
        <v>85074.40607153649</v>
      </c>
      <c r="BI95" s="601">
        <v>85074.40607153649</v>
      </c>
      <c r="BJ95" s="601">
        <v>85074.40607153649</v>
      </c>
      <c r="BK95" s="601">
        <v>85074.40607153649</v>
      </c>
      <c r="BL95" s="601">
        <v>85074.40607153649</v>
      </c>
      <c r="BM95" s="601">
        <v>85074.40607153649</v>
      </c>
      <c r="BN95" s="601">
        <v>85074.40607153649</v>
      </c>
      <c r="BO95" s="601">
        <v>85074.40607153649</v>
      </c>
      <c r="BP95" s="601">
        <v>85074.40607153649</v>
      </c>
      <c r="BQ95" s="601">
        <v>85074.40607153649</v>
      </c>
      <c r="BR95" s="601">
        <v>0</v>
      </c>
      <c r="BS95" s="601">
        <v>0</v>
      </c>
      <c r="BT95" s="602">
        <v>0</v>
      </c>
    </row>
    <row r="96" spans="2:73">
      <c r="B96" s="773" t="s">
        <v>208</v>
      </c>
      <c r="C96" s="773" t="s">
        <v>1039</v>
      </c>
      <c r="D96" s="824" t="s">
        <v>123</v>
      </c>
      <c r="E96" s="596"/>
      <c r="F96" s="596"/>
      <c r="G96" s="596"/>
      <c r="H96" s="596">
        <v>2018</v>
      </c>
      <c r="I96" s="556"/>
      <c r="J96" s="556" t="s">
        <v>582</v>
      </c>
      <c r="K96" s="39"/>
      <c r="L96" s="600"/>
      <c r="M96" s="601"/>
      <c r="N96" s="601"/>
      <c r="O96" s="601"/>
      <c r="P96" s="601"/>
      <c r="Q96" s="601"/>
      <c r="R96" s="601"/>
      <c r="S96" s="601">
        <v>620</v>
      </c>
      <c r="T96" s="601">
        <v>620</v>
      </c>
      <c r="U96" s="601">
        <v>620</v>
      </c>
      <c r="V96" s="601">
        <v>620</v>
      </c>
      <c r="W96" s="601">
        <v>620</v>
      </c>
      <c r="X96" s="601">
        <v>620</v>
      </c>
      <c r="Y96" s="601">
        <v>620</v>
      </c>
      <c r="Z96" s="601">
        <v>620</v>
      </c>
      <c r="AA96" s="601">
        <v>620</v>
      </c>
      <c r="AB96" s="601">
        <v>620</v>
      </c>
      <c r="AC96" s="601">
        <v>620</v>
      </c>
      <c r="AD96" s="601">
        <v>620</v>
      </c>
      <c r="AE96" s="601">
        <v>620</v>
      </c>
      <c r="AF96" s="601">
        <v>620</v>
      </c>
      <c r="AG96" s="601">
        <v>620</v>
      </c>
      <c r="AH96" s="601">
        <v>620</v>
      </c>
      <c r="AI96" s="601">
        <v>620</v>
      </c>
      <c r="AJ96" s="601">
        <v>620</v>
      </c>
      <c r="AK96" s="601">
        <v>620</v>
      </c>
      <c r="AL96" s="601">
        <v>620</v>
      </c>
      <c r="AM96" s="601">
        <v>620</v>
      </c>
      <c r="AN96" s="601">
        <v>620</v>
      </c>
      <c r="AO96" s="602">
        <v>620</v>
      </c>
      <c r="AP96" s="39"/>
      <c r="AQ96" s="600"/>
      <c r="AR96" s="601"/>
      <c r="AS96" s="601"/>
      <c r="AT96" s="601"/>
      <c r="AU96" s="601"/>
      <c r="AV96" s="601"/>
      <c r="AW96" s="601"/>
      <c r="AX96" s="601">
        <v>2323000</v>
      </c>
      <c r="AY96" s="601">
        <v>2323000</v>
      </c>
      <c r="AZ96" s="601">
        <v>2323000</v>
      </c>
      <c r="BA96" s="601">
        <v>2323000</v>
      </c>
      <c r="BB96" s="601">
        <v>2323000</v>
      </c>
      <c r="BC96" s="601">
        <v>2323000</v>
      </c>
      <c r="BD96" s="601">
        <v>2323000</v>
      </c>
      <c r="BE96" s="601">
        <v>2323000</v>
      </c>
      <c r="BF96" s="601">
        <v>2323000</v>
      </c>
      <c r="BG96" s="601">
        <v>2323000</v>
      </c>
      <c r="BH96" s="601">
        <v>2323000</v>
      </c>
      <c r="BI96" s="601">
        <v>2323000</v>
      </c>
      <c r="BJ96" s="601">
        <v>2323000</v>
      </c>
      <c r="BK96" s="601">
        <v>2323000</v>
      </c>
      <c r="BL96" s="601">
        <v>2323000</v>
      </c>
      <c r="BM96" s="601">
        <v>2323000</v>
      </c>
      <c r="BN96" s="601">
        <v>2323000</v>
      </c>
      <c r="BO96" s="601">
        <v>2323000</v>
      </c>
      <c r="BP96" s="601">
        <v>2323000</v>
      </c>
      <c r="BQ96" s="601">
        <v>2323000</v>
      </c>
      <c r="BR96" s="601">
        <v>2323000</v>
      </c>
      <c r="BS96" s="601">
        <v>2323000</v>
      </c>
      <c r="BT96" s="602">
        <v>2323000</v>
      </c>
    </row>
    <row r="97" spans="2:73">
      <c r="B97" s="773" t="s">
        <v>208</v>
      </c>
      <c r="C97" s="773" t="s">
        <v>1039</v>
      </c>
      <c r="D97" s="824" t="s">
        <v>118</v>
      </c>
      <c r="E97" s="596"/>
      <c r="F97" s="596"/>
      <c r="G97" s="596"/>
      <c r="H97" s="596">
        <v>2018</v>
      </c>
      <c r="I97" s="556"/>
      <c r="J97" s="556" t="s">
        <v>582</v>
      </c>
      <c r="K97" s="39"/>
      <c r="L97" s="600"/>
      <c r="M97" s="601"/>
      <c r="N97" s="601"/>
      <c r="O97" s="601"/>
      <c r="P97" s="601"/>
      <c r="Q97" s="601"/>
      <c r="R97" s="601"/>
      <c r="S97" s="601">
        <v>2554.8855218310732</v>
      </c>
      <c r="T97" s="601">
        <v>2567.9595628809552</v>
      </c>
      <c r="U97" s="601">
        <v>2567.9595628809552</v>
      </c>
      <c r="V97" s="601">
        <v>2567.9595628809552</v>
      </c>
      <c r="W97" s="601">
        <v>2567.9595628809552</v>
      </c>
      <c r="X97" s="601">
        <v>2414.3395805448436</v>
      </c>
      <c r="Y97" s="601">
        <v>2414.3395805448436</v>
      </c>
      <c r="Z97" s="601">
        <v>2414.3395805448436</v>
      </c>
      <c r="AA97" s="601">
        <v>2413.0079652527261</v>
      </c>
      <c r="AB97" s="601">
        <v>2413.0079652527261</v>
      </c>
      <c r="AC97" s="601">
        <v>2308.8998605962597</v>
      </c>
      <c r="AD97" s="601">
        <v>2221.0132513164986</v>
      </c>
      <c r="AE97" s="601">
        <v>663.50758328150266</v>
      </c>
      <c r="AF97" s="601">
        <v>413.52707617033627</v>
      </c>
      <c r="AG97" s="601">
        <v>38.616843471410213</v>
      </c>
      <c r="AH97" s="601">
        <v>0</v>
      </c>
      <c r="AI97" s="601">
        <v>0</v>
      </c>
      <c r="AJ97" s="601">
        <v>0</v>
      </c>
      <c r="AK97" s="601">
        <v>0</v>
      </c>
      <c r="AL97" s="601">
        <v>0</v>
      </c>
      <c r="AM97" s="601">
        <v>0</v>
      </c>
      <c r="AN97" s="601">
        <v>0</v>
      </c>
      <c r="AO97" s="602">
        <v>0</v>
      </c>
      <c r="AP97" s="39"/>
      <c r="AQ97" s="600"/>
      <c r="AR97" s="601"/>
      <c r="AS97" s="601"/>
      <c r="AT97" s="601"/>
      <c r="AU97" s="601"/>
      <c r="AV97" s="601"/>
      <c r="AW97" s="601"/>
      <c r="AX97" s="601">
        <v>21490962.825458214</v>
      </c>
      <c r="AY97" s="601">
        <v>21566659.995908815</v>
      </c>
      <c r="AZ97" s="601">
        <v>21566659.995908815</v>
      </c>
      <c r="BA97" s="601">
        <v>21566659.995908815</v>
      </c>
      <c r="BB97" s="601">
        <v>21566659.995908815</v>
      </c>
      <c r="BC97" s="601">
        <v>20400774.709129386</v>
      </c>
      <c r="BD97" s="601">
        <v>20400774.709129386</v>
      </c>
      <c r="BE97" s="601">
        <v>20400774.709129386</v>
      </c>
      <c r="BF97" s="601">
        <v>20305724.03167424</v>
      </c>
      <c r="BG97" s="601">
        <v>20305724.03167424</v>
      </c>
      <c r="BH97" s="601">
        <v>19601738.599830259</v>
      </c>
      <c r="BI97" s="601">
        <v>19032356.445194457</v>
      </c>
      <c r="BJ97" s="601">
        <v>7271471.8638135307</v>
      </c>
      <c r="BK97" s="601">
        <v>5536612.9044544315</v>
      </c>
      <c r="BL97" s="601">
        <v>830332.17559126939</v>
      </c>
      <c r="BM97" s="601">
        <v>332587.6165916337</v>
      </c>
      <c r="BN97" s="601">
        <v>332587.6165916337</v>
      </c>
      <c r="BO97" s="601">
        <v>332587.6165916337</v>
      </c>
      <c r="BP97" s="601">
        <v>332587.6165916337</v>
      </c>
      <c r="BQ97" s="601">
        <v>332587.6165916337</v>
      </c>
      <c r="BR97" s="601">
        <v>0</v>
      </c>
      <c r="BS97" s="601">
        <v>0</v>
      </c>
      <c r="BT97" s="602">
        <v>0</v>
      </c>
    </row>
    <row r="98" spans="2:73" ht="15.75">
      <c r="B98" s="773" t="s">
        <v>208</v>
      </c>
      <c r="C98" s="773" t="s">
        <v>1036</v>
      </c>
      <c r="D98" s="773" t="s">
        <v>1037</v>
      </c>
      <c r="E98" s="773"/>
      <c r="F98" s="773"/>
      <c r="G98" s="773"/>
      <c r="H98" s="773">
        <v>2018</v>
      </c>
      <c r="I98" s="556"/>
      <c r="J98" s="556" t="s">
        <v>589</v>
      </c>
      <c r="K98" s="39"/>
      <c r="L98" s="600"/>
      <c r="M98" s="601"/>
      <c r="N98" s="601"/>
      <c r="O98" s="601"/>
      <c r="P98" s="601"/>
      <c r="Q98" s="601"/>
      <c r="R98" s="601"/>
      <c r="S98" s="777"/>
      <c r="T98" s="777"/>
      <c r="U98" s="777"/>
      <c r="V98" s="777"/>
      <c r="W98" s="777"/>
      <c r="X98" s="777"/>
      <c r="Y98" s="777"/>
      <c r="Z98" s="777"/>
      <c r="AA98" s="777"/>
      <c r="AB98" s="777"/>
      <c r="AC98" s="777"/>
      <c r="AD98" s="777"/>
      <c r="AE98" s="777"/>
      <c r="AF98" s="777"/>
      <c r="AG98" s="777"/>
      <c r="AH98" s="777"/>
      <c r="AI98" s="777"/>
      <c r="AJ98" s="777"/>
      <c r="AK98" s="777"/>
      <c r="AL98" s="777"/>
      <c r="AM98" s="777"/>
      <c r="AN98" s="777"/>
      <c r="AO98" s="778"/>
      <c r="AP98" s="39"/>
      <c r="AQ98" s="600"/>
      <c r="AR98" s="601"/>
      <c r="AS98" s="601"/>
      <c r="AT98" s="601"/>
      <c r="AU98" s="601"/>
      <c r="AV98" s="601"/>
      <c r="AW98" s="601"/>
      <c r="AX98" s="777">
        <v>29551044.31774094</v>
      </c>
      <c r="AY98" s="777">
        <v>21400525.528073184</v>
      </c>
      <c r="AZ98" s="777">
        <v>21400525.528073184</v>
      </c>
      <c r="BA98" s="777">
        <v>21400525.528073184</v>
      </c>
      <c r="BB98" s="777">
        <v>21400525.528073184</v>
      </c>
      <c r="BC98" s="777">
        <v>21400525.528073184</v>
      </c>
      <c r="BD98" s="777">
        <v>21400525.528073184</v>
      </c>
      <c r="BE98" s="777">
        <v>21400111.483699396</v>
      </c>
      <c r="BF98" s="777">
        <v>21400111.483699396</v>
      </c>
      <c r="BG98" s="777">
        <v>21400111.483699396</v>
      </c>
      <c r="BH98" s="777">
        <v>21010499.156903274</v>
      </c>
      <c r="BI98" s="777">
        <v>20973876.374839101</v>
      </c>
      <c r="BJ98" s="777">
        <v>20973876.374839101</v>
      </c>
      <c r="BK98" s="777">
        <v>17709610.966938451</v>
      </c>
      <c r="BL98" s="777">
        <v>17709610.966938451</v>
      </c>
      <c r="BM98" s="777">
        <v>13716895.77563991</v>
      </c>
      <c r="BN98" s="777">
        <v>10871631.272727087</v>
      </c>
      <c r="BO98" s="777">
        <v>0</v>
      </c>
      <c r="BP98" s="777">
        <v>0</v>
      </c>
      <c r="BQ98" s="777">
        <v>0</v>
      </c>
      <c r="BR98" s="777">
        <v>0</v>
      </c>
      <c r="BS98" s="777">
        <v>0</v>
      </c>
      <c r="BT98" s="778">
        <v>0</v>
      </c>
      <c r="BU98" s="13"/>
    </row>
    <row r="99" spans="2:73" ht="15.75">
      <c r="B99" s="773" t="s">
        <v>208</v>
      </c>
      <c r="C99" s="773" t="s">
        <v>1036</v>
      </c>
      <c r="D99" s="773" t="s">
        <v>1038</v>
      </c>
      <c r="E99" s="773"/>
      <c r="F99" s="773"/>
      <c r="G99" s="773"/>
      <c r="H99" s="773">
        <v>2018</v>
      </c>
      <c r="I99" s="556"/>
      <c r="J99" s="556" t="s">
        <v>589</v>
      </c>
      <c r="K99" s="39"/>
      <c r="L99" s="600"/>
      <c r="M99" s="601"/>
      <c r="N99" s="601"/>
      <c r="O99" s="601"/>
      <c r="P99" s="601"/>
      <c r="Q99" s="601"/>
      <c r="R99" s="601"/>
      <c r="S99" s="777"/>
      <c r="T99" s="777"/>
      <c r="U99" s="777"/>
      <c r="V99" s="777"/>
      <c r="W99" s="777"/>
      <c r="X99" s="777"/>
      <c r="Y99" s="777"/>
      <c r="Z99" s="777"/>
      <c r="AA99" s="777"/>
      <c r="AB99" s="777"/>
      <c r="AC99" s="777"/>
      <c r="AD99" s="777"/>
      <c r="AE99" s="777"/>
      <c r="AF99" s="777"/>
      <c r="AG99" s="777"/>
      <c r="AH99" s="777"/>
      <c r="AI99" s="777"/>
      <c r="AJ99" s="777"/>
      <c r="AK99" s="777"/>
      <c r="AL99" s="777"/>
      <c r="AM99" s="777"/>
      <c r="AN99" s="777"/>
      <c r="AO99" s="778"/>
      <c r="AP99" s="39"/>
      <c r="AQ99" s="600"/>
      <c r="AR99" s="601"/>
      <c r="AS99" s="601"/>
      <c r="AT99" s="601"/>
      <c r="AU99" s="601"/>
      <c r="AV99" s="601"/>
      <c r="AW99" s="601"/>
      <c r="AX99" s="777">
        <v>3248301.8129647598</v>
      </c>
      <c r="AY99" s="777">
        <v>3248301.8129647598</v>
      </c>
      <c r="AZ99" s="777">
        <v>3248301.8129647598</v>
      </c>
      <c r="BA99" s="777">
        <v>3248301.8129647598</v>
      </c>
      <c r="BB99" s="777">
        <v>3248301.8129647598</v>
      </c>
      <c r="BC99" s="777">
        <v>3248301.8129647598</v>
      </c>
      <c r="BD99" s="777">
        <v>3248301.8129647598</v>
      </c>
      <c r="BE99" s="777">
        <v>3248301.8129647598</v>
      </c>
      <c r="BF99" s="777">
        <v>3248301.8129647598</v>
      </c>
      <c r="BG99" s="777">
        <v>3248301.8129647598</v>
      </c>
      <c r="BH99" s="777">
        <v>3248301.8129647598</v>
      </c>
      <c r="BI99" s="777">
        <v>3248301.8129647598</v>
      </c>
      <c r="BJ99" s="777">
        <v>3248301.8129647598</v>
      </c>
      <c r="BK99" s="777">
        <v>3248301.8129647598</v>
      </c>
      <c r="BL99" s="777">
        <v>3248301.8129647598</v>
      </c>
      <c r="BM99" s="777">
        <v>3248301.8129647598</v>
      </c>
      <c r="BN99" s="777">
        <v>3248301.8129647598</v>
      </c>
      <c r="BO99" s="777">
        <v>3248301.8129647598</v>
      </c>
      <c r="BP99" s="777">
        <v>3121589.0126913022</v>
      </c>
      <c r="BQ99" s="777">
        <v>0</v>
      </c>
      <c r="BR99" s="777">
        <v>0</v>
      </c>
      <c r="BS99" s="777">
        <v>0</v>
      </c>
      <c r="BT99" s="778">
        <v>0</v>
      </c>
      <c r="BU99" s="13"/>
    </row>
    <row r="100" spans="2:73" ht="15.75">
      <c r="B100" s="773" t="s">
        <v>208</v>
      </c>
      <c r="C100" s="773" t="s">
        <v>1036</v>
      </c>
      <c r="D100" s="773" t="s">
        <v>115</v>
      </c>
      <c r="E100" s="773"/>
      <c r="F100" s="773"/>
      <c r="G100" s="773"/>
      <c r="H100" s="773">
        <v>2018</v>
      </c>
      <c r="I100" s="556"/>
      <c r="J100" s="556" t="s">
        <v>589</v>
      </c>
      <c r="K100" s="39"/>
      <c r="L100" s="600"/>
      <c r="M100" s="601"/>
      <c r="N100" s="601"/>
      <c r="O100" s="601"/>
      <c r="P100" s="601"/>
      <c r="Q100" s="601"/>
      <c r="R100" s="601"/>
      <c r="S100" s="777">
        <v>15.689731958762893</v>
      </c>
      <c r="T100" s="777">
        <v>15.689731958762893</v>
      </c>
      <c r="U100" s="777">
        <v>15.689731958762893</v>
      </c>
      <c r="V100" s="777">
        <v>15.689731958762893</v>
      </c>
      <c r="W100" s="777">
        <v>15.689731958762893</v>
      </c>
      <c r="X100" s="777">
        <v>15.689731958762893</v>
      </c>
      <c r="Y100" s="777">
        <v>15.689731958762893</v>
      </c>
      <c r="Z100" s="777">
        <v>15.689731958762893</v>
      </c>
      <c r="AA100" s="777">
        <v>15.689731958762893</v>
      </c>
      <c r="AB100" s="777">
        <v>15.689731958762893</v>
      </c>
      <c r="AC100" s="777">
        <v>15.689731958762893</v>
      </c>
      <c r="AD100" s="777">
        <v>15.689731958762893</v>
      </c>
      <c r="AE100" s="777">
        <v>15.689731958762893</v>
      </c>
      <c r="AF100" s="777">
        <v>15.689731958762893</v>
      </c>
      <c r="AG100" s="777">
        <v>15.689731958762893</v>
      </c>
      <c r="AH100" s="777">
        <v>9.8866804123711383</v>
      </c>
      <c r="AI100" s="777">
        <v>8.3821855670103123</v>
      </c>
      <c r="AJ100" s="777">
        <v>8.3821855670103123</v>
      </c>
      <c r="AK100" s="777">
        <v>8.3821855670103123</v>
      </c>
      <c r="AL100" s="777">
        <v>8.3821855670103123</v>
      </c>
      <c r="AM100" s="777">
        <v>8.3821855670103123</v>
      </c>
      <c r="AN100" s="777">
        <v>8.3821855670103123</v>
      </c>
      <c r="AO100" s="778">
        <v>8.3821855670103123</v>
      </c>
      <c r="AP100" s="39"/>
      <c r="AQ100" s="600"/>
      <c r="AR100" s="601"/>
      <c r="AS100" s="601"/>
      <c r="AT100" s="601"/>
      <c r="AU100" s="601"/>
      <c r="AV100" s="601"/>
      <c r="AW100" s="601"/>
      <c r="AX100" s="777">
        <v>267761.04947553569</v>
      </c>
      <c r="AY100" s="777">
        <v>267761.04947553569</v>
      </c>
      <c r="AZ100" s="777">
        <v>267761.04947553569</v>
      </c>
      <c r="BA100" s="777">
        <v>267761.04947553569</v>
      </c>
      <c r="BB100" s="777">
        <v>267761.04947553569</v>
      </c>
      <c r="BC100" s="777">
        <v>267761.04947553569</v>
      </c>
      <c r="BD100" s="777">
        <v>267761.04947553569</v>
      </c>
      <c r="BE100" s="777">
        <v>267761.04947553569</v>
      </c>
      <c r="BF100" s="777">
        <v>267761.04947553569</v>
      </c>
      <c r="BG100" s="777">
        <v>267761.04947553569</v>
      </c>
      <c r="BH100" s="777">
        <v>260634.37258063295</v>
      </c>
      <c r="BI100" s="777">
        <v>260634.37258063295</v>
      </c>
      <c r="BJ100" s="777">
        <v>260634.37258063295</v>
      </c>
      <c r="BK100" s="777">
        <v>260634.37258063295</v>
      </c>
      <c r="BL100" s="777">
        <v>260634.37258063295</v>
      </c>
      <c r="BM100" s="777">
        <v>202018.75726153055</v>
      </c>
      <c r="BN100" s="777">
        <v>86155.341318121224</v>
      </c>
      <c r="BO100" s="777">
        <v>86137.224567196783</v>
      </c>
      <c r="BP100" s="777">
        <v>86137.224567196783</v>
      </c>
      <c r="BQ100" s="777">
        <v>86137.224567196783</v>
      </c>
      <c r="BR100" s="777">
        <v>86100.991065347902</v>
      </c>
      <c r="BS100" s="777">
        <v>86100.991065347902</v>
      </c>
      <c r="BT100" s="778">
        <v>86100.991065347902</v>
      </c>
      <c r="BU100" s="13"/>
    </row>
    <row r="101" spans="2:73">
      <c r="B101" s="773" t="s">
        <v>208</v>
      </c>
      <c r="C101" s="773" t="s">
        <v>1036</v>
      </c>
      <c r="D101" s="773" t="s">
        <v>116</v>
      </c>
      <c r="E101" s="773"/>
      <c r="F101" s="773"/>
      <c r="G101" s="773"/>
      <c r="H101" s="773">
        <v>2018</v>
      </c>
      <c r="I101" s="556"/>
      <c r="J101" s="556" t="s">
        <v>589</v>
      </c>
      <c r="K101" s="39"/>
      <c r="L101" s="600"/>
      <c r="M101" s="601"/>
      <c r="N101" s="601"/>
      <c r="O101" s="601"/>
      <c r="P101" s="601"/>
      <c r="Q101" s="601"/>
      <c r="R101" s="601"/>
      <c r="S101" s="777">
        <v>485.04340974559682</v>
      </c>
      <c r="T101" s="777">
        <v>485.04340974559682</v>
      </c>
      <c r="U101" s="777">
        <v>485.04340974559682</v>
      </c>
      <c r="V101" s="777">
        <v>485.04340974559682</v>
      </c>
      <c r="W101" s="777">
        <v>485.04340974559682</v>
      </c>
      <c r="X101" s="777">
        <v>485.04340974559682</v>
      </c>
      <c r="Y101" s="777">
        <v>485.04340974559682</v>
      </c>
      <c r="Z101" s="777">
        <v>485.04340974559682</v>
      </c>
      <c r="AA101" s="777">
        <v>485.04340974559682</v>
      </c>
      <c r="AB101" s="777">
        <v>482.10375271683563</v>
      </c>
      <c r="AC101" s="777">
        <v>114.64662412168651</v>
      </c>
      <c r="AD101" s="777">
        <v>114.64662412168651</v>
      </c>
      <c r="AE101" s="777">
        <v>108.76731006416412</v>
      </c>
      <c r="AF101" s="777">
        <v>108.76731006416412</v>
      </c>
      <c r="AG101" s="777">
        <v>97.008681949119349</v>
      </c>
      <c r="AH101" s="777">
        <v>97.008681949119349</v>
      </c>
      <c r="AI101" s="777">
        <v>97.008681949119349</v>
      </c>
      <c r="AJ101" s="777">
        <v>97.008681949119349</v>
      </c>
      <c r="AK101" s="777">
        <v>97.008681949119349</v>
      </c>
      <c r="AL101" s="777">
        <v>97.008681949119349</v>
      </c>
      <c r="AM101" s="777">
        <v>0</v>
      </c>
      <c r="AN101" s="777">
        <v>0</v>
      </c>
      <c r="AO101" s="778">
        <v>0</v>
      </c>
      <c r="AP101" s="39"/>
      <c r="AQ101" s="600"/>
      <c r="AR101" s="601"/>
      <c r="AS101" s="601"/>
      <c r="AT101" s="601"/>
      <c r="AU101" s="601"/>
      <c r="AV101" s="601"/>
      <c r="AW101" s="601"/>
      <c r="AX101" s="777">
        <v>834949.47228732542</v>
      </c>
      <c r="AY101" s="777">
        <v>834949.47228732542</v>
      </c>
      <c r="AZ101" s="777">
        <v>834949.47228732542</v>
      </c>
      <c r="BA101" s="777">
        <v>834949.47228732542</v>
      </c>
      <c r="BB101" s="777">
        <v>834949.47228732542</v>
      </c>
      <c r="BC101" s="777">
        <v>834949.47228732542</v>
      </c>
      <c r="BD101" s="777">
        <v>834949.47228732542</v>
      </c>
      <c r="BE101" s="777">
        <v>834949.47228732542</v>
      </c>
      <c r="BF101" s="777">
        <v>834949.47228732542</v>
      </c>
      <c r="BG101" s="777">
        <v>834422.83122643619</v>
      </c>
      <c r="BH101" s="777">
        <v>610294.97170049278</v>
      </c>
      <c r="BI101" s="777">
        <v>608285.53388209979</v>
      </c>
      <c r="BJ101" s="777">
        <v>596686.48035251454</v>
      </c>
      <c r="BK101" s="777">
        <v>596686.48035251454</v>
      </c>
      <c r="BL101" s="777">
        <v>569364.81695388153</v>
      </c>
      <c r="BM101" s="777">
        <v>567776.26031119924</v>
      </c>
      <c r="BN101" s="777">
        <v>567776.26031119924</v>
      </c>
      <c r="BO101" s="777">
        <v>567776.26031119924</v>
      </c>
      <c r="BP101" s="777">
        <v>567776.26031119924</v>
      </c>
      <c r="BQ101" s="777">
        <v>567776.26031119924</v>
      </c>
      <c r="BR101" s="777">
        <v>30135.092180883581</v>
      </c>
      <c r="BS101" s="777">
        <v>30135.092180883581</v>
      </c>
      <c r="BT101" s="778">
        <v>30135.092180883581</v>
      </c>
    </row>
    <row r="102" spans="2:73" ht="15.75">
      <c r="B102" s="773" t="s">
        <v>208</v>
      </c>
      <c r="C102" s="773" t="s">
        <v>1039</v>
      </c>
      <c r="D102" s="773" t="s">
        <v>118</v>
      </c>
      <c r="E102" s="773"/>
      <c r="F102" s="773"/>
      <c r="G102" s="773"/>
      <c r="H102" s="773">
        <v>2018</v>
      </c>
      <c r="I102" s="556"/>
      <c r="J102" s="556" t="s">
        <v>589</v>
      </c>
      <c r="K102" s="39"/>
      <c r="L102" s="600"/>
      <c r="M102" s="601"/>
      <c r="N102" s="601"/>
      <c r="O102" s="601"/>
      <c r="P102" s="601"/>
      <c r="Q102" s="601"/>
      <c r="R102" s="601"/>
      <c r="S102" s="777">
        <v>14828.254211850359</v>
      </c>
      <c r="T102" s="777">
        <v>14904.134403979231</v>
      </c>
      <c r="U102" s="777">
        <v>14904.134403979231</v>
      </c>
      <c r="V102" s="777">
        <v>14904.134403979231</v>
      </c>
      <c r="W102" s="777">
        <v>14904.134403979231</v>
      </c>
      <c r="X102" s="777">
        <v>14012.542146464988</v>
      </c>
      <c r="Y102" s="777">
        <v>14012.542146464988</v>
      </c>
      <c r="Z102" s="777">
        <v>14012.542146464988</v>
      </c>
      <c r="AA102" s="777">
        <v>14004.813608377788</v>
      </c>
      <c r="AB102" s="777">
        <v>14004.813608377788</v>
      </c>
      <c r="AC102" s="777">
        <v>13400.582448833069</v>
      </c>
      <c r="AD102" s="777">
        <v>12890.498935077874</v>
      </c>
      <c r="AE102" s="777">
        <v>3850.9197505402426</v>
      </c>
      <c r="AF102" s="777">
        <v>2400.0623732613517</v>
      </c>
      <c r="AG102" s="777">
        <v>224.12760452879721</v>
      </c>
      <c r="AH102" s="777">
        <v>0</v>
      </c>
      <c r="AI102" s="777">
        <v>0</v>
      </c>
      <c r="AJ102" s="777">
        <v>0</v>
      </c>
      <c r="AK102" s="777">
        <v>0</v>
      </c>
      <c r="AL102" s="777">
        <v>0</v>
      </c>
      <c r="AM102" s="777">
        <v>0</v>
      </c>
      <c r="AN102" s="777">
        <v>0</v>
      </c>
      <c r="AO102" s="778">
        <v>0</v>
      </c>
      <c r="AP102" s="39"/>
      <c r="AQ102" s="600"/>
      <c r="AR102" s="601"/>
      <c r="AS102" s="601"/>
      <c r="AT102" s="601"/>
      <c r="AU102" s="601"/>
      <c r="AV102" s="601"/>
      <c r="AW102" s="601"/>
      <c r="AX102" s="777">
        <v>119405875.00915526</v>
      </c>
      <c r="AY102" s="777">
        <v>119826455.83407129</v>
      </c>
      <c r="AZ102" s="777">
        <v>119826455.83407129</v>
      </c>
      <c r="BA102" s="777">
        <v>119826455.83407129</v>
      </c>
      <c r="BB102" s="777">
        <v>119826455.83407129</v>
      </c>
      <c r="BC102" s="777">
        <v>113348684.03953423</v>
      </c>
      <c r="BD102" s="777">
        <v>113348684.03953423</v>
      </c>
      <c r="BE102" s="777">
        <v>113348684.03953423</v>
      </c>
      <c r="BF102" s="777">
        <v>112820573.2515755</v>
      </c>
      <c r="BG102" s="777">
        <v>112820573.2515755</v>
      </c>
      <c r="BH102" s="777">
        <v>108909161.87528057</v>
      </c>
      <c r="BI102" s="777">
        <v>105745619.36948144</v>
      </c>
      <c r="BJ102" s="777">
        <v>40401003.321943782</v>
      </c>
      <c r="BK102" s="777">
        <v>30761958.587551851</v>
      </c>
      <c r="BL102" s="777">
        <v>4613406.1456419248</v>
      </c>
      <c r="BM102" s="777">
        <v>1847889.0731358724</v>
      </c>
      <c r="BN102" s="777">
        <v>1847889.0731358724</v>
      </c>
      <c r="BO102" s="777">
        <v>1847889.0731358724</v>
      </c>
      <c r="BP102" s="777">
        <v>1847889.0731358724</v>
      </c>
      <c r="BQ102" s="777">
        <v>1847889.0731358724</v>
      </c>
      <c r="BR102" s="777">
        <v>0</v>
      </c>
      <c r="BS102" s="777">
        <v>0</v>
      </c>
      <c r="BT102" s="778">
        <v>0</v>
      </c>
      <c r="BU102" s="13"/>
    </row>
    <row r="103" spans="2:73" ht="15.75">
      <c r="B103" s="773" t="s">
        <v>208</v>
      </c>
      <c r="C103" s="773" t="s">
        <v>1039</v>
      </c>
      <c r="D103" s="773" t="s">
        <v>117</v>
      </c>
      <c r="E103" s="773"/>
      <c r="F103" s="773"/>
      <c r="G103" s="773"/>
      <c r="H103" s="773">
        <v>2018</v>
      </c>
      <c r="I103" s="556"/>
      <c r="J103" s="556" t="s">
        <v>589</v>
      </c>
      <c r="K103" s="39"/>
      <c r="L103" s="600"/>
      <c r="M103" s="601"/>
      <c r="N103" s="601"/>
      <c r="O103" s="601"/>
      <c r="P103" s="601"/>
      <c r="Q103" s="601"/>
      <c r="R103" s="601"/>
      <c r="S103" s="777"/>
      <c r="T103" s="777"/>
      <c r="U103" s="777"/>
      <c r="V103" s="777"/>
      <c r="W103" s="777"/>
      <c r="X103" s="777"/>
      <c r="Y103" s="777"/>
      <c r="Z103" s="777"/>
      <c r="AA103" s="777"/>
      <c r="AB103" s="777"/>
      <c r="AC103" s="777"/>
      <c r="AD103" s="777"/>
      <c r="AE103" s="777"/>
      <c r="AF103" s="777"/>
      <c r="AG103" s="777"/>
      <c r="AH103" s="777"/>
      <c r="AI103" s="777"/>
      <c r="AJ103" s="777"/>
      <c r="AK103" s="777"/>
      <c r="AL103" s="777"/>
      <c r="AM103" s="777"/>
      <c r="AN103" s="777"/>
      <c r="AO103" s="778"/>
      <c r="AP103" s="39"/>
      <c r="AQ103" s="600"/>
      <c r="AR103" s="601"/>
      <c r="AS103" s="601"/>
      <c r="AT103" s="601"/>
      <c r="AU103" s="601"/>
      <c r="AV103" s="601"/>
      <c r="AW103" s="601"/>
      <c r="AX103" s="777"/>
      <c r="AY103" s="777"/>
      <c r="AZ103" s="777"/>
      <c r="BA103" s="777"/>
      <c r="BB103" s="777"/>
      <c r="BC103" s="777"/>
      <c r="BD103" s="777"/>
      <c r="BE103" s="777"/>
      <c r="BF103" s="777"/>
      <c r="BG103" s="777"/>
      <c r="BH103" s="777"/>
      <c r="BI103" s="777"/>
      <c r="BJ103" s="777"/>
      <c r="BK103" s="777"/>
      <c r="BL103" s="777"/>
      <c r="BM103" s="777"/>
      <c r="BN103" s="777"/>
      <c r="BO103" s="777"/>
      <c r="BP103" s="777"/>
      <c r="BQ103" s="777"/>
      <c r="BR103" s="777"/>
      <c r="BS103" s="777"/>
      <c r="BT103" s="778"/>
      <c r="BU103" s="13"/>
    </row>
    <row r="104" spans="2:73" ht="15.75">
      <c r="B104" s="773" t="s">
        <v>208</v>
      </c>
      <c r="C104" s="773" t="s">
        <v>1039</v>
      </c>
      <c r="D104" s="773" t="s">
        <v>119</v>
      </c>
      <c r="E104" s="773"/>
      <c r="F104" s="773"/>
      <c r="G104" s="773"/>
      <c r="H104" s="773">
        <v>2018</v>
      </c>
      <c r="I104" s="556"/>
      <c r="J104" s="556" t="s">
        <v>589</v>
      </c>
      <c r="K104" s="39"/>
      <c r="L104" s="600"/>
      <c r="M104" s="601"/>
      <c r="N104" s="601"/>
      <c r="O104" s="601"/>
      <c r="P104" s="601"/>
      <c r="Q104" s="601"/>
      <c r="R104" s="601"/>
      <c r="S104" s="777">
        <v>2272.1832231139656</v>
      </c>
      <c r="T104" s="777">
        <v>2272.1832231139656</v>
      </c>
      <c r="U104" s="777">
        <v>2234.9343178170152</v>
      </c>
      <c r="V104" s="777">
        <v>2225.1319743178178</v>
      </c>
      <c r="W104" s="777">
        <v>2062.4130722311406</v>
      </c>
      <c r="X104" s="777">
        <v>1776.1846420545755</v>
      </c>
      <c r="Y104" s="777">
        <v>1531.1260545746395</v>
      </c>
      <c r="Z104" s="777">
        <v>1101.7834093097918</v>
      </c>
      <c r="AA104" s="777">
        <v>843.00154093097944</v>
      </c>
      <c r="AB104" s="777">
        <v>570.49639165329074</v>
      </c>
      <c r="AC104" s="777">
        <v>339.16108507223129</v>
      </c>
      <c r="AD104" s="777">
        <v>194.08640128410923</v>
      </c>
      <c r="AE104" s="777">
        <v>119.5885906902087</v>
      </c>
      <c r="AF104" s="777">
        <v>90.181560192616388</v>
      </c>
      <c r="AG104" s="777">
        <v>52.932654895666147</v>
      </c>
      <c r="AH104" s="777">
        <v>50.972186195826659</v>
      </c>
      <c r="AI104" s="777">
        <v>49.01171749598717</v>
      </c>
      <c r="AJ104" s="777">
        <v>45.090780096308201</v>
      </c>
      <c r="AK104" s="777">
        <v>25.486093097913329</v>
      </c>
      <c r="AL104" s="777">
        <v>25.486093097913329</v>
      </c>
      <c r="AM104" s="777">
        <v>3.9209373996789738</v>
      </c>
      <c r="AN104" s="777">
        <v>0</v>
      </c>
      <c r="AO104" s="778">
        <v>0</v>
      </c>
      <c r="AP104" s="39"/>
      <c r="AQ104" s="600"/>
      <c r="AR104" s="601"/>
      <c r="AS104" s="601"/>
      <c r="AT104" s="601"/>
      <c r="AU104" s="601"/>
      <c r="AV104" s="601"/>
      <c r="AW104" s="601"/>
      <c r="AX104" s="777">
        <v>6885942.1769453548</v>
      </c>
      <c r="AY104" s="777">
        <v>6885942.1769453548</v>
      </c>
      <c r="AZ104" s="777">
        <v>6622552.487660436</v>
      </c>
      <c r="BA104" s="777">
        <v>6561494.4465598157</v>
      </c>
      <c r="BB104" s="777">
        <v>5805398.3402195321</v>
      </c>
      <c r="BC104" s="777">
        <v>4666835.6091298414</v>
      </c>
      <c r="BD104" s="777">
        <v>3850527.5435302537</v>
      </c>
      <c r="BE104" s="777">
        <v>2596669.2918312815</v>
      </c>
      <c r="BF104" s="777">
        <v>1918310.1988407527</v>
      </c>
      <c r="BG104" s="777">
        <v>1271927.0301629072</v>
      </c>
      <c r="BH104" s="777">
        <v>792552.89046594955</v>
      </c>
      <c r="BI104" s="777">
        <v>478352.87219831388</v>
      </c>
      <c r="BJ104" s="777">
        <v>317220.99760288699</v>
      </c>
      <c r="BK104" s="777">
        <v>232758.15268328367</v>
      </c>
      <c r="BL104" s="777">
        <v>131817.47460258886</v>
      </c>
      <c r="BM104" s="777">
        <v>126276.41714488996</v>
      </c>
      <c r="BN104" s="777">
        <v>121484.11616332509</v>
      </c>
      <c r="BO104" s="777">
        <v>111455.71053496511</v>
      </c>
      <c r="BP104" s="777">
        <v>65636.226278784656</v>
      </c>
      <c r="BQ104" s="777">
        <v>64302.219940022485</v>
      </c>
      <c r="BR104" s="777">
        <v>12190.326406937584</v>
      </c>
      <c r="BS104" s="777">
        <v>1095.2347761821718</v>
      </c>
      <c r="BT104" s="778">
        <v>1095.2347761821718</v>
      </c>
      <c r="BU104" s="13"/>
    </row>
    <row r="105" spans="2:73" ht="15.75">
      <c r="B105" s="773" t="s">
        <v>208</v>
      </c>
      <c r="C105" s="773" t="s">
        <v>1039</v>
      </c>
      <c r="D105" s="773" t="s">
        <v>120</v>
      </c>
      <c r="E105" s="773"/>
      <c r="F105" s="773"/>
      <c r="G105" s="773"/>
      <c r="H105" s="773">
        <v>2018</v>
      </c>
      <c r="I105" s="556"/>
      <c r="J105" s="556" t="s">
        <v>589</v>
      </c>
      <c r="K105" s="39"/>
      <c r="L105" s="600"/>
      <c r="M105" s="601"/>
      <c r="N105" s="601"/>
      <c r="O105" s="601"/>
      <c r="P105" s="601"/>
      <c r="Q105" s="601"/>
      <c r="R105" s="601"/>
      <c r="S105" s="777">
        <v>245.43379668049795</v>
      </c>
      <c r="T105" s="777">
        <v>245.43379668049795</v>
      </c>
      <c r="U105" s="777">
        <v>245.43379668049795</v>
      </c>
      <c r="V105" s="777">
        <v>245.43379668049795</v>
      </c>
      <c r="W105" s="777">
        <v>245.43379668049795</v>
      </c>
      <c r="X105" s="777">
        <v>245.43379668049795</v>
      </c>
      <c r="Y105" s="777">
        <v>245.43379668049795</v>
      </c>
      <c r="Z105" s="777">
        <v>245.43379668049795</v>
      </c>
      <c r="AA105" s="777">
        <v>245.43379668049795</v>
      </c>
      <c r="AB105" s="777">
        <v>245.43379668049795</v>
      </c>
      <c r="AC105" s="777">
        <v>245.43379668049795</v>
      </c>
      <c r="AD105" s="777">
        <v>245.43379668049795</v>
      </c>
      <c r="AE105" s="777">
        <v>245.43379668049795</v>
      </c>
      <c r="AF105" s="777">
        <v>245.43379668049795</v>
      </c>
      <c r="AG105" s="777">
        <v>245.43379668049795</v>
      </c>
      <c r="AH105" s="777">
        <v>225.83505394190871</v>
      </c>
      <c r="AI105" s="777">
        <v>214.86695020746888</v>
      </c>
      <c r="AJ105" s="777">
        <v>214.86695020746888</v>
      </c>
      <c r="AK105" s="777">
        <v>214.86695020746888</v>
      </c>
      <c r="AL105" s="777">
        <v>214.86695020746888</v>
      </c>
      <c r="AM105" s="777">
        <v>214.86695020746888</v>
      </c>
      <c r="AN105" s="777">
        <v>214.86695020746888</v>
      </c>
      <c r="AO105" s="778">
        <v>214.86695020746888</v>
      </c>
      <c r="AP105" s="39"/>
      <c r="AQ105" s="600"/>
      <c r="AR105" s="601"/>
      <c r="AS105" s="601"/>
      <c r="AT105" s="601"/>
      <c r="AU105" s="601"/>
      <c r="AV105" s="601"/>
      <c r="AW105" s="601"/>
      <c r="AX105" s="777">
        <v>1748428.1936468899</v>
      </c>
      <c r="AY105" s="777">
        <v>1748428.1936468899</v>
      </c>
      <c r="AZ105" s="777">
        <v>1748428.1936468899</v>
      </c>
      <c r="BA105" s="777">
        <v>1748428.1936468899</v>
      </c>
      <c r="BB105" s="777">
        <v>1748428.1936468899</v>
      </c>
      <c r="BC105" s="777">
        <v>1748428.1936468899</v>
      </c>
      <c r="BD105" s="777">
        <v>1748428.1936468899</v>
      </c>
      <c r="BE105" s="777">
        <v>1748428.1936468899</v>
      </c>
      <c r="BF105" s="777">
        <v>1748428.1936468899</v>
      </c>
      <c r="BG105" s="777">
        <v>1748428.1936468899</v>
      </c>
      <c r="BH105" s="777">
        <v>1748428.1936468899</v>
      </c>
      <c r="BI105" s="777">
        <v>1748428.1936468899</v>
      </c>
      <c r="BJ105" s="777">
        <v>1748428.1936468899</v>
      </c>
      <c r="BK105" s="777">
        <v>1748428.1936468899</v>
      </c>
      <c r="BL105" s="777">
        <v>1748428.1936468899</v>
      </c>
      <c r="BM105" s="777">
        <v>1494296.8313542944</v>
      </c>
      <c r="BN105" s="777">
        <v>1351776.1478599163</v>
      </c>
      <c r="BO105" s="777">
        <v>1351776.1478599163</v>
      </c>
      <c r="BP105" s="777">
        <v>1351776.1478599163</v>
      </c>
      <c r="BQ105" s="777">
        <v>1351776.1478599163</v>
      </c>
      <c r="BR105" s="777">
        <v>1351776.1478599163</v>
      </c>
      <c r="BS105" s="777">
        <v>1351776.1478599163</v>
      </c>
      <c r="BT105" s="778">
        <v>1351776.1478599163</v>
      </c>
      <c r="BU105" s="13"/>
    </row>
    <row r="106" spans="2:73" ht="15.75">
      <c r="B106" s="773" t="s">
        <v>208</v>
      </c>
      <c r="C106" s="773" t="s">
        <v>1039</v>
      </c>
      <c r="D106" s="773" t="s">
        <v>121</v>
      </c>
      <c r="E106" s="773"/>
      <c r="F106" s="773"/>
      <c r="G106" s="773"/>
      <c r="H106" s="773">
        <v>2018</v>
      </c>
      <c r="I106" s="556"/>
      <c r="J106" s="556" t="s">
        <v>589</v>
      </c>
      <c r="K106" s="39"/>
      <c r="L106" s="600"/>
      <c r="M106" s="601"/>
      <c r="N106" s="601"/>
      <c r="O106" s="601"/>
      <c r="P106" s="601"/>
      <c r="Q106" s="601"/>
      <c r="R106" s="601"/>
      <c r="S106" s="777">
        <v>19.373628318584053</v>
      </c>
      <c r="T106" s="777">
        <v>19.373628318584053</v>
      </c>
      <c r="U106" s="777">
        <v>19.373628318584053</v>
      </c>
      <c r="V106" s="777">
        <v>19.373628318584053</v>
      </c>
      <c r="W106" s="777">
        <v>19.373628318584053</v>
      </c>
      <c r="X106" s="777">
        <v>0</v>
      </c>
      <c r="Y106" s="777">
        <v>0</v>
      </c>
      <c r="Z106" s="777">
        <v>0</v>
      </c>
      <c r="AA106" s="777">
        <v>0</v>
      </c>
      <c r="AB106" s="777">
        <v>0</v>
      </c>
      <c r="AC106" s="777">
        <v>0</v>
      </c>
      <c r="AD106" s="777">
        <v>0</v>
      </c>
      <c r="AE106" s="777">
        <v>0</v>
      </c>
      <c r="AF106" s="777">
        <v>0</v>
      </c>
      <c r="AG106" s="777">
        <v>0</v>
      </c>
      <c r="AH106" s="777">
        <v>0</v>
      </c>
      <c r="AI106" s="777">
        <v>0</v>
      </c>
      <c r="AJ106" s="777">
        <v>0</v>
      </c>
      <c r="AK106" s="777">
        <v>0</v>
      </c>
      <c r="AL106" s="777">
        <v>0</v>
      </c>
      <c r="AM106" s="777">
        <v>0</v>
      </c>
      <c r="AN106" s="777">
        <v>0</v>
      </c>
      <c r="AO106" s="778">
        <v>0</v>
      </c>
      <c r="AP106" s="39"/>
      <c r="AQ106" s="600"/>
      <c r="AR106" s="601"/>
      <c r="AS106" s="601"/>
      <c r="AT106" s="601"/>
      <c r="AU106" s="601"/>
      <c r="AV106" s="601"/>
      <c r="AW106" s="601"/>
      <c r="AX106" s="777">
        <v>92527.9226560104</v>
      </c>
      <c r="AY106" s="777">
        <v>92527.9226560104</v>
      </c>
      <c r="AZ106" s="777">
        <v>92527.9226560104</v>
      </c>
      <c r="BA106" s="777">
        <v>92527.9226560104</v>
      </c>
      <c r="BB106" s="777">
        <v>92527.9226560104</v>
      </c>
      <c r="BC106" s="777">
        <v>0</v>
      </c>
      <c r="BD106" s="777">
        <v>0</v>
      </c>
      <c r="BE106" s="777">
        <v>0</v>
      </c>
      <c r="BF106" s="777">
        <v>0</v>
      </c>
      <c r="BG106" s="777">
        <v>0</v>
      </c>
      <c r="BH106" s="777">
        <v>0</v>
      </c>
      <c r="BI106" s="777">
        <v>0</v>
      </c>
      <c r="BJ106" s="777">
        <v>0</v>
      </c>
      <c r="BK106" s="777">
        <v>0</v>
      </c>
      <c r="BL106" s="777">
        <v>0</v>
      </c>
      <c r="BM106" s="777">
        <v>0</v>
      </c>
      <c r="BN106" s="777">
        <v>0</v>
      </c>
      <c r="BO106" s="777">
        <v>0</v>
      </c>
      <c r="BP106" s="777">
        <v>0</v>
      </c>
      <c r="BQ106" s="777">
        <v>0</v>
      </c>
      <c r="BR106" s="777">
        <v>0</v>
      </c>
      <c r="BS106" s="777">
        <v>0</v>
      </c>
      <c r="BT106" s="778">
        <v>0</v>
      </c>
      <c r="BU106" s="13"/>
    </row>
    <row r="107" spans="2:73" ht="15.75">
      <c r="B107" s="773" t="s">
        <v>208</v>
      </c>
      <c r="C107" s="773" t="s">
        <v>1039</v>
      </c>
      <c r="D107" s="773" t="s">
        <v>122</v>
      </c>
      <c r="E107" s="773"/>
      <c r="F107" s="773"/>
      <c r="G107" s="773"/>
      <c r="H107" s="773">
        <v>2018</v>
      </c>
      <c r="I107" s="556"/>
      <c r="J107" s="556" t="s">
        <v>589</v>
      </c>
      <c r="K107" s="39"/>
      <c r="L107" s="600"/>
      <c r="M107" s="601"/>
      <c r="N107" s="601"/>
      <c r="O107" s="601"/>
      <c r="P107" s="601"/>
      <c r="Q107" s="601"/>
      <c r="R107" s="601"/>
      <c r="S107" s="777">
        <v>489.45985401459865</v>
      </c>
      <c r="T107" s="777">
        <v>489.45985401459865</v>
      </c>
      <c r="U107" s="777">
        <v>489.45985401459865</v>
      </c>
      <c r="V107" s="777">
        <v>489.45985401459865</v>
      </c>
      <c r="W107" s="777">
        <v>489.45985401459865</v>
      </c>
      <c r="X107" s="777">
        <v>489.45985401459865</v>
      </c>
      <c r="Y107" s="777">
        <v>489.45985401459865</v>
      </c>
      <c r="Z107" s="777">
        <v>489.45985401459865</v>
      </c>
      <c r="AA107" s="777">
        <v>489.45985401459865</v>
      </c>
      <c r="AB107" s="777">
        <v>489.45985401459865</v>
      </c>
      <c r="AC107" s="777">
        <v>320.5127737226278</v>
      </c>
      <c r="AD107" s="777">
        <v>320.5127737226278</v>
      </c>
      <c r="AE107" s="777">
        <v>320.5127737226278</v>
      </c>
      <c r="AF107" s="777">
        <v>320.5127737226278</v>
      </c>
      <c r="AG107" s="777">
        <v>320.5127737226278</v>
      </c>
      <c r="AH107" s="777">
        <v>320.5127737226278</v>
      </c>
      <c r="AI107" s="777">
        <v>320.5127737226278</v>
      </c>
      <c r="AJ107" s="777">
        <v>320.5127737226278</v>
      </c>
      <c r="AK107" s="777">
        <v>320.5127737226278</v>
      </c>
      <c r="AL107" s="777">
        <v>320.5127737226278</v>
      </c>
      <c r="AM107" s="777">
        <v>0</v>
      </c>
      <c r="AN107" s="777">
        <v>0</v>
      </c>
      <c r="AO107" s="778">
        <v>0</v>
      </c>
      <c r="AP107" s="39"/>
      <c r="AQ107" s="603"/>
      <c r="AR107" s="604"/>
      <c r="AS107" s="604"/>
      <c r="AT107" s="604"/>
      <c r="AU107" s="604"/>
      <c r="AV107" s="604"/>
      <c r="AW107" s="604"/>
      <c r="AX107" s="777">
        <v>3369434.931443173</v>
      </c>
      <c r="AY107" s="777">
        <v>3369434.931443173</v>
      </c>
      <c r="AZ107" s="777">
        <v>3369434.931443173</v>
      </c>
      <c r="BA107" s="777">
        <v>3369434.931443173</v>
      </c>
      <c r="BB107" s="777">
        <v>3369434.931443173</v>
      </c>
      <c r="BC107" s="777">
        <v>3369434.931443173</v>
      </c>
      <c r="BD107" s="777">
        <v>3369434.931443173</v>
      </c>
      <c r="BE107" s="777">
        <v>3369434.931443173</v>
      </c>
      <c r="BF107" s="777">
        <v>3369434.931443173</v>
      </c>
      <c r="BG107" s="777">
        <v>3369434.931443173</v>
      </c>
      <c r="BH107" s="777">
        <v>898890.56525035552</v>
      </c>
      <c r="BI107" s="777">
        <v>898890.56525035552</v>
      </c>
      <c r="BJ107" s="777">
        <v>898890.56525035552</v>
      </c>
      <c r="BK107" s="777">
        <v>898890.56525035552</v>
      </c>
      <c r="BL107" s="777">
        <v>898890.56525035552</v>
      </c>
      <c r="BM107" s="777">
        <v>898890.56525035552</v>
      </c>
      <c r="BN107" s="777">
        <v>898890.56525035552</v>
      </c>
      <c r="BO107" s="777">
        <v>898890.56525035552</v>
      </c>
      <c r="BP107" s="777">
        <v>898890.56525035552</v>
      </c>
      <c r="BQ107" s="777">
        <v>898890.56525035552</v>
      </c>
      <c r="BR107" s="777">
        <v>0</v>
      </c>
      <c r="BS107" s="777">
        <v>0</v>
      </c>
      <c r="BT107" s="778">
        <v>0</v>
      </c>
      <c r="BU107" s="13"/>
    </row>
    <row r="108" spans="2:73" ht="15.75">
      <c r="B108" s="773" t="s">
        <v>208</v>
      </c>
      <c r="C108" s="773" t="s">
        <v>1039</v>
      </c>
      <c r="D108" s="773" t="s">
        <v>124</v>
      </c>
      <c r="E108" s="773"/>
      <c r="F108" s="773"/>
      <c r="G108" s="773"/>
      <c r="H108" s="773">
        <v>2018</v>
      </c>
      <c r="I108" s="556"/>
      <c r="J108" s="556" t="s">
        <v>589</v>
      </c>
      <c r="K108" s="39"/>
      <c r="L108" s="600"/>
      <c r="M108" s="601"/>
      <c r="N108" s="601"/>
      <c r="O108" s="601"/>
      <c r="P108" s="601"/>
      <c r="Q108" s="601"/>
      <c r="R108" s="601"/>
      <c r="S108" s="777"/>
      <c r="T108" s="777"/>
      <c r="U108" s="777"/>
      <c r="V108" s="777"/>
      <c r="W108" s="777"/>
      <c r="X108" s="777"/>
      <c r="Y108" s="777"/>
      <c r="Z108" s="777"/>
      <c r="AA108" s="777"/>
      <c r="AB108" s="777"/>
      <c r="AC108" s="777"/>
      <c r="AD108" s="777"/>
      <c r="AE108" s="777"/>
      <c r="AF108" s="777"/>
      <c r="AG108" s="777"/>
      <c r="AH108" s="777"/>
      <c r="AI108" s="777"/>
      <c r="AJ108" s="777"/>
      <c r="AK108" s="777"/>
      <c r="AL108" s="777"/>
      <c r="AM108" s="777"/>
      <c r="AN108" s="777"/>
      <c r="AO108" s="778"/>
      <c r="AP108" s="39"/>
      <c r="AQ108" s="597"/>
      <c r="AR108" s="598"/>
      <c r="AS108" s="598"/>
      <c r="AT108" s="598"/>
      <c r="AU108" s="598"/>
      <c r="AV108" s="598"/>
      <c r="AW108" s="598"/>
      <c r="AX108" s="777"/>
      <c r="AY108" s="777"/>
      <c r="AZ108" s="777"/>
      <c r="BA108" s="777"/>
      <c r="BB108" s="777"/>
      <c r="BC108" s="777"/>
      <c r="BD108" s="777"/>
      <c r="BE108" s="777"/>
      <c r="BF108" s="777"/>
      <c r="BG108" s="777"/>
      <c r="BH108" s="777"/>
      <c r="BI108" s="777"/>
      <c r="BJ108" s="777"/>
      <c r="BK108" s="777"/>
      <c r="BL108" s="777"/>
      <c r="BM108" s="777"/>
      <c r="BN108" s="777"/>
      <c r="BO108" s="777"/>
      <c r="BP108" s="777"/>
      <c r="BQ108" s="777"/>
      <c r="BR108" s="777"/>
      <c r="BS108" s="777"/>
      <c r="BT108" s="778"/>
      <c r="BU108" s="13"/>
    </row>
    <row r="109" spans="2:73" ht="15.75">
      <c r="B109" s="773" t="s">
        <v>208</v>
      </c>
      <c r="C109" s="773" t="s">
        <v>1039</v>
      </c>
      <c r="D109" s="773" t="s">
        <v>1040</v>
      </c>
      <c r="E109" s="773"/>
      <c r="F109" s="773"/>
      <c r="G109" s="773"/>
      <c r="H109" s="773">
        <v>2018</v>
      </c>
      <c r="I109" s="556"/>
      <c r="J109" s="556" t="s">
        <v>589</v>
      </c>
      <c r="K109" s="39"/>
      <c r="L109" s="600"/>
      <c r="M109" s="601"/>
      <c r="N109" s="601"/>
      <c r="O109" s="601"/>
      <c r="P109" s="601"/>
      <c r="Q109" s="601"/>
      <c r="R109" s="601"/>
      <c r="S109" s="777"/>
      <c r="T109" s="777"/>
      <c r="U109" s="777"/>
      <c r="V109" s="777"/>
      <c r="W109" s="777"/>
      <c r="X109" s="777"/>
      <c r="Y109" s="777"/>
      <c r="Z109" s="777"/>
      <c r="AA109" s="777"/>
      <c r="AB109" s="777"/>
      <c r="AC109" s="777"/>
      <c r="AD109" s="777"/>
      <c r="AE109" s="777"/>
      <c r="AF109" s="777"/>
      <c r="AG109" s="777"/>
      <c r="AH109" s="777"/>
      <c r="AI109" s="777"/>
      <c r="AJ109" s="777"/>
      <c r="AK109" s="777"/>
      <c r="AL109" s="777"/>
      <c r="AM109" s="777"/>
      <c r="AN109" s="777"/>
      <c r="AO109" s="778"/>
      <c r="AP109" s="39"/>
      <c r="AQ109" s="600"/>
      <c r="AR109" s="601"/>
      <c r="AS109" s="601"/>
      <c r="AT109" s="601"/>
      <c r="AU109" s="601"/>
      <c r="AV109" s="601"/>
      <c r="AW109" s="601"/>
      <c r="AX109" s="777"/>
      <c r="AY109" s="777"/>
      <c r="AZ109" s="777"/>
      <c r="BA109" s="777"/>
      <c r="BB109" s="777"/>
      <c r="BC109" s="777"/>
      <c r="BD109" s="777"/>
      <c r="BE109" s="777"/>
      <c r="BF109" s="777"/>
      <c r="BG109" s="777"/>
      <c r="BH109" s="777"/>
      <c r="BI109" s="777"/>
      <c r="BJ109" s="777"/>
      <c r="BK109" s="777"/>
      <c r="BL109" s="777"/>
      <c r="BM109" s="777"/>
      <c r="BN109" s="777"/>
      <c r="BO109" s="777"/>
      <c r="BP109" s="777"/>
      <c r="BQ109" s="777"/>
      <c r="BR109" s="777"/>
      <c r="BS109" s="777"/>
      <c r="BT109" s="778"/>
      <c r="BU109" s="13"/>
    </row>
    <row r="110" spans="2:73" ht="15.75">
      <c r="B110" s="773" t="s">
        <v>208</v>
      </c>
      <c r="C110" s="773" t="s">
        <v>1039</v>
      </c>
      <c r="D110" s="773" t="s">
        <v>1041</v>
      </c>
      <c r="E110" s="773"/>
      <c r="F110" s="773"/>
      <c r="G110" s="773"/>
      <c r="H110" s="773">
        <v>2018</v>
      </c>
      <c r="I110" s="556"/>
      <c r="J110" s="556" t="s">
        <v>589</v>
      </c>
      <c r="K110" s="39"/>
      <c r="L110" s="600"/>
      <c r="M110" s="601"/>
      <c r="N110" s="601"/>
      <c r="O110" s="601"/>
      <c r="P110" s="601"/>
      <c r="Q110" s="601"/>
      <c r="R110" s="601"/>
      <c r="S110" s="777"/>
      <c r="T110" s="777"/>
      <c r="U110" s="777"/>
      <c r="V110" s="777"/>
      <c r="W110" s="777"/>
      <c r="X110" s="777"/>
      <c r="Y110" s="777"/>
      <c r="Z110" s="777"/>
      <c r="AA110" s="777"/>
      <c r="AB110" s="777"/>
      <c r="AC110" s="777"/>
      <c r="AD110" s="777"/>
      <c r="AE110" s="777"/>
      <c r="AF110" s="777"/>
      <c r="AG110" s="777"/>
      <c r="AH110" s="777"/>
      <c r="AI110" s="777"/>
      <c r="AJ110" s="777"/>
      <c r="AK110" s="777"/>
      <c r="AL110" s="777"/>
      <c r="AM110" s="777"/>
      <c r="AN110" s="777"/>
      <c r="AO110" s="778"/>
      <c r="AP110" s="39"/>
      <c r="AQ110" s="600"/>
      <c r="AR110" s="601"/>
      <c r="AS110" s="601"/>
      <c r="AT110" s="601"/>
      <c r="AU110" s="601"/>
      <c r="AV110" s="601"/>
      <c r="AW110" s="601"/>
      <c r="AX110" s="777">
        <v>215780.66999999998</v>
      </c>
      <c r="AY110" s="777">
        <v>215780.66999999998</v>
      </c>
      <c r="AZ110" s="777">
        <v>215780.66999999998</v>
      </c>
      <c r="BA110" s="777">
        <v>215780.66999999998</v>
      </c>
      <c r="BB110" s="777">
        <v>215780.66999999998</v>
      </c>
      <c r="BC110" s="777">
        <v>215780.66999999998</v>
      </c>
      <c r="BD110" s="777">
        <v>215780.66999999998</v>
      </c>
      <c r="BE110" s="777">
        <v>215780.66999999998</v>
      </c>
      <c r="BF110" s="777">
        <v>212350.12033440926</v>
      </c>
      <c r="BG110" s="777">
        <v>178404.77866205914</v>
      </c>
      <c r="BH110" s="777">
        <v>113388.63077386474</v>
      </c>
      <c r="BI110" s="777">
        <v>75848.29301695191</v>
      </c>
      <c r="BJ110" s="777">
        <v>49766.623919071477</v>
      </c>
      <c r="BK110" s="777">
        <v>0</v>
      </c>
      <c r="BL110" s="777">
        <v>0</v>
      </c>
      <c r="BM110" s="777">
        <v>0</v>
      </c>
      <c r="BN110" s="777">
        <v>0</v>
      </c>
      <c r="BO110" s="777">
        <v>0</v>
      </c>
      <c r="BP110" s="777">
        <v>0</v>
      </c>
      <c r="BQ110" s="777">
        <v>0</v>
      </c>
      <c r="BR110" s="777">
        <v>0</v>
      </c>
      <c r="BS110" s="777">
        <v>0</v>
      </c>
      <c r="BT110" s="778">
        <v>0</v>
      </c>
      <c r="BU110" s="13"/>
    </row>
    <row r="111" spans="2:73" ht="15.75">
      <c r="B111" s="773" t="s">
        <v>208</v>
      </c>
      <c r="C111" s="773" t="s">
        <v>1039</v>
      </c>
      <c r="D111" s="773" t="s">
        <v>1042</v>
      </c>
      <c r="E111" s="773"/>
      <c r="F111" s="773"/>
      <c r="G111" s="773"/>
      <c r="H111" s="773">
        <v>2018</v>
      </c>
      <c r="I111" s="556"/>
      <c r="J111" s="556" t="s">
        <v>589</v>
      </c>
      <c r="K111" s="39"/>
      <c r="L111" s="600"/>
      <c r="M111" s="601"/>
      <c r="N111" s="601"/>
      <c r="O111" s="601"/>
      <c r="P111" s="601"/>
      <c r="Q111" s="601"/>
      <c r="R111" s="601"/>
      <c r="S111" s="777">
        <v>940.6872376357087</v>
      </c>
      <c r="T111" s="777">
        <v>940.6872376357087</v>
      </c>
      <c r="U111" s="777">
        <v>940.6872376357087</v>
      </c>
      <c r="V111" s="777">
        <v>940.6872376357087</v>
      </c>
      <c r="W111" s="777">
        <v>940.6872376357087</v>
      </c>
      <c r="X111" s="777">
        <v>940.6872376357087</v>
      </c>
      <c r="Y111" s="777">
        <v>940.6872376357087</v>
      </c>
      <c r="Z111" s="777">
        <v>940.6872376357087</v>
      </c>
      <c r="AA111" s="777">
        <v>940.6872376357087</v>
      </c>
      <c r="AB111" s="777">
        <v>940.6872376357087</v>
      </c>
      <c r="AC111" s="777">
        <v>940.6872376357087</v>
      </c>
      <c r="AD111" s="777">
        <v>940.6872376357087</v>
      </c>
      <c r="AE111" s="777">
        <v>940.6872376357087</v>
      </c>
      <c r="AF111" s="777">
        <v>940.6872376357087</v>
      </c>
      <c r="AG111" s="777">
        <v>940.6872376357087</v>
      </c>
      <c r="AH111" s="777">
        <v>0</v>
      </c>
      <c r="AI111" s="777">
        <v>0</v>
      </c>
      <c r="AJ111" s="777">
        <v>0</v>
      </c>
      <c r="AK111" s="777">
        <v>0</v>
      </c>
      <c r="AL111" s="777">
        <v>0</v>
      </c>
      <c r="AM111" s="777">
        <v>0</v>
      </c>
      <c r="AN111" s="777">
        <v>0</v>
      </c>
      <c r="AO111" s="778">
        <v>0</v>
      </c>
      <c r="AP111" s="39"/>
      <c r="AQ111" s="600"/>
      <c r="AR111" s="601"/>
      <c r="AS111" s="601"/>
      <c r="AT111" s="601"/>
      <c r="AU111" s="601"/>
      <c r="AV111" s="601"/>
      <c r="AW111" s="601"/>
      <c r="AX111" s="777">
        <v>5713080.3000000035</v>
      </c>
      <c r="AY111" s="777">
        <v>5713080.3000000035</v>
      </c>
      <c r="AZ111" s="777">
        <v>5713080.3000000035</v>
      </c>
      <c r="BA111" s="777">
        <v>5713080.3000000035</v>
      </c>
      <c r="BB111" s="777">
        <v>5713080.3000000035</v>
      </c>
      <c r="BC111" s="777">
        <v>5713080.3000000035</v>
      </c>
      <c r="BD111" s="777">
        <v>5713080.3000000035</v>
      </c>
      <c r="BE111" s="777">
        <v>5713080.3000000035</v>
      </c>
      <c r="BF111" s="777">
        <v>5713080.3000000035</v>
      </c>
      <c r="BG111" s="777">
        <v>5713080.3000000035</v>
      </c>
      <c r="BH111" s="777">
        <v>5713080.3000000035</v>
      </c>
      <c r="BI111" s="777">
        <v>5713080.3000000035</v>
      </c>
      <c r="BJ111" s="777">
        <v>5713080.3000000035</v>
      </c>
      <c r="BK111" s="777">
        <v>5713080.3000000035</v>
      </c>
      <c r="BL111" s="777">
        <v>5713080.3000000035</v>
      </c>
      <c r="BM111" s="777">
        <v>0</v>
      </c>
      <c r="BN111" s="777">
        <v>0</v>
      </c>
      <c r="BO111" s="777">
        <v>0</v>
      </c>
      <c r="BP111" s="777">
        <v>0</v>
      </c>
      <c r="BQ111" s="777">
        <v>0</v>
      </c>
      <c r="BR111" s="777">
        <v>0</v>
      </c>
      <c r="BS111" s="777">
        <v>0</v>
      </c>
      <c r="BT111" s="778">
        <v>0</v>
      </c>
      <c r="BU111" s="13"/>
    </row>
    <row r="112" spans="2:73">
      <c r="B112" s="773" t="s">
        <v>208</v>
      </c>
      <c r="C112" s="773" t="s">
        <v>1039</v>
      </c>
      <c r="D112" s="773" t="s">
        <v>1043</v>
      </c>
      <c r="E112" s="773"/>
      <c r="F112" s="773"/>
      <c r="G112" s="773"/>
      <c r="H112" s="773">
        <v>2018</v>
      </c>
      <c r="I112" s="556"/>
      <c r="J112" s="556" t="s">
        <v>589</v>
      </c>
      <c r="K112" s="39"/>
      <c r="L112" s="600"/>
      <c r="M112" s="601"/>
      <c r="N112" s="601"/>
      <c r="O112" s="601"/>
      <c r="P112" s="601"/>
      <c r="Q112" s="601"/>
      <c r="R112" s="601"/>
      <c r="S112" s="777">
        <v>547.44312887877538</v>
      </c>
      <c r="T112" s="777">
        <v>547.44312887877538</v>
      </c>
      <c r="U112" s="777">
        <v>547.44312887877538</v>
      </c>
      <c r="V112" s="777">
        <v>547.44312887877538</v>
      </c>
      <c r="W112" s="777">
        <v>547.44312887877538</v>
      </c>
      <c r="X112" s="777">
        <v>547.44312887877538</v>
      </c>
      <c r="Y112" s="777">
        <v>547.44312887877538</v>
      </c>
      <c r="Z112" s="777">
        <v>547.44312887877538</v>
      </c>
      <c r="AA112" s="777">
        <v>547.44312887877538</v>
      </c>
      <c r="AB112" s="777">
        <v>547.44312887877538</v>
      </c>
      <c r="AC112" s="777">
        <v>0</v>
      </c>
      <c r="AD112" s="777">
        <v>0</v>
      </c>
      <c r="AE112" s="777">
        <v>0</v>
      </c>
      <c r="AF112" s="777">
        <v>0</v>
      </c>
      <c r="AG112" s="777">
        <v>0</v>
      </c>
      <c r="AH112" s="777">
        <v>0</v>
      </c>
      <c r="AI112" s="777">
        <v>0</v>
      </c>
      <c r="AJ112" s="777">
        <v>0</v>
      </c>
      <c r="AK112" s="777">
        <v>0</v>
      </c>
      <c r="AL112" s="777">
        <v>0</v>
      </c>
      <c r="AM112" s="777">
        <v>0</v>
      </c>
      <c r="AN112" s="777">
        <v>0</v>
      </c>
      <c r="AO112" s="778">
        <v>0</v>
      </c>
      <c r="AP112" s="39"/>
      <c r="AQ112" s="600"/>
      <c r="AR112" s="601"/>
      <c r="AS112" s="601"/>
      <c r="AT112" s="601"/>
      <c r="AU112" s="601"/>
      <c r="AV112" s="601"/>
      <c r="AW112" s="601"/>
      <c r="AX112" s="777">
        <v>2382983.7405918417</v>
      </c>
      <c r="AY112" s="777">
        <v>2382983.7405918417</v>
      </c>
      <c r="AZ112" s="777">
        <v>2382983.7405918417</v>
      </c>
      <c r="BA112" s="777">
        <v>2382983.7405918417</v>
      </c>
      <c r="BB112" s="777">
        <v>2382983.7405918417</v>
      </c>
      <c r="BC112" s="777">
        <v>2382983.7405918417</v>
      </c>
      <c r="BD112" s="777">
        <v>2382983.7405918417</v>
      </c>
      <c r="BE112" s="777">
        <v>2382983.7405918417</v>
      </c>
      <c r="BF112" s="777">
        <v>2382983.7405918417</v>
      </c>
      <c r="BG112" s="777">
        <v>2382983.7405918417</v>
      </c>
      <c r="BH112" s="777">
        <v>0</v>
      </c>
      <c r="BI112" s="777">
        <v>0</v>
      </c>
      <c r="BJ112" s="777">
        <v>0</v>
      </c>
      <c r="BK112" s="777">
        <v>0</v>
      </c>
      <c r="BL112" s="777">
        <v>0</v>
      </c>
      <c r="BM112" s="777">
        <v>0</v>
      </c>
      <c r="BN112" s="777">
        <v>0</v>
      </c>
      <c r="BO112" s="777">
        <v>0</v>
      </c>
      <c r="BP112" s="777">
        <v>0</v>
      </c>
      <c r="BQ112" s="777">
        <v>0</v>
      </c>
      <c r="BR112" s="777">
        <v>0</v>
      </c>
      <c r="BS112" s="777">
        <v>0</v>
      </c>
      <c r="BT112" s="778">
        <v>0</v>
      </c>
    </row>
    <row r="113" spans="2:73">
      <c r="B113" s="773" t="s">
        <v>208</v>
      </c>
      <c r="C113" s="773" t="s">
        <v>1039</v>
      </c>
      <c r="D113" s="773" t="s">
        <v>1100</v>
      </c>
      <c r="E113" s="773"/>
      <c r="F113" s="773"/>
      <c r="G113" s="773"/>
      <c r="H113" s="773">
        <v>2018</v>
      </c>
      <c r="I113" s="556"/>
      <c r="J113" s="556" t="s">
        <v>589</v>
      </c>
      <c r="K113" s="39"/>
      <c r="L113" s="600"/>
      <c r="M113" s="601"/>
      <c r="N113" s="601"/>
      <c r="O113" s="601"/>
      <c r="P113" s="601"/>
      <c r="Q113" s="601"/>
      <c r="R113" s="601"/>
      <c r="S113" s="777"/>
      <c r="T113" s="777"/>
      <c r="U113" s="777"/>
      <c r="V113" s="777"/>
      <c r="W113" s="777"/>
      <c r="X113" s="777"/>
      <c r="Y113" s="777"/>
      <c r="Z113" s="777"/>
      <c r="AA113" s="777"/>
      <c r="AB113" s="777"/>
      <c r="AC113" s="777"/>
      <c r="AD113" s="777"/>
      <c r="AE113" s="777"/>
      <c r="AF113" s="777"/>
      <c r="AG113" s="777"/>
      <c r="AH113" s="777"/>
      <c r="AI113" s="777"/>
      <c r="AJ113" s="777"/>
      <c r="AK113" s="777"/>
      <c r="AL113" s="777"/>
      <c r="AM113" s="777"/>
      <c r="AN113" s="777"/>
      <c r="AO113" s="778"/>
      <c r="AP113" s="39"/>
      <c r="AQ113" s="600"/>
      <c r="AR113" s="601"/>
      <c r="AS113" s="601"/>
      <c r="AT113" s="601"/>
      <c r="AU113" s="601"/>
      <c r="AV113" s="601"/>
      <c r="AW113" s="601"/>
      <c r="AX113" s="777"/>
      <c r="AY113" s="777"/>
      <c r="AZ113" s="777"/>
      <c r="BA113" s="777"/>
      <c r="BB113" s="777"/>
      <c r="BC113" s="777"/>
      <c r="BD113" s="777"/>
      <c r="BE113" s="777"/>
      <c r="BF113" s="777"/>
      <c r="BG113" s="777"/>
      <c r="BH113" s="777"/>
      <c r="BI113" s="777"/>
      <c r="BJ113" s="777"/>
      <c r="BK113" s="777"/>
      <c r="BL113" s="777"/>
      <c r="BM113" s="777"/>
      <c r="BN113" s="777"/>
      <c r="BO113" s="777"/>
      <c r="BP113" s="777"/>
      <c r="BQ113" s="777"/>
      <c r="BR113" s="777"/>
      <c r="BS113" s="777"/>
      <c r="BT113" s="778"/>
    </row>
    <row r="114" spans="2:73">
      <c r="B114" s="773" t="s">
        <v>208</v>
      </c>
      <c r="C114" s="773" t="s">
        <v>1039</v>
      </c>
      <c r="D114" s="773" t="s">
        <v>125</v>
      </c>
      <c r="E114" s="773"/>
      <c r="F114" s="773"/>
      <c r="G114" s="773"/>
      <c r="H114" s="773">
        <v>2018</v>
      </c>
      <c r="I114" s="556"/>
      <c r="J114" s="556" t="s">
        <v>589</v>
      </c>
      <c r="K114" s="39"/>
      <c r="L114" s="600"/>
      <c r="M114" s="601"/>
      <c r="N114" s="601"/>
      <c r="O114" s="601"/>
      <c r="P114" s="601"/>
      <c r="Q114" s="601"/>
      <c r="R114" s="601"/>
      <c r="S114" s="777">
        <v>1350.6420448877886</v>
      </c>
      <c r="T114" s="777">
        <v>1350.6420448877886</v>
      </c>
      <c r="U114" s="777">
        <v>1350.6420448877886</v>
      </c>
      <c r="V114" s="777">
        <v>1158.500498753124</v>
      </c>
      <c r="W114" s="777">
        <v>991.78945137157689</v>
      </c>
      <c r="X114" s="777">
        <v>991.78945137157689</v>
      </c>
      <c r="Y114" s="777">
        <v>991.78945137157689</v>
      </c>
      <c r="Z114" s="777">
        <v>991.78945137157689</v>
      </c>
      <c r="AA114" s="777">
        <v>991.78945137157689</v>
      </c>
      <c r="AB114" s="777">
        <v>991.78945137157689</v>
      </c>
      <c r="AC114" s="777">
        <v>991.78945137157689</v>
      </c>
      <c r="AD114" s="777">
        <v>991.78945137157689</v>
      </c>
      <c r="AE114" s="777">
        <v>991.78945137157689</v>
      </c>
      <c r="AF114" s="777">
        <v>991.78945137157689</v>
      </c>
      <c r="AG114" s="777">
        <v>991.78945137157689</v>
      </c>
      <c r="AH114" s="777">
        <v>0</v>
      </c>
      <c r="AI114" s="777">
        <v>0</v>
      </c>
      <c r="AJ114" s="777">
        <v>0</v>
      </c>
      <c r="AK114" s="777">
        <v>0</v>
      </c>
      <c r="AL114" s="777">
        <v>0</v>
      </c>
      <c r="AM114" s="777">
        <v>0</v>
      </c>
      <c r="AN114" s="777">
        <v>0</v>
      </c>
      <c r="AO114" s="778">
        <v>0</v>
      </c>
      <c r="AP114" s="39"/>
      <c r="AQ114" s="600"/>
      <c r="AR114" s="601"/>
      <c r="AS114" s="601"/>
      <c r="AT114" s="601"/>
      <c r="AU114" s="601"/>
      <c r="AV114" s="601"/>
      <c r="AW114" s="601"/>
      <c r="AX114" s="777">
        <v>8659818.2333332226</v>
      </c>
      <c r="AY114" s="777">
        <v>8659818.2333332226</v>
      </c>
      <c r="AZ114" s="777">
        <v>8659818.2333332226</v>
      </c>
      <c r="BA114" s="777">
        <v>7718112.741402925</v>
      </c>
      <c r="BB114" s="777">
        <v>6903645.0462684371</v>
      </c>
      <c r="BC114" s="777">
        <v>6763743.4301165212</v>
      </c>
      <c r="BD114" s="777">
        <v>6763743.4301165212</v>
      </c>
      <c r="BE114" s="777">
        <v>6763743.4301165212</v>
      </c>
      <c r="BF114" s="777">
        <v>6763743.4301165212</v>
      </c>
      <c r="BG114" s="777">
        <v>6763743.4301165212</v>
      </c>
      <c r="BH114" s="777">
        <v>6763743.4301165212</v>
      </c>
      <c r="BI114" s="777">
        <v>6763743.4301165212</v>
      </c>
      <c r="BJ114" s="777">
        <v>6763743.4301165212</v>
      </c>
      <c r="BK114" s="777">
        <v>6763743.4301165212</v>
      </c>
      <c r="BL114" s="777">
        <v>6763743.4301165212</v>
      </c>
      <c r="BM114" s="777">
        <v>0</v>
      </c>
      <c r="BN114" s="777">
        <v>0</v>
      </c>
      <c r="BO114" s="777">
        <v>0</v>
      </c>
      <c r="BP114" s="777">
        <v>0</v>
      </c>
      <c r="BQ114" s="777">
        <v>0</v>
      </c>
      <c r="BR114" s="777">
        <v>0</v>
      </c>
      <c r="BS114" s="777">
        <v>0</v>
      </c>
      <c r="BT114" s="778">
        <v>0</v>
      </c>
    </row>
    <row r="115" spans="2:73" ht="15.75">
      <c r="B115" s="773" t="s">
        <v>208</v>
      </c>
      <c r="C115" s="773" t="s">
        <v>1036</v>
      </c>
      <c r="D115" s="773" t="s">
        <v>1045</v>
      </c>
      <c r="E115" s="773"/>
      <c r="F115" s="773"/>
      <c r="G115" s="773"/>
      <c r="H115" s="773">
        <v>2018</v>
      </c>
      <c r="I115" s="556"/>
      <c r="J115" s="556" t="s">
        <v>589</v>
      </c>
      <c r="K115" s="39"/>
      <c r="L115" s="600"/>
      <c r="M115" s="601"/>
      <c r="N115" s="601"/>
      <c r="O115" s="601"/>
      <c r="P115" s="601"/>
      <c r="Q115" s="601"/>
      <c r="R115" s="601"/>
      <c r="S115" s="777"/>
      <c r="T115" s="777"/>
      <c r="U115" s="777"/>
      <c r="V115" s="777"/>
      <c r="W115" s="777"/>
      <c r="X115" s="777"/>
      <c r="Y115" s="777"/>
      <c r="Z115" s="777"/>
      <c r="AA115" s="777"/>
      <c r="AB115" s="777"/>
      <c r="AC115" s="777"/>
      <c r="AD115" s="777"/>
      <c r="AE115" s="777"/>
      <c r="AF115" s="777"/>
      <c r="AG115" s="777"/>
      <c r="AH115" s="777"/>
      <c r="AI115" s="777"/>
      <c r="AJ115" s="777"/>
      <c r="AK115" s="777"/>
      <c r="AL115" s="777"/>
      <c r="AM115" s="777"/>
      <c r="AN115" s="777"/>
      <c r="AO115" s="778"/>
      <c r="AP115" s="39"/>
      <c r="AQ115" s="600"/>
      <c r="AR115" s="601"/>
      <c r="AS115" s="601"/>
      <c r="AT115" s="601"/>
      <c r="AU115" s="601"/>
      <c r="AV115" s="601"/>
      <c r="AW115" s="601"/>
      <c r="AX115" s="777">
        <v>1994755.4390573783</v>
      </c>
      <c r="AY115" s="777">
        <v>1994755.4390573783</v>
      </c>
      <c r="AZ115" s="777">
        <v>1994755.4390573783</v>
      </c>
      <c r="BA115" s="777">
        <v>1994755.4390573783</v>
      </c>
      <c r="BB115" s="777">
        <v>1994755.4390573783</v>
      </c>
      <c r="BC115" s="777">
        <v>1994755.4390573783</v>
      </c>
      <c r="BD115" s="777">
        <v>1994755.4390573783</v>
      </c>
      <c r="BE115" s="777">
        <v>1994755.4390573783</v>
      </c>
      <c r="BF115" s="777">
        <v>1994755.4390573783</v>
      </c>
      <c r="BG115" s="777">
        <v>1994755.4390573783</v>
      </c>
      <c r="BH115" s="777">
        <v>1994755.4390573783</v>
      </c>
      <c r="BI115" s="777">
        <v>1994755.4390573783</v>
      </c>
      <c r="BJ115" s="777">
        <v>1994755.4390573783</v>
      </c>
      <c r="BK115" s="777">
        <v>1994755.4390573783</v>
      </c>
      <c r="BL115" s="777">
        <v>1994755.4390573783</v>
      </c>
      <c r="BM115" s="777">
        <v>1994755.4390573783</v>
      </c>
      <c r="BN115" s="777">
        <v>1994755.4390573783</v>
      </c>
      <c r="BO115" s="777">
        <v>1994755.4390573783</v>
      </c>
      <c r="BP115" s="777">
        <v>1994755.4390573783</v>
      </c>
      <c r="BQ115" s="777">
        <v>1994755.4390573783</v>
      </c>
      <c r="BR115" s="777">
        <v>1994755.4390573783</v>
      </c>
      <c r="BS115" s="777">
        <v>1994755.4390573783</v>
      </c>
      <c r="BT115" s="778">
        <v>1994755.4390573783</v>
      </c>
      <c r="BU115" s="13"/>
    </row>
    <row r="116" spans="2:73" ht="15.75">
      <c r="B116" s="773" t="s">
        <v>208</v>
      </c>
      <c r="C116" s="773" t="s">
        <v>1036</v>
      </c>
      <c r="D116" s="773" t="s">
        <v>1046</v>
      </c>
      <c r="E116" s="773"/>
      <c r="F116" s="773"/>
      <c r="G116" s="773"/>
      <c r="H116" s="773">
        <v>2018</v>
      </c>
      <c r="I116" s="556"/>
      <c r="J116" s="556" t="s">
        <v>589</v>
      </c>
      <c r="K116" s="39"/>
      <c r="L116" s="600"/>
      <c r="M116" s="601"/>
      <c r="N116" s="601"/>
      <c r="O116" s="601"/>
      <c r="P116" s="601"/>
      <c r="Q116" s="601"/>
      <c r="R116" s="601"/>
      <c r="S116" s="777">
        <v>224.9046700254751</v>
      </c>
      <c r="T116" s="777">
        <v>224.9046700254751</v>
      </c>
      <c r="U116" s="777">
        <v>224.9046700254751</v>
      </c>
      <c r="V116" s="777">
        <v>224.9046700254751</v>
      </c>
      <c r="W116" s="777">
        <v>224.9046700254751</v>
      </c>
      <c r="X116" s="777">
        <v>224.9046700254751</v>
      </c>
      <c r="Y116" s="777">
        <v>224.9046700254751</v>
      </c>
      <c r="Z116" s="777">
        <v>224.9046700254751</v>
      </c>
      <c r="AA116" s="777">
        <v>224.9046700254751</v>
      </c>
      <c r="AB116" s="777">
        <v>224.9046700254751</v>
      </c>
      <c r="AC116" s="777">
        <v>0</v>
      </c>
      <c r="AD116" s="777">
        <v>0</v>
      </c>
      <c r="AE116" s="777">
        <v>0</v>
      </c>
      <c r="AF116" s="777">
        <v>0</v>
      </c>
      <c r="AG116" s="777">
        <v>0</v>
      </c>
      <c r="AH116" s="777">
        <v>0</v>
      </c>
      <c r="AI116" s="777">
        <v>0</v>
      </c>
      <c r="AJ116" s="777">
        <v>0</v>
      </c>
      <c r="AK116" s="777">
        <v>0</v>
      </c>
      <c r="AL116" s="777">
        <v>0</v>
      </c>
      <c r="AM116" s="777">
        <v>0</v>
      </c>
      <c r="AN116" s="777">
        <v>0</v>
      </c>
      <c r="AO116" s="778">
        <v>0</v>
      </c>
      <c r="AP116" s="39"/>
      <c r="AQ116" s="600"/>
      <c r="AR116" s="601"/>
      <c r="AS116" s="601"/>
      <c r="AT116" s="601"/>
      <c r="AU116" s="601"/>
      <c r="AV116" s="601"/>
      <c r="AW116" s="601"/>
      <c r="AX116" s="777">
        <v>671046.19318664516</v>
      </c>
      <c r="AY116" s="777">
        <v>671046.19318664516</v>
      </c>
      <c r="AZ116" s="777">
        <v>671046.19318664516</v>
      </c>
      <c r="BA116" s="777">
        <v>671046.19318664516</v>
      </c>
      <c r="BB116" s="777">
        <v>671046.19318664516</v>
      </c>
      <c r="BC116" s="777">
        <v>671046.19318664516</v>
      </c>
      <c r="BD116" s="777">
        <v>671046.19318664516</v>
      </c>
      <c r="BE116" s="777">
        <v>671046.19318664516</v>
      </c>
      <c r="BF116" s="777">
        <v>671046.19318664516</v>
      </c>
      <c r="BG116" s="777">
        <v>671046.19318664516</v>
      </c>
      <c r="BH116" s="777">
        <v>0</v>
      </c>
      <c r="BI116" s="777">
        <v>0</v>
      </c>
      <c r="BJ116" s="777">
        <v>0</v>
      </c>
      <c r="BK116" s="777">
        <v>0</v>
      </c>
      <c r="BL116" s="777">
        <v>0</v>
      </c>
      <c r="BM116" s="777">
        <v>0</v>
      </c>
      <c r="BN116" s="777">
        <v>0</v>
      </c>
      <c r="BO116" s="777">
        <v>0</v>
      </c>
      <c r="BP116" s="777">
        <v>0</v>
      </c>
      <c r="BQ116" s="777">
        <v>0</v>
      </c>
      <c r="BR116" s="777">
        <v>0</v>
      </c>
      <c r="BS116" s="777">
        <v>0</v>
      </c>
      <c r="BT116" s="778">
        <v>0</v>
      </c>
      <c r="BU116" s="13"/>
    </row>
    <row r="117" spans="2:73" ht="15.75">
      <c r="B117" s="773" t="s">
        <v>208</v>
      </c>
      <c r="C117" s="773" t="s">
        <v>1039</v>
      </c>
      <c r="D117" s="773" t="s">
        <v>1101</v>
      </c>
      <c r="E117" s="773"/>
      <c r="F117" s="773"/>
      <c r="G117" s="773"/>
      <c r="H117" s="773">
        <v>2018</v>
      </c>
      <c r="I117" s="556"/>
      <c r="J117" s="556" t="s">
        <v>589</v>
      </c>
      <c r="K117" s="39"/>
      <c r="L117" s="600"/>
      <c r="M117" s="601"/>
      <c r="N117" s="601"/>
      <c r="O117" s="601"/>
      <c r="P117" s="601"/>
      <c r="Q117" s="601"/>
      <c r="R117" s="601"/>
      <c r="S117" s="777"/>
      <c r="T117" s="777"/>
      <c r="U117" s="777"/>
      <c r="V117" s="777"/>
      <c r="W117" s="777"/>
      <c r="X117" s="777"/>
      <c r="Y117" s="777"/>
      <c r="Z117" s="777"/>
      <c r="AA117" s="777"/>
      <c r="AB117" s="777"/>
      <c r="AC117" s="777"/>
      <c r="AD117" s="777"/>
      <c r="AE117" s="777"/>
      <c r="AF117" s="777"/>
      <c r="AG117" s="777"/>
      <c r="AH117" s="777"/>
      <c r="AI117" s="777"/>
      <c r="AJ117" s="777"/>
      <c r="AK117" s="777"/>
      <c r="AL117" s="777"/>
      <c r="AM117" s="777"/>
      <c r="AN117" s="777"/>
      <c r="AO117" s="778"/>
      <c r="AP117" s="39"/>
      <c r="AQ117" s="600"/>
      <c r="AR117" s="601"/>
      <c r="AS117" s="601"/>
      <c r="AT117" s="601"/>
      <c r="AU117" s="601"/>
      <c r="AV117" s="601"/>
      <c r="AW117" s="601"/>
      <c r="AX117" s="777"/>
      <c r="AY117" s="777"/>
      <c r="AZ117" s="777"/>
      <c r="BA117" s="777"/>
      <c r="BB117" s="777"/>
      <c r="BC117" s="777"/>
      <c r="BD117" s="777"/>
      <c r="BE117" s="777"/>
      <c r="BF117" s="777"/>
      <c r="BG117" s="777"/>
      <c r="BH117" s="777"/>
      <c r="BI117" s="777"/>
      <c r="BJ117" s="777"/>
      <c r="BK117" s="777"/>
      <c r="BL117" s="777"/>
      <c r="BM117" s="777"/>
      <c r="BN117" s="777"/>
      <c r="BO117" s="777"/>
      <c r="BP117" s="777"/>
      <c r="BQ117" s="777"/>
      <c r="BR117" s="777"/>
      <c r="BS117" s="777"/>
      <c r="BT117" s="778"/>
      <c r="BU117" s="13"/>
    </row>
    <row r="118" spans="2:73" ht="15.75">
      <c r="B118" s="773" t="s">
        <v>208</v>
      </c>
      <c r="C118" s="773" t="s">
        <v>1039</v>
      </c>
      <c r="D118" s="773" t="s">
        <v>117</v>
      </c>
      <c r="E118" s="773"/>
      <c r="F118" s="773"/>
      <c r="G118" s="773"/>
      <c r="H118" s="773">
        <v>2018</v>
      </c>
      <c r="I118" s="556"/>
      <c r="J118" s="556" t="s">
        <v>589</v>
      </c>
      <c r="K118" s="39"/>
      <c r="L118" s="600"/>
      <c r="M118" s="601"/>
      <c r="N118" s="601"/>
      <c r="O118" s="601"/>
      <c r="P118" s="601"/>
      <c r="Q118" s="601"/>
      <c r="R118" s="601"/>
      <c r="S118" s="777">
        <v>0</v>
      </c>
      <c r="T118" s="777">
        <v>0</v>
      </c>
      <c r="U118" s="777">
        <v>0</v>
      </c>
      <c r="V118" s="777">
        <v>0</v>
      </c>
      <c r="W118" s="777">
        <v>0</v>
      </c>
      <c r="X118" s="777">
        <v>0</v>
      </c>
      <c r="Y118" s="777">
        <v>0</v>
      </c>
      <c r="Z118" s="777">
        <v>0</v>
      </c>
      <c r="AA118" s="777">
        <v>0</v>
      </c>
      <c r="AB118" s="777">
        <v>0</v>
      </c>
      <c r="AC118" s="777"/>
      <c r="AD118" s="777"/>
      <c r="AE118" s="777"/>
      <c r="AF118" s="777"/>
      <c r="AG118" s="777"/>
      <c r="AH118" s="777"/>
      <c r="AI118" s="777"/>
      <c r="AJ118" s="777"/>
      <c r="AK118" s="777"/>
      <c r="AL118" s="777"/>
      <c r="AM118" s="777"/>
      <c r="AN118" s="777"/>
      <c r="AO118" s="778"/>
      <c r="AP118" s="39"/>
      <c r="AQ118" s="600"/>
      <c r="AR118" s="601"/>
      <c r="AS118" s="601"/>
      <c r="AT118" s="601"/>
      <c r="AU118" s="601"/>
      <c r="AV118" s="601"/>
      <c r="AW118" s="601"/>
      <c r="AX118" s="777">
        <v>0</v>
      </c>
      <c r="AY118" s="777">
        <v>0</v>
      </c>
      <c r="AZ118" s="777">
        <v>0</v>
      </c>
      <c r="BA118" s="777">
        <v>0</v>
      </c>
      <c r="BB118" s="777">
        <v>0</v>
      </c>
      <c r="BC118" s="777">
        <v>0</v>
      </c>
      <c r="BD118" s="777">
        <v>0</v>
      </c>
      <c r="BE118" s="777">
        <v>0</v>
      </c>
      <c r="BF118" s="777">
        <v>0</v>
      </c>
      <c r="BG118" s="777">
        <v>0</v>
      </c>
      <c r="BH118" s="777"/>
      <c r="BI118" s="777"/>
      <c r="BJ118" s="777"/>
      <c r="BK118" s="777"/>
      <c r="BL118" s="777"/>
      <c r="BM118" s="777"/>
      <c r="BN118" s="777"/>
      <c r="BO118" s="777"/>
      <c r="BP118" s="777"/>
      <c r="BQ118" s="777"/>
      <c r="BR118" s="777"/>
      <c r="BS118" s="777"/>
      <c r="BT118" s="778"/>
      <c r="BU118" s="13"/>
    </row>
    <row r="119" spans="2:73" ht="15.75">
      <c r="B119" s="773" t="s">
        <v>208</v>
      </c>
      <c r="C119" s="773" t="s">
        <v>1039</v>
      </c>
      <c r="D119" s="773" t="s">
        <v>124</v>
      </c>
      <c r="E119" s="773"/>
      <c r="F119" s="773"/>
      <c r="G119" s="773"/>
      <c r="H119" s="773">
        <v>2018</v>
      </c>
      <c r="I119" s="556"/>
      <c r="J119" s="556" t="s">
        <v>589</v>
      </c>
      <c r="K119" s="39"/>
      <c r="L119" s="600"/>
      <c r="M119" s="601"/>
      <c r="N119" s="601"/>
      <c r="O119" s="601"/>
      <c r="P119" s="601"/>
      <c r="Q119" s="601"/>
      <c r="R119" s="601"/>
      <c r="S119" s="777">
        <v>0</v>
      </c>
      <c r="T119" s="777">
        <v>0</v>
      </c>
      <c r="U119" s="777">
        <v>0</v>
      </c>
      <c r="V119" s="777">
        <v>0</v>
      </c>
      <c r="W119" s="777">
        <v>0</v>
      </c>
      <c r="X119" s="777">
        <v>0</v>
      </c>
      <c r="Y119" s="777">
        <v>0</v>
      </c>
      <c r="Z119" s="777">
        <v>0</v>
      </c>
      <c r="AA119" s="777">
        <v>0</v>
      </c>
      <c r="AB119" s="777">
        <v>0</v>
      </c>
      <c r="AC119" s="777"/>
      <c r="AD119" s="777"/>
      <c r="AE119" s="777"/>
      <c r="AF119" s="777"/>
      <c r="AG119" s="777"/>
      <c r="AH119" s="777"/>
      <c r="AI119" s="777"/>
      <c r="AJ119" s="777"/>
      <c r="AK119" s="777"/>
      <c r="AL119" s="777"/>
      <c r="AM119" s="777"/>
      <c r="AN119" s="777"/>
      <c r="AO119" s="778"/>
      <c r="AP119" s="39"/>
      <c r="AQ119" s="600"/>
      <c r="AR119" s="601"/>
      <c r="AS119" s="601"/>
      <c r="AT119" s="601"/>
      <c r="AU119" s="601"/>
      <c r="AV119" s="601"/>
      <c r="AW119" s="601"/>
      <c r="AX119" s="777">
        <v>0</v>
      </c>
      <c r="AY119" s="777">
        <v>0</v>
      </c>
      <c r="AZ119" s="777">
        <v>0</v>
      </c>
      <c r="BA119" s="777">
        <v>0</v>
      </c>
      <c r="BB119" s="777">
        <v>0</v>
      </c>
      <c r="BC119" s="777">
        <v>0</v>
      </c>
      <c r="BD119" s="777">
        <v>0</v>
      </c>
      <c r="BE119" s="777">
        <v>0</v>
      </c>
      <c r="BF119" s="777">
        <v>0</v>
      </c>
      <c r="BG119" s="777">
        <v>0</v>
      </c>
      <c r="BH119" s="777"/>
      <c r="BI119" s="777"/>
      <c r="BJ119" s="777"/>
      <c r="BK119" s="777"/>
      <c r="BL119" s="777"/>
      <c r="BM119" s="777"/>
      <c r="BN119" s="777"/>
      <c r="BO119" s="777"/>
      <c r="BP119" s="777"/>
      <c r="BQ119" s="777"/>
      <c r="BR119" s="777"/>
      <c r="BS119" s="777"/>
      <c r="BT119" s="778"/>
      <c r="BU119" s="13"/>
    </row>
    <row r="120" spans="2:73">
      <c r="B120" s="773" t="s">
        <v>208</v>
      </c>
      <c r="C120" s="773" t="s">
        <v>1039</v>
      </c>
      <c r="D120" s="773" t="s">
        <v>125</v>
      </c>
      <c r="E120" s="773"/>
      <c r="F120" s="773"/>
      <c r="G120" s="773"/>
      <c r="H120" s="773">
        <v>2018</v>
      </c>
      <c r="I120" s="556"/>
      <c r="J120" s="556" t="s">
        <v>589</v>
      </c>
      <c r="K120" s="39"/>
      <c r="L120" s="600"/>
      <c r="M120" s="601"/>
      <c r="N120" s="601"/>
      <c r="O120" s="601"/>
      <c r="P120" s="601"/>
      <c r="Q120" s="601"/>
      <c r="R120" s="601"/>
      <c r="S120" s="777">
        <v>2.145635910224442</v>
      </c>
      <c r="T120" s="777">
        <v>2.145635910224442</v>
      </c>
      <c r="U120" s="777">
        <v>2.145635910224442</v>
      </c>
      <c r="V120" s="777">
        <v>1.8403990024937682</v>
      </c>
      <c r="W120" s="777">
        <v>1.5755610972568601</v>
      </c>
      <c r="X120" s="777">
        <v>1.5755610972568601</v>
      </c>
      <c r="Y120" s="777">
        <v>1.5755610972568601</v>
      </c>
      <c r="Z120" s="777">
        <v>1.5755610972568601</v>
      </c>
      <c r="AA120" s="777">
        <v>1.5755610972568601</v>
      </c>
      <c r="AB120" s="777">
        <v>1.5755610972568601</v>
      </c>
      <c r="AC120" s="777">
        <v>1.5755610972568601</v>
      </c>
      <c r="AD120" s="777">
        <v>1.5755610972568601</v>
      </c>
      <c r="AE120" s="777">
        <v>1.5755610972568601</v>
      </c>
      <c r="AF120" s="777">
        <v>1.5755610972568601</v>
      </c>
      <c r="AG120" s="777">
        <v>1.5755610972568601</v>
      </c>
      <c r="AH120" s="777">
        <v>0</v>
      </c>
      <c r="AI120" s="777">
        <v>0</v>
      </c>
      <c r="AJ120" s="777">
        <v>0</v>
      </c>
      <c r="AK120" s="777">
        <v>0</v>
      </c>
      <c r="AL120" s="777">
        <v>0</v>
      </c>
      <c r="AM120" s="777">
        <v>0</v>
      </c>
      <c r="AN120" s="777">
        <v>0</v>
      </c>
      <c r="AO120" s="778">
        <v>0</v>
      </c>
      <c r="AP120" s="39"/>
      <c r="AQ120" s="600"/>
      <c r="AR120" s="601"/>
      <c r="AS120" s="601"/>
      <c r="AT120" s="601"/>
      <c r="AU120" s="601"/>
      <c r="AV120" s="601"/>
      <c r="AW120" s="601"/>
      <c r="AX120" s="777">
        <v>15180.526199382313</v>
      </c>
      <c r="AY120" s="777">
        <v>15180.526199382313</v>
      </c>
      <c r="AZ120" s="777">
        <v>15180.526199382313</v>
      </c>
      <c r="BA120" s="777">
        <v>13529.731170299166</v>
      </c>
      <c r="BB120" s="777">
        <v>12101.982013053794</v>
      </c>
      <c r="BC120" s="777">
        <v>11856.736663543423</v>
      </c>
      <c r="BD120" s="777">
        <v>11856.736663543423</v>
      </c>
      <c r="BE120" s="777">
        <v>11856.736663543423</v>
      </c>
      <c r="BF120" s="777">
        <v>11856.736663543423</v>
      </c>
      <c r="BG120" s="777">
        <v>11856.736663543423</v>
      </c>
      <c r="BH120" s="777">
        <v>11856.736663543423</v>
      </c>
      <c r="BI120" s="777">
        <v>11856.736663543423</v>
      </c>
      <c r="BJ120" s="777">
        <v>11856.736663543423</v>
      </c>
      <c r="BK120" s="777">
        <v>11856.736663543423</v>
      </c>
      <c r="BL120" s="777">
        <v>11856.736663543423</v>
      </c>
      <c r="BM120" s="777">
        <v>0</v>
      </c>
      <c r="BN120" s="777">
        <v>0</v>
      </c>
      <c r="BO120" s="777">
        <v>0</v>
      </c>
      <c r="BP120" s="777">
        <v>0</v>
      </c>
      <c r="BQ120" s="777">
        <v>0</v>
      </c>
      <c r="BR120" s="777">
        <v>0</v>
      </c>
      <c r="BS120" s="777">
        <v>0</v>
      </c>
      <c r="BT120" s="778">
        <v>0</v>
      </c>
    </row>
    <row r="121" spans="2:73" ht="15.75">
      <c r="B121" s="773" t="s">
        <v>208</v>
      </c>
      <c r="C121" s="773" t="s">
        <v>1036</v>
      </c>
      <c r="D121" s="773" t="s">
        <v>115</v>
      </c>
      <c r="E121" s="773"/>
      <c r="F121" s="773"/>
      <c r="G121" s="773"/>
      <c r="H121" s="773">
        <v>2018</v>
      </c>
      <c r="I121" s="556"/>
      <c r="J121" s="556" t="s">
        <v>589</v>
      </c>
      <c r="K121" s="39"/>
      <c r="L121" s="600"/>
      <c r="M121" s="601"/>
      <c r="N121" s="601"/>
      <c r="O121" s="601"/>
      <c r="P121" s="601"/>
      <c r="Q121" s="601"/>
      <c r="R121" s="601"/>
      <c r="S121" s="777">
        <v>0</v>
      </c>
      <c r="T121" s="777">
        <v>0</v>
      </c>
      <c r="U121" s="777">
        <v>0</v>
      </c>
      <c r="V121" s="777">
        <v>0</v>
      </c>
      <c r="W121" s="777">
        <v>0</v>
      </c>
      <c r="X121" s="777">
        <v>0</v>
      </c>
      <c r="Y121" s="777">
        <v>0</v>
      </c>
      <c r="Z121" s="777">
        <v>0</v>
      </c>
      <c r="AA121" s="777">
        <v>0</v>
      </c>
      <c r="AB121" s="777">
        <v>0</v>
      </c>
      <c r="AC121" s="777"/>
      <c r="AD121" s="777"/>
      <c r="AE121" s="777"/>
      <c r="AF121" s="777"/>
      <c r="AG121" s="777"/>
      <c r="AH121" s="777"/>
      <c r="AI121" s="777"/>
      <c r="AJ121" s="777"/>
      <c r="AK121" s="777"/>
      <c r="AL121" s="777"/>
      <c r="AM121" s="777"/>
      <c r="AN121" s="777"/>
      <c r="AO121" s="778"/>
      <c r="AP121" s="39"/>
      <c r="AQ121" s="600"/>
      <c r="AR121" s="601"/>
      <c r="AS121" s="601"/>
      <c r="AT121" s="601"/>
      <c r="AU121" s="601"/>
      <c r="AV121" s="601"/>
      <c r="AW121" s="601"/>
      <c r="AX121" s="777">
        <v>0</v>
      </c>
      <c r="AY121" s="777">
        <v>0</v>
      </c>
      <c r="AZ121" s="777">
        <v>0</v>
      </c>
      <c r="BA121" s="777">
        <v>0</v>
      </c>
      <c r="BB121" s="777">
        <v>0</v>
      </c>
      <c r="BC121" s="777">
        <v>0</v>
      </c>
      <c r="BD121" s="777">
        <v>0</v>
      </c>
      <c r="BE121" s="777">
        <v>0</v>
      </c>
      <c r="BF121" s="777">
        <v>0</v>
      </c>
      <c r="BG121" s="777">
        <v>0</v>
      </c>
      <c r="BH121" s="777"/>
      <c r="BI121" s="777"/>
      <c r="BJ121" s="777"/>
      <c r="BK121" s="777"/>
      <c r="BL121" s="777"/>
      <c r="BM121" s="777"/>
      <c r="BN121" s="777"/>
      <c r="BO121" s="777"/>
      <c r="BP121" s="777"/>
      <c r="BQ121" s="777"/>
      <c r="BR121" s="777"/>
      <c r="BS121" s="777"/>
      <c r="BT121" s="778"/>
      <c r="BU121" s="13"/>
    </row>
    <row r="122" spans="2:73" ht="15.75">
      <c r="B122" s="773" t="s">
        <v>208</v>
      </c>
      <c r="C122" s="773" t="s">
        <v>1039</v>
      </c>
      <c r="D122" s="773" t="s">
        <v>1041</v>
      </c>
      <c r="E122" s="773"/>
      <c r="F122" s="773"/>
      <c r="G122" s="773"/>
      <c r="H122" s="773">
        <v>2018</v>
      </c>
      <c r="I122" s="556"/>
      <c r="J122" s="556" t="s">
        <v>589</v>
      </c>
      <c r="K122" s="39"/>
      <c r="L122" s="603"/>
      <c r="M122" s="604"/>
      <c r="N122" s="604"/>
      <c r="O122" s="604"/>
      <c r="P122" s="604"/>
      <c r="Q122" s="604"/>
      <c r="R122" s="604"/>
      <c r="S122" s="777">
        <v>0</v>
      </c>
      <c r="T122" s="777">
        <v>0</v>
      </c>
      <c r="U122" s="777">
        <v>0</v>
      </c>
      <c r="V122" s="777">
        <v>0</v>
      </c>
      <c r="W122" s="777">
        <v>0</v>
      </c>
      <c r="X122" s="777">
        <v>0</v>
      </c>
      <c r="Y122" s="777">
        <v>0</v>
      </c>
      <c r="Z122" s="777">
        <v>0</v>
      </c>
      <c r="AA122" s="777">
        <v>0</v>
      </c>
      <c r="AB122" s="777">
        <v>0</v>
      </c>
      <c r="AC122" s="777"/>
      <c r="AD122" s="777"/>
      <c r="AE122" s="777"/>
      <c r="AF122" s="777"/>
      <c r="AG122" s="777"/>
      <c r="AH122" s="777"/>
      <c r="AI122" s="777"/>
      <c r="AJ122" s="777"/>
      <c r="AK122" s="777"/>
      <c r="AL122" s="777"/>
      <c r="AM122" s="777"/>
      <c r="AN122" s="777"/>
      <c r="AO122" s="778"/>
      <c r="AP122" s="39"/>
      <c r="AQ122" s="603"/>
      <c r="AR122" s="604"/>
      <c r="AS122" s="604"/>
      <c r="AT122" s="604"/>
      <c r="AU122" s="604"/>
      <c r="AV122" s="604"/>
      <c r="AW122" s="604"/>
      <c r="AX122" s="777">
        <v>0</v>
      </c>
      <c r="AY122" s="777">
        <v>0</v>
      </c>
      <c r="AZ122" s="777">
        <v>0</v>
      </c>
      <c r="BA122" s="777">
        <v>0</v>
      </c>
      <c r="BB122" s="777">
        <v>0</v>
      </c>
      <c r="BC122" s="777">
        <v>0</v>
      </c>
      <c r="BD122" s="777">
        <v>0</v>
      </c>
      <c r="BE122" s="777">
        <v>0</v>
      </c>
      <c r="BF122" s="777">
        <v>0</v>
      </c>
      <c r="BG122" s="777">
        <v>0</v>
      </c>
      <c r="BH122" s="777"/>
      <c r="BI122" s="777"/>
      <c r="BJ122" s="777"/>
      <c r="BK122" s="777"/>
      <c r="BL122" s="777"/>
      <c r="BM122" s="777"/>
      <c r="BN122" s="777"/>
      <c r="BO122" s="777"/>
      <c r="BP122" s="777"/>
      <c r="BQ122" s="777"/>
      <c r="BR122" s="777"/>
      <c r="BS122" s="777"/>
      <c r="BT122" s="778"/>
      <c r="BU122" s="13"/>
    </row>
    <row r="123" spans="2:73">
      <c r="B123" s="773" t="s">
        <v>208</v>
      </c>
      <c r="C123" s="773" t="s">
        <v>1036</v>
      </c>
      <c r="D123" s="773" t="s">
        <v>1045</v>
      </c>
      <c r="E123" s="773"/>
      <c r="F123" s="773"/>
      <c r="G123" s="773"/>
      <c r="H123" s="773">
        <v>2018</v>
      </c>
      <c r="J123" s="556" t="s">
        <v>589</v>
      </c>
      <c r="S123" s="777">
        <v>0</v>
      </c>
      <c r="T123" s="777">
        <v>0</v>
      </c>
      <c r="U123" s="777">
        <v>0</v>
      </c>
      <c r="V123" s="777">
        <v>0</v>
      </c>
      <c r="W123" s="777">
        <v>0</v>
      </c>
      <c r="X123" s="777">
        <v>0</v>
      </c>
      <c r="Y123" s="777">
        <v>0</v>
      </c>
      <c r="Z123" s="777">
        <v>0</v>
      </c>
      <c r="AA123" s="777">
        <v>0</v>
      </c>
      <c r="AB123" s="777">
        <v>0</v>
      </c>
      <c r="AC123" s="777"/>
      <c r="AD123" s="777"/>
      <c r="AE123" s="777"/>
      <c r="AF123" s="777"/>
      <c r="AG123" s="777"/>
      <c r="AH123" s="777"/>
      <c r="AI123" s="777"/>
      <c r="AJ123" s="777"/>
      <c r="AK123" s="777"/>
      <c r="AL123" s="777"/>
      <c r="AM123" s="777"/>
      <c r="AN123" s="777"/>
      <c r="AO123" s="778"/>
      <c r="AX123" s="777">
        <v>0</v>
      </c>
      <c r="AY123" s="777">
        <v>0</v>
      </c>
      <c r="AZ123" s="777">
        <v>0</v>
      </c>
      <c r="BA123" s="777">
        <v>0</v>
      </c>
      <c r="BB123" s="777">
        <v>0</v>
      </c>
      <c r="BC123" s="777">
        <v>0</v>
      </c>
      <c r="BD123" s="777">
        <v>0</v>
      </c>
      <c r="BE123" s="777">
        <v>0</v>
      </c>
      <c r="BF123" s="777">
        <v>0</v>
      </c>
      <c r="BG123" s="777">
        <v>0</v>
      </c>
      <c r="BH123" s="777"/>
      <c r="BI123" s="777"/>
      <c r="BJ123" s="777"/>
      <c r="BK123" s="777"/>
      <c r="BL123" s="777"/>
      <c r="BM123" s="777"/>
      <c r="BN123" s="777"/>
      <c r="BO123" s="777"/>
      <c r="BP123" s="777"/>
      <c r="BQ123" s="777"/>
      <c r="BR123" s="777"/>
      <c r="BS123" s="777"/>
      <c r="BT123" s="778"/>
    </row>
    <row r="124" spans="2:73">
      <c r="B124" s="773" t="s">
        <v>208</v>
      </c>
      <c r="C124" s="773" t="s">
        <v>1039</v>
      </c>
      <c r="D124" s="773" t="s">
        <v>1042</v>
      </c>
      <c r="E124" s="773"/>
      <c r="F124" s="773"/>
      <c r="G124" s="773"/>
      <c r="H124" s="773">
        <v>2018</v>
      </c>
      <c r="J124" s="556" t="s">
        <v>589</v>
      </c>
      <c r="S124" s="777">
        <v>414.80319662243795</v>
      </c>
      <c r="T124" s="777">
        <v>414.80319662243795</v>
      </c>
      <c r="U124" s="777">
        <v>414.80319662243795</v>
      </c>
      <c r="V124" s="777">
        <v>414.80319662243795</v>
      </c>
      <c r="W124" s="777">
        <v>414.80319662243795</v>
      </c>
      <c r="X124" s="777">
        <v>414.80319662243795</v>
      </c>
      <c r="Y124" s="777">
        <v>414.80319662243795</v>
      </c>
      <c r="Z124" s="777">
        <v>414.80319662243795</v>
      </c>
      <c r="AA124" s="777">
        <v>414.80319662243795</v>
      </c>
      <c r="AB124" s="777">
        <v>414.80319662243795</v>
      </c>
      <c r="AC124" s="777">
        <v>414.80319662243795</v>
      </c>
      <c r="AD124" s="777">
        <v>414.80319662243795</v>
      </c>
      <c r="AE124" s="777">
        <v>414.80319662243795</v>
      </c>
      <c r="AF124" s="777">
        <v>414.80319662243795</v>
      </c>
      <c r="AG124" s="777">
        <v>414.80319662243795</v>
      </c>
      <c r="AH124" s="777">
        <v>0</v>
      </c>
      <c r="AI124" s="777">
        <v>0</v>
      </c>
      <c r="AJ124" s="777">
        <v>0</v>
      </c>
      <c r="AK124" s="777">
        <v>0</v>
      </c>
      <c r="AL124" s="777">
        <v>0</v>
      </c>
      <c r="AM124" s="777">
        <v>0</v>
      </c>
      <c r="AN124" s="777">
        <v>0</v>
      </c>
      <c r="AO124" s="778">
        <v>0</v>
      </c>
      <c r="AX124" s="777">
        <v>1264997.7673762117</v>
      </c>
      <c r="AY124" s="777">
        <v>1264997.7673762117</v>
      </c>
      <c r="AZ124" s="777">
        <v>1264997.7673762117</v>
      </c>
      <c r="BA124" s="777">
        <v>1264997.7673762117</v>
      </c>
      <c r="BB124" s="777">
        <v>1264997.7673762117</v>
      </c>
      <c r="BC124" s="777">
        <v>1264997.7673762117</v>
      </c>
      <c r="BD124" s="777">
        <v>1264997.7673762117</v>
      </c>
      <c r="BE124" s="777">
        <v>1264997.7673762117</v>
      </c>
      <c r="BF124" s="777">
        <v>1264997.7673762117</v>
      </c>
      <c r="BG124" s="777">
        <v>1264997.7673762117</v>
      </c>
      <c r="BH124" s="777">
        <v>1264997.7673762117</v>
      </c>
      <c r="BI124" s="777">
        <v>1264997.7673762117</v>
      </c>
      <c r="BJ124" s="777">
        <v>1264997.7673762117</v>
      </c>
      <c r="BK124" s="777">
        <v>1264997.7673762117</v>
      </c>
      <c r="BL124" s="777">
        <v>1264997.7673762117</v>
      </c>
      <c r="BM124" s="777">
        <v>0</v>
      </c>
      <c r="BN124" s="777">
        <v>0</v>
      </c>
      <c r="BO124" s="777">
        <v>0</v>
      </c>
      <c r="BP124" s="777">
        <v>0</v>
      </c>
      <c r="BQ124" s="777">
        <v>0</v>
      </c>
      <c r="BR124" s="777">
        <v>0</v>
      </c>
      <c r="BS124" s="777">
        <v>0</v>
      </c>
      <c r="BT124" s="778">
        <v>0</v>
      </c>
    </row>
    <row r="125" spans="2:73">
      <c r="B125" s="773" t="s">
        <v>208</v>
      </c>
      <c r="C125" s="773" t="s">
        <v>1039</v>
      </c>
      <c r="D125" s="773" t="s">
        <v>1043</v>
      </c>
      <c r="E125" s="773"/>
      <c r="F125" s="773"/>
      <c r="G125" s="773"/>
      <c r="H125" s="773">
        <v>2018</v>
      </c>
      <c r="J125" s="556" t="s">
        <v>589</v>
      </c>
      <c r="S125" s="777">
        <v>315.93501638284232</v>
      </c>
      <c r="T125" s="777">
        <v>315.93501638284232</v>
      </c>
      <c r="U125" s="777">
        <v>315.93501638284232</v>
      </c>
      <c r="V125" s="777">
        <v>315.93501638284232</v>
      </c>
      <c r="W125" s="777">
        <v>315.93501638284232</v>
      </c>
      <c r="X125" s="777">
        <v>315.93501638284232</v>
      </c>
      <c r="Y125" s="777">
        <v>315.93501638284232</v>
      </c>
      <c r="Z125" s="777">
        <v>315.93501638284232</v>
      </c>
      <c r="AA125" s="777">
        <v>315.93501638284232</v>
      </c>
      <c r="AB125" s="777">
        <v>315.93501638284232</v>
      </c>
      <c r="AC125" s="777">
        <v>0</v>
      </c>
      <c r="AD125" s="777">
        <v>0</v>
      </c>
      <c r="AE125" s="777">
        <v>0</v>
      </c>
      <c r="AF125" s="777">
        <v>0</v>
      </c>
      <c r="AG125" s="777">
        <v>0</v>
      </c>
      <c r="AH125" s="777">
        <v>0</v>
      </c>
      <c r="AI125" s="777">
        <v>0</v>
      </c>
      <c r="AJ125" s="777">
        <v>0</v>
      </c>
      <c r="AK125" s="777">
        <v>0</v>
      </c>
      <c r="AL125" s="777">
        <v>0</v>
      </c>
      <c r="AM125" s="777">
        <v>0</v>
      </c>
      <c r="AN125" s="777">
        <v>0</v>
      </c>
      <c r="AO125" s="778">
        <v>0</v>
      </c>
      <c r="AX125" s="777">
        <v>1360946.7954103923</v>
      </c>
      <c r="AY125" s="777">
        <v>1360946.7954103923</v>
      </c>
      <c r="AZ125" s="777">
        <v>1360946.7954103923</v>
      </c>
      <c r="BA125" s="777">
        <v>1360946.7954103923</v>
      </c>
      <c r="BB125" s="777">
        <v>1360946.7954103923</v>
      </c>
      <c r="BC125" s="777">
        <v>1360946.7954103923</v>
      </c>
      <c r="BD125" s="777">
        <v>1360946.7954103923</v>
      </c>
      <c r="BE125" s="777">
        <v>1360946.7954103923</v>
      </c>
      <c r="BF125" s="777">
        <v>1360946.7954103923</v>
      </c>
      <c r="BG125" s="777">
        <v>1360946.7954103923</v>
      </c>
      <c r="BH125" s="777">
        <v>0</v>
      </c>
      <c r="BI125" s="777">
        <v>0</v>
      </c>
      <c r="BJ125" s="777">
        <v>0</v>
      </c>
      <c r="BK125" s="777">
        <v>0</v>
      </c>
      <c r="BL125" s="777">
        <v>0</v>
      </c>
      <c r="BM125" s="777">
        <v>0</v>
      </c>
      <c r="BN125" s="777">
        <v>0</v>
      </c>
      <c r="BO125" s="777">
        <v>0</v>
      </c>
      <c r="BP125" s="777">
        <v>0</v>
      </c>
      <c r="BQ125" s="777">
        <v>0</v>
      </c>
      <c r="BR125" s="777">
        <v>0</v>
      </c>
      <c r="BS125" s="777">
        <v>0</v>
      </c>
      <c r="BT125" s="778">
        <v>0</v>
      </c>
    </row>
    <row r="126" spans="2:73">
      <c r="B126" s="773" t="s">
        <v>208</v>
      </c>
      <c r="C126" s="773" t="s">
        <v>1039</v>
      </c>
      <c r="D126" s="773" t="s">
        <v>119</v>
      </c>
      <c r="E126" s="773"/>
      <c r="F126" s="773"/>
      <c r="G126" s="773"/>
      <c r="H126" s="773">
        <v>2018</v>
      </c>
      <c r="J126" s="556" t="s">
        <v>589</v>
      </c>
      <c r="S126" s="777">
        <v>4.445313804173356</v>
      </c>
      <c r="T126" s="777">
        <v>4.445313804173356</v>
      </c>
      <c r="U126" s="777">
        <v>4.3724398073836284</v>
      </c>
      <c r="V126" s="777">
        <v>4.3532624398073843</v>
      </c>
      <c r="W126" s="777">
        <v>4.0349181380417347</v>
      </c>
      <c r="X126" s="777">
        <v>3.4749390048154103</v>
      </c>
      <c r="Y126" s="777">
        <v>2.9955048154093107</v>
      </c>
      <c r="Z126" s="777">
        <v>2.1555361155698241</v>
      </c>
      <c r="AA126" s="777">
        <v>1.6492536115569827</v>
      </c>
      <c r="AB126" s="777">
        <v>1.1161227929374</v>
      </c>
      <c r="AC126" s="777">
        <v>0.66353691813804194</v>
      </c>
      <c r="AD126" s="777">
        <v>0.37971187800963091</v>
      </c>
      <c r="AE126" s="777">
        <v>0.2339638844301766</v>
      </c>
      <c r="AF126" s="777">
        <v>0.17643178170144463</v>
      </c>
      <c r="AG126" s="777">
        <v>0.10355778491171751</v>
      </c>
      <c r="AH126" s="777">
        <v>9.9722311396468699E-2</v>
      </c>
      <c r="AI126" s="777">
        <v>9.5886837881219905E-2</v>
      </c>
      <c r="AJ126" s="777">
        <v>8.8215890850722317E-2</v>
      </c>
      <c r="AK126" s="777">
        <v>4.986115569823435E-2</v>
      </c>
      <c r="AL126" s="777">
        <v>4.986115569823435E-2</v>
      </c>
      <c r="AM126" s="777">
        <v>7.6709470304975923E-3</v>
      </c>
      <c r="AN126" s="777">
        <v>0</v>
      </c>
      <c r="AO126" s="778">
        <v>0</v>
      </c>
      <c r="AX126" s="777">
        <v>16472.584921297959</v>
      </c>
      <c r="AY126" s="777">
        <v>16472.584921297959</v>
      </c>
      <c r="AZ126" s="777">
        <v>15842.50280433415</v>
      </c>
      <c r="BA126" s="777">
        <v>15696.439456528891</v>
      </c>
      <c r="BB126" s="777">
        <v>13887.702612636585</v>
      </c>
      <c r="BC126" s="777">
        <v>11164.027218019821</v>
      </c>
      <c r="BD126" s="777">
        <v>9211.251027486267</v>
      </c>
      <c r="BE126" s="777">
        <v>6211.7651184216229</v>
      </c>
      <c r="BF126" s="777">
        <v>4588.9911422134546</v>
      </c>
      <c r="BG126" s="777">
        <v>3042.7101302420747</v>
      </c>
      <c r="BH126" s="777">
        <v>1895.9489431280647</v>
      </c>
      <c r="BI126" s="777">
        <v>1144.3181059543836</v>
      </c>
      <c r="BJ126" s="777">
        <v>758.85763887585415</v>
      </c>
      <c r="BK126" s="777">
        <v>556.80520365633799</v>
      </c>
      <c r="BL126" s="777">
        <v>315.33441447883553</v>
      </c>
      <c r="BM126" s="777">
        <v>302.07906943232416</v>
      </c>
      <c r="BN126" s="777">
        <v>290.6149033300369</v>
      </c>
      <c r="BO126" s="777">
        <v>266.62490180323596</v>
      </c>
      <c r="BP126" s="777">
        <v>157.01530502401559</v>
      </c>
      <c r="BQ126" s="777">
        <v>153.82408846480863</v>
      </c>
      <c r="BR126" s="777">
        <v>29.161759102325075</v>
      </c>
      <c r="BS126" s="777">
        <v>2.6200260466640795</v>
      </c>
      <c r="BT126" s="778">
        <v>2.6200260466640795</v>
      </c>
    </row>
    <row r="127" spans="2:73">
      <c r="B127" s="773" t="s">
        <v>208</v>
      </c>
      <c r="C127" s="773" t="s">
        <v>1036</v>
      </c>
      <c r="D127" s="773" t="s">
        <v>1046</v>
      </c>
      <c r="E127" s="773"/>
      <c r="F127" s="773"/>
      <c r="G127" s="773"/>
      <c r="H127" s="773">
        <v>2018</v>
      </c>
      <c r="J127" s="556" t="s">
        <v>589</v>
      </c>
      <c r="S127" s="777">
        <v>13.492982389874912</v>
      </c>
      <c r="T127" s="777">
        <v>13.492982389874912</v>
      </c>
      <c r="U127" s="777">
        <v>13.492982389874912</v>
      </c>
      <c r="V127" s="777">
        <v>13.492982389874912</v>
      </c>
      <c r="W127" s="777">
        <v>13.492982389874912</v>
      </c>
      <c r="X127" s="777">
        <v>13.492982389874912</v>
      </c>
      <c r="Y127" s="777">
        <v>13.492982389874912</v>
      </c>
      <c r="Z127" s="777">
        <v>13.492982389874912</v>
      </c>
      <c r="AA127" s="777">
        <v>13.492982389874912</v>
      </c>
      <c r="AB127" s="777">
        <v>13.492982389874912</v>
      </c>
      <c r="AC127" s="777">
        <v>0</v>
      </c>
      <c r="AD127" s="777">
        <v>0</v>
      </c>
      <c r="AE127" s="777">
        <v>0</v>
      </c>
      <c r="AF127" s="777">
        <v>0</v>
      </c>
      <c r="AG127" s="777">
        <v>0</v>
      </c>
      <c r="AH127" s="777">
        <v>0</v>
      </c>
      <c r="AI127" s="777">
        <v>0</v>
      </c>
      <c r="AJ127" s="777">
        <v>0</v>
      </c>
      <c r="AK127" s="777">
        <v>0</v>
      </c>
      <c r="AL127" s="777">
        <v>0</v>
      </c>
      <c r="AM127" s="777">
        <v>0</v>
      </c>
      <c r="AN127" s="777">
        <v>0</v>
      </c>
      <c r="AO127" s="778">
        <v>0</v>
      </c>
      <c r="AX127" s="777">
        <v>56874.477129217601</v>
      </c>
      <c r="AY127" s="777">
        <v>56874.477129217601</v>
      </c>
      <c r="AZ127" s="777">
        <v>56874.477129217601</v>
      </c>
      <c r="BA127" s="777">
        <v>56874.477129217601</v>
      </c>
      <c r="BB127" s="777">
        <v>56874.477129217601</v>
      </c>
      <c r="BC127" s="777">
        <v>56874.477129217601</v>
      </c>
      <c r="BD127" s="777">
        <v>56874.477129217601</v>
      </c>
      <c r="BE127" s="777">
        <v>56874.477129217601</v>
      </c>
      <c r="BF127" s="777">
        <v>56874.477129217601</v>
      </c>
      <c r="BG127" s="777">
        <v>56874.477129217601</v>
      </c>
      <c r="BH127" s="777">
        <v>0</v>
      </c>
      <c r="BI127" s="777">
        <v>0</v>
      </c>
      <c r="BJ127" s="777">
        <v>0</v>
      </c>
      <c r="BK127" s="777">
        <v>0</v>
      </c>
      <c r="BL127" s="777">
        <v>0</v>
      </c>
      <c r="BM127" s="777">
        <v>0</v>
      </c>
      <c r="BN127" s="777">
        <v>0</v>
      </c>
      <c r="BO127" s="777">
        <v>0</v>
      </c>
      <c r="BP127" s="777">
        <v>0</v>
      </c>
      <c r="BQ127" s="777">
        <v>0</v>
      </c>
      <c r="BR127" s="777">
        <v>0</v>
      </c>
      <c r="BS127" s="777">
        <v>0</v>
      </c>
      <c r="BT127" s="778">
        <v>0</v>
      </c>
    </row>
    <row r="128" spans="2:73">
      <c r="B128" s="773" t="s">
        <v>208</v>
      </c>
      <c r="C128" s="773" t="s">
        <v>1039</v>
      </c>
      <c r="D128" s="773" t="s">
        <v>120</v>
      </c>
      <c r="E128" s="773"/>
      <c r="F128" s="773"/>
      <c r="G128" s="773"/>
      <c r="H128" s="773">
        <v>2018</v>
      </c>
      <c r="J128" s="556" t="s">
        <v>589</v>
      </c>
      <c r="S128" s="777">
        <v>958.76240663900433</v>
      </c>
      <c r="T128" s="777">
        <v>958.76240663900433</v>
      </c>
      <c r="U128" s="777">
        <v>958.76240663900433</v>
      </c>
      <c r="V128" s="777">
        <v>958.76240663900433</v>
      </c>
      <c r="W128" s="777">
        <v>958.76240663900433</v>
      </c>
      <c r="X128" s="777">
        <v>958.76240663900433</v>
      </c>
      <c r="Y128" s="777">
        <v>958.76240663900433</v>
      </c>
      <c r="Z128" s="777">
        <v>958.76240663900433</v>
      </c>
      <c r="AA128" s="777">
        <v>958.76240663900433</v>
      </c>
      <c r="AB128" s="777">
        <v>958.76240663900433</v>
      </c>
      <c r="AC128" s="777">
        <v>958.76240663900433</v>
      </c>
      <c r="AD128" s="777">
        <v>958.76240663900433</v>
      </c>
      <c r="AE128" s="777">
        <v>958.76240663900433</v>
      </c>
      <c r="AF128" s="777">
        <v>958.76240663900433</v>
      </c>
      <c r="AG128" s="777">
        <v>958.76240663900433</v>
      </c>
      <c r="AH128" s="777">
        <v>882.20189211618265</v>
      </c>
      <c r="AI128" s="777">
        <v>839.35609958506234</v>
      </c>
      <c r="AJ128" s="777">
        <v>839.35609958506234</v>
      </c>
      <c r="AK128" s="777">
        <v>839.35609958506234</v>
      </c>
      <c r="AL128" s="777">
        <v>839.35609958506234</v>
      </c>
      <c r="AM128" s="777">
        <v>839.35609958506234</v>
      </c>
      <c r="AN128" s="777">
        <v>839.35609958506234</v>
      </c>
      <c r="AO128" s="778">
        <v>839.35609958506234</v>
      </c>
      <c r="AX128" s="777">
        <v>2943702.231217436</v>
      </c>
      <c r="AY128" s="777">
        <v>2943702.231217436</v>
      </c>
      <c r="AZ128" s="777">
        <v>2943702.231217436</v>
      </c>
      <c r="BA128" s="777">
        <v>2943702.231217436</v>
      </c>
      <c r="BB128" s="777">
        <v>2943702.231217436</v>
      </c>
      <c r="BC128" s="777">
        <v>2943702.231217436</v>
      </c>
      <c r="BD128" s="777">
        <v>2943702.231217436</v>
      </c>
      <c r="BE128" s="777">
        <v>2943702.231217436</v>
      </c>
      <c r="BF128" s="777">
        <v>2943702.231217436</v>
      </c>
      <c r="BG128" s="777">
        <v>2943702.231217436</v>
      </c>
      <c r="BH128" s="777">
        <v>2943702.231217436</v>
      </c>
      <c r="BI128" s="777">
        <v>2943702.231217436</v>
      </c>
      <c r="BJ128" s="777">
        <v>2943702.231217436</v>
      </c>
      <c r="BK128" s="777">
        <v>2943702.231217436</v>
      </c>
      <c r="BL128" s="777">
        <v>2943702.231217436</v>
      </c>
      <c r="BM128" s="777">
        <v>2515839.6167152803</v>
      </c>
      <c r="BN128" s="777">
        <v>2275887.8385859439</v>
      </c>
      <c r="BO128" s="777">
        <v>2275887.8385859439</v>
      </c>
      <c r="BP128" s="777">
        <v>2275887.8385859439</v>
      </c>
      <c r="BQ128" s="777">
        <v>2275887.8385859439</v>
      </c>
      <c r="BR128" s="777">
        <v>2275887.8385859439</v>
      </c>
      <c r="BS128" s="777">
        <v>2275887.8385859439</v>
      </c>
      <c r="BT128" s="778">
        <v>2275887.8385859439</v>
      </c>
    </row>
    <row r="129" spans="2:72">
      <c r="B129" s="773" t="s">
        <v>208</v>
      </c>
      <c r="C129" s="773" t="s">
        <v>1039</v>
      </c>
      <c r="D129" s="773" t="s">
        <v>121</v>
      </c>
      <c r="E129" s="773"/>
      <c r="F129" s="773"/>
      <c r="G129" s="773"/>
      <c r="H129" s="773">
        <v>2018</v>
      </c>
      <c r="J129" s="556" t="s">
        <v>589</v>
      </c>
      <c r="S129" s="777">
        <v>0</v>
      </c>
      <c r="T129" s="777">
        <v>0</v>
      </c>
      <c r="U129" s="777">
        <v>0</v>
      </c>
      <c r="V129" s="777">
        <v>0</v>
      </c>
      <c r="W129" s="777">
        <v>0</v>
      </c>
      <c r="X129" s="777">
        <v>0</v>
      </c>
      <c r="Y129" s="777">
        <v>0</v>
      </c>
      <c r="Z129" s="777">
        <v>0</v>
      </c>
      <c r="AA129" s="777">
        <v>0</v>
      </c>
      <c r="AB129" s="777">
        <v>0</v>
      </c>
      <c r="AC129" s="777"/>
      <c r="AD129" s="777"/>
      <c r="AE129" s="777"/>
      <c r="AF129" s="777"/>
      <c r="AG129" s="777"/>
      <c r="AH129" s="777"/>
      <c r="AI129" s="777"/>
      <c r="AJ129" s="777"/>
      <c r="AK129" s="777"/>
      <c r="AL129" s="777"/>
      <c r="AM129" s="777"/>
      <c r="AN129" s="777"/>
      <c r="AO129" s="778"/>
      <c r="AX129" s="777">
        <v>0</v>
      </c>
      <c r="AY129" s="777">
        <v>0</v>
      </c>
      <c r="AZ129" s="777">
        <v>0</v>
      </c>
      <c r="BA129" s="777">
        <v>0</v>
      </c>
      <c r="BB129" s="777">
        <v>0</v>
      </c>
      <c r="BC129" s="777">
        <v>0</v>
      </c>
      <c r="BD129" s="777">
        <v>0</v>
      </c>
      <c r="BE129" s="777">
        <v>0</v>
      </c>
      <c r="BF129" s="777">
        <v>0</v>
      </c>
      <c r="BG129" s="777">
        <v>0</v>
      </c>
      <c r="BH129" s="777"/>
      <c r="BI129" s="777"/>
      <c r="BJ129" s="777"/>
      <c r="BK129" s="777"/>
      <c r="BL129" s="777"/>
      <c r="BM129" s="777"/>
      <c r="BN129" s="777"/>
      <c r="BO129" s="777"/>
      <c r="BP129" s="777"/>
      <c r="BQ129" s="777"/>
      <c r="BR129" s="777"/>
      <c r="BS129" s="777"/>
      <c r="BT129" s="778"/>
    </row>
    <row r="130" spans="2:72">
      <c r="B130" s="773" t="s">
        <v>208</v>
      </c>
      <c r="C130" s="773" t="s">
        <v>1036</v>
      </c>
      <c r="D130" s="773" t="s">
        <v>1044</v>
      </c>
      <c r="E130" s="773"/>
      <c r="F130" s="773"/>
      <c r="G130" s="773"/>
      <c r="H130" s="773">
        <v>2018</v>
      </c>
      <c r="J130" s="556" t="s">
        <v>589</v>
      </c>
      <c r="S130" s="777">
        <v>0</v>
      </c>
      <c r="T130" s="777">
        <v>0</v>
      </c>
      <c r="U130" s="777">
        <v>0</v>
      </c>
      <c r="V130" s="777">
        <v>0</v>
      </c>
      <c r="W130" s="777">
        <v>0</v>
      </c>
      <c r="X130" s="777">
        <v>0</v>
      </c>
      <c r="Y130" s="777">
        <v>0</v>
      </c>
      <c r="Z130" s="777">
        <v>0</v>
      </c>
      <c r="AA130" s="777">
        <v>0</v>
      </c>
      <c r="AB130" s="777">
        <v>0</v>
      </c>
      <c r="AC130" s="777"/>
      <c r="AD130" s="777"/>
      <c r="AE130" s="777"/>
      <c r="AF130" s="777"/>
      <c r="AG130" s="777"/>
      <c r="AH130" s="777"/>
      <c r="AI130" s="777"/>
      <c r="AJ130" s="777"/>
      <c r="AK130" s="777"/>
      <c r="AL130" s="777"/>
      <c r="AM130" s="777"/>
      <c r="AN130" s="777"/>
      <c r="AO130" s="778"/>
      <c r="AX130" s="777">
        <v>0</v>
      </c>
      <c r="AY130" s="777">
        <v>0</v>
      </c>
      <c r="AZ130" s="777">
        <v>0</v>
      </c>
      <c r="BA130" s="777">
        <v>0</v>
      </c>
      <c r="BB130" s="777">
        <v>0</v>
      </c>
      <c r="BC130" s="777">
        <v>0</v>
      </c>
      <c r="BD130" s="777">
        <v>0</v>
      </c>
      <c r="BE130" s="777">
        <v>0</v>
      </c>
      <c r="BF130" s="777">
        <v>0</v>
      </c>
      <c r="BG130" s="777">
        <v>0</v>
      </c>
      <c r="BH130" s="777"/>
      <c r="BI130" s="777"/>
      <c r="BJ130" s="777"/>
      <c r="BK130" s="777"/>
      <c r="BL130" s="777"/>
      <c r="BM130" s="777"/>
      <c r="BN130" s="777"/>
      <c r="BO130" s="777"/>
      <c r="BP130" s="777"/>
      <c r="BQ130" s="777"/>
      <c r="BR130" s="777"/>
      <c r="BS130" s="777"/>
      <c r="BT130" s="778"/>
    </row>
    <row r="131" spans="2:72">
      <c r="B131" s="773" t="s">
        <v>208</v>
      </c>
      <c r="C131" s="773" t="s">
        <v>1039</v>
      </c>
      <c r="D131" s="773" t="s">
        <v>122</v>
      </c>
      <c r="E131" s="773"/>
      <c r="F131" s="773"/>
      <c r="G131" s="773"/>
      <c r="H131" s="773">
        <v>2018</v>
      </c>
      <c r="J131" s="556" t="s">
        <v>589</v>
      </c>
      <c r="S131" s="777">
        <v>0</v>
      </c>
      <c r="T131" s="777">
        <v>0</v>
      </c>
      <c r="U131" s="777">
        <v>0</v>
      </c>
      <c r="V131" s="777">
        <v>0</v>
      </c>
      <c r="W131" s="777">
        <v>0</v>
      </c>
      <c r="X131" s="777">
        <v>0</v>
      </c>
      <c r="Y131" s="777">
        <v>0</v>
      </c>
      <c r="Z131" s="777">
        <v>0</v>
      </c>
      <c r="AA131" s="777">
        <v>0</v>
      </c>
      <c r="AB131" s="777">
        <v>0</v>
      </c>
      <c r="AC131" s="777"/>
      <c r="AD131" s="777"/>
      <c r="AE131" s="777"/>
      <c r="AF131" s="777"/>
      <c r="AG131" s="777"/>
      <c r="AH131" s="777"/>
      <c r="AI131" s="777"/>
      <c r="AJ131" s="777"/>
      <c r="AK131" s="777"/>
      <c r="AL131" s="777"/>
      <c r="AM131" s="777"/>
      <c r="AN131" s="777"/>
      <c r="AO131" s="778"/>
      <c r="AX131" s="777">
        <v>0</v>
      </c>
      <c r="AY131" s="777">
        <v>0</v>
      </c>
      <c r="AZ131" s="777">
        <v>0</v>
      </c>
      <c r="BA131" s="777">
        <v>0</v>
      </c>
      <c r="BB131" s="777">
        <v>0</v>
      </c>
      <c r="BC131" s="777">
        <v>0</v>
      </c>
      <c r="BD131" s="777">
        <v>0</v>
      </c>
      <c r="BE131" s="777">
        <v>0</v>
      </c>
      <c r="BF131" s="777">
        <v>0</v>
      </c>
      <c r="BG131" s="777">
        <v>0</v>
      </c>
      <c r="BH131" s="777"/>
      <c r="BI131" s="777"/>
      <c r="BJ131" s="777"/>
      <c r="BK131" s="777"/>
      <c r="BL131" s="777"/>
      <c r="BM131" s="777"/>
      <c r="BN131" s="777"/>
      <c r="BO131" s="777"/>
      <c r="BP131" s="777"/>
      <c r="BQ131" s="777"/>
      <c r="BR131" s="777"/>
      <c r="BS131" s="777"/>
      <c r="BT131" s="778"/>
    </row>
    <row r="132" spans="2:72">
      <c r="B132" s="773" t="s">
        <v>208</v>
      </c>
      <c r="C132" s="773" t="s">
        <v>1039</v>
      </c>
      <c r="D132" s="773" t="s">
        <v>117</v>
      </c>
      <c r="E132" s="773"/>
      <c r="F132" s="773"/>
      <c r="G132" s="773"/>
      <c r="H132" s="773">
        <v>2018</v>
      </c>
      <c r="J132" s="556" t="s">
        <v>589</v>
      </c>
      <c r="S132" s="777">
        <v>0</v>
      </c>
      <c r="T132" s="777">
        <v>0</v>
      </c>
      <c r="U132" s="777">
        <v>0</v>
      </c>
      <c r="V132" s="777">
        <v>0</v>
      </c>
      <c r="W132" s="777">
        <v>0</v>
      </c>
      <c r="X132" s="777">
        <v>0</v>
      </c>
      <c r="Y132" s="777">
        <v>0</v>
      </c>
      <c r="Z132" s="777">
        <v>0</v>
      </c>
      <c r="AA132" s="777">
        <v>0</v>
      </c>
      <c r="AB132" s="777">
        <v>0</v>
      </c>
      <c r="AC132" s="777"/>
      <c r="AD132" s="777"/>
      <c r="AE132" s="777"/>
      <c r="AF132" s="777"/>
      <c r="AG132" s="777"/>
      <c r="AH132" s="777"/>
      <c r="AI132" s="777"/>
      <c r="AJ132" s="777"/>
      <c r="AK132" s="777"/>
      <c r="AL132" s="777"/>
      <c r="AM132" s="777"/>
      <c r="AN132" s="777"/>
      <c r="AO132" s="778"/>
      <c r="AX132" s="777">
        <v>0</v>
      </c>
      <c r="AY132" s="777">
        <v>0</v>
      </c>
      <c r="AZ132" s="777">
        <v>0</v>
      </c>
      <c r="BA132" s="777">
        <v>0</v>
      </c>
      <c r="BB132" s="777">
        <v>0</v>
      </c>
      <c r="BC132" s="777">
        <v>0</v>
      </c>
      <c r="BD132" s="777">
        <v>0</v>
      </c>
      <c r="BE132" s="777">
        <v>0</v>
      </c>
      <c r="BF132" s="777">
        <v>0</v>
      </c>
      <c r="BG132" s="777">
        <v>0</v>
      </c>
      <c r="BH132" s="777"/>
      <c r="BI132" s="777"/>
      <c r="BJ132" s="777"/>
      <c r="BK132" s="777"/>
      <c r="BL132" s="777"/>
      <c r="BM132" s="777"/>
      <c r="BN132" s="777"/>
      <c r="BO132" s="777"/>
      <c r="BP132" s="777"/>
      <c r="BQ132" s="777"/>
      <c r="BR132" s="777"/>
      <c r="BS132" s="777"/>
      <c r="BT132" s="778"/>
    </row>
    <row r="133" spans="2:72">
      <c r="B133" s="773" t="s">
        <v>208</v>
      </c>
      <c r="C133" s="773" t="s">
        <v>1039</v>
      </c>
      <c r="D133" s="773" t="s">
        <v>120</v>
      </c>
      <c r="E133" s="773"/>
      <c r="F133" s="773"/>
      <c r="G133" s="773"/>
      <c r="H133" s="773">
        <v>2018</v>
      </c>
      <c r="J133" s="556" t="s">
        <v>589</v>
      </c>
      <c r="S133" s="777">
        <v>51.456535269709548</v>
      </c>
      <c r="T133" s="777">
        <v>51.456535269709548</v>
      </c>
      <c r="U133" s="777">
        <v>51.456535269709548</v>
      </c>
      <c r="V133" s="777">
        <v>51.456535269709548</v>
      </c>
      <c r="W133" s="777">
        <v>51.456535269709548</v>
      </c>
      <c r="X133" s="777">
        <v>51.456535269709548</v>
      </c>
      <c r="Y133" s="777">
        <v>51.456535269709548</v>
      </c>
      <c r="Z133" s="777">
        <v>51.456535269709548</v>
      </c>
      <c r="AA133" s="777">
        <v>51.456535269709548</v>
      </c>
      <c r="AB133" s="777">
        <v>51.456535269709548</v>
      </c>
      <c r="AC133" s="777">
        <v>51.456535269709548</v>
      </c>
      <c r="AD133" s="777">
        <v>51.456535269709548</v>
      </c>
      <c r="AE133" s="777">
        <v>51.456535269709548</v>
      </c>
      <c r="AF133" s="777">
        <v>51.456535269709548</v>
      </c>
      <c r="AG133" s="777">
        <v>51.456535269709548</v>
      </c>
      <c r="AH133" s="777">
        <v>43.977406613203094</v>
      </c>
      <c r="AI133" s="777">
        <v>39.78299897121979</v>
      </c>
      <c r="AJ133" s="777">
        <v>39.78299897121979</v>
      </c>
      <c r="AK133" s="777">
        <v>39.78299897121979</v>
      </c>
      <c r="AL133" s="777">
        <v>39.78299897121979</v>
      </c>
      <c r="AM133" s="777">
        <v>39.78299897121979</v>
      </c>
      <c r="AN133" s="777">
        <v>39.78299897121979</v>
      </c>
      <c r="AO133" s="778">
        <v>39.78299897121979</v>
      </c>
      <c r="AX133" s="777">
        <v>164158.52636073902</v>
      </c>
      <c r="AY133" s="777">
        <v>164158.52636073902</v>
      </c>
      <c r="AZ133" s="777">
        <v>164158.52636073902</v>
      </c>
      <c r="BA133" s="777">
        <v>164158.52636073902</v>
      </c>
      <c r="BB133" s="777">
        <v>164158.52636073902</v>
      </c>
      <c r="BC133" s="777">
        <v>164158.52636073902</v>
      </c>
      <c r="BD133" s="777">
        <v>164158.52636073902</v>
      </c>
      <c r="BE133" s="777">
        <v>164158.52636073902</v>
      </c>
      <c r="BF133" s="777">
        <v>164158.52636073902</v>
      </c>
      <c r="BG133" s="777">
        <v>164158.52636073902</v>
      </c>
      <c r="BH133" s="777">
        <v>164158.52636073902</v>
      </c>
      <c r="BI133" s="777">
        <v>164158.52636073902</v>
      </c>
      <c r="BJ133" s="777">
        <v>164158.52636073902</v>
      </c>
      <c r="BK133" s="777">
        <v>164158.52636073902</v>
      </c>
      <c r="BL133" s="777">
        <v>164158.52636073902</v>
      </c>
      <c r="BM133" s="777">
        <v>140298.33576922034</v>
      </c>
      <c r="BN133" s="777">
        <v>126917.18264930707</v>
      </c>
      <c r="BO133" s="777">
        <v>126917.18264930707</v>
      </c>
      <c r="BP133" s="777">
        <v>126917.18264930707</v>
      </c>
      <c r="BQ133" s="777">
        <v>126917.18264930707</v>
      </c>
      <c r="BR133" s="777">
        <v>126917.18264930707</v>
      </c>
      <c r="BS133" s="777">
        <v>126917.18264930707</v>
      </c>
      <c r="BT133" s="778">
        <v>126917.18264930707</v>
      </c>
    </row>
    <row r="134" spans="2:72">
      <c r="B134" s="773" t="s">
        <v>208</v>
      </c>
      <c r="C134" s="773" t="s">
        <v>1039</v>
      </c>
      <c r="D134" s="773" t="s">
        <v>115</v>
      </c>
      <c r="E134" s="773"/>
      <c r="F134" s="773"/>
      <c r="G134" s="773"/>
      <c r="H134" s="773">
        <v>2018</v>
      </c>
      <c r="J134" s="556" t="s">
        <v>589</v>
      </c>
      <c r="S134" s="777">
        <v>4.8187525773195894</v>
      </c>
      <c r="T134" s="777">
        <v>4.8187525773195894</v>
      </c>
      <c r="U134" s="777">
        <v>4.8187525773195894</v>
      </c>
      <c r="V134" s="777">
        <v>4.8187525773195894</v>
      </c>
      <c r="W134" s="777">
        <v>4.8187525773195894</v>
      </c>
      <c r="X134" s="777">
        <v>4.8187525773195894</v>
      </c>
      <c r="Y134" s="777">
        <v>4.8187525773195894</v>
      </c>
      <c r="Z134" s="777">
        <v>4.8187525773195894</v>
      </c>
      <c r="AA134" s="777">
        <v>4.8187525773195894</v>
      </c>
      <c r="AB134" s="777">
        <v>4.8187525773195894</v>
      </c>
      <c r="AC134" s="777">
        <v>4.6904975801035951</v>
      </c>
      <c r="AD134" s="777">
        <v>4.6904975801035951</v>
      </c>
      <c r="AE134" s="777">
        <v>4.6904975801035951</v>
      </c>
      <c r="AF134" s="777">
        <v>4.6904975801035951</v>
      </c>
      <c r="AG134" s="777">
        <v>4.6904975801035951</v>
      </c>
      <c r="AH134" s="777">
        <v>3.6356236619465592</v>
      </c>
      <c r="AI134" s="777">
        <v>1.550491656048268</v>
      </c>
      <c r="AJ134" s="777">
        <v>1.5501656185593173</v>
      </c>
      <c r="AK134" s="777">
        <v>1.5501656185593173</v>
      </c>
      <c r="AL134" s="777">
        <v>1.5501656185593173</v>
      </c>
      <c r="AM134" s="777">
        <v>1.549513543581416</v>
      </c>
      <c r="AN134" s="777">
        <v>1.549513543581416</v>
      </c>
      <c r="AO134" s="778">
        <v>1.549513543581416</v>
      </c>
      <c r="AX134" s="777">
        <v>133961.47537741976</v>
      </c>
      <c r="AY134" s="777">
        <v>133961.47537741976</v>
      </c>
      <c r="AZ134" s="777">
        <v>133961.47537741976</v>
      </c>
      <c r="BA134" s="777">
        <v>133961.47537741976</v>
      </c>
      <c r="BB134" s="777">
        <v>133961.47537741976</v>
      </c>
      <c r="BC134" s="777">
        <v>133961.47537741976</v>
      </c>
      <c r="BD134" s="777">
        <v>133961.47537741976</v>
      </c>
      <c r="BE134" s="777">
        <v>133961.47537741976</v>
      </c>
      <c r="BF134" s="777">
        <v>133961.47537741976</v>
      </c>
      <c r="BG134" s="777">
        <v>133961.47537741976</v>
      </c>
      <c r="BH134" s="777">
        <v>130395.98236322177</v>
      </c>
      <c r="BI134" s="777">
        <v>130395.98236322177</v>
      </c>
      <c r="BJ134" s="777">
        <v>130395.98236322177</v>
      </c>
      <c r="BK134" s="777">
        <v>130395.98236322177</v>
      </c>
      <c r="BL134" s="777">
        <v>130395.98236322177</v>
      </c>
      <c r="BM134" s="777">
        <v>101070.45378584864</v>
      </c>
      <c r="BN134" s="777">
        <v>43103.717501955762</v>
      </c>
      <c r="BO134" s="777">
        <v>43094.653649361673</v>
      </c>
      <c r="BP134" s="777">
        <v>43094.653649361673</v>
      </c>
      <c r="BQ134" s="777">
        <v>43094.653649361673</v>
      </c>
      <c r="BR134" s="777">
        <v>43076.525944173503</v>
      </c>
      <c r="BS134" s="777">
        <v>43076.525944173503</v>
      </c>
      <c r="BT134" s="778">
        <v>43076.525944173503</v>
      </c>
    </row>
    <row r="135" spans="2:72">
      <c r="B135" s="773" t="s">
        <v>208</v>
      </c>
      <c r="C135" s="773" t="s">
        <v>1036</v>
      </c>
      <c r="D135" s="773" t="s">
        <v>1046</v>
      </c>
      <c r="E135" s="773"/>
      <c r="F135" s="773"/>
      <c r="G135" s="773"/>
      <c r="H135" s="773">
        <v>2018</v>
      </c>
      <c r="J135" s="556" t="s">
        <v>589</v>
      </c>
      <c r="S135" s="777">
        <v>0</v>
      </c>
      <c r="T135" s="777">
        <v>0</v>
      </c>
      <c r="U135" s="777">
        <v>0</v>
      </c>
      <c r="V135" s="777">
        <v>0</v>
      </c>
      <c r="W135" s="777">
        <v>0</v>
      </c>
      <c r="X135" s="777">
        <v>0</v>
      </c>
      <c r="Y135" s="777">
        <v>0</v>
      </c>
      <c r="Z135" s="777">
        <v>0</v>
      </c>
      <c r="AA135" s="777">
        <v>0</v>
      </c>
      <c r="AB135" s="777">
        <v>0</v>
      </c>
      <c r="AC135" s="777"/>
      <c r="AD135" s="777"/>
      <c r="AE135" s="777"/>
      <c r="AF135" s="777"/>
      <c r="AG135" s="777"/>
      <c r="AH135" s="777"/>
      <c r="AI135" s="777"/>
      <c r="AJ135" s="777"/>
      <c r="AK135" s="777"/>
      <c r="AL135" s="777"/>
      <c r="AM135" s="777"/>
      <c r="AN135" s="777"/>
      <c r="AO135" s="778"/>
      <c r="AX135" s="777">
        <v>0</v>
      </c>
      <c r="AY135" s="777">
        <v>0</v>
      </c>
      <c r="AZ135" s="777">
        <v>0</v>
      </c>
      <c r="BA135" s="777">
        <v>0</v>
      </c>
      <c r="BB135" s="777">
        <v>0</v>
      </c>
      <c r="BC135" s="777">
        <v>0</v>
      </c>
      <c r="BD135" s="777">
        <v>0</v>
      </c>
      <c r="BE135" s="777">
        <v>0</v>
      </c>
      <c r="BF135" s="777">
        <v>0</v>
      </c>
      <c r="BG135" s="777">
        <v>0</v>
      </c>
      <c r="BH135" s="777"/>
      <c r="BI135" s="777"/>
      <c r="BJ135" s="777"/>
      <c r="BK135" s="777"/>
      <c r="BL135" s="777"/>
      <c r="BM135" s="777"/>
      <c r="BN135" s="777"/>
      <c r="BO135" s="777"/>
      <c r="BP135" s="777"/>
      <c r="BQ135" s="777"/>
      <c r="BR135" s="777"/>
      <c r="BS135" s="777"/>
      <c r="BT135" s="778"/>
    </row>
    <row r="136" spans="2:72">
      <c r="B136" s="773" t="s">
        <v>208</v>
      </c>
      <c r="C136" s="773" t="s">
        <v>1039</v>
      </c>
      <c r="D136" s="773" t="s">
        <v>118</v>
      </c>
      <c r="E136" s="773"/>
      <c r="F136" s="773"/>
      <c r="G136" s="773"/>
      <c r="H136" s="773">
        <v>2018</v>
      </c>
      <c r="J136" s="556" t="s">
        <v>589</v>
      </c>
      <c r="S136" s="777">
        <v>8334.7673064753089</v>
      </c>
      <c r="T136" s="777">
        <v>8377.4185677451187</v>
      </c>
      <c r="U136" s="777">
        <v>8377.4185677451187</v>
      </c>
      <c r="V136" s="777">
        <v>8377.4185677451187</v>
      </c>
      <c r="W136" s="777">
        <v>8377.4185677451187</v>
      </c>
      <c r="X136" s="777">
        <v>7876.2662478248549</v>
      </c>
      <c r="Y136" s="777">
        <v>7876.2662478248549</v>
      </c>
      <c r="Z136" s="777">
        <v>7876.2662478248549</v>
      </c>
      <c r="AA136" s="777">
        <v>7871.9221378807069</v>
      </c>
      <c r="AB136" s="777">
        <v>7871.9221378807069</v>
      </c>
      <c r="AC136" s="777">
        <v>7532.2917240655561</v>
      </c>
      <c r="AD136" s="777">
        <v>7245.5804677518354</v>
      </c>
      <c r="AE136" s="777">
        <v>2164.5515094428415</v>
      </c>
      <c r="AF136" s="777">
        <v>1349.0435972006471</v>
      </c>
      <c r="AG136" s="777">
        <v>125.97918838027121</v>
      </c>
      <c r="AH136" s="777">
        <v>0</v>
      </c>
      <c r="AI136" s="777">
        <v>0</v>
      </c>
      <c r="AJ136" s="777">
        <v>0</v>
      </c>
      <c r="AK136" s="777">
        <v>0</v>
      </c>
      <c r="AL136" s="777">
        <v>0</v>
      </c>
      <c r="AM136" s="777">
        <v>0</v>
      </c>
      <c r="AN136" s="777">
        <v>0</v>
      </c>
      <c r="AO136" s="778">
        <v>0</v>
      </c>
      <c r="AX136" s="777">
        <v>63957978.155970149</v>
      </c>
      <c r="AY136" s="777">
        <v>64183256.009432025</v>
      </c>
      <c r="AZ136" s="777">
        <v>64183256.009432025</v>
      </c>
      <c r="BA136" s="777">
        <v>64183256.009432025</v>
      </c>
      <c r="BB136" s="777">
        <v>64183256.009432025</v>
      </c>
      <c r="BC136" s="777">
        <v>60713534.047237158</v>
      </c>
      <c r="BD136" s="777">
        <v>60713534.047237158</v>
      </c>
      <c r="BE136" s="777">
        <v>60713534.047237158</v>
      </c>
      <c r="BF136" s="777">
        <v>60430659.370948352</v>
      </c>
      <c r="BG136" s="777">
        <v>60430659.370948352</v>
      </c>
      <c r="BH136" s="777">
        <v>58335570.135641433</v>
      </c>
      <c r="BI136" s="777">
        <v>56641065.719791956</v>
      </c>
      <c r="BJ136" s="777">
        <v>21640195.574514534</v>
      </c>
      <c r="BK136" s="777">
        <v>16477184.855658453</v>
      </c>
      <c r="BL136" s="777">
        <v>2471102.2758717779</v>
      </c>
      <c r="BM136" s="777">
        <v>989794.25396964932</v>
      </c>
      <c r="BN136" s="777">
        <v>989794.25396964932</v>
      </c>
      <c r="BO136" s="777">
        <v>989794.25396964932</v>
      </c>
      <c r="BP136" s="777">
        <v>989794.25396964932</v>
      </c>
      <c r="BQ136" s="777">
        <v>989794.25396964932</v>
      </c>
      <c r="BR136" s="777">
        <v>0</v>
      </c>
      <c r="BS136" s="777">
        <v>0</v>
      </c>
      <c r="BT136" s="778">
        <v>0</v>
      </c>
    </row>
    <row r="137" spans="2:72">
      <c r="B137" s="773" t="s">
        <v>208</v>
      </c>
      <c r="C137" s="773" t="s">
        <v>1039</v>
      </c>
      <c r="D137" s="773" t="s">
        <v>118</v>
      </c>
      <c r="E137" s="773"/>
      <c r="F137" s="773"/>
      <c r="G137" s="773"/>
      <c r="H137" s="773">
        <v>2018</v>
      </c>
      <c r="J137" s="556" t="s">
        <v>589</v>
      </c>
      <c r="S137" s="777">
        <v>1310.5117239706431</v>
      </c>
      <c r="T137" s="777">
        <v>1317.2179673342457</v>
      </c>
      <c r="U137" s="777">
        <v>1317.2179673342457</v>
      </c>
      <c r="V137" s="777">
        <v>1317.2179673342457</v>
      </c>
      <c r="W137" s="777">
        <v>1317.2179673342457</v>
      </c>
      <c r="X137" s="777">
        <v>1238.4196078119171</v>
      </c>
      <c r="Y137" s="777">
        <v>1238.4196078119171</v>
      </c>
      <c r="Z137" s="777">
        <v>1238.4196078119171</v>
      </c>
      <c r="AA137" s="777">
        <v>1237.7365645063649</v>
      </c>
      <c r="AB137" s="777">
        <v>1237.7365645063649</v>
      </c>
      <c r="AC137" s="777">
        <v>1184.3349969813826</v>
      </c>
      <c r="AD137" s="777">
        <v>1139.2541388149439</v>
      </c>
      <c r="AE137" s="777">
        <v>340.34185070282376</v>
      </c>
      <c r="AF137" s="777">
        <v>212.11599379690676</v>
      </c>
      <c r="AG137" s="777">
        <v>19.80825586101091</v>
      </c>
      <c r="AH137" s="777">
        <v>0</v>
      </c>
      <c r="AI137" s="777">
        <v>0</v>
      </c>
      <c r="AJ137" s="777">
        <v>0</v>
      </c>
      <c r="AK137" s="777">
        <v>0</v>
      </c>
      <c r="AL137" s="777">
        <v>0</v>
      </c>
      <c r="AM137" s="777">
        <v>0</v>
      </c>
      <c r="AN137" s="777">
        <v>0</v>
      </c>
      <c r="AO137" s="778">
        <v>0</v>
      </c>
      <c r="AX137" s="777">
        <v>8187557.2874138281</v>
      </c>
      <c r="AY137" s="777">
        <v>8216396.149804174</v>
      </c>
      <c r="AZ137" s="777">
        <v>8216396.149804174</v>
      </c>
      <c r="BA137" s="777">
        <v>8216396.149804174</v>
      </c>
      <c r="BB137" s="777">
        <v>8216396.149804174</v>
      </c>
      <c r="BC137" s="777">
        <v>7772220.9560919786</v>
      </c>
      <c r="BD137" s="777">
        <v>7772220.9560919786</v>
      </c>
      <c r="BE137" s="777">
        <v>7772220.9560919786</v>
      </c>
      <c r="BF137" s="777">
        <v>7736008.8573976569</v>
      </c>
      <c r="BG137" s="777">
        <v>7736008.8573976569</v>
      </c>
      <c r="BH137" s="777">
        <v>7467806.7717330996</v>
      </c>
      <c r="BI137" s="777">
        <v>7250885.4058839474</v>
      </c>
      <c r="BJ137" s="777">
        <v>2770261.757573056</v>
      </c>
      <c r="BK137" s="777">
        <v>2109320.8201800887</v>
      </c>
      <c r="BL137" s="777">
        <v>316337.25815127714</v>
      </c>
      <c r="BM137" s="777">
        <v>126708.15105141141</v>
      </c>
      <c r="BN137" s="777">
        <v>126708.15105141141</v>
      </c>
      <c r="BO137" s="777">
        <v>126708.15105141141</v>
      </c>
      <c r="BP137" s="777">
        <v>126708.15105141141</v>
      </c>
      <c r="BQ137" s="777">
        <v>126708.15105141141</v>
      </c>
      <c r="BR137" s="777">
        <v>0</v>
      </c>
      <c r="BS137" s="777">
        <v>0</v>
      </c>
      <c r="BT137" s="778">
        <v>0</v>
      </c>
    </row>
    <row r="138" spans="2:72">
      <c r="B138" s="773" t="s">
        <v>208</v>
      </c>
      <c r="C138" s="773" t="s">
        <v>1039</v>
      </c>
      <c r="D138" s="773" t="s">
        <v>125</v>
      </c>
      <c r="E138" s="773"/>
      <c r="F138" s="773"/>
      <c r="G138" s="773"/>
      <c r="H138" s="773">
        <v>2018</v>
      </c>
      <c r="J138" s="556" t="s">
        <v>589</v>
      </c>
      <c r="S138" s="777">
        <v>0</v>
      </c>
      <c r="T138" s="777">
        <v>0</v>
      </c>
      <c r="U138" s="777">
        <v>0</v>
      </c>
      <c r="V138" s="777">
        <v>0</v>
      </c>
      <c r="W138" s="777">
        <v>0</v>
      </c>
      <c r="X138" s="777">
        <v>0</v>
      </c>
      <c r="Y138" s="777">
        <v>0</v>
      </c>
      <c r="Z138" s="777">
        <v>0</v>
      </c>
      <c r="AA138" s="777">
        <v>0</v>
      </c>
      <c r="AB138" s="777">
        <v>0</v>
      </c>
      <c r="AC138" s="777">
        <v>0</v>
      </c>
      <c r="AD138" s="777">
        <v>0</v>
      </c>
      <c r="AE138" s="777">
        <v>0</v>
      </c>
      <c r="AF138" s="777">
        <v>0</v>
      </c>
      <c r="AG138" s="777">
        <v>0</v>
      </c>
      <c r="AH138" s="777">
        <v>0</v>
      </c>
      <c r="AI138" s="777">
        <v>0</v>
      </c>
      <c r="AJ138" s="777">
        <v>0</v>
      </c>
      <c r="AK138" s="777">
        <v>0</v>
      </c>
      <c r="AL138" s="777">
        <v>0</v>
      </c>
      <c r="AM138" s="777">
        <v>0</v>
      </c>
      <c r="AN138" s="777">
        <v>0</v>
      </c>
      <c r="AO138" s="778">
        <v>0</v>
      </c>
      <c r="AX138" s="777">
        <v>0</v>
      </c>
      <c r="AY138" s="777">
        <v>0</v>
      </c>
      <c r="AZ138" s="777">
        <v>0</v>
      </c>
      <c r="BA138" s="777">
        <v>0</v>
      </c>
      <c r="BB138" s="777">
        <v>0</v>
      </c>
      <c r="BC138" s="777">
        <v>0</v>
      </c>
      <c r="BD138" s="777">
        <v>0</v>
      </c>
      <c r="BE138" s="777">
        <v>0</v>
      </c>
      <c r="BF138" s="777">
        <v>0</v>
      </c>
      <c r="BG138" s="777">
        <v>0</v>
      </c>
      <c r="BH138" s="777">
        <v>0</v>
      </c>
      <c r="BI138" s="777">
        <v>0</v>
      </c>
      <c r="BJ138" s="777">
        <v>0</v>
      </c>
      <c r="BK138" s="777">
        <v>0</v>
      </c>
      <c r="BL138" s="777">
        <v>0</v>
      </c>
      <c r="BM138" s="777">
        <v>0</v>
      </c>
      <c r="BN138" s="777">
        <v>0</v>
      </c>
      <c r="BO138" s="777">
        <v>0</v>
      </c>
      <c r="BP138" s="777">
        <v>0</v>
      </c>
      <c r="BQ138" s="777">
        <v>0</v>
      </c>
      <c r="BR138" s="777">
        <v>0</v>
      </c>
      <c r="BS138" s="777">
        <v>0</v>
      </c>
      <c r="BT138" s="778">
        <v>0</v>
      </c>
    </row>
    <row r="139" spans="2:72">
      <c r="B139" s="773" t="s">
        <v>208</v>
      </c>
      <c r="C139" s="773" t="s">
        <v>1039</v>
      </c>
      <c r="D139" s="773" t="s">
        <v>1042</v>
      </c>
      <c r="E139" s="773"/>
      <c r="F139" s="773"/>
      <c r="G139" s="773"/>
      <c r="H139" s="773">
        <v>2018</v>
      </c>
      <c r="J139" s="556" t="s">
        <v>589</v>
      </c>
      <c r="S139" s="777">
        <v>0</v>
      </c>
      <c r="T139" s="777">
        <v>0</v>
      </c>
      <c r="U139" s="777">
        <v>0</v>
      </c>
      <c r="V139" s="777">
        <v>0</v>
      </c>
      <c r="W139" s="777">
        <v>0</v>
      </c>
      <c r="X139" s="777">
        <v>0</v>
      </c>
      <c r="Y139" s="777">
        <v>0</v>
      </c>
      <c r="Z139" s="777">
        <v>0</v>
      </c>
      <c r="AA139" s="777">
        <v>0</v>
      </c>
      <c r="AB139" s="777">
        <v>0</v>
      </c>
      <c r="AC139" s="777">
        <v>0</v>
      </c>
      <c r="AD139" s="777">
        <v>0</v>
      </c>
      <c r="AE139" s="777">
        <v>0</v>
      </c>
      <c r="AF139" s="777">
        <v>0</v>
      </c>
      <c r="AG139" s="777">
        <v>0</v>
      </c>
      <c r="AH139" s="777">
        <v>0</v>
      </c>
      <c r="AI139" s="777">
        <v>0</v>
      </c>
      <c r="AJ139" s="777">
        <v>0</v>
      </c>
      <c r="AK139" s="777">
        <v>0</v>
      </c>
      <c r="AL139" s="777">
        <v>0</v>
      </c>
      <c r="AM139" s="777">
        <v>0</v>
      </c>
      <c r="AN139" s="777">
        <v>0</v>
      </c>
      <c r="AO139" s="778">
        <v>0</v>
      </c>
      <c r="AX139" s="777">
        <v>0</v>
      </c>
      <c r="AY139" s="777">
        <v>0</v>
      </c>
      <c r="AZ139" s="777">
        <v>0</v>
      </c>
      <c r="BA139" s="777">
        <v>0</v>
      </c>
      <c r="BB139" s="777">
        <v>0</v>
      </c>
      <c r="BC139" s="777">
        <v>0</v>
      </c>
      <c r="BD139" s="777">
        <v>0</v>
      </c>
      <c r="BE139" s="777">
        <v>0</v>
      </c>
      <c r="BF139" s="777">
        <v>0</v>
      </c>
      <c r="BG139" s="777">
        <v>0</v>
      </c>
      <c r="BH139" s="777">
        <v>0</v>
      </c>
      <c r="BI139" s="777">
        <v>0</v>
      </c>
      <c r="BJ139" s="777">
        <v>0</v>
      </c>
      <c r="BK139" s="777">
        <v>0</v>
      </c>
      <c r="BL139" s="777">
        <v>0</v>
      </c>
      <c r="BM139" s="777">
        <v>0</v>
      </c>
      <c r="BN139" s="777">
        <v>0</v>
      </c>
      <c r="BO139" s="777">
        <v>0</v>
      </c>
      <c r="BP139" s="777">
        <v>0</v>
      </c>
      <c r="BQ139" s="777">
        <v>0</v>
      </c>
      <c r="BR139" s="777">
        <v>0</v>
      </c>
      <c r="BS139" s="777">
        <v>0</v>
      </c>
      <c r="BT139" s="778">
        <v>0</v>
      </c>
    </row>
    <row r="140" spans="2:72">
      <c r="B140" s="773" t="s">
        <v>208</v>
      </c>
      <c r="C140" s="773" t="s">
        <v>1036</v>
      </c>
      <c r="D140" s="773" t="s">
        <v>115</v>
      </c>
      <c r="E140" s="773"/>
      <c r="F140" s="773"/>
      <c r="G140" s="773"/>
      <c r="H140" s="773">
        <v>2018</v>
      </c>
      <c r="J140" s="556" t="s">
        <v>589</v>
      </c>
      <c r="S140" s="777">
        <v>26.474164948453609</v>
      </c>
      <c r="T140" s="777">
        <v>26.474164948453609</v>
      </c>
      <c r="U140" s="777">
        <v>26.474164948453609</v>
      </c>
      <c r="V140" s="777">
        <v>26.474164948453609</v>
      </c>
      <c r="W140" s="777">
        <v>26.474164948453609</v>
      </c>
      <c r="X140" s="777">
        <v>26.474164948453609</v>
      </c>
      <c r="Y140" s="777">
        <v>26.474164948453609</v>
      </c>
      <c r="Z140" s="777">
        <v>26.474164948453609</v>
      </c>
      <c r="AA140" s="777">
        <v>26.474164948453609</v>
      </c>
      <c r="AB140" s="777">
        <v>26.474164948453609</v>
      </c>
      <c r="AC140" s="777">
        <v>26.474164948453609</v>
      </c>
      <c r="AD140" s="777">
        <v>26.474164948453609</v>
      </c>
      <c r="AE140" s="777">
        <v>26.474164948453609</v>
      </c>
      <c r="AF140" s="777">
        <v>26.474164948453609</v>
      </c>
      <c r="AG140" s="777">
        <v>26.474164948453609</v>
      </c>
      <c r="AH140" s="777">
        <v>16.682350515463916</v>
      </c>
      <c r="AI140" s="777">
        <v>14.143731958762885</v>
      </c>
      <c r="AJ140" s="777">
        <v>14.143731958762885</v>
      </c>
      <c r="AK140" s="777">
        <v>14.143731958762885</v>
      </c>
      <c r="AL140" s="777">
        <v>14.143731958762885</v>
      </c>
      <c r="AM140" s="777">
        <v>14.143731958762885</v>
      </c>
      <c r="AN140" s="777">
        <v>14.143731958762885</v>
      </c>
      <c r="AO140" s="778">
        <v>14.143731958762885</v>
      </c>
      <c r="AX140" s="777">
        <v>695510.7936417053</v>
      </c>
      <c r="AY140" s="777">
        <v>695510.7936417053</v>
      </c>
      <c r="AZ140" s="777">
        <v>695510.7936417053</v>
      </c>
      <c r="BA140" s="777">
        <v>695510.7936417053</v>
      </c>
      <c r="BB140" s="777">
        <v>695510.7936417053</v>
      </c>
      <c r="BC140" s="777">
        <v>695510.7936417053</v>
      </c>
      <c r="BD140" s="777">
        <v>695510.7936417053</v>
      </c>
      <c r="BE140" s="777">
        <v>695510.7936417053</v>
      </c>
      <c r="BF140" s="777">
        <v>695510.7936417053</v>
      </c>
      <c r="BG140" s="777">
        <v>695510.7936417053</v>
      </c>
      <c r="BH140" s="777">
        <v>676999.21134506247</v>
      </c>
      <c r="BI140" s="777">
        <v>676999.21134506247</v>
      </c>
      <c r="BJ140" s="777">
        <v>676999.21134506247</v>
      </c>
      <c r="BK140" s="777">
        <v>676999.21134506247</v>
      </c>
      <c r="BL140" s="777">
        <v>676999.21134506247</v>
      </c>
      <c r="BM140" s="777">
        <v>524744.82927478827</v>
      </c>
      <c r="BN140" s="777">
        <v>223788.97130112021</v>
      </c>
      <c r="BO140" s="777">
        <v>223741.91294129397</v>
      </c>
      <c r="BP140" s="777">
        <v>223741.91294129397</v>
      </c>
      <c r="BQ140" s="777">
        <v>223741.91294129397</v>
      </c>
      <c r="BR140" s="777">
        <v>223647.7962216415</v>
      </c>
      <c r="BS140" s="777">
        <v>223647.7962216415</v>
      </c>
      <c r="BT140" s="778">
        <v>223647.7962216415</v>
      </c>
    </row>
    <row r="141" spans="2:72">
      <c r="B141" s="773" t="s">
        <v>208</v>
      </c>
      <c r="C141" s="773" t="s">
        <v>1039</v>
      </c>
      <c r="D141" s="773" t="s">
        <v>121</v>
      </c>
      <c r="E141" s="773"/>
      <c r="F141" s="773"/>
      <c r="G141" s="773"/>
      <c r="H141" s="773">
        <v>2018</v>
      </c>
      <c r="J141" s="556" t="s">
        <v>589</v>
      </c>
      <c r="S141" s="777">
        <v>0.12619469026548663</v>
      </c>
      <c r="T141" s="777">
        <v>0.12619469026548663</v>
      </c>
      <c r="U141" s="777">
        <v>0.12619469026548663</v>
      </c>
      <c r="V141" s="777">
        <v>0.12619469026548663</v>
      </c>
      <c r="W141" s="777">
        <v>0.12619469026548663</v>
      </c>
      <c r="X141" s="777">
        <v>0</v>
      </c>
      <c r="Y141" s="777">
        <v>0</v>
      </c>
      <c r="Z141" s="777">
        <v>0</v>
      </c>
      <c r="AA141" s="777">
        <v>0</v>
      </c>
      <c r="AB141" s="777">
        <v>0</v>
      </c>
      <c r="AC141" s="777">
        <v>0</v>
      </c>
      <c r="AD141" s="777">
        <v>0</v>
      </c>
      <c r="AE141" s="777">
        <v>0</v>
      </c>
      <c r="AF141" s="777">
        <v>0</v>
      </c>
      <c r="AG141" s="777">
        <v>0</v>
      </c>
      <c r="AH141" s="777">
        <v>0</v>
      </c>
      <c r="AI141" s="777">
        <v>0</v>
      </c>
      <c r="AJ141" s="777">
        <v>0</v>
      </c>
      <c r="AK141" s="777">
        <v>0</v>
      </c>
      <c r="AL141" s="777">
        <v>0</v>
      </c>
      <c r="AM141" s="777">
        <v>0</v>
      </c>
      <c r="AN141" s="777">
        <v>0</v>
      </c>
      <c r="AO141" s="778">
        <v>0</v>
      </c>
      <c r="AX141" s="777">
        <v>46955.188994435368</v>
      </c>
      <c r="AY141" s="777">
        <v>46955.188994435368</v>
      </c>
      <c r="AZ141" s="777">
        <v>46955.188994435368</v>
      </c>
      <c r="BA141" s="777">
        <v>46955.188994435368</v>
      </c>
      <c r="BB141" s="777">
        <v>46955.188994435368</v>
      </c>
      <c r="BC141" s="777">
        <v>0</v>
      </c>
      <c r="BD141" s="777">
        <v>0</v>
      </c>
      <c r="BE141" s="777">
        <v>0</v>
      </c>
      <c r="BF141" s="777">
        <v>0</v>
      </c>
      <c r="BG141" s="777">
        <v>0</v>
      </c>
      <c r="BH141" s="777">
        <v>0</v>
      </c>
      <c r="BI141" s="777">
        <v>0</v>
      </c>
      <c r="BJ141" s="777">
        <v>0</v>
      </c>
      <c r="BK141" s="777">
        <v>0</v>
      </c>
      <c r="BL141" s="777">
        <v>0</v>
      </c>
      <c r="BM141" s="777">
        <v>0</v>
      </c>
      <c r="BN141" s="777">
        <v>0</v>
      </c>
      <c r="BO141" s="777">
        <v>0</v>
      </c>
      <c r="BP141" s="777">
        <v>0</v>
      </c>
      <c r="BQ141" s="777">
        <v>0</v>
      </c>
      <c r="BR141" s="777">
        <v>0</v>
      </c>
      <c r="BS141" s="777">
        <v>0</v>
      </c>
      <c r="BT141" s="778">
        <v>0</v>
      </c>
    </row>
    <row r="142" spans="2:72">
      <c r="B142" s="773" t="s">
        <v>208</v>
      </c>
      <c r="C142" s="773" t="s">
        <v>1036</v>
      </c>
      <c r="D142" s="773" t="s">
        <v>1046</v>
      </c>
      <c r="E142" s="773"/>
      <c r="F142" s="773"/>
      <c r="G142" s="773"/>
      <c r="H142" s="773">
        <v>2018</v>
      </c>
      <c r="J142" s="556" t="s">
        <v>589</v>
      </c>
      <c r="S142" s="777">
        <v>0.92999999999999994</v>
      </c>
      <c r="T142" s="777">
        <v>0.92999999999999994</v>
      </c>
      <c r="U142" s="777">
        <v>0.92999999999999994</v>
      </c>
      <c r="V142" s="777">
        <v>0.92999999999999994</v>
      </c>
      <c r="W142" s="777">
        <v>0.92999999999999994</v>
      </c>
      <c r="X142" s="777">
        <v>0.92999999999999994</v>
      </c>
      <c r="Y142" s="777">
        <v>0.92999999999999994</v>
      </c>
      <c r="Z142" s="777">
        <v>0.92999999999999994</v>
      </c>
      <c r="AA142" s="777">
        <v>0.92999999999999994</v>
      </c>
      <c r="AB142" s="777">
        <v>0.92999999999999994</v>
      </c>
      <c r="AC142" s="777">
        <v>0</v>
      </c>
      <c r="AD142" s="777">
        <v>0</v>
      </c>
      <c r="AE142" s="777">
        <v>0</v>
      </c>
      <c r="AF142" s="777">
        <v>0</v>
      </c>
      <c r="AG142" s="777">
        <v>0</v>
      </c>
      <c r="AH142" s="777">
        <v>0</v>
      </c>
      <c r="AI142" s="777">
        <v>0</v>
      </c>
      <c r="AJ142" s="777">
        <v>0</v>
      </c>
      <c r="AK142" s="777">
        <v>0</v>
      </c>
      <c r="AL142" s="777">
        <v>0</v>
      </c>
      <c r="AM142" s="777">
        <v>0</v>
      </c>
      <c r="AN142" s="777">
        <v>0</v>
      </c>
      <c r="AO142" s="778">
        <v>0</v>
      </c>
      <c r="AX142" s="777">
        <v>6218.9826786281019</v>
      </c>
      <c r="AY142" s="777">
        <v>6218.9826786281019</v>
      </c>
      <c r="AZ142" s="777">
        <v>6218.9826786281019</v>
      </c>
      <c r="BA142" s="777">
        <v>6218.9826786281019</v>
      </c>
      <c r="BB142" s="777">
        <v>6218.9826786281019</v>
      </c>
      <c r="BC142" s="777">
        <v>6218.9826786281019</v>
      </c>
      <c r="BD142" s="777">
        <v>6218.9826786281019</v>
      </c>
      <c r="BE142" s="777">
        <v>6218.9826786281019</v>
      </c>
      <c r="BF142" s="777">
        <v>6218.9826786281019</v>
      </c>
      <c r="BG142" s="777">
        <v>6218.9826786281019</v>
      </c>
      <c r="BH142" s="777">
        <v>0</v>
      </c>
      <c r="BI142" s="777">
        <v>0</v>
      </c>
      <c r="BJ142" s="777">
        <v>0</v>
      </c>
      <c r="BK142" s="777">
        <v>0</v>
      </c>
      <c r="BL142" s="777">
        <v>0</v>
      </c>
      <c r="BM142" s="777">
        <v>0</v>
      </c>
      <c r="BN142" s="777">
        <v>0</v>
      </c>
      <c r="BO142" s="777">
        <v>0</v>
      </c>
      <c r="BP142" s="777">
        <v>0</v>
      </c>
      <c r="BQ142" s="777">
        <v>0</v>
      </c>
      <c r="BR142" s="777">
        <v>0</v>
      </c>
      <c r="BS142" s="777">
        <v>0</v>
      </c>
      <c r="BT142" s="778">
        <v>0</v>
      </c>
    </row>
    <row r="143" spans="2:72">
      <c r="B143" s="773" t="s">
        <v>208</v>
      </c>
      <c r="C143" s="773" t="s">
        <v>1039</v>
      </c>
      <c r="D143" s="773" t="s">
        <v>120</v>
      </c>
      <c r="E143" s="773"/>
      <c r="F143" s="773"/>
      <c r="G143" s="773"/>
      <c r="H143" s="773">
        <v>2018</v>
      </c>
      <c r="J143" s="556" t="s">
        <v>589</v>
      </c>
      <c r="S143" s="777">
        <v>401.21937759336106</v>
      </c>
      <c r="T143" s="777">
        <v>401.21937759336106</v>
      </c>
      <c r="U143" s="777">
        <v>401.21937759336106</v>
      </c>
      <c r="V143" s="777">
        <v>401.21937759336106</v>
      </c>
      <c r="W143" s="777">
        <v>401.21937759336106</v>
      </c>
      <c r="X143" s="777">
        <v>401.21937759336106</v>
      </c>
      <c r="Y143" s="777">
        <v>401.21937759336106</v>
      </c>
      <c r="Z143" s="777">
        <v>401.21937759336106</v>
      </c>
      <c r="AA143" s="777">
        <v>401.21937759336106</v>
      </c>
      <c r="AB143" s="777">
        <v>401.21937759336106</v>
      </c>
      <c r="AC143" s="777">
        <v>401.21937759336106</v>
      </c>
      <c r="AD143" s="777">
        <v>401.21937759336106</v>
      </c>
      <c r="AE143" s="777">
        <v>401.21937759336106</v>
      </c>
      <c r="AF143" s="777">
        <v>401.21937759336106</v>
      </c>
      <c r="AG143" s="777">
        <v>401.21937759336106</v>
      </c>
      <c r="AH143" s="777">
        <v>369.18061410788386</v>
      </c>
      <c r="AI143" s="777">
        <v>351.25066390041496</v>
      </c>
      <c r="AJ143" s="777">
        <v>351.25066390041496</v>
      </c>
      <c r="AK143" s="777">
        <v>351.25066390041496</v>
      </c>
      <c r="AL143" s="777">
        <v>351.25066390041496</v>
      </c>
      <c r="AM143" s="777">
        <v>351.25066390041496</v>
      </c>
      <c r="AN143" s="777">
        <v>351.25066390041496</v>
      </c>
      <c r="AO143" s="778">
        <v>351.25066390041496</v>
      </c>
      <c r="AX143" s="777">
        <v>853929.05335217039</v>
      </c>
      <c r="AY143" s="777">
        <v>853929.05335217039</v>
      </c>
      <c r="AZ143" s="777">
        <v>853929.05335217039</v>
      </c>
      <c r="BA143" s="777">
        <v>853929.05335217039</v>
      </c>
      <c r="BB143" s="777">
        <v>853929.05335217039</v>
      </c>
      <c r="BC143" s="777">
        <v>853929.05335217039</v>
      </c>
      <c r="BD143" s="777">
        <v>853929.05335217039</v>
      </c>
      <c r="BE143" s="777">
        <v>853929.05335217039</v>
      </c>
      <c r="BF143" s="777">
        <v>853929.05335217039</v>
      </c>
      <c r="BG143" s="777">
        <v>853929.05335217039</v>
      </c>
      <c r="BH143" s="777">
        <v>853929.05335217039</v>
      </c>
      <c r="BI143" s="777">
        <v>853929.05335217039</v>
      </c>
      <c r="BJ143" s="777">
        <v>853929.05335217039</v>
      </c>
      <c r="BK143" s="777">
        <v>853929.05335217039</v>
      </c>
      <c r="BL143" s="777">
        <v>853929.05335217039</v>
      </c>
      <c r="BM143" s="777">
        <v>729811.77223182225</v>
      </c>
      <c r="BN143" s="777">
        <v>660204.9374863758</v>
      </c>
      <c r="BO143" s="777">
        <v>660204.9374863758</v>
      </c>
      <c r="BP143" s="777">
        <v>660204.9374863758</v>
      </c>
      <c r="BQ143" s="777">
        <v>660204.9374863758</v>
      </c>
      <c r="BR143" s="777">
        <v>660204.9374863758</v>
      </c>
      <c r="BS143" s="777">
        <v>660204.9374863758</v>
      </c>
      <c r="BT143" s="778">
        <v>660204.9374863758</v>
      </c>
    </row>
  </sheetData>
  <autoFilter ref="C26:BT143" xr:uid="{00000000-0009-0000-0000-00000C000000}">
    <sortState xmlns:xlrd2="http://schemas.microsoft.com/office/spreadsheetml/2017/richdata2" ref="C26:BT42">
      <sortCondition ref="H25"/>
    </sortState>
  </autoFilter>
  <mergeCells count="1">
    <mergeCell ref="C24:G24"/>
  </mergeCells>
  <conditionalFormatting sqref="L76:AO97 L98:R122">
    <cfRule type="cellIs" dxfId="4" priority="7" operator="equal">
      <formula>0</formula>
    </cfRule>
  </conditionalFormatting>
  <conditionalFormatting sqref="AQ76:BT97 AQ98:AW122">
    <cfRule type="cellIs" dxfId="3" priority="4" operator="equal">
      <formula>0</formula>
    </cfRule>
  </conditionalFormatting>
  <conditionalFormatting sqref="L27:AO75 AQ27:BT75">
    <cfRule type="cellIs" dxfId="2" priority="3" operator="equal">
      <formula>0</formula>
    </cfRule>
  </conditionalFormatting>
  <conditionalFormatting sqref="S98:AO143">
    <cfRule type="cellIs" dxfId="1" priority="2" operator="equal">
      <formula>0</formula>
    </cfRule>
  </conditionalFormatting>
  <conditionalFormatting sqref="AX98:BT143">
    <cfRule type="cellIs" dxfId="0" priority="1" operator="equal">
      <formula>0</formula>
    </cfRule>
  </conditionalFormatting>
  <pageMargins left="0.7" right="0.7" top="0.75" bottom="0.75" header="0.3" footer="0.3"/>
  <pageSetup scale="14"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DropDownList!$G$2:$G$11</xm:f>
          </x14:formula1>
          <xm:sqref>I76:I1048576</xm:sqref>
        </x14:dataValidation>
        <x14:dataValidation type="list" allowBlank="1" showInputMessage="1" showErrorMessage="1" xr:uid="{00000000-0002-0000-0C00-000001000000}">
          <x14:formula1>
            <xm:f>DropDownList!$H$2:$H$3</xm:f>
          </x14:formula1>
          <xm:sqref>J27:J1048576</xm:sqref>
        </x14:dataValidation>
        <x14:dataValidation type="list" allowBlank="1" showInputMessage="1" showErrorMessage="1" xr:uid="{F5BD9767-F9FB-41FB-AC7F-01844B347247}">
          <x14:formula1>
            <xm:f>'C:\Users\jmusaazi\Downloads\[THESL_IRR_1-Staff-4_App B - LRAMVA Workform_Updated_20201014 (4).XLSX]DropDownList'!#REF!</xm:f>
          </x14:formula1>
          <xm:sqref>I27:I75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106" zoomScaleNormal="106" workbookViewId="0">
      <selection activeCell="V15" sqref="V15"/>
    </sheetView>
  </sheetViews>
  <sheetFormatPr defaultColWidth="9" defaultRowHeight="15"/>
  <cols>
    <col min="1" max="1" width="9" style="1"/>
    <col min="2" max="2" width="10" style="1" customWidth="1"/>
    <col min="3" max="3" width="11.42578125" style="1" customWidth="1"/>
    <col min="4" max="4" width="13.42578125" style="1" customWidth="1"/>
    <col min="5" max="5" width="12.5703125" style="1" customWidth="1"/>
    <col min="6" max="6" width="12" style="1" customWidth="1"/>
    <col min="7" max="7" width="9" style="1"/>
    <col min="8" max="8" width="24.5703125" style="1" customWidth="1"/>
    <col min="9" max="9" width="11" style="1" customWidth="1"/>
    <col min="10" max="10" width="9" style="1"/>
    <col min="11" max="11" width="11.5703125" style="1" customWidth="1"/>
    <col min="12" max="12" width="9" style="1"/>
    <col min="13" max="13" width="26" style="1" customWidth="1"/>
    <col min="14" max="14" width="10" style="1" customWidth="1"/>
    <col min="15" max="15" width="9" style="1"/>
    <col min="16" max="16" width="9.5703125" style="1" customWidth="1"/>
    <col min="17" max="16384" width="9" style="1"/>
  </cols>
  <sheetData>
    <row r="12" spans="1:17" ht="24" customHeight="1" thickBot="1"/>
    <row r="13" spans="1:17" ht="23.85" customHeight="1" thickBot="1">
      <c r="A13" s="509"/>
      <c r="B13" s="509" t="s">
        <v>171</v>
      </c>
      <c r="D13" s="99" t="s">
        <v>175</v>
      </c>
      <c r="E13" s="641"/>
      <c r="F13" s="147"/>
      <c r="G13" s="148"/>
      <c r="H13" s="149"/>
      <c r="K13" s="149"/>
      <c r="L13" s="147"/>
      <c r="M13" s="147"/>
      <c r="N13" s="147"/>
      <c r="O13" s="147"/>
      <c r="P13" s="147"/>
      <c r="Q13" s="150"/>
    </row>
    <row r="14" spans="1:17" ht="15.75" customHeight="1">
      <c r="B14" s="90"/>
      <c r="D14" s="13"/>
      <c r="E14" s="13"/>
      <c r="F14" s="147"/>
      <c r="G14" s="148"/>
      <c r="H14" s="149"/>
      <c r="K14" s="149"/>
      <c r="L14" s="147"/>
      <c r="M14" s="147"/>
      <c r="N14" s="147"/>
      <c r="O14" s="147"/>
      <c r="P14" s="147"/>
      <c r="Q14" s="150"/>
    </row>
    <row r="15" spans="1:17" ht="15.75">
      <c r="B15" s="509" t="s">
        <v>502</v>
      </c>
    </row>
    <row r="16" spans="1:17" ht="15.75">
      <c r="B16" s="509"/>
    </row>
    <row r="17" spans="2:21" s="24" customFormat="1" ht="20.85" customHeight="1">
      <c r="B17" s="577" t="s">
        <v>649</v>
      </c>
      <c r="C17" s="487"/>
      <c r="D17" s="487"/>
      <c r="E17" s="487"/>
      <c r="F17" s="487"/>
      <c r="G17" s="487"/>
      <c r="H17" s="487"/>
      <c r="I17" s="487"/>
      <c r="J17" s="487"/>
      <c r="K17" s="487"/>
      <c r="L17" s="487"/>
      <c r="M17" s="487"/>
      <c r="N17" s="487"/>
      <c r="O17" s="487"/>
      <c r="P17" s="487"/>
      <c r="Q17" s="487"/>
      <c r="R17" s="487"/>
      <c r="S17" s="487"/>
      <c r="T17" s="487"/>
      <c r="U17" s="487"/>
    </row>
    <row r="18" spans="2:21" ht="60" customHeight="1">
      <c r="B18" s="892" t="s">
        <v>700</v>
      </c>
      <c r="C18" s="892"/>
      <c r="D18" s="892"/>
      <c r="E18" s="892"/>
      <c r="F18" s="892"/>
      <c r="G18" s="892"/>
      <c r="H18" s="892"/>
      <c r="I18" s="892"/>
      <c r="J18" s="892"/>
      <c r="K18" s="892"/>
      <c r="L18" s="892"/>
      <c r="M18" s="892"/>
      <c r="N18" s="892"/>
      <c r="O18" s="892"/>
      <c r="P18" s="892"/>
      <c r="Q18" s="892"/>
      <c r="R18" s="892"/>
      <c r="S18" s="892"/>
      <c r="T18" s="892"/>
      <c r="U18" s="892"/>
    </row>
    <row r="21" spans="2:21" ht="21">
      <c r="B21" s="639" t="s">
        <v>684</v>
      </c>
    </row>
    <row r="23" spans="2:21" ht="21">
      <c r="B23" s="639" t="s">
        <v>685</v>
      </c>
      <c r="C23" s="640"/>
      <c r="E23" s="640"/>
      <c r="F23" s="640"/>
      <c r="H23" s="639" t="s">
        <v>686</v>
      </c>
    </row>
    <row r="24" spans="2:21" ht="18.75" customHeight="1">
      <c r="B24" s="951" t="s">
        <v>664</v>
      </c>
      <c r="C24" s="951"/>
      <c r="D24" s="951"/>
      <c r="E24" s="951"/>
      <c r="F24" s="951"/>
      <c r="H24" s="1" t="s">
        <v>672</v>
      </c>
      <c r="M24" s="1" t="s">
        <v>673</v>
      </c>
    </row>
    <row r="25" spans="2:21" ht="45">
      <c r="B25" s="636" t="s">
        <v>62</v>
      </c>
      <c r="C25" s="636" t="s">
        <v>665</v>
      </c>
      <c r="D25" s="636" t="s">
        <v>666</v>
      </c>
      <c r="E25" s="636" t="s">
        <v>668</v>
      </c>
      <c r="F25" s="636" t="s">
        <v>667</v>
      </c>
      <c r="H25" s="636" t="s">
        <v>669</v>
      </c>
      <c r="I25" s="636" t="s">
        <v>670</v>
      </c>
      <c r="J25" s="636" t="s">
        <v>671</v>
      </c>
      <c r="K25" s="636" t="s">
        <v>665</v>
      </c>
      <c r="M25" s="636" t="s">
        <v>669</v>
      </c>
      <c r="N25" s="636" t="s">
        <v>670</v>
      </c>
      <c r="O25" s="636" t="s">
        <v>671</v>
      </c>
      <c r="P25" s="636" t="s">
        <v>665</v>
      </c>
    </row>
    <row r="26" spans="2:21" ht="18">
      <c r="B26" s="636"/>
      <c r="C26" s="636" t="s">
        <v>674</v>
      </c>
      <c r="D26" s="636" t="s">
        <v>675</v>
      </c>
      <c r="E26" s="636" t="s">
        <v>676</v>
      </c>
      <c r="F26" s="636" t="s">
        <v>677</v>
      </c>
      <c r="H26" s="636"/>
      <c r="I26" s="636" t="s">
        <v>678</v>
      </c>
      <c r="J26" s="636" t="s">
        <v>679</v>
      </c>
      <c r="K26" s="636" t="s">
        <v>680</v>
      </c>
      <c r="M26" s="636"/>
      <c r="N26" s="636" t="s">
        <v>681</v>
      </c>
      <c r="O26" s="636" t="s">
        <v>682</v>
      </c>
      <c r="P26" s="636" t="s">
        <v>683</v>
      </c>
    </row>
    <row r="27" spans="2:21" ht="15.75" customHeight="1">
      <c r="B27" s="638" t="s">
        <v>688</v>
      </c>
      <c r="C27" s="645">
        <f>K49</f>
        <v>0</v>
      </c>
      <c r="D27" s="643"/>
      <c r="E27" s="637"/>
      <c r="F27" s="637"/>
      <c r="H27" s="637"/>
      <c r="I27" s="637"/>
      <c r="J27" s="637"/>
      <c r="K27" s="637">
        <f>I27*J27</f>
        <v>0</v>
      </c>
      <c r="M27" s="637"/>
      <c r="N27" s="637"/>
      <c r="O27" s="637"/>
      <c r="P27" s="637">
        <f>N27*O27</f>
        <v>0</v>
      </c>
    </row>
    <row r="28" spans="2:21" ht="15.75" customHeight="1">
      <c r="B28" s="638" t="s">
        <v>689</v>
      </c>
      <c r="C28" s="646">
        <f>P49</f>
        <v>0</v>
      </c>
      <c r="D28" s="647">
        <f>C28-C27</f>
        <v>0</v>
      </c>
      <c r="E28" s="637"/>
      <c r="F28" s="644">
        <f>D28*E28</f>
        <v>0</v>
      </c>
      <c r="H28" s="637"/>
      <c r="I28" s="637"/>
      <c r="J28" s="637"/>
      <c r="K28" s="637"/>
      <c r="M28" s="637"/>
      <c r="N28" s="637"/>
      <c r="O28" s="637"/>
      <c r="P28" s="637"/>
    </row>
    <row r="29" spans="2:21" ht="15.75" customHeight="1">
      <c r="B29" s="638" t="s">
        <v>690</v>
      </c>
      <c r="C29" s="637"/>
      <c r="D29" s="637"/>
      <c r="E29" s="637"/>
      <c r="F29" s="637"/>
      <c r="H29" s="637"/>
      <c r="I29" s="637"/>
      <c r="J29" s="637"/>
      <c r="K29" s="637"/>
      <c r="M29" s="637"/>
      <c r="N29" s="637"/>
      <c r="O29" s="637"/>
      <c r="P29" s="637"/>
    </row>
    <row r="30" spans="2:21" ht="15.75" customHeight="1">
      <c r="B30" s="638" t="s">
        <v>691</v>
      </c>
      <c r="C30" s="637"/>
      <c r="D30" s="637"/>
      <c r="E30" s="637"/>
      <c r="F30" s="637"/>
      <c r="H30" s="637"/>
      <c r="I30" s="637"/>
      <c r="J30" s="637"/>
      <c r="K30" s="637"/>
      <c r="M30" s="637"/>
      <c r="N30" s="637"/>
      <c r="O30" s="637"/>
      <c r="P30" s="637"/>
    </row>
    <row r="31" spans="2:21" ht="15.75" customHeight="1">
      <c r="B31" s="638" t="s">
        <v>692</v>
      </c>
      <c r="C31" s="637"/>
      <c r="D31" s="637"/>
      <c r="E31" s="637"/>
      <c r="F31" s="637"/>
      <c r="H31" s="637"/>
      <c r="I31" s="637"/>
      <c r="J31" s="637"/>
      <c r="K31" s="637"/>
      <c r="M31" s="637"/>
      <c r="N31" s="637"/>
      <c r="O31" s="637"/>
      <c r="P31" s="637"/>
    </row>
    <row r="32" spans="2:21" ht="15.75" customHeight="1">
      <c r="B32" s="638" t="s">
        <v>693</v>
      </c>
      <c r="C32" s="637"/>
      <c r="D32" s="637"/>
      <c r="E32" s="637"/>
      <c r="F32" s="637"/>
      <c r="H32" s="637"/>
      <c r="I32" s="637"/>
      <c r="J32" s="637"/>
      <c r="K32" s="637"/>
      <c r="M32" s="637"/>
      <c r="N32" s="637"/>
      <c r="O32" s="637"/>
      <c r="P32" s="637"/>
    </row>
    <row r="33" spans="2:16" ht="15.75" customHeight="1">
      <c r="B33" s="638" t="s">
        <v>694</v>
      </c>
      <c r="C33" s="637"/>
      <c r="D33" s="637"/>
      <c r="E33" s="637"/>
      <c r="F33" s="637"/>
      <c r="H33" s="637"/>
      <c r="I33" s="637"/>
      <c r="J33" s="637"/>
      <c r="K33" s="637"/>
      <c r="M33" s="637"/>
      <c r="N33" s="637"/>
      <c r="O33" s="637"/>
      <c r="P33" s="637"/>
    </row>
    <row r="34" spans="2:16" ht="15.75" customHeight="1">
      <c r="B34" s="638" t="s">
        <v>695</v>
      </c>
      <c r="C34" s="637"/>
      <c r="D34" s="637"/>
      <c r="E34" s="637"/>
      <c r="F34" s="637"/>
      <c r="H34" s="637"/>
      <c r="I34" s="637"/>
      <c r="J34" s="637"/>
      <c r="K34" s="637"/>
      <c r="M34" s="637"/>
      <c r="N34" s="637"/>
      <c r="O34" s="637"/>
      <c r="P34" s="637"/>
    </row>
    <row r="35" spans="2:16" ht="15.75" customHeight="1">
      <c r="B35" s="638" t="s">
        <v>696</v>
      </c>
      <c r="C35" s="637"/>
      <c r="D35" s="637"/>
      <c r="E35" s="637"/>
      <c r="F35" s="637"/>
      <c r="H35" s="637"/>
      <c r="I35" s="637"/>
      <c r="J35" s="637"/>
      <c r="K35" s="637"/>
      <c r="M35" s="637"/>
      <c r="N35" s="637"/>
      <c r="O35" s="637"/>
      <c r="P35" s="637"/>
    </row>
    <row r="36" spans="2:16" ht="15.75" customHeight="1">
      <c r="B36" s="638" t="s">
        <v>697</v>
      </c>
      <c r="C36" s="637"/>
      <c r="D36" s="637"/>
      <c r="E36" s="637"/>
      <c r="F36" s="637"/>
      <c r="H36" s="637"/>
      <c r="I36" s="637"/>
      <c r="J36" s="637"/>
      <c r="K36" s="637"/>
      <c r="M36" s="637"/>
      <c r="N36" s="637"/>
      <c r="O36" s="637"/>
      <c r="P36" s="637"/>
    </row>
    <row r="37" spans="2:16" ht="15.75" customHeight="1">
      <c r="B37" s="638" t="s">
        <v>698</v>
      </c>
      <c r="C37" s="637"/>
      <c r="D37" s="637"/>
      <c r="E37" s="637"/>
      <c r="F37" s="637"/>
      <c r="H37" s="637"/>
      <c r="I37" s="637"/>
      <c r="J37" s="637"/>
      <c r="K37" s="637"/>
      <c r="M37" s="637"/>
      <c r="N37" s="637"/>
      <c r="O37" s="637"/>
      <c r="P37" s="637"/>
    </row>
    <row r="38" spans="2:16" ht="15.75" customHeight="1">
      <c r="B38" s="638" t="s">
        <v>699</v>
      </c>
      <c r="C38" s="637"/>
      <c r="D38" s="637"/>
      <c r="E38" s="637"/>
      <c r="F38" s="637"/>
      <c r="H38" s="637"/>
      <c r="I38" s="637"/>
      <c r="J38" s="637"/>
      <c r="K38" s="637"/>
      <c r="M38" s="637"/>
      <c r="N38" s="637"/>
      <c r="O38" s="637"/>
      <c r="P38" s="637"/>
    </row>
    <row r="39" spans="2:16" ht="16.350000000000001" customHeight="1">
      <c r="B39" s="648" t="s">
        <v>26</v>
      </c>
      <c r="C39" s="649"/>
      <c r="D39" s="649"/>
      <c r="E39" s="649"/>
      <c r="F39" s="650">
        <f>SUM(F28:F38)</f>
        <v>0</v>
      </c>
      <c r="H39" s="637"/>
      <c r="I39" s="637"/>
      <c r="J39" s="637"/>
      <c r="K39" s="637"/>
      <c r="M39" s="637"/>
      <c r="N39" s="637"/>
      <c r="O39" s="637"/>
      <c r="P39" s="637"/>
    </row>
    <row r="40" spans="2:16">
      <c r="B40" s="638" t="s">
        <v>687</v>
      </c>
      <c r="C40" s="637"/>
      <c r="D40" s="637"/>
      <c r="E40" s="637"/>
      <c r="F40" s="637"/>
      <c r="H40" s="637"/>
      <c r="I40" s="637"/>
      <c r="J40" s="637"/>
      <c r="K40" s="637"/>
      <c r="M40" s="637"/>
      <c r="N40" s="637"/>
      <c r="O40" s="637"/>
      <c r="P40" s="637"/>
    </row>
    <row r="41" spans="2:16">
      <c r="B41" s="638" t="s">
        <v>687</v>
      </c>
      <c r="C41" s="637"/>
      <c r="D41" s="637"/>
      <c r="E41" s="637"/>
      <c r="F41" s="637"/>
      <c r="H41" s="637"/>
      <c r="I41" s="637"/>
      <c r="J41" s="637"/>
      <c r="K41" s="637"/>
      <c r="M41" s="637"/>
      <c r="N41" s="637"/>
      <c r="O41" s="637"/>
      <c r="P41" s="637"/>
    </row>
    <row r="42" spans="2:16">
      <c r="B42" s="638" t="s">
        <v>687</v>
      </c>
      <c r="C42" s="637"/>
      <c r="D42" s="637"/>
      <c r="E42" s="637"/>
      <c r="F42" s="637"/>
      <c r="H42" s="637"/>
      <c r="I42" s="637"/>
      <c r="J42" s="637"/>
      <c r="K42" s="637"/>
      <c r="M42" s="637"/>
      <c r="N42" s="637"/>
      <c r="O42" s="637"/>
      <c r="P42" s="637"/>
    </row>
    <row r="43" spans="2:16">
      <c r="B43" s="638" t="s">
        <v>687</v>
      </c>
      <c r="C43" s="637"/>
      <c r="D43" s="637"/>
      <c r="E43" s="637"/>
      <c r="F43" s="637"/>
      <c r="H43" s="637"/>
      <c r="I43" s="637"/>
      <c r="J43" s="637"/>
      <c r="K43" s="637"/>
      <c r="M43" s="637"/>
      <c r="N43" s="637"/>
      <c r="O43" s="637"/>
      <c r="P43" s="637"/>
    </row>
    <row r="44" spans="2:16">
      <c r="H44" s="637"/>
      <c r="I44" s="637"/>
      <c r="J44" s="637"/>
      <c r="K44" s="637"/>
      <c r="M44" s="637"/>
      <c r="N44" s="637"/>
      <c r="O44" s="637"/>
      <c r="P44" s="637"/>
    </row>
    <row r="45" spans="2:16">
      <c r="H45" s="637"/>
      <c r="I45" s="637"/>
      <c r="J45" s="637"/>
      <c r="K45" s="637"/>
      <c r="M45" s="637"/>
      <c r="N45" s="637"/>
      <c r="O45" s="637"/>
      <c r="P45" s="637"/>
    </row>
    <row r="46" spans="2:16">
      <c r="H46" s="637"/>
      <c r="I46" s="637"/>
      <c r="J46" s="637"/>
      <c r="K46" s="637"/>
      <c r="M46" s="637"/>
      <c r="N46" s="637"/>
      <c r="O46" s="637"/>
      <c r="P46" s="637"/>
    </row>
    <row r="47" spans="2:16">
      <c r="H47" s="637"/>
      <c r="I47" s="637"/>
      <c r="J47" s="637"/>
      <c r="K47" s="637"/>
      <c r="M47" s="637"/>
      <c r="N47" s="637"/>
      <c r="O47" s="637"/>
      <c r="P47" s="637"/>
    </row>
    <row r="48" spans="2:16">
      <c r="H48" s="637"/>
      <c r="I48" s="637"/>
      <c r="J48" s="637"/>
      <c r="K48" s="637"/>
      <c r="M48" s="637"/>
      <c r="N48" s="637"/>
      <c r="O48" s="637"/>
      <c r="P48" s="637"/>
    </row>
    <row r="49" spans="8:16">
      <c r="H49" s="648" t="s">
        <v>26</v>
      </c>
      <c r="I49" s="649"/>
      <c r="J49" s="649"/>
      <c r="K49" s="645">
        <f>SUM(K27:K48)</f>
        <v>0</v>
      </c>
      <c r="M49" s="648" t="s">
        <v>26</v>
      </c>
      <c r="N49" s="649"/>
      <c r="O49" s="649"/>
      <c r="P49" s="646">
        <f>SUM(P27:P48)</f>
        <v>0</v>
      </c>
    </row>
  </sheetData>
  <mergeCells count="2">
    <mergeCell ref="B24:F24"/>
    <mergeCell ref="B18:U1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5:U79"/>
  <sheetViews>
    <sheetView zoomScale="70" zoomScaleNormal="70" workbookViewId="0">
      <pane ySplit="17" topLeftCell="A21" activePane="bottomLeft" state="frozen"/>
      <selection pane="bottomLeft" activeCell="H29" sqref="H29:N29"/>
    </sheetView>
  </sheetViews>
  <sheetFormatPr defaultColWidth="9" defaultRowHeight="15"/>
  <cols>
    <col min="1" max="1" width="9" style="1"/>
    <col min="2" max="2" width="37" style="607" customWidth="1"/>
    <col min="3" max="3" width="9" style="9"/>
    <col min="4" max="13" width="9" style="1"/>
    <col min="14" max="14" width="28.5703125" style="1" customWidth="1"/>
    <col min="15" max="20" width="9" style="1"/>
    <col min="21" max="21" width="28.42578125" style="1" customWidth="1"/>
    <col min="22" max="16384" width="9" style="1"/>
  </cols>
  <sheetData>
    <row r="15" spans="2:21" ht="18" customHeight="1">
      <c r="B15" s="849" t="s">
        <v>972</v>
      </c>
      <c r="C15" s="849"/>
      <c r="D15" s="849"/>
      <c r="E15" s="849"/>
      <c r="F15" s="849"/>
      <c r="G15" s="849"/>
      <c r="H15" s="849"/>
      <c r="I15" s="849"/>
      <c r="J15" s="849"/>
      <c r="K15" s="849"/>
      <c r="L15" s="849"/>
      <c r="M15" s="849"/>
      <c r="N15" s="849"/>
      <c r="O15" s="849"/>
      <c r="P15" s="849"/>
      <c r="Q15" s="849"/>
      <c r="R15" s="849"/>
      <c r="S15" s="849"/>
      <c r="T15" s="849"/>
      <c r="U15" s="849"/>
    </row>
    <row r="17" spans="2:21" ht="26.25" customHeight="1">
      <c r="B17" s="608" t="s">
        <v>558</v>
      </c>
      <c r="C17" s="857" t="s">
        <v>502</v>
      </c>
      <c r="D17" s="858"/>
      <c r="E17" s="858"/>
      <c r="F17" s="858"/>
      <c r="G17" s="858"/>
      <c r="H17" s="858"/>
      <c r="I17" s="858"/>
      <c r="J17" s="858"/>
      <c r="K17" s="858"/>
      <c r="L17" s="858"/>
      <c r="M17" s="858"/>
      <c r="N17" s="858"/>
      <c r="O17" s="858"/>
      <c r="P17" s="858"/>
      <c r="Q17" s="858"/>
      <c r="R17" s="858"/>
      <c r="S17" s="858"/>
      <c r="T17" s="858"/>
      <c r="U17" s="858"/>
    </row>
    <row r="18" spans="2:21" ht="7.35" customHeight="1">
      <c r="B18" s="757"/>
      <c r="C18" s="758"/>
      <c r="D18" s="758"/>
      <c r="E18" s="758"/>
      <c r="F18" s="758"/>
      <c r="G18" s="758"/>
      <c r="H18" s="758"/>
      <c r="I18" s="758"/>
      <c r="J18" s="758"/>
      <c r="K18" s="758"/>
      <c r="L18" s="758"/>
      <c r="M18" s="758"/>
      <c r="N18" s="758"/>
      <c r="O18" s="758"/>
      <c r="P18" s="758"/>
      <c r="Q18" s="758"/>
      <c r="R18" s="758"/>
      <c r="S18" s="758"/>
      <c r="T18" s="758"/>
      <c r="U18" s="758"/>
    </row>
    <row r="19" spans="2:21" ht="26.25" customHeight="1">
      <c r="B19" s="767" t="s">
        <v>996</v>
      </c>
      <c r="C19" s="863" t="s">
        <v>1002</v>
      </c>
      <c r="D19" s="863"/>
      <c r="E19" s="863"/>
      <c r="F19" s="863"/>
      <c r="G19" s="863"/>
      <c r="H19" s="863"/>
      <c r="I19" s="863"/>
      <c r="J19" s="863"/>
      <c r="K19" s="863"/>
      <c r="L19" s="863"/>
      <c r="M19" s="863"/>
      <c r="N19" s="863"/>
      <c r="O19" s="863"/>
      <c r="P19" s="863"/>
      <c r="Q19" s="863"/>
      <c r="R19" s="863"/>
      <c r="S19" s="863"/>
      <c r="T19" s="863"/>
      <c r="U19" s="864"/>
    </row>
    <row r="20" spans="2:21" ht="15.75">
      <c r="B20" s="768" t="s">
        <v>543</v>
      </c>
      <c r="C20" s="865" t="s">
        <v>997</v>
      </c>
      <c r="D20" s="865"/>
      <c r="E20" s="865"/>
      <c r="F20" s="865"/>
      <c r="G20" s="865"/>
      <c r="H20" s="866" t="s">
        <v>998</v>
      </c>
      <c r="I20" s="866"/>
      <c r="J20" s="866"/>
      <c r="K20" s="866"/>
      <c r="L20" s="866"/>
      <c r="M20" s="866"/>
      <c r="N20" s="866"/>
      <c r="O20" s="866" t="s">
        <v>999</v>
      </c>
      <c r="P20" s="866"/>
      <c r="Q20" s="866"/>
      <c r="R20" s="866"/>
      <c r="S20" s="866"/>
      <c r="T20" s="866"/>
      <c r="U20" s="866"/>
    </row>
    <row r="21" spans="2:21" ht="15.75">
      <c r="B21" s="769">
        <v>1</v>
      </c>
      <c r="C21" s="856" t="s">
        <v>1003</v>
      </c>
      <c r="D21" s="856"/>
      <c r="E21" s="856"/>
      <c r="F21" s="856"/>
      <c r="G21" s="856"/>
      <c r="H21" s="856" t="s">
        <v>1004</v>
      </c>
      <c r="I21" s="856"/>
      <c r="J21" s="856"/>
      <c r="K21" s="856"/>
      <c r="L21" s="856"/>
      <c r="M21" s="856"/>
      <c r="N21" s="856"/>
      <c r="O21" s="856" t="s">
        <v>1005</v>
      </c>
      <c r="P21" s="856"/>
      <c r="Q21" s="856"/>
      <c r="R21" s="856"/>
      <c r="S21" s="856"/>
      <c r="T21" s="856"/>
      <c r="U21" s="856"/>
    </row>
    <row r="22" spans="2:21" ht="15.75">
      <c r="B22" s="769">
        <v>2</v>
      </c>
      <c r="C22" s="856" t="s">
        <v>1006</v>
      </c>
      <c r="D22" s="856"/>
      <c r="E22" s="856"/>
      <c r="F22" s="856"/>
      <c r="G22" s="856"/>
      <c r="H22" s="856" t="s">
        <v>1007</v>
      </c>
      <c r="I22" s="856"/>
      <c r="J22" s="856"/>
      <c r="K22" s="856"/>
      <c r="L22" s="856"/>
      <c r="M22" s="856"/>
      <c r="N22" s="856"/>
      <c r="O22" s="856" t="s">
        <v>1008</v>
      </c>
      <c r="P22" s="856"/>
      <c r="Q22" s="856"/>
      <c r="R22" s="856"/>
      <c r="S22" s="856"/>
      <c r="T22" s="856"/>
      <c r="U22" s="856"/>
    </row>
    <row r="23" spans="2:21" ht="15.75">
      <c r="B23" s="769">
        <v>3</v>
      </c>
      <c r="C23" s="856" t="s">
        <v>1009</v>
      </c>
      <c r="D23" s="856"/>
      <c r="E23" s="856"/>
      <c r="F23" s="856"/>
      <c r="G23" s="856"/>
      <c r="H23" s="856" t="s">
        <v>1010</v>
      </c>
      <c r="I23" s="856"/>
      <c r="J23" s="856"/>
      <c r="K23" s="856"/>
      <c r="L23" s="856"/>
      <c r="M23" s="856"/>
      <c r="N23" s="856"/>
      <c r="O23" s="856" t="s">
        <v>1011</v>
      </c>
      <c r="P23" s="856"/>
      <c r="Q23" s="856"/>
      <c r="R23" s="856"/>
      <c r="S23" s="856"/>
      <c r="T23" s="856"/>
      <c r="U23" s="856"/>
    </row>
    <row r="24" spans="2:21" ht="15.75">
      <c r="B24" s="769">
        <v>4</v>
      </c>
      <c r="C24" s="856" t="s">
        <v>1012</v>
      </c>
      <c r="D24" s="856"/>
      <c r="E24" s="856"/>
      <c r="F24" s="856"/>
      <c r="G24" s="856"/>
      <c r="H24" s="856" t="s">
        <v>1013</v>
      </c>
      <c r="I24" s="856"/>
      <c r="J24" s="856"/>
      <c r="K24" s="856"/>
      <c r="L24" s="856"/>
      <c r="M24" s="856"/>
      <c r="N24" s="856"/>
      <c r="O24" s="856" t="s">
        <v>1014</v>
      </c>
      <c r="P24" s="856"/>
      <c r="Q24" s="856"/>
      <c r="R24" s="856"/>
      <c r="S24" s="856"/>
      <c r="T24" s="856"/>
      <c r="U24" s="856"/>
    </row>
    <row r="25" spans="2:21" ht="15.75">
      <c r="B25" s="769">
        <v>5</v>
      </c>
      <c r="C25" s="856" t="s">
        <v>1015</v>
      </c>
      <c r="D25" s="856"/>
      <c r="E25" s="856"/>
      <c r="F25" s="856"/>
      <c r="G25" s="856"/>
      <c r="H25" s="856" t="s">
        <v>1016</v>
      </c>
      <c r="I25" s="856"/>
      <c r="J25" s="856"/>
      <c r="K25" s="856"/>
      <c r="L25" s="856"/>
      <c r="M25" s="856"/>
      <c r="N25" s="856"/>
      <c r="O25" s="856" t="s">
        <v>1017</v>
      </c>
      <c r="P25" s="856"/>
      <c r="Q25" s="856"/>
      <c r="R25" s="856"/>
      <c r="S25" s="856"/>
      <c r="T25" s="856"/>
      <c r="U25" s="856"/>
    </row>
    <row r="26" spans="2:21" ht="15.75">
      <c r="B26" s="769">
        <v>6</v>
      </c>
      <c r="C26" s="856" t="s">
        <v>1018</v>
      </c>
      <c r="D26" s="856"/>
      <c r="E26" s="856"/>
      <c r="F26" s="856"/>
      <c r="G26" s="856"/>
      <c r="H26" s="867" t="s">
        <v>1019</v>
      </c>
      <c r="I26" s="867"/>
      <c r="J26" s="867"/>
      <c r="K26" s="867"/>
      <c r="L26" s="867"/>
      <c r="M26" s="867"/>
      <c r="N26" s="867"/>
      <c r="O26" s="867" t="s">
        <v>1020</v>
      </c>
      <c r="P26" s="867"/>
      <c r="Q26" s="867"/>
      <c r="R26" s="867"/>
      <c r="S26" s="867"/>
      <c r="T26" s="867"/>
      <c r="U26" s="867"/>
    </row>
    <row r="27" spans="2:21" ht="15.75">
      <c r="B27" s="769">
        <v>7</v>
      </c>
      <c r="C27" s="856" t="s">
        <v>1021</v>
      </c>
      <c r="D27" s="856"/>
      <c r="E27" s="856"/>
      <c r="F27" s="856"/>
      <c r="G27" s="856"/>
      <c r="H27" s="867" t="s">
        <v>1022</v>
      </c>
      <c r="I27" s="867"/>
      <c r="J27" s="867"/>
      <c r="K27" s="867"/>
      <c r="L27" s="867"/>
      <c r="M27" s="867"/>
      <c r="N27" s="867"/>
      <c r="O27" s="867" t="s">
        <v>1023</v>
      </c>
      <c r="P27" s="867"/>
      <c r="Q27" s="867"/>
      <c r="R27" s="867"/>
      <c r="S27" s="867"/>
      <c r="T27" s="867"/>
      <c r="U27" s="867"/>
    </row>
    <row r="28" spans="2:21" ht="15.75">
      <c r="B28" s="769">
        <v>8</v>
      </c>
      <c r="C28" s="856" t="s">
        <v>1024</v>
      </c>
      <c r="D28" s="856"/>
      <c r="E28" s="856"/>
      <c r="F28" s="856"/>
      <c r="G28" s="856"/>
      <c r="H28" s="856" t="s">
        <v>1025</v>
      </c>
      <c r="I28" s="856"/>
      <c r="J28" s="856"/>
      <c r="K28" s="856"/>
      <c r="L28" s="856"/>
      <c r="M28" s="856"/>
      <c r="N28" s="856"/>
      <c r="O28" s="856" t="s">
        <v>1026</v>
      </c>
      <c r="P28" s="856"/>
      <c r="Q28" s="856"/>
      <c r="R28" s="856"/>
      <c r="S28" s="856"/>
      <c r="T28" s="856"/>
      <c r="U28" s="856"/>
    </row>
    <row r="29" spans="2:21" ht="15.75">
      <c r="B29" s="769">
        <v>9</v>
      </c>
      <c r="C29" s="856" t="s">
        <v>1027</v>
      </c>
      <c r="D29" s="856"/>
      <c r="E29" s="856"/>
      <c r="F29" s="856"/>
      <c r="G29" s="856"/>
      <c r="H29" s="856" t="s">
        <v>1028</v>
      </c>
      <c r="I29" s="856"/>
      <c r="J29" s="856"/>
      <c r="K29" s="856"/>
      <c r="L29" s="856"/>
      <c r="M29" s="856"/>
      <c r="N29" s="856"/>
      <c r="O29" s="856" t="s">
        <v>1029</v>
      </c>
      <c r="P29" s="856"/>
      <c r="Q29" s="856"/>
      <c r="R29" s="856"/>
      <c r="S29" s="856"/>
      <c r="T29" s="856"/>
      <c r="U29" s="856"/>
    </row>
    <row r="30" spans="2:21" ht="15.75">
      <c r="B30" s="770"/>
      <c r="C30" s="771"/>
      <c r="D30" s="771"/>
      <c r="E30" s="771"/>
      <c r="F30" s="771"/>
      <c r="G30" s="771"/>
      <c r="H30" s="771"/>
      <c r="I30" s="771"/>
      <c r="J30" s="771"/>
      <c r="K30" s="771"/>
      <c r="L30" s="771"/>
      <c r="M30" s="771"/>
      <c r="N30" s="771"/>
      <c r="O30" s="771"/>
      <c r="P30" s="771"/>
      <c r="Q30" s="771"/>
      <c r="R30" s="771"/>
      <c r="S30" s="771"/>
      <c r="T30" s="771"/>
      <c r="U30" s="772"/>
    </row>
    <row r="31" spans="2:21" ht="26.25" customHeight="1">
      <c r="B31" s="767" t="s">
        <v>996</v>
      </c>
      <c r="C31" s="863" t="s">
        <v>1030</v>
      </c>
      <c r="D31" s="863"/>
      <c r="E31" s="863"/>
      <c r="F31" s="863"/>
      <c r="G31" s="863"/>
      <c r="H31" s="863"/>
      <c r="I31" s="863"/>
      <c r="J31" s="863"/>
      <c r="K31" s="863"/>
      <c r="L31" s="863"/>
      <c r="M31" s="863"/>
      <c r="N31" s="863"/>
      <c r="O31" s="863"/>
      <c r="P31" s="863"/>
      <c r="Q31" s="863"/>
      <c r="R31" s="863"/>
      <c r="S31" s="863"/>
      <c r="T31" s="863"/>
      <c r="U31" s="864"/>
    </row>
    <row r="32" spans="2:21" ht="15.75">
      <c r="B32" s="768" t="s">
        <v>543</v>
      </c>
      <c r="C32" s="865" t="s">
        <v>997</v>
      </c>
      <c r="D32" s="865"/>
      <c r="E32" s="865"/>
      <c r="F32" s="865"/>
      <c r="G32" s="865"/>
      <c r="H32" s="866" t="s">
        <v>1000</v>
      </c>
      <c r="I32" s="866"/>
      <c r="J32" s="866"/>
      <c r="K32" s="866"/>
      <c r="L32" s="866"/>
      <c r="M32" s="866"/>
      <c r="N32" s="866"/>
      <c r="O32" s="866" t="s">
        <v>1001</v>
      </c>
      <c r="P32" s="866"/>
      <c r="Q32" s="866"/>
      <c r="R32" s="866"/>
      <c r="S32" s="866"/>
      <c r="T32" s="866"/>
      <c r="U32" s="866"/>
    </row>
    <row r="33" spans="2:21" ht="15.75" customHeight="1">
      <c r="B33" s="868">
        <v>1</v>
      </c>
      <c r="C33" s="876" t="s">
        <v>1031</v>
      </c>
      <c r="D33" s="877"/>
      <c r="E33" s="877"/>
      <c r="F33" s="877"/>
      <c r="G33" s="878"/>
      <c r="H33" s="870" t="s">
        <v>1032</v>
      </c>
      <c r="I33" s="871"/>
      <c r="J33" s="871"/>
      <c r="K33" s="871"/>
      <c r="L33" s="871"/>
      <c r="M33" s="871"/>
      <c r="N33" s="872"/>
      <c r="O33" s="876" t="s">
        <v>1023</v>
      </c>
      <c r="P33" s="877"/>
      <c r="Q33" s="877"/>
      <c r="R33" s="877"/>
      <c r="S33" s="877"/>
      <c r="T33" s="877"/>
      <c r="U33" s="878"/>
    </row>
    <row r="34" spans="2:21" ht="15.75" customHeight="1">
      <c r="B34" s="869"/>
      <c r="C34" s="879"/>
      <c r="D34" s="880"/>
      <c r="E34" s="880"/>
      <c r="F34" s="880"/>
      <c r="G34" s="881"/>
      <c r="H34" s="873"/>
      <c r="I34" s="874"/>
      <c r="J34" s="874"/>
      <c r="K34" s="874"/>
      <c r="L34" s="874"/>
      <c r="M34" s="874"/>
      <c r="N34" s="875"/>
      <c r="O34" s="879"/>
      <c r="P34" s="880"/>
      <c r="Q34" s="880"/>
      <c r="R34" s="880"/>
      <c r="S34" s="880"/>
      <c r="T34" s="880"/>
      <c r="U34" s="881"/>
    </row>
    <row r="35" spans="2:21" ht="15.75" customHeight="1">
      <c r="B35" s="769">
        <v>2</v>
      </c>
      <c r="C35" s="856" t="s">
        <v>1033</v>
      </c>
      <c r="D35" s="856"/>
      <c r="E35" s="856"/>
      <c r="F35" s="856"/>
      <c r="G35" s="856"/>
      <c r="H35" s="856" t="s">
        <v>1034</v>
      </c>
      <c r="I35" s="856"/>
      <c r="J35" s="856"/>
      <c r="K35" s="856"/>
      <c r="L35" s="856"/>
      <c r="M35" s="856"/>
      <c r="N35" s="856"/>
      <c r="O35" s="856" t="s">
        <v>1035</v>
      </c>
      <c r="P35" s="856"/>
      <c r="Q35" s="856"/>
      <c r="R35" s="856"/>
      <c r="S35" s="856"/>
      <c r="T35" s="856"/>
      <c r="U35" s="856"/>
    </row>
    <row r="36" spans="2:21" ht="18.75" customHeight="1">
      <c r="B36" s="766"/>
      <c r="C36" s="758"/>
      <c r="D36" s="758"/>
      <c r="E36" s="758"/>
      <c r="F36" s="758"/>
      <c r="G36" s="758"/>
      <c r="H36" s="758"/>
      <c r="I36" s="758"/>
      <c r="J36" s="758"/>
      <c r="K36" s="758"/>
      <c r="L36" s="758"/>
      <c r="M36" s="758"/>
      <c r="N36" s="758"/>
      <c r="O36" s="758"/>
      <c r="P36" s="758"/>
      <c r="Q36" s="758"/>
      <c r="R36" s="758"/>
      <c r="S36" s="758"/>
      <c r="T36" s="758"/>
      <c r="U36" s="758"/>
    </row>
    <row r="37" spans="2:21" ht="18.75" customHeight="1">
      <c r="B37" s="766"/>
      <c r="C37" s="758"/>
      <c r="D37" s="758"/>
      <c r="E37" s="758"/>
      <c r="F37" s="758"/>
      <c r="G37" s="758"/>
      <c r="H37" s="758"/>
      <c r="I37" s="758"/>
      <c r="J37" s="758"/>
      <c r="K37" s="758"/>
      <c r="L37" s="758"/>
      <c r="M37" s="758"/>
      <c r="N37" s="758"/>
      <c r="O37" s="758"/>
      <c r="P37" s="758"/>
      <c r="Q37" s="758"/>
      <c r="R37" s="758"/>
      <c r="S37" s="758"/>
      <c r="T37" s="758"/>
      <c r="U37" s="758"/>
    </row>
    <row r="38" spans="2:21" ht="55.5" customHeight="1">
      <c r="B38" s="620" t="s">
        <v>625</v>
      </c>
      <c r="C38" s="852" t="s">
        <v>715</v>
      </c>
      <c r="D38" s="852"/>
      <c r="E38" s="852"/>
      <c r="F38" s="852"/>
      <c r="G38" s="852"/>
      <c r="H38" s="852"/>
      <c r="I38" s="852"/>
      <c r="J38" s="852"/>
      <c r="K38" s="852"/>
      <c r="L38" s="852"/>
      <c r="M38" s="852"/>
      <c r="N38" s="852"/>
      <c r="O38" s="852"/>
      <c r="P38" s="852"/>
      <c r="Q38" s="852"/>
      <c r="R38" s="852"/>
      <c r="S38" s="852"/>
      <c r="T38" s="852"/>
      <c r="U38" s="853"/>
    </row>
    <row r="39" spans="2:21" ht="15.75">
      <c r="B39" s="610"/>
      <c r="C39" s="472"/>
      <c r="U39" s="611"/>
    </row>
    <row r="40" spans="2:21" ht="15.75">
      <c r="B40" s="610"/>
      <c r="C40" s="472" t="s">
        <v>629</v>
      </c>
      <c r="U40" s="611"/>
    </row>
    <row r="41" spans="2:21" ht="15.75">
      <c r="B41" s="610"/>
      <c r="C41" s="472"/>
      <c r="U41" s="611"/>
    </row>
    <row r="42" spans="2:21" ht="15.75">
      <c r="B42" s="610"/>
      <c r="C42" s="472" t="s">
        <v>626</v>
      </c>
      <c r="U42" s="611"/>
    </row>
    <row r="43" spans="2:21" ht="15.75">
      <c r="B43" s="610"/>
      <c r="C43" s="472"/>
      <c r="U43" s="611"/>
    </row>
    <row r="44" spans="2:21" ht="30" customHeight="1">
      <c r="B44" s="610"/>
      <c r="C44" s="852" t="s">
        <v>627</v>
      </c>
      <c r="D44" s="852"/>
      <c r="E44" s="852"/>
      <c r="F44" s="852"/>
      <c r="G44" s="852"/>
      <c r="H44" s="852"/>
      <c r="I44" s="852"/>
      <c r="J44" s="852"/>
      <c r="K44" s="852"/>
      <c r="L44" s="852"/>
      <c r="M44" s="852"/>
      <c r="N44" s="852"/>
      <c r="O44" s="852"/>
      <c r="P44" s="852"/>
      <c r="Q44" s="852"/>
      <c r="R44" s="852"/>
      <c r="S44" s="852"/>
      <c r="U44" s="611"/>
    </row>
    <row r="45" spans="2:21" ht="15.75">
      <c r="B45" s="610"/>
      <c r="C45" s="472"/>
      <c r="U45" s="611"/>
    </row>
    <row r="46" spans="2:21" ht="15.75">
      <c r="B46" s="610"/>
      <c r="C46" s="472" t="s">
        <v>630</v>
      </c>
      <c r="U46" s="611"/>
    </row>
    <row r="47" spans="2:21" ht="15.75">
      <c r="B47" s="610"/>
      <c r="C47" s="472"/>
      <c r="U47" s="611"/>
    </row>
    <row r="48" spans="2:21" ht="31.5" customHeight="1">
      <c r="B48" s="610"/>
      <c r="C48" s="852" t="s">
        <v>628</v>
      </c>
      <c r="D48" s="852"/>
      <c r="E48" s="852"/>
      <c r="F48" s="852"/>
      <c r="G48" s="852"/>
      <c r="H48" s="852"/>
      <c r="I48" s="852"/>
      <c r="J48" s="852"/>
      <c r="K48" s="852"/>
      <c r="L48" s="852"/>
      <c r="M48" s="852"/>
      <c r="N48" s="852"/>
      <c r="O48" s="852"/>
      <c r="P48" s="852"/>
      <c r="Q48" s="852"/>
      <c r="R48" s="852"/>
      <c r="S48" s="852"/>
      <c r="T48" s="852"/>
      <c r="U48" s="853"/>
    </row>
    <row r="49" spans="2:21" ht="15.75">
      <c r="B49" s="610"/>
      <c r="C49" s="472"/>
      <c r="U49" s="611"/>
    </row>
    <row r="50" spans="2:21" ht="31.5" customHeight="1">
      <c r="B50" s="610"/>
      <c r="C50" s="852" t="s">
        <v>631</v>
      </c>
      <c r="D50" s="852"/>
      <c r="E50" s="852"/>
      <c r="F50" s="852"/>
      <c r="G50" s="852"/>
      <c r="H50" s="852"/>
      <c r="I50" s="852"/>
      <c r="J50" s="852"/>
      <c r="K50" s="852"/>
      <c r="L50" s="852"/>
      <c r="M50" s="852"/>
      <c r="N50" s="852"/>
      <c r="O50" s="852"/>
      <c r="P50" s="852"/>
      <c r="Q50" s="852"/>
      <c r="R50" s="852"/>
      <c r="S50" s="852"/>
      <c r="T50" s="852"/>
      <c r="U50" s="853"/>
    </row>
    <row r="51" spans="2:21" ht="15.75">
      <c r="B51" s="610"/>
      <c r="C51" s="472"/>
      <c r="U51" s="611"/>
    </row>
    <row r="52" spans="2:21" ht="15.75">
      <c r="B52" s="610"/>
      <c r="C52" s="472" t="s">
        <v>632</v>
      </c>
      <c r="U52" s="611"/>
    </row>
    <row r="53" spans="2:21" ht="15.75">
      <c r="B53" s="612"/>
      <c r="C53" s="613"/>
      <c r="D53" s="614"/>
      <c r="E53" s="614"/>
      <c r="F53" s="614"/>
      <c r="G53" s="614"/>
      <c r="H53" s="614"/>
      <c r="I53" s="614"/>
      <c r="J53" s="614"/>
      <c r="K53" s="614"/>
      <c r="L53" s="614"/>
      <c r="M53" s="614"/>
      <c r="N53" s="614"/>
      <c r="O53" s="614"/>
      <c r="P53" s="614"/>
      <c r="Q53" s="614"/>
      <c r="R53" s="614"/>
      <c r="S53" s="614"/>
      <c r="T53" s="614"/>
      <c r="U53" s="615"/>
    </row>
    <row r="54" spans="2:21" ht="51" customHeight="1">
      <c r="B54" s="616" t="s">
        <v>633</v>
      </c>
      <c r="C54" s="859" t="s">
        <v>924</v>
      </c>
      <c r="D54" s="859"/>
      <c r="E54" s="859"/>
      <c r="F54" s="859"/>
      <c r="G54" s="859"/>
      <c r="H54" s="859"/>
      <c r="I54" s="859"/>
      <c r="J54" s="859"/>
      <c r="K54" s="859"/>
      <c r="L54" s="859"/>
      <c r="M54" s="859"/>
      <c r="N54" s="859"/>
      <c r="O54" s="859"/>
      <c r="P54" s="859"/>
      <c r="Q54" s="859"/>
      <c r="R54" s="859"/>
      <c r="S54" s="859"/>
      <c r="T54" s="859"/>
      <c r="U54" s="860"/>
    </row>
    <row r="55" spans="2:21">
      <c r="B55" s="617"/>
      <c r="C55" s="618"/>
      <c r="D55" s="618"/>
      <c r="E55" s="618"/>
      <c r="F55" s="618"/>
      <c r="G55" s="618"/>
      <c r="H55" s="618"/>
      <c r="I55" s="618"/>
      <c r="J55" s="618"/>
      <c r="K55" s="618"/>
      <c r="L55" s="618"/>
      <c r="M55" s="618"/>
      <c r="N55" s="618"/>
      <c r="O55" s="618"/>
      <c r="P55" s="618"/>
      <c r="Q55" s="618"/>
      <c r="R55" s="618"/>
      <c r="S55" s="618"/>
      <c r="T55" s="618"/>
      <c r="U55" s="619"/>
    </row>
    <row r="56" spans="2:21" ht="15.75">
      <c r="B56" s="620" t="s">
        <v>634</v>
      </c>
      <c r="C56" s="30" t="s">
        <v>635</v>
      </c>
      <c r="U56" s="611"/>
    </row>
    <row r="57" spans="2:21">
      <c r="B57" s="621"/>
      <c r="C57" s="614"/>
      <c r="D57" s="614"/>
      <c r="E57" s="614"/>
      <c r="F57" s="614"/>
      <c r="G57" s="614"/>
      <c r="H57" s="614"/>
      <c r="I57" s="614"/>
      <c r="J57" s="614"/>
      <c r="K57" s="614"/>
      <c r="L57" s="614"/>
      <c r="M57" s="614"/>
      <c r="N57" s="614"/>
      <c r="O57" s="614"/>
      <c r="P57" s="614"/>
      <c r="Q57" s="614"/>
      <c r="R57" s="614"/>
      <c r="S57" s="614"/>
      <c r="T57" s="614"/>
      <c r="U57" s="615"/>
    </row>
    <row r="58" spans="2:21" ht="34.5" customHeight="1">
      <c r="B58" s="609" t="s">
        <v>636</v>
      </c>
      <c r="C58" s="854" t="s">
        <v>637</v>
      </c>
      <c r="D58" s="854"/>
      <c r="E58" s="854"/>
      <c r="F58" s="854"/>
      <c r="G58" s="854"/>
      <c r="H58" s="854"/>
      <c r="I58" s="854"/>
      <c r="J58" s="854"/>
      <c r="K58" s="854"/>
      <c r="L58" s="854"/>
      <c r="M58" s="854"/>
      <c r="N58" s="854"/>
      <c r="O58" s="854"/>
      <c r="P58" s="854"/>
      <c r="Q58" s="854"/>
      <c r="R58" s="854"/>
      <c r="S58" s="854"/>
      <c r="T58" s="854"/>
      <c r="U58" s="855"/>
    </row>
    <row r="59" spans="2:21">
      <c r="B59" s="621"/>
      <c r="C59" s="614"/>
      <c r="D59" s="614"/>
      <c r="E59" s="614"/>
      <c r="F59" s="614"/>
      <c r="G59" s="614"/>
      <c r="H59" s="614"/>
      <c r="I59" s="614"/>
      <c r="J59" s="614"/>
      <c r="K59" s="614"/>
      <c r="L59" s="614"/>
      <c r="M59" s="614"/>
      <c r="N59" s="614"/>
      <c r="O59" s="614"/>
      <c r="P59" s="614"/>
      <c r="Q59" s="614"/>
      <c r="R59" s="614"/>
      <c r="S59" s="614"/>
      <c r="T59" s="614"/>
      <c r="U59" s="615"/>
    </row>
    <row r="60" spans="2:21" ht="15.75">
      <c r="B60" s="609" t="s">
        <v>638</v>
      </c>
      <c r="C60" s="622" t="s">
        <v>639</v>
      </c>
      <c r="D60" s="618"/>
      <c r="E60" s="618"/>
      <c r="F60" s="618"/>
      <c r="G60" s="618"/>
      <c r="H60" s="618"/>
      <c r="I60" s="618"/>
      <c r="J60" s="618"/>
      <c r="K60" s="618"/>
      <c r="L60" s="618"/>
      <c r="M60" s="618"/>
      <c r="N60" s="618"/>
      <c r="O60" s="618"/>
      <c r="P60" s="618"/>
      <c r="Q60" s="618"/>
      <c r="R60" s="618"/>
      <c r="S60" s="618"/>
      <c r="T60" s="618"/>
      <c r="U60" s="619"/>
    </row>
    <row r="61" spans="2:21">
      <c r="B61" s="621"/>
      <c r="C61" s="614"/>
      <c r="D61" s="614"/>
      <c r="E61" s="614"/>
      <c r="F61" s="614"/>
      <c r="G61" s="614"/>
      <c r="H61" s="614"/>
      <c r="I61" s="614"/>
      <c r="J61" s="614"/>
      <c r="K61" s="614"/>
      <c r="L61" s="614"/>
      <c r="M61" s="614"/>
      <c r="N61" s="614"/>
      <c r="O61" s="614"/>
      <c r="P61" s="614"/>
      <c r="Q61" s="614"/>
      <c r="R61" s="614"/>
      <c r="S61" s="614"/>
      <c r="T61" s="614"/>
      <c r="U61" s="615"/>
    </row>
    <row r="62" spans="2:21">
      <c r="B62" s="623"/>
      <c r="C62" s="618"/>
      <c r="D62" s="618"/>
      <c r="E62" s="618"/>
      <c r="F62" s="618"/>
      <c r="G62" s="618"/>
      <c r="H62" s="618"/>
      <c r="I62" s="618"/>
      <c r="J62" s="618"/>
      <c r="K62" s="618"/>
      <c r="L62" s="618"/>
      <c r="M62" s="618"/>
      <c r="N62" s="618"/>
      <c r="O62" s="618"/>
      <c r="P62" s="618"/>
      <c r="Q62" s="618"/>
      <c r="R62" s="618"/>
      <c r="S62" s="618"/>
      <c r="T62" s="618"/>
      <c r="U62" s="619"/>
    </row>
    <row r="63" spans="2:21" ht="37.5" customHeight="1">
      <c r="B63" s="620" t="s">
        <v>717</v>
      </c>
      <c r="C63" s="861" t="s">
        <v>939</v>
      </c>
      <c r="D63" s="861"/>
      <c r="E63" s="861"/>
      <c r="F63" s="861"/>
      <c r="G63" s="861"/>
      <c r="H63" s="861"/>
      <c r="I63" s="861"/>
      <c r="J63" s="861"/>
      <c r="K63" s="861"/>
      <c r="L63" s="861"/>
      <c r="M63" s="861"/>
      <c r="N63" s="861"/>
      <c r="O63" s="861"/>
      <c r="P63" s="861"/>
      <c r="Q63" s="861"/>
      <c r="R63" s="861"/>
      <c r="S63" s="861"/>
      <c r="T63" s="861"/>
      <c r="U63" s="862"/>
    </row>
    <row r="64" spans="2:21">
      <c r="B64" s="624"/>
      <c r="C64" s="1"/>
      <c r="U64" s="611"/>
    </row>
    <row r="65" spans="2:21" ht="36" customHeight="1">
      <c r="B65" s="624"/>
      <c r="C65" s="850" t="s">
        <v>654</v>
      </c>
      <c r="D65" s="850"/>
      <c r="E65" s="850"/>
      <c r="F65" s="850"/>
      <c r="G65" s="850"/>
      <c r="H65" s="850"/>
      <c r="I65" s="850"/>
      <c r="J65" s="850"/>
      <c r="K65" s="850"/>
      <c r="L65" s="850"/>
      <c r="M65" s="850"/>
      <c r="N65" s="850"/>
      <c r="O65" s="850"/>
      <c r="P65" s="850"/>
      <c r="Q65" s="850"/>
      <c r="R65" s="850"/>
      <c r="S65" s="850"/>
      <c r="T65" s="850"/>
      <c r="U65" s="851"/>
    </row>
    <row r="66" spans="2:21">
      <c r="B66" s="624"/>
      <c r="C66" s="5"/>
      <c r="U66" s="611"/>
    </row>
    <row r="67" spans="2:21" ht="35.25" customHeight="1">
      <c r="B67" s="624"/>
      <c r="C67" s="850" t="s">
        <v>640</v>
      </c>
      <c r="D67" s="850"/>
      <c r="E67" s="850"/>
      <c r="F67" s="850"/>
      <c r="G67" s="850"/>
      <c r="H67" s="850"/>
      <c r="I67" s="850"/>
      <c r="J67" s="850"/>
      <c r="K67" s="850"/>
      <c r="L67" s="850"/>
      <c r="M67" s="850"/>
      <c r="N67" s="850"/>
      <c r="O67" s="850"/>
      <c r="P67" s="850"/>
      <c r="Q67" s="850"/>
      <c r="R67" s="850"/>
      <c r="S67" s="850"/>
      <c r="T67" s="850"/>
      <c r="U67" s="851"/>
    </row>
    <row r="68" spans="2:21">
      <c r="B68" s="624"/>
      <c r="C68" s="5"/>
      <c r="U68" s="611"/>
    </row>
    <row r="69" spans="2:21" ht="40.5" customHeight="1">
      <c r="B69" s="624"/>
      <c r="C69" s="850" t="s">
        <v>641</v>
      </c>
      <c r="D69" s="850"/>
      <c r="E69" s="850"/>
      <c r="F69" s="850"/>
      <c r="G69" s="850"/>
      <c r="H69" s="850"/>
      <c r="I69" s="850"/>
      <c r="J69" s="850"/>
      <c r="K69" s="850"/>
      <c r="L69" s="850"/>
      <c r="M69" s="850"/>
      <c r="N69" s="850"/>
      <c r="O69" s="850"/>
      <c r="P69" s="850"/>
      <c r="Q69" s="850"/>
      <c r="R69" s="850"/>
      <c r="S69" s="850"/>
      <c r="T69" s="850"/>
      <c r="U69" s="851"/>
    </row>
    <row r="70" spans="2:21">
      <c r="B70" s="624"/>
      <c r="C70" s="5"/>
      <c r="U70" s="611"/>
    </row>
    <row r="71" spans="2:21" ht="30" customHeight="1">
      <c r="B71" s="624"/>
      <c r="C71" s="850" t="s">
        <v>642</v>
      </c>
      <c r="D71" s="850"/>
      <c r="E71" s="850"/>
      <c r="F71" s="850"/>
      <c r="G71" s="850"/>
      <c r="H71" s="850"/>
      <c r="I71" s="850"/>
      <c r="J71" s="850"/>
      <c r="K71" s="850"/>
      <c r="L71" s="850"/>
      <c r="M71" s="850"/>
      <c r="N71" s="850"/>
      <c r="O71" s="850"/>
      <c r="P71" s="850"/>
      <c r="Q71" s="850"/>
      <c r="R71" s="850"/>
      <c r="S71" s="850"/>
      <c r="T71" s="850"/>
      <c r="U71" s="851"/>
    </row>
    <row r="72" spans="2:21" ht="15.75">
      <c r="B72" s="624"/>
      <c r="C72" s="472"/>
      <c r="U72" s="611"/>
    </row>
    <row r="73" spans="2:21" ht="31.5" customHeight="1">
      <c r="B73" s="624"/>
      <c r="C73" s="852" t="s">
        <v>653</v>
      </c>
      <c r="D73" s="852"/>
      <c r="E73" s="852"/>
      <c r="F73" s="852"/>
      <c r="G73" s="852"/>
      <c r="H73" s="852"/>
      <c r="I73" s="852"/>
      <c r="J73" s="852"/>
      <c r="K73" s="852"/>
      <c r="L73" s="852"/>
      <c r="M73" s="852"/>
      <c r="N73" s="852"/>
      <c r="O73" s="852"/>
      <c r="P73" s="852"/>
      <c r="Q73" s="852"/>
      <c r="R73" s="852"/>
      <c r="S73" s="852"/>
      <c r="T73" s="852"/>
      <c r="U73" s="853"/>
    </row>
    <row r="74" spans="2:21">
      <c r="B74" s="621"/>
      <c r="C74" s="614"/>
      <c r="D74" s="614"/>
      <c r="E74" s="614"/>
      <c r="F74" s="614"/>
      <c r="G74" s="614"/>
      <c r="H74" s="614"/>
      <c r="I74" s="614"/>
      <c r="J74" s="614"/>
      <c r="K74" s="614"/>
      <c r="L74" s="614"/>
      <c r="M74" s="614"/>
      <c r="N74" s="614"/>
      <c r="O74" s="614"/>
      <c r="P74" s="614"/>
      <c r="Q74" s="614"/>
      <c r="R74" s="614"/>
      <c r="S74" s="614"/>
      <c r="T74" s="614"/>
      <c r="U74" s="615"/>
    </row>
    <row r="75" spans="2:21" ht="66.599999999999994" customHeight="1">
      <c r="B75" s="721" t="s">
        <v>643</v>
      </c>
      <c r="C75" s="854" t="s">
        <v>925</v>
      </c>
      <c r="D75" s="854"/>
      <c r="E75" s="854"/>
      <c r="F75" s="854"/>
      <c r="G75" s="854"/>
      <c r="H75" s="854"/>
      <c r="I75" s="854"/>
      <c r="J75" s="854"/>
      <c r="K75" s="854"/>
      <c r="L75" s="854"/>
      <c r="M75" s="854"/>
      <c r="N75" s="854"/>
      <c r="O75" s="854"/>
      <c r="P75" s="854"/>
      <c r="Q75" s="854"/>
      <c r="R75" s="854"/>
      <c r="S75" s="854"/>
      <c r="T75" s="854"/>
      <c r="U75" s="855"/>
    </row>
    <row r="76" spans="2:21">
      <c r="B76" s="621"/>
      <c r="C76" s="614"/>
      <c r="D76" s="614"/>
      <c r="E76" s="614"/>
      <c r="F76" s="614"/>
      <c r="G76" s="614"/>
      <c r="H76" s="614"/>
      <c r="I76" s="614"/>
      <c r="J76" s="614"/>
      <c r="K76" s="614"/>
      <c r="L76" s="614"/>
      <c r="M76" s="614"/>
      <c r="N76" s="614"/>
      <c r="O76" s="614"/>
      <c r="P76" s="614"/>
      <c r="Q76" s="614"/>
      <c r="R76" s="614"/>
      <c r="S76" s="614"/>
      <c r="T76" s="614"/>
      <c r="U76" s="615"/>
    </row>
    <row r="77" spans="2:21" ht="34.5" customHeight="1">
      <c r="B77" s="609" t="s">
        <v>644</v>
      </c>
      <c r="C77" s="854" t="s">
        <v>645</v>
      </c>
      <c r="D77" s="854"/>
      <c r="E77" s="854"/>
      <c r="F77" s="854"/>
      <c r="G77" s="854"/>
      <c r="H77" s="854"/>
      <c r="I77" s="854"/>
      <c r="J77" s="854"/>
      <c r="K77" s="854"/>
      <c r="L77" s="854"/>
      <c r="M77" s="854"/>
      <c r="N77" s="854"/>
      <c r="O77" s="854"/>
      <c r="P77" s="854"/>
      <c r="Q77" s="854"/>
      <c r="R77" s="854"/>
      <c r="S77" s="854"/>
      <c r="T77" s="854"/>
      <c r="U77" s="855"/>
    </row>
    <row r="78" spans="2:21">
      <c r="B78" s="625"/>
      <c r="C78" s="614"/>
      <c r="D78" s="614"/>
      <c r="E78" s="614"/>
      <c r="F78" s="614"/>
      <c r="G78" s="614"/>
      <c r="H78" s="614"/>
      <c r="I78" s="614"/>
      <c r="J78" s="614"/>
      <c r="K78" s="614"/>
      <c r="L78" s="614"/>
      <c r="M78" s="614"/>
      <c r="N78" s="614"/>
      <c r="O78" s="614"/>
      <c r="P78" s="614"/>
      <c r="Q78" s="614"/>
      <c r="R78" s="614"/>
      <c r="S78" s="614"/>
      <c r="T78" s="614"/>
      <c r="U78" s="615"/>
    </row>
    <row r="79" spans="2:21" ht="30.75" customHeight="1">
      <c r="B79" s="616" t="s">
        <v>646</v>
      </c>
      <c r="C79" s="626" t="s">
        <v>647</v>
      </c>
      <c r="D79" s="627"/>
      <c r="E79" s="627"/>
      <c r="F79" s="627"/>
      <c r="G79" s="627"/>
      <c r="H79" s="627"/>
      <c r="I79" s="627"/>
      <c r="J79" s="627"/>
      <c r="K79" s="627"/>
      <c r="L79" s="627"/>
      <c r="M79" s="627"/>
      <c r="N79" s="627"/>
      <c r="O79" s="627"/>
      <c r="P79" s="627"/>
      <c r="Q79" s="627"/>
      <c r="R79" s="627"/>
      <c r="S79" s="627"/>
      <c r="T79" s="627"/>
      <c r="U79" s="628"/>
    </row>
  </sheetData>
  <mergeCells count="58">
    <mergeCell ref="B33:B34"/>
    <mergeCell ref="C27:G27"/>
    <mergeCell ref="H27:N27"/>
    <mergeCell ref="O27:U27"/>
    <mergeCell ref="H33:N34"/>
    <mergeCell ref="C33:G34"/>
    <mergeCell ref="O33:U34"/>
    <mergeCell ref="C35:G35"/>
    <mergeCell ref="H35:N35"/>
    <mergeCell ref="O35:U35"/>
    <mergeCell ref="C28:G28"/>
    <mergeCell ref="H28:N28"/>
    <mergeCell ref="O28:U28"/>
    <mergeCell ref="C29:G29"/>
    <mergeCell ref="H29:N29"/>
    <mergeCell ref="O29:U29"/>
    <mergeCell ref="C31:U31"/>
    <mergeCell ref="C32:G32"/>
    <mergeCell ref="H32:N32"/>
    <mergeCell ref="O32:U32"/>
    <mergeCell ref="C25:G25"/>
    <mergeCell ref="H25:N25"/>
    <mergeCell ref="O25:U25"/>
    <mergeCell ref="C26:G26"/>
    <mergeCell ref="H26:N26"/>
    <mergeCell ref="O26:U26"/>
    <mergeCell ref="C77:U77"/>
    <mergeCell ref="C17:U17"/>
    <mergeCell ref="C38:U38"/>
    <mergeCell ref="C48:U48"/>
    <mergeCell ref="C50:U50"/>
    <mergeCell ref="C54:U54"/>
    <mergeCell ref="C67:U67"/>
    <mergeCell ref="C44:S44"/>
    <mergeCell ref="C58:U58"/>
    <mergeCell ref="C65:U65"/>
    <mergeCell ref="C63:U63"/>
    <mergeCell ref="C19:U19"/>
    <mergeCell ref="C20:G20"/>
    <mergeCell ref="H20:N20"/>
    <mergeCell ref="O20:U20"/>
    <mergeCell ref="C21:G21"/>
    <mergeCell ref="B15:U15"/>
    <mergeCell ref="C69:U69"/>
    <mergeCell ref="C71:U71"/>
    <mergeCell ref="C73:U73"/>
    <mergeCell ref="C75:U75"/>
    <mergeCell ref="H21:N21"/>
    <mergeCell ref="O21:U21"/>
    <mergeCell ref="C22:G22"/>
    <mergeCell ref="H22:N22"/>
    <mergeCell ref="O22:U22"/>
    <mergeCell ref="C23:G23"/>
    <mergeCell ref="H23:N23"/>
    <mergeCell ref="O23:U23"/>
    <mergeCell ref="C24:G24"/>
    <mergeCell ref="H24:N24"/>
    <mergeCell ref="O24:U24"/>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10" zoomScale="70" zoomScaleNormal="70" workbookViewId="0">
      <selection activeCell="C29" sqref="C29"/>
    </sheetView>
  </sheetViews>
  <sheetFormatPr defaultColWidth="9" defaultRowHeight="15.75"/>
  <cols>
    <col min="1" max="1" width="3" style="1" customWidth="1"/>
    <col min="2" max="2" width="61.5703125" style="9" customWidth="1"/>
    <col min="3" max="3" width="58.5703125" style="1" customWidth="1"/>
    <col min="4" max="4" width="62.5703125" style="1" customWidth="1"/>
    <col min="5" max="5" width="42" style="1" customWidth="1"/>
    <col min="6" max="6" width="45.42578125" style="1" customWidth="1"/>
    <col min="7" max="10" width="9" style="1"/>
    <col min="11" max="11" width="26" style="1" customWidth="1"/>
    <col min="12" max="12" width="60" style="13" customWidth="1"/>
    <col min="13" max="13" width="14.5703125" style="19" customWidth="1"/>
    <col min="14" max="14" width="29.5703125" style="13" customWidth="1"/>
    <col min="15" max="16384" width="9" style="1"/>
  </cols>
  <sheetData>
    <row r="1" spans="2:20" ht="146.25" customHeight="1"/>
    <row r="3" spans="2:20" ht="25.5" customHeight="1">
      <c r="B3" s="883" t="s">
        <v>922</v>
      </c>
      <c r="C3" s="884"/>
      <c r="D3" s="884"/>
      <c r="E3" s="884"/>
      <c r="F3" s="885"/>
      <c r="G3" s="96"/>
    </row>
    <row r="4" spans="2:20" ht="16.5" customHeight="1">
      <c r="B4" s="886"/>
      <c r="C4" s="887"/>
      <c r="D4" s="887"/>
      <c r="E4" s="887"/>
      <c r="F4" s="888"/>
      <c r="G4" s="96"/>
    </row>
    <row r="5" spans="2:20" ht="71.25" customHeight="1">
      <c r="B5" s="886"/>
      <c r="C5" s="887"/>
      <c r="D5" s="887"/>
      <c r="E5" s="887"/>
      <c r="F5" s="888"/>
      <c r="G5" s="96"/>
    </row>
    <row r="6" spans="2:20" ht="21.75" customHeight="1">
      <c r="B6" s="889"/>
      <c r="C6" s="890"/>
      <c r="D6" s="890"/>
      <c r="E6" s="890"/>
      <c r="F6" s="891"/>
      <c r="G6" s="96"/>
    </row>
    <row r="8" spans="2:20" ht="21">
      <c r="B8" s="882" t="s">
        <v>478</v>
      </c>
      <c r="C8" s="882"/>
      <c r="D8" s="882"/>
      <c r="E8" s="882"/>
      <c r="F8" s="882"/>
      <c r="G8" s="882"/>
    </row>
    <row r="9" spans="2:20" ht="24.75" customHeight="1" thickBot="1">
      <c r="B9" s="90"/>
      <c r="C9" s="90"/>
      <c r="D9" s="90"/>
      <c r="E9" s="90"/>
      <c r="F9" s="90"/>
      <c r="G9" s="90"/>
    </row>
    <row r="10" spans="2:20" ht="27.75" customHeight="1" thickBot="1">
      <c r="B10" s="92" t="s">
        <v>171</v>
      </c>
      <c r="C10" s="81" t="s">
        <v>405</v>
      </c>
      <c r="D10" s="90"/>
      <c r="E10" s="90"/>
      <c r="F10" s="90"/>
      <c r="G10" s="90"/>
    </row>
    <row r="11" spans="2:20">
      <c r="B11" s="90"/>
      <c r="C11" s="90"/>
      <c r="D11" s="90"/>
      <c r="E11" s="90"/>
      <c r="F11" s="90"/>
      <c r="G11" s="90"/>
    </row>
    <row r="12" spans="2:20" ht="31.5" customHeight="1" thickBot="1">
      <c r="B12" s="67" t="s">
        <v>588</v>
      </c>
      <c r="L12" s="25"/>
      <c r="M12" s="25"/>
      <c r="N12" s="25"/>
      <c r="O12" s="25"/>
      <c r="P12" s="25"/>
      <c r="Q12" s="56"/>
      <c r="S12" s="8"/>
      <c r="T12" s="8"/>
    </row>
    <row r="13" spans="2:20" ht="26.25" customHeight="1" thickBot="1">
      <c r="B13" s="81" t="s">
        <v>415</v>
      </c>
      <c r="C13" s="97" t="s">
        <v>621</v>
      </c>
      <c r="G13" s="86"/>
      <c r="L13" s="25"/>
      <c r="M13" s="25"/>
      <c r="N13" s="25"/>
      <c r="O13" s="25"/>
      <c r="P13" s="25"/>
      <c r="Q13" s="56"/>
      <c r="S13" s="8"/>
      <c r="T13" s="8"/>
    </row>
    <row r="14" spans="2:20" ht="26.25" customHeight="1" thickBot="1">
      <c r="B14" s="81" t="s">
        <v>415</v>
      </c>
      <c r="C14" s="142" t="s">
        <v>616</v>
      </c>
      <c r="L14" s="25"/>
      <c r="M14" s="25"/>
      <c r="N14" s="25"/>
      <c r="O14" s="25"/>
      <c r="P14" s="25"/>
      <c r="Q14" s="56"/>
      <c r="S14" s="8"/>
      <c r="T14" s="8"/>
    </row>
    <row r="15" spans="2:20" ht="26.25" customHeight="1" thickBot="1">
      <c r="B15" s="81" t="s">
        <v>415</v>
      </c>
      <c r="C15" s="142" t="s">
        <v>617</v>
      </c>
      <c r="L15" s="25"/>
      <c r="M15" s="25"/>
      <c r="N15" s="25"/>
      <c r="O15" s="25"/>
      <c r="P15" s="25"/>
      <c r="Q15" s="56"/>
      <c r="S15" s="8"/>
      <c r="T15" s="8"/>
    </row>
    <row r="16" spans="2:20" ht="26.25" customHeight="1" thickBot="1">
      <c r="B16" s="81" t="s">
        <v>415</v>
      </c>
      <c r="C16" s="142" t="s">
        <v>618</v>
      </c>
      <c r="L16" s="25"/>
      <c r="M16" s="25"/>
      <c r="N16" s="25"/>
      <c r="O16" s="25"/>
      <c r="P16" s="25"/>
      <c r="Q16" s="56"/>
      <c r="S16" s="8"/>
      <c r="T16" s="8"/>
    </row>
    <row r="17" spans="2:20" ht="26.25" customHeight="1" thickBot="1">
      <c r="B17" s="81" t="s">
        <v>415</v>
      </c>
      <c r="C17" s="97" t="s">
        <v>619</v>
      </c>
      <c r="G17" s="86"/>
      <c r="L17" s="25"/>
      <c r="M17" s="25"/>
      <c r="N17" s="25"/>
      <c r="O17" s="25"/>
      <c r="P17" s="25"/>
      <c r="Q17" s="56"/>
      <c r="S17" s="8"/>
      <c r="T17" s="8"/>
    </row>
    <row r="18" spans="2:20" ht="26.25" customHeight="1" thickBot="1">
      <c r="B18" s="81" t="s">
        <v>415</v>
      </c>
      <c r="C18" s="97" t="s">
        <v>620</v>
      </c>
      <c r="L18" s="25"/>
      <c r="M18" s="25"/>
      <c r="N18" s="25"/>
      <c r="O18" s="25"/>
      <c r="P18" s="25"/>
      <c r="Q18" s="56"/>
      <c r="S18" s="8"/>
      <c r="T18" s="8"/>
    </row>
    <row r="19" spans="2:20" s="47" customFormat="1" ht="25.5" customHeight="1">
      <c r="D19" s="77"/>
      <c r="E19" s="77"/>
      <c r="F19" s="77"/>
      <c r="G19" s="77"/>
      <c r="J19" s="1"/>
      <c r="K19" s="1"/>
      <c r="S19" s="48"/>
      <c r="T19" s="48"/>
    </row>
    <row r="20" spans="2:20" s="13" customFormat="1" ht="39" customHeight="1">
      <c r="B20" s="208" t="s">
        <v>537</v>
      </c>
      <c r="C20" s="208" t="s">
        <v>468</v>
      </c>
      <c r="D20" s="208" t="s">
        <v>444</v>
      </c>
      <c r="E20" s="208" t="s">
        <v>436</v>
      </c>
      <c r="F20" s="208" t="s">
        <v>550</v>
      </c>
      <c r="G20" s="30"/>
      <c r="M20" s="19"/>
      <c r="T20" s="19"/>
    </row>
    <row r="21" spans="2:20" s="82" customFormat="1" ht="50.85" customHeight="1">
      <c r="B21" s="558" t="s">
        <v>540</v>
      </c>
      <c r="C21" s="564" t="s">
        <v>923</v>
      </c>
      <c r="D21" s="567" t="s">
        <v>440</v>
      </c>
      <c r="E21" s="571" t="s">
        <v>587</v>
      </c>
      <c r="F21" s="567" t="s">
        <v>445</v>
      </c>
      <c r="G21" s="144"/>
      <c r="M21" s="557"/>
      <c r="T21" s="557"/>
    </row>
    <row r="22" spans="2:20" s="82" customFormat="1" ht="47.85" customHeight="1">
      <c r="B22" s="559" t="s">
        <v>455</v>
      </c>
      <c r="C22" s="565" t="s">
        <v>927</v>
      </c>
      <c r="D22" s="568" t="s">
        <v>441</v>
      </c>
      <c r="E22" s="572" t="s">
        <v>587</v>
      </c>
      <c r="F22" s="568" t="s">
        <v>445</v>
      </c>
      <c r="G22" s="144"/>
      <c r="M22" s="557"/>
      <c r="T22" s="557"/>
    </row>
    <row r="23" spans="2:20" s="82" customFormat="1" ht="45.6" customHeight="1">
      <c r="B23" s="559" t="s">
        <v>452</v>
      </c>
      <c r="C23" s="565" t="s">
        <v>927</v>
      </c>
      <c r="D23" s="568" t="s">
        <v>442</v>
      </c>
      <c r="E23" s="572" t="s">
        <v>587</v>
      </c>
      <c r="F23" s="568" t="s">
        <v>445</v>
      </c>
      <c r="G23" s="144"/>
      <c r="M23" s="557"/>
      <c r="T23" s="557"/>
    </row>
    <row r="24" spans="2:20" s="82" customFormat="1" ht="32.25" customHeight="1">
      <c r="B24" s="560" t="s">
        <v>453</v>
      </c>
      <c r="C24" s="565" t="s">
        <v>923</v>
      </c>
      <c r="D24" s="568" t="s">
        <v>443</v>
      </c>
      <c r="E24" s="573" t="s">
        <v>601</v>
      </c>
      <c r="F24" s="576"/>
      <c r="G24" s="144"/>
      <c r="M24" s="557"/>
      <c r="T24" s="557"/>
    </row>
    <row r="25" spans="2:20" s="82" customFormat="1" ht="30.75" customHeight="1">
      <c r="B25" s="561" t="s">
        <v>538</v>
      </c>
      <c r="C25" s="565" t="s">
        <v>923</v>
      </c>
      <c r="D25" s="568"/>
      <c r="E25" s="573"/>
      <c r="F25" s="576"/>
      <c r="G25" s="144"/>
      <c r="M25" s="557"/>
      <c r="T25" s="557"/>
    </row>
    <row r="26" spans="2:20" s="82" customFormat="1" ht="32.25" customHeight="1">
      <c r="B26" s="562" t="s">
        <v>539</v>
      </c>
      <c r="C26" s="565" t="s">
        <v>923</v>
      </c>
      <c r="D26" s="569" t="s">
        <v>535</v>
      </c>
      <c r="E26" s="573"/>
      <c r="F26" s="576"/>
      <c r="G26" s="144"/>
      <c r="M26" s="557"/>
      <c r="T26" s="557"/>
    </row>
    <row r="27" spans="2:20" s="82" customFormat="1" ht="27" customHeight="1">
      <c r="B27" s="560" t="s">
        <v>454</v>
      </c>
      <c r="C27" s="565" t="s">
        <v>437</v>
      </c>
      <c r="D27" s="568" t="s">
        <v>479</v>
      </c>
      <c r="E27" s="573" t="s">
        <v>456</v>
      </c>
      <c r="F27" s="576"/>
      <c r="G27" s="144"/>
      <c r="M27" s="557"/>
      <c r="T27" s="557"/>
    </row>
    <row r="28" spans="2:20" s="82" customFormat="1" ht="27" customHeight="1">
      <c r="B28" s="562" t="s">
        <v>449</v>
      </c>
      <c r="C28" s="565" t="s">
        <v>923</v>
      </c>
      <c r="D28" s="568"/>
      <c r="E28" s="573"/>
      <c r="F28" s="568" t="s">
        <v>406</v>
      </c>
      <c r="G28" s="144"/>
      <c r="M28" s="557"/>
      <c r="T28" s="557"/>
    </row>
    <row r="29" spans="2:20" s="82" customFormat="1" ht="32.25" customHeight="1">
      <c r="B29" s="560" t="s">
        <v>207</v>
      </c>
      <c r="C29" s="565" t="s">
        <v>439</v>
      </c>
      <c r="D29" s="568" t="s">
        <v>552</v>
      </c>
      <c r="E29" s="574"/>
      <c r="F29" s="568" t="s">
        <v>551</v>
      </c>
      <c r="M29" s="557"/>
    </row>
    <row r="30" spans="2:20" s="82" customFormat="1" ht="27.75" customHeight="1">
      <c r="B30" s="563" t="s">
        <v>536</v>
      </c>
      <c r="C30" s="566" t="s">
        <v>438</v>
      </c>
      <c r="D30" s="570"/>
      <c r="E30" s="575"/>
      <c r="F30" s="570"/>
      <c r="M30" s="557"/>
    </row>
    <row r="31" spans="2:20" s="82" customFormat="1" ht="23.25" customHeight="1">
      <c r="C31" s="145"/>
      <c r="D31" s="145"/>
      <c r="E31" s="145"/>
      <c r="M31" s="557"/>
    </row>
    <row r="32" spans="2:20" s="13" customFormat="1">
      <c r="B32" s="145"/>
      <c r="C32" s="143"/>
      <c r="D32" s="143"/>
      <c r="E32" s="143"/>
      <c r="M32" s="19"/>
    </row>
    <row r="33" spans="3:5">
      <c r="C33" s="9"/>
      <c r="D33" s="9"/>
      <c r="E33" s="9"/>
    </row>
  </sheetData>
  <mergeCells count="2">
    <mergeCell ref="B8:G8"/>
    <mergeCell ref="B3:F6"/>
  </mergeCells>
  <pageMargins left="0.7" right="0.7" top="0.75" bottom="0.75" header="0.3" footer="0.3"/>
  <pageSetup paperSize="17" scale="67"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C20" sqref="C20"/>
    </sheetView>
  </sheetViews>
  <sheetFormatPr defaultColWidth="9" defaultRowHeight="15"/>
  <cols>
    <col min="1" max="1" width="61" style="1" bestFit="1" customWidth="1"/>
    <col min="2" max="2" width="13.5703125" style="1" customWidth="1"/>
    <col min="3" max="3" width="9" style="9"/>
    <col min="4" max="4" width="15" style="1" customWidth="1"/>
    <col min="5" max="5" width="11.5703125" style="9" customWidth="1"/>
    <col min="6" max="6" width="24" style="1" customWidth="1"/>
    <col min="7" max="7" width="32" style="1" customWidth="1"/>
    <col min="8" max="8" width="14.5703125" style="1" customWidth="1"/>
    <col min="9" max="16384" width="9" style="1"/>
  </cols>
  <sheetData>
    <row r="1" spans="1:8">
      <c r="A1" s="8" t="s">
        <v>409</v>
      </c>
      <c r="B1" s="8" t="s">
        <v>41</v>
      </c>
      <c r="C1" s="94" t="s">
        <v>234</v>
      </c>
      <c r="D1" s="8" t="s">
        <v>414</v>
      </c>
      <c r="E1" s="94" t="s">
        <v>447</v>
      </c>
      <c r="F1" s="94" t="s">
        <v>546</v>
      </c>
      <c r="G1" s="94" t="s">
        <v>570</v>
      </c>
      <c r="H1" s="94" t="s">
        <v>581</v>
      </c>
    </row>
    <row r="2" spans="1:8">
      <c r="A2" s="1" t="s">
        <v>29</v>
      </c>
      <c r="B2" s="1" t="s">
        <v>27</v>
      </c>
      <c r="C2" s="9">
        <v>2006</v>
      </c>
      <c r="D2" s="1" t="s">
        <v>415</v>
      </c>
      <c r="E2" s="9">
        <f>'2. LRAMVA Threshold'!D10</f>
        <v>2020</v>
      </c>
      <c r="F2" s="9" t="s">
        <v>170</v>
      </c>
      <c r="G2" s="1" t="s">
        <v>571</v>
      </c>
      <c r="H2" s="1" t="s">
        <v>589</v>
      </c>
    </row>
    <row r="3" spans="1:8">
      <c r="A3" s="1" t="s">
        <v>370</v>
      </c>
      <c r="B3" s="1" t="s">
        <v>27</v>
      </c>
      <c r="C3" s="9">
        <v>2007</v>
      </c>
      <c r="D3" s="1" t="s">
        <v>416</v>
      </c>
      <c r="E3" s="9">
        <f>'2. LRAMVA Threshold'!D25</f>
        <v>0</v>
      </c>
      <c r="F3" s="1" t="s">
        <v>547</v>
      </c>
      <c r="G3" s="1" t="s">
        <v>572</v>
      </c>
      <c r="H3" s="1" t="s">
        <v>582</v>
      </c>
    </row>
    <row r="4" spans="1:8">
      <c r="A4" s="1" t="s">
        <v>371</v>
      </c>
      <c r="B4" s="1" t="s">
        <v>28</v>
      </c>
      <c r="C4" s="9">
        <v>2008</v>
      </c>
      <c r="D4" s="1" t="s">
        <v>417</v>
      </c>
      <c r="F4" s="1" t="s">
        <v>169</v>
      </c>
      <c r="G4" s="1" t="s">
        <v>573</v>
      </c>
    </row>
    <row r="5" spans="1:8">
      <c r="A5" s="1" t="s">
        <v>372</v>
      </c>
      <c r="B5" s="1" t="s">
        <v>28</v>
      </c>
      <c r="C5" s="9">
        <v>2009</v>
      </c>
      <c r="F5" s="1" t="s">
        <v>367</v>
      </c>
      <c r="G5" s="1" t="s">
        <v>574</v>
      </c>
    </row>
    <row r="6" spans="1:8">
      <c r="A6" s="1" t="s">
        <v>373</v>
      </c>
      <c r="B6" s="1" t="s">
        <v>28</v>
      </c>
      <c r="C6" s="9">
        <v>2010</v>
      </c>
      <c r="F6" s="1" t="s">
        <v>368</v>
      </c>
      <c r="G6" s="1" t="s">
        <v>575</v>
      </c>
    </row>
    <row r="7" spans="1:8">
      <c r="A7" s="1" t="s">
        <v>374</v>
      </c>
      <c r="B7" s="1" t="s">
        <v>28</v>
      </c>
      <c r="C7" s="9">
        <v>2011</v>
      </c>
      <c r="F7" s="1" t="s">
        <v>369</v>
      </c>
      <c r="G7" s="1" t="s">
        <v>576</v>
      </c>
    </row>
    <row r="8" spans="1:8">
      <c r="A8" s="1" t="s">
        <v>375</v>
      </c>
      <c r="B8" s="1" t="s">
        <v>28</v>
      </c>
      <c r="C8" s="9">
        <v>2012</v>
      </c>
      <c r="F8" s="1" t="s">
        <v>555</v>
      </c>
      <c r="G8" s="1" t="s">
        <v>577</v>
      </c>
    </row>
    <row r="9" spans="1:8">
      <c r="A9" s="1" t="s">
        <v>376</v>
      </c>
      <c r="B9" s="1" t="s">
        <v>28</v>
      </c>
      <c r="C9" s="9">
        <v>2013</v>
      </c>
      <c r="G9" s="1" t="s">
        <v>578</v>
      </c>
    </row>
    <row r="10" spans="1:8">
      <c r="A10" s="1" t="s">
        <v>377</v>
      </c>
      <c r="B10" s="1" t="s">
        <v>28</v>
      </c>
      <c r="C10" s="9">
        <v>2014</v>
      </c>
      <c r="G10" s="1" t="s">
        <v>579</v>
      </c>
    </row>
    <row r="11" spans="1:8">
      <c r="A11" s="1" t="s">
        <v>378</v>
      </c>
      <c r="B11" s="1" t="s">
        <v>28</v>
      </c>
      <c r="C11" s="9">
        <v>2015</v>
      </c>
      <c r="G11" s="1" t="s">
        <v>580</v>
      </c>
    </row>
    <row r="12" spans="1:8">
      <c r="A12" s="1" t="s">
        <v>379</v>
      </c>
      <c r="B12" s="1" t="s">
        <v>28</v>
      </c>
      <c r="C12" s="9">
        <v>2016</v>
      </c>
    </row>
    <row r="13" spans="1:8">
      <c r="A13" s="1" t="s">
        <v>380</v>
      </c>
      <c r="B13" s="1" t="s">
        <v>28</v>
      </c>
      <c r="C13" s="9">
        <v>2017</v>
      </c>
    </row>
    <row r="14" spans="1:8">
      <c r="A14" s="1" t="s">
        <v>381</v>
      </c>
      <c r="B14" s="1" t="s">
        <v>28</v>
      </c>
      <c r="C14" s="9">
        <v>2018</v>
      </c>
    </row>
    <row r="15" spans="1:8">
      <c r="A15" s="1" t="s">
        <v>382</v>
      </c>
      <c r="B15" s="1" t="s">
        <v>28</v>
      </c>
      <c r="C15" s="9">
        <v>2019</v>
      </c>
    </row>
    <row r="16" spans="1:8">
      <c r="A16" s="1" t="s">
        <v>383</v>
      </c>
      <c r="B16" s="1" t="s">
        <v>28</v>
      </c>
      <c r="C16" s="9">
        <v>2020</v>
      </c>
    </row>
    <row r="17" spans="1:3">
      <c r="A17" s="1" t="s">
        <v>384</v>
      </c>
      <c r="B17" s="1" t="s">
        <v>28</v>
      </c>
      <c r="C17" s="9">
        <v>2021</v>
      </c>
    </row>
    <row r="18" spans="1:3">
      <c r="A18" s="1" t="s">
        <v>385</v>
      </c>
      <c r="B18" s="1" t="s">
        <v>28</v>
      </c>
      <c r="C18" s="9">
        <v>2022</v>
      </c>
    </row>
    <row r="19" spans="1:3">
      <c r="A19" s="1" t="s">
        <v>386</v>
      </c>
      <c r="B19" s="1" t="s">
        <v>28</v>
      </c>
      <c r="C19" s="9">
        <v>2023</v>
      </c>
    </row>
    <row r="20" spans="1:3">
      <c r="A20" s="1" t="s">
        <v>387</v>
      </c>
      <c r="B20" s="1" t="s">
        <v>28</v>
      </c>
    </row>
    <row r="21" spans="1:3">
      <c r="A21" s="1" t="s">
        <v>388</v>
      </c>
      <c r="B21" s="1" t="s">
        <v>28</v>
      </c>
    </row>
    <row r="22" spans="1:3">
      <c r="A22" s="1" t="s">
        <v>389</v>
      </c>
      <c r="B22" s="1" t="s">
        <v>28</v>
      </c>
    </row>
    <row r="23" spans="1:3">
      <c r="A23" s="1" t="s">
        <v>390</v>
      </c>
      <c r="B23" s="1" t="s">
        <v>28</v>
      </c>
    </row>
    <row r="24" spans="1:3">
      <c r="A24" s="1" t="s">
        <v>391</v>
      </c>
      <c r="B24" s="1" t="s">
        <v>28</v>
      </c>
    </row>
    <row r="25" spans="1:3">
      <c r="A25" s="1" t="s">
        <v>392</v>
      </c>
      <c r="B25" s="1" t="s">
        <v>28</v>
      </c>
    </row>
    <row r="26" spans="1:3">
      <c r="A26" s="1" t="s">
        <v>32</v>
      </c>
      <c r="B26" s="1" t="s">
        <v>27</v>
      </c>
    </row>
    <row r="27" spans="1:3">
      <c r="A27" s="1" t="s">
        <v>393</v>
      </c>
      <c r="B27" s="1" t="s">
        <v>28</v>
      </c>
    </row>
    <row r="28" spans="1:3">
      <c r="A28" s="1" t="s">
        <v>394</v>
      </c>
      <c r="B28" s="1" t="s">
        <v>28</v>
      </c>
    </row>
    <row r="29" spans="1:3">
      <c r="A29" s="1" t="s">
        <v>395</v>
      </c>
      <c r="B29" s="1" t="s">
        <v>28</v>
      </c>
    </row>
    <row r="30" spans="1:3">
      <c r="A30" s="1" t="s">
        <v>30</v>
      </c>
      <c r="B30" s="1" t="s">
        <v>28</v>
      </c>
    </row>
    <row r="31" spans="1:3">
      <c r="A31" s="1" t="s">
        <v>396</v>
      </c>
      <c r="B31" s="1" t="s">
        <v>28</v>
      </c>
    </row>
    <row r="32" spans="1:3">
      <c r="A32" s="1" t="s">
        <v>397</v>
      </c>
      <c r="B32" s="1" t="s">
        <v>28</v>
      </c>
    </row>
    <row r="33" spans="1:2">
      <c r="A33" s="1" t="s">
        <v>398</v>
      </c>
      <c r="B33" s="1" t="s">
        <v>28</v>
      </c>
    </row>
    <row r="34" spans="1:2">
      <c r="A34" s="1" t="s">
        <v>399</v>
      </c>
      <c r="B34" s="1" t="s">
        <v>28</v>
      </c>
    </row>
    <row r="35" spans="1:2">
      <c r="A35" s="1" t="s">
        <v>400</v>
      </c>
      <c r="B35" s="1" t="s">
        <v>28</v>
      </c>
    </row>
    <row r="36" spans="1:2">
      <c r="A36" s="1" t="s">
        <v>401</v>
      </c>
      <c r="B36" s="1" t="s">
        <v>28</v>
      </c>
    </row>
    <row r="37" spans="1:2">
      <c r="A37" s="1" t="s">
        <v>402</v>
      </c>
      <c r="B37" s="1" t="s">
        <v>28</v>
      </c>
    </row>
    <row r="38" spans="1:2">
      <c r="A38" s="1" t="s">
        <v>403</v>
      </c>
      <c r="B38" s="1" t="s">
        <v>28</v>
      </c>
    </row>
    <row r="39" spans="1:2">
      <c r="A39" s="1" t="s">
        <v>404</v>
      </c>
      <c r="B39" s="1" t="s">
        <v>28</v>
      </c>
    </row>
    <row r="40" spans="1:2">
      <c r="A40" s="1" t="s">
        <v>31</v>
      </c>
      <c r="B40" s="1" t="s">
        <v>28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3"/>
  <sheetViews>
    <sheetView topLeftCell="A54" zoomScale="70" zoomScaleNormal="70" workbookViewId="0">
      <selection activeCell="F84" sqref="F84"/>
    </sheetView>
  </sheetViews>
  <sheetFormatPr defaultColWidth="9" defaultRowHeight="15.75" outlineLevelRow="1" outlineLevelCol="1"/>
  <cols>
    <col min="1" max="1" width="2.5703125" style="1" customWidth="1"/>
    <col min="2" max="2" width="37.42578125" style="1" customWidth="1"/>
    <col min="3" max="4" width="29.5703125" style="1" customWidth="1"/>
    <col min="5" max="5" width="24.42578125" style="13" customWidth="1"/>
    <col min="6" max="6" width="34.42578125" style="1" customWidth="1"/>
    <col min="7" max="7" width="30.42578125" style="1" customWidth="1"/>
    <col min="8" max="8" width="29" style="1" customWidth="1"/>
    <col min="9" max="9" width="23" style="1" customWidth="1"/>
    <col min="10" max="10" width="22" style="1" hidden="1" customWidth="1" outlineLevel="1"/>
    <col min="11" max="11" width="19.5703125" style="1" hidden="1" customWidth="1" outlineLevel="1"/>
    <col min="12" max="12" width="21.5703125" style="1" hidden="1" customWidth="1" outlineLevel="1"/>
    <col min="13" max="14" width="24" style="1" hidden="1" customWidth="1" outlineLevel="1"/>
    <col min="15" max="15" width="21.42578125" style="1" hidden="1" customWidth="1" outlineLevel="1"/>
    <col min="16" max="16" width="22" style="1" hidden="1" customWidth="1" outlineLevel="1"/>
    <col min="17" max="17" width="16.42578125" style="1" hidden="1" customWidth="1" outlineLevel="1"/>
    <col min="18" max="18" width="20.42578125" style="1" bestFit="1" customWidth="1" collapsed="1"/>
    <col min="19" max="19" width="17" style="1" customWidth="1"/>
    <col min="20" max="20" width="13.5703125" style="8" customWidth="1"/>
    <col min="21" max="21" width="6.42578125" style="8" customWidth="1"/>
    <col min="22" max="22" width="13.5703125" style="1" customWidth="1"/>
    <col min="23" max="23" width="15.42578125" style="1" customWidth="1"/>
    <col min="24" max="16384" width="9" style="1"/>
  </cols>
  <sheetData>
    <row r="1" spans="2:22" ht="144" customHeight="1"/>
    <row r="2" spans="2:22" ht="49.5" customHeight="1">
      <c r="E2" s="1"/>
      <c r="F2" s="13"/>
      <c r="H2" s="50"/>
      <c r="I2" s="24"/>
      <c r="K2" s="28"/>
      <c r="L2" s="28"/>
      <c r="T2" s="1"/>
      <c r="V2" s="8"/>
    </row>
    <row r="3" spans="2:22" ht="16.5" customHeight="1" thickBot="1">
      <c r="E3" s="1"/>
      <c r="F3" s="13"/>
      <c r="H3" s="50"/>
      <c r="I3" s="24"/>
      <c r="K3" s="28"/>
      <c r="L3" s="28"/>
      <c r="T3" s="1"/>
      <c r="V3" s="8"/>
    </row>
    <row r="4" spans="2:22" ht="24.75" customHeight="1" thickBot="1">
      <c r="B4" s="67" t="s">
        <v>171</v>
      </c>
      <c r="C4" s="99" t="s">
        <v>175</v>
      </c>
      <c r="E4" s="1"/>
      <c r="T4" s="1"/>
      <c r="V4" s="8"/>
    </row>
    <row r="5" spans="2:22" ht="26.25" customHeight="1" thickBot="1">
      <c r="C5" s="102" t="s">
        <v>172</v>
      </c>
      <c r="E5" s="1"/>
      <c r="T5" s="1"/>
      <c r="V5" s="8"/>
    </row>
    <row r="6" spans="2:22" ht="27" customHeight="1" thickBot="1">
      <c r="B6" s="67"/>
      <c r="C6" s="490" t="s">
        <v>548</v>
      </c>
      <c r="D6" s="13"/>
      <c r="E6" s="1"/>
      <c r="T6" s="1"/>
      <c r="V6" s="8"/>
    </row>
    <row r="7" spans="2:22" ht="21" customHeight="1">
      <c r="B7" s="67"/>
      <c r="C7" s="13"/>
      <c r="D7" s="13"/>
      <c r="E7" s="1"/>
      <c r="T7" s="1"/>
      <c r="V7" s="8"/>
    </row>
    <row r="8" spans="2:22" ht="24.75" customHeight="1">
      <c r="B8" s="92" t="s">
        <v>239</v>
      </c>
      <c r="C8" s="158" t="s">
        <v>1114</v>
      </c>
      <c r="D8" s="521"/>
      <c r="E8" s="1"/>
      <c r="T8" s="1"/>
      <c r="V8" s="8"/>
    </row>
    <row r="9" spans="2:22" ht="41.25" customHeight="1">
      <c r="B9" s="90" t="s">
        <v>517</v>
      </c>
      <c r="C9" s="473"/>
      <c r="D9" s="84"/>
      <c r="E9" s="84"/>
      <c r="F9" s="84"/>
      <c r="G9" s="84"/>
      <c r="H9" s="84"/>
      <c r="I9" s="84"/>
      <c r="J9" s="469"/>
      <c r="K9" s="469"/>
      <c r="L9" s="469"/>
      <c r="M9" s="5"/>
      <c r="T9" s="1"/>
      <c r="V9" s="8"/>
    </row>
    <row r="10" spans="2:22" ht="10.5" customHeight="1">
      <c r="B10" s="90"/>
      <c r="C10" s="473"/>
      <c r="D10" s="84"/>
      <c r="E10" s="84"/>
      <c r="F10" s="84"/>
      <c r="G10" s="84"/>
      <c r="H10" s="84"/>
      <c r="I10" s="84"/>
      <c r="J10" s="469"/>
      <c r="K10" s="469"/>
      <c r="L10" s="469"/>
      <c r="M10" s="5"/>
      <c r="T10" s="1"/>
      <c r="V10" s="8"/>
    </row>
    <row r="11" spans="2:22" s="24" customFormat="1" ht="26.25" customHeight="1">
      <c r="B11" s="489" t="s">
        <v>553</v>
      </c>
      <c r="C11" s="488"/>
      <c r="D11" s="488"/>
      <c r="E11" s="488"/>
      <c r="F11" s="488"/>
      <c r="G11" s="488"/>
      <c r="H11" s="488"/>
      <c r="T11" s="155"/>
      <c r="U11" s="155"/>
    </row>
    <row r="12" spans="2:22" s="24" customFormat="1" ht="18.75" customHeight="1">
      <c r="B12" s="472"/>
      <c r="T12" s="155"/>
      <c r="U12" s="155"/>
    </row>
    <row r="13" spans="2:22" s="24" customFormat="1" ht="22.5" customHeight="1" thickBot="1">
      <c r="B13" s="154" t="s">
        <v>505</v>
      </c>
      <c r="C13" s="13"/>
      <c r="F13" s="154" t="s">
        <v>506</v>
      </c>
      <c r="G13" s="28"/>
      <c r="H13" s="23"/>
      <c r="I13" s="1"/>
      <c r="J13" s="153" t="s">
        <v>503</v>
      </c>
      <c r="N13" s="82"/>
      <c r="P13" s="1"/>
      <c r="Q13" s="156"/>
      <c r="R13" s="31"/>
      <c r="T13" s="155"/>
      <c r="U13" s="155"/>
    </row>
    <row r="14" spans="2:22" ht="29.25" customHeight="1" thickBot="1">
      <c r="B14" s="97" t="s">
        <v>544</v>
      </c>
      <c r="D14" s="470" t="s">
        <v>1115</v>
      </c>
      <c r="E14" s="103"/>
      <c r="F14" s="97" t="s">
        <v>545</v>
      </c>
      <c r="H14" s="470" t="s">
        <v>1120</v>
      </c>
      <c r="J14" s="97" t="s">
        <v>512</v>
      </c>
      <c r="L14" s="105"/>
      <c r="N14" s="82"/>
      <c r="Q14" s="79"/>
      <c r="R14" s="76"/>
    </row>
    <row r="15" spans="2:22" ht="26.25" customHeight="1" thickBot="1">
      <c r="B15" s="97" t="s">
        <v>423</v>
      </c>
      <c r="C15" s="13"/>
      <c r="D15" s="470" t="s">
        <v>1116</v>
      </c>
      <c r="F15" s="97" t="s">
        <v>413</v>
      </c>
      <c r="G15" s="100"/>
      <c r="H15" s="470" t="s">
        <v>1119</v>
      </c>
      <c r="I15" s="13"/>
      <c r="J15" s="97" t="s">
        <v>513</v>
      </c>
      <c r="L15" s="105"/>
      <c r="M15" s="82"/>
      <c r="Q15" s="79"/>
      <c r="R15" s="76"/>
    </row>
    <row r="16" spans="2:22" ht="28.5" customHeight="1" thickBot="1">
      <c r="B16" s="97" t="s">
        <v>451</v>
      </c>
      <c r="C16" s="13"/>
      <c r="D16" s="471" t="s">
        <v>1117</v>
      </c>
      <c r="E16" s="82"/>
      <c r="F16" s="97" t="s">
        <v>433</v>
      </c>
      <c r="G16" s="98"/>
      <c r="H16" s="471" t="s">
        <v>1118</v>
      </c>
      <c r="I16" s="82"/>
      <c r="K16" s="79"/>
      <c r="L16" s="79"/>
      <c r="M16" s="79"/>
      <c r="N16" s="79"/>
      <c r="Q16" s="79"/>
      <c r="R16" s="76"/>
    </row>
    <row r="17" spans="2:21" ht="29.25" customHeight="1">
      <c r="B17" s="97" t="s">
        <v>420</v>
      </c>
      <c r="C17" s="13"/>
      <c r="D17" s="632">
        <v>33104302</v>
      </c>
      <c r="E17" s="95"/>
      <c r="F17" s="635" t="s">
        <v>657</v>
      </c>
      <c r="G17" s="79"/>
      <c r="H17" s="633">
        <v>3</v>
      </c>
      <c r="I17" s="13"/>
      <c r="M17" s="79"/>
      <c r="N17" s="79"/>
      <c r="P17" s="79"/>
      <c r="Q17" s="79"/>
      <c r="R17" s="76"/>
    </row>
    <row r="18" spans="2:21" ht="29.25" customHeight="1">
      <c r="B18" s="97"/>
      <c r="C18" s="13"/>
      <c r="D18" s="631"/>
      <c r="E18" s="95"/>
      <c r="F18" s="630"/>
      <c r="G18" s="79"/>
      <c r="H18" s="634"/>
      <c r="I18" s="13"/>
      <c r="M18" s="79"/>
      <c r="N18" s="79"/>
      <c r="P18" s="79"/>
      <c r="Q18" s="79"/>
      <c r="R18" s="76"/>
    </row>
    <row r="19" spans="2:21" ht="27.75" customHeight="1" thickBot="1">
      <c r="E19" s="1"/>
      <c r="F19" s="97" t="s">
        <v>434</v>
      </c>
      <c r="G19" s="31" t="s">
        <v>362</v>
      </c>
      <c r="H19" s="207">
        <f>SUM(R55,R58,R61,R64,R67,R70,R73,R76,R79,R82, R85, R88, R91)</f>
        <v>25906565.70775231</v>
      </c>
      <c r="I19" s="13"/>
      <c r="J19" s="79"/>
      <c r="K19" s="79"/>
      <c r="L19" s="79"/>
      <c r="M19" s="79"/>
      <c r="N19" s="79"/>
      <c r="P19" s="79"/>
      <c r="Q19" s="79"/>
      <c r="R19" s="76"/>
    </row>
    <row r="20" spans="2:21" ht="27.75" customHeight="1" thickBot="1">
      <c r="E20" s="1"/>
      <c r="F20" s="97" t="s">
        <v>435</v>
      </c>
      <c r="G20" s="31" t="s">
        <v>363</v>
      </c>
      <c r="H20" s="104">
        <f>-SUM(R56,R59,R62,R65,R68,R71,R74,R77,R80,R83,R86,R89, R92)</f>
        <v>20893395.635266308</v>
      </c>
      <c r="I20" s="13"/>
      <c r="J20" s="79"/>
      <c r="P20" s="79"/>
      <c r="Q20" s="79"/>
      <c r="R20" s="76"/>
    </row>
    <row r="21" spans="2:21" ht="27.75" customHeight="1" thickBot="1">
      <c r="C21" s="24"/>
      <c r="D21" s="24"/>
      <c r="E21" s="24"/>
      <c r="F21" s="97" t="s">
        <v>407</v>
      </c>
      <c r="G21" s="31" t="s">
        <v>364</v>
      </c>
      <c r="H21" s="157">
        <f>R94</f>
        <v>585132.26837085106</v>
      </c>
      <c r="I21" s="82"/>
      <c r="P21" s="79"/>
      <c r="Q21" s="79"/>
      <c r="R21" s="76"/>
    </row>
    <row r="22" spans="2:21" ht="27.75" customHeight="1">
      <c r="C22" s="24"/>
      <c r="D22" s="24"/>
      <c r="E22" s="24"/>
      <c r="F22" s="713" t="s">
        <v>507</v>
      </c>
      <c r="G22" s="714" t="s">
        <v>446</v>
      </c>
      <c r="H22" s="715">
        <f>H19-H20+H21</f>
        <v>5598302.3408568529</v>
      </c>
      <c r="I22" s="82"/>
      <c r="P22" s="79"/>
      <c r="Q22" s="79"/>
      <c r="R22" s="76"/>
    </row>
    <row r="23" spans="2:21" ht="55.35" customHeight="1">
      <c r="C23" s="24"/>
      <c r="D23" s="24"/>
      <c r="E23" s="24"/>
      <c r="F23" s="98" t="s">
        <v>936</v>
      </c>
      <c r="G23" s="754" t="s">
        <v>937</v>
      </c>
      <c r="H23" s="716">
        <f>R120</f>
        <v>0</v>
      </c>
      <c r="I23" s="82"/>
      <c r="P23" s="79"/>
      <c r="Q23" s="79"/>
      <c r="R23" s="76"/>
    </row>
    <row r="24" spans="2:21" ht="22.5" customHeight="1">
      <c r="E24" s="1"/>
    </row>
    <row r="25" spans="2:21" ht="13.5" customHeight="1">
      <c r="B25" s="93" t="s">
        <v>418</v>
      </c>
      <c r="C25" s="27"/>
      <c r="E25" s="1"/>
    </row>
    <row r="26" spans="2:21" ht="13.5" customHeight="1">
      <c r="B26" s="93"/>
      <c r="C26" s="27"/>
      <c r="E26" s="1"/>
    </row>
    <row r="27" spans="2:21" ht="147.6" customHeight="1">
      <c r="B27" s="892" t="s">
        <v>663</v>
      </c>
      <c r="C27" s="892"/>
      <c r="D27" s="892"/>
      <c r="E27" s="892"/>
      <c r="F27" s="892"/>
      <c r="G27" s="892"/>
    </row>
    <row r="28" spans="2:21" ht="14.25" customHeight="1">
      <c r="B28" s="474"/>
      <c r="C28" s="474"/>
      <c r="D28" s="469"/>
      <c r="E28" s="469"/>
      <c r="F28" s="469"/>
      <c r="G28" s="474"/>
    </row>
    <row r="29" spans="2:21" s="13" customFormat="1" ht="27" customHeight="1">
      <c r="B29" s="893" t="s">
        <v>504</v>
      </c>
      <c r="C29" s="894"/>
      <c r="D29" s="106" t="s">
        <v>41</v>
      </c>
      <c r="E29" s="107" t="s">
        <v>655</v>
      </c>
      <c r="F29" s="107" t="s">
        <v>407</v>
      </c>
      <c r="G29" s="108" t="s">
        <v>408</v>
      </c>
      <c r="T29" s="109"/>
      <c r="U29" s="109"/>
    </row>
    <row r="30" spans="2:21" ht="20.25" customHeight="1">
      <c r="B30" s="895" t="s">
        <v>29</v>
      </c>
      <c r="C30" s="896"/>
      <c r="D30" s="551" t="s">
        <v>27</v>
      </c>
      <c r="E30" s="111">
        <f>SUM(D55:D93)</f>
        <v>-46436.425607503217</v>
      </c>
      <c r="F30" s="679">
        <f>D94</f>
        <v>-5949.1833181946049</v>
      </c>
      <c r="G30" s="111">
        <f>E30+F30</f>
        <v>-52385.608925697823</v>
      </c>
    </row>
    <row r="31" spans="2:21" ht="20.25" customHeight="1">
      <c r="B31" s="895" t="s">
        <v>1075</v>
      </c>
      <c r="C31" s="896"/>
      <c r="D31" s="551" t="s">
        <v>27</v>
      </c>
      <c r="E31" s="112">
        <f>SUM(E55:E93)</f>
        <v>-4392.2459455559156</v>
      </c>
      <c r="F31" s="677">
        <f>E94</f>
        <v>-562.71075921241891</v>
      </c>
      <c r="G31" s="112">
        <f>E31+F31</f>
        <v>-4954.956704768334</v>
      </c>
    </row>
    <row r="32" spans="2:21" ht="20.25" customHeight="1">
      <c r="B32" s="895" t="s">
        <v>1076</v>
      </c>
      <c r="C32" s="896"/>
      <c r="D32" s="551" t="s">
        <v>27</v>
      </c>
      <c r="E32" s="112">
        <f>SUM(F55:F93)</f>
        <v>-1197056.4827959198</v>
      </c>
      <c r="F32" s="677">
        <f>F94</f>
        <v>-142883.75225125378</v>
      </c>
      <c r="G32" s="112">
        <f>E32+F32</f>
        <v>-1339940.2350471735</v>
      </c>
    </row>
    <row r="33" spans="2:22" ht="20.25" customHeight="1">
      <c r="B33" s="895" t="s">
        <v>1077</v>
      </c>
      <c r="C33" s="896"/>
      <c r="D33" s="551" t="s">
        <v>28</v>
      </c>
      <c r="E33" s="112">
        <f>SUM(G55:G93)</f>
        <v>3023979.3510961169</v>
      </c>
      <c r="F33" s="677">
        <f>G94</f>
        <v>359429.36579290906</v>
      </c>
      <c r="G33" s="112">
        <f>E33+F33</f>
        <v>3383408.7168890261</v>
      </c>
    </row>
    <row r="34" spans="2:22" ht="20.25" customHeight="1">
      <c r="B34" s="895" t="s">
        <v>1052</v>
      </c>
      <c r="C34" s="896"/>
      <c r="D34" s="551" t="s">
        <v>28</v>
      </c>
      <c r="E34" s="112">
        <f>SUM(H55:H93)</f>
        <v>780062.87215737894</v>
      </c>
      <c r="F34" s="678">
        <f>H94</f>
        <v>93261.962662587117</v>
      </c>
      <c r="G34" s="112">
        <f>E34+F34</f>
        <v>873324.834819966</v>
      </c>
    </row>
    <row r="35" spans="2:22" ht="20.25" customHeight="1">
      <c r="B35" s="895" t="s">
        <v>395</v>
      </c>
      <c r="C35" s="896"/>
      <c r="D35" s="551" t="s">
        <v>28</v>
      </c>
      <c r="E35" s="112">
        <f>SUM(I55:I93)</f>
        <v>2457013.0035814838</v>
      </c>
      <c r="F35" s="113">
        <f>I94</f>
        <v>281836.58624401566</v>
      </c>
      <c r="G35" s="112">
        <f t="shared" ref="G35" si="0">E35+F35</f>
        <v>2738849.5898254993</v>
      </c>
    </row>
    <row r="36" spans="2:22" ht="20.25" hidden="1" customHeight="1" outlineLevel="1">
      <c r="B36" s="895"/>
      <c r="C36" s="896"/>
      <c r="D36" s="551"/>
      <c r="E36" s="112">
        <f>SUM(J55:J93)</f>
        <v>0</v>
      </c>
      <c r="F36" s="113">
        <f>J94</f>
        <v>0</v>
      </c>
      <c r="G36" s="112">
        <f>E36+F36</f>
        <v>0</v>
      </c>
    </row>
    <row r="37" spans="2:22" ht="20.25" hidden="1" customHeight="1" outlineLevel="1">
      <c r="B37" s="895"/>
      <c r="C37" s="896"/>
      <c r="D37" s="551"/>
      <c r="E37" s="112">
        <f>SUM(K55:K93)</f>
        <v>0</v>
      </c>
      <c r="F37" s="113">
        <f>K94</f>
        <v>0</v>
      </c>
      <c r="G37" s="112">
        <f t="shared" ref="G37:G40" si="1">E37+F37</f>
        <v>0</v>
      </c>
    </row>
    <row r="38" spans="2:22" ht="20.25" hidden="1" customHeight="1" outlineLevel="1">
      <c r="B38" s="895"/>
      <c r="C38" s="896"/>
      <c r="D38" s="551"/>
      <c r="E38" s="112">
        <f>SUM(L55:L93)</f>
        <v>0</v>
      </c>
      <c r="F38" s="113">
        <f>L94</f>
        <v>0</v>
      </c>
      <c r="G38" s="112">
        <f t="shared" si="1"/>
        <v>0</v>
      </c>
    </row>
    <row r="39" spans="2:22" ht="20.25" hidden="1" customHeight="1" outlineLevel="1">
      <c r="B39" s="895"/>
      <c r="C39" s="896"/>
      <c r="D39" s="551"/>
      <c r="E39" s="112">
        <f>SUM(M55:M93)</f>
        <v>0</v>
      </c>
      <c r="F39" s="113">
        <f>M94</f>
        <v>0</v>
      </c>
      <c r="G39" s="112">
        <f t="shared" si="1"/>
        <v>0</v>
      </c>
    </row>
    <row r="40" spans="2:22" ht="20.25" hidden="1" customHeight="1" outlineLevel="1">
      <c r="B40" s="895"/>
      <c r="C40" s="896"/>
      <c r="D40" s="551"/>
      <c r="E40" s="112">
        <f>SUM(N55:N93)</f>
        <v>0</v>
      </c>
      <c r="F40" s="113">
        <f>N94</f>
        <v>0</v>
      </c>
      <c r="G40" s="112">
        <f t="shared" si="1"/>
        <v>0</v>
      </c>
    </row>
    <row r="41" spans="2:22" ht="20.25" hidden="1" customHeight="1" outlineLevel="1">
      <c r="B41" s="895"/>
      <c r="C41" s="896"/>
      <c r="D41" s="551"/>
      <c r="E41" s="112">
        <f>SUM(O55:O93)</f>
        <v>0</v>
      </c>
      <c r="F41" s="113">
        <f>O94</f>
        <v>0</v>
      </c>
      <c r="G41" s="112">
        <f>E41+F41</f>
        <v>0</v>
      </c>
    </row>
    <row r="42" spans="2:22" ht="20.25" hidden="1" customHeight="1" outlineLevel="1">
      <c r="B42" s="895"/>
      <c r="C42" s="896"/>
      <c r="D42" s="551"/>
      <c r="E42" s="112">
        <f>SUM(P55:P93)</f>
        <v>0</v>
      </c>
      <c r="F42" s="113">
        <f>P94</f>
        <v>0</v>
      </c>
      <c r="G42" s="112">
        <f>E42+F42</f>
        <v>0</v>
      </c>
    </row>
    <row r="43" spans="2:22" ht="20.25" hidden="1" customHeight="1" outlineLevel="1">
      <c r="B43" s="895"/>
      <c r="C43" s="896"/>
      <c r="D43" s="552"/>
      <c r="E43" s="114">
        <f>SUM(Q55:Q93)</f>
        <v>0</v>
      </c>
      <c r="F43" s="115">
        <f>Q94</f>
        <v>0</v>
      </c>
      <c r="G43" s="114">
        <f>E43+F43</f>
        <v>0</v>
      </c>
    </row>
    <row r="44" spans="2:22" s="8" customFormat="1" ht="21" customHeight="1" collapsed="1">
      <c r="B44" s="899" t="s">
        <v>26</v>
      </c>
      <c r="C44" s="900"/>
      <c r="D44" s="110"/>
      <c r="E44" s="116">
        <f>SUM(E30:E43)</f>
        <v>5013170.0724860011</v>
      </c>
      <c r="F44" s="116">
        <f>SUM(F30:F43)</f>
        <v>585132.26837085094</v>
      </c>
      <c r="G44" s="116">
        <f>SUM(G30:G43)</f>
        <v>5598302.340856852</v>
      </c>
      <c r="H44" s="167"/>
    </row>
    <row r="45" spans="2:22" ht="18" customHeight="1">
      <c r="D45" s="74"/>
      <c r="E45" s="1"/>
      <c r="F45" s="13"/>
    </row>
    <row r="46" spans="2:22" ht="21">
      <c r="C46" s="27"/>
      <c r="D46" s="28"/>
      <c r="E46" s="28"/>
      <c r="F46" s="28"/>
      <c r="G46" s="28"/>
      <c r="H46" s="28"/>
      <c r="I46" s="28"/>
      <c r="J46" s="28"/>
      <c r="K46" s="28"/>
      <c r="L46" s="28"/>
      <c r="M46" s="85"/>
      <c r="N46" s="28"/>
      <c r="O46" s="28"/>
      <c r="P46" s="28"/>
      <c r="Q46" s="28"/>
      <c r="R46" s="28"/>
      <c r="U46" s="14"/>
      <c r="V46" s="11"/>
    </row>
    <row r="47" spans="2:22" ht="12" customHeight="1">
      <c r="B47" s="93" t="s">
        <v>457</v>
      </c>
      <c r="C47" s="23"/>
      <c r="D47" s="23"/>
      <c r="E47" s="518"/>
      <c r="F47" s="23"/>
      <c r="G47" s="23"/>
      <c r="H47" s="23"/>
      <c r="I47" s="23"/>
      <c r="J47" s="23"/>
      <c r="K47" s="23"/>
      <c r="L47" s="23"/>
      <c r="M47" s="23"/>
      <c r="N47" s="23"/>
      <c r="O47" s="23"/>
      <c r="P47" s="23"/>
      <c r="Q47" s="23"/>
      <c r="R47" s="23"/>
      <c r="U47" s="14"/>
      <c r="V47" s="11"/>
    </row>
    <row r="48" spans="2:22" ht="12" customHeight="1">
      <c r="B48" s="93"/>
      <c r="C48" s="23"/>
      <c r="D48" s="23"/>
      <c r="E48" s="23"/>
      <c r="F48" s="23"/>
      <c r="G48" s="23"/>
      <c r="H48" s="23"/>
      <c r="I48" s="23"/>
      <c r="J48" s="23"/>
      <c r="K48" s="23"/>
      <c r="L48" s="23"/>
      <c r="M48" s="23"/>
      <c r="N48" s="23"/>
      <c r="O48" s="23"/>
      <c r="P48" s="23"/>
      <c r="Q48" s="23"/>
      <c r="R48" s="23"/>
      <c r="U48" s="14"/>
      <c r="V48" s="11"/>
    </row>
    <row r="49" spans="2:22" ht="41.25" customHeight="1">
      <c r="B49" s="892" t="s">
        <v>604</v>
      </c>
      <c r="C49" s="892"/>
      <c r="D49" s="892"/>
      <c r="E49" s="892"/>
      <c r="F49" s="892"/>
      <c r="G49" s="892"/>
      <c r="H49" s="892"/>
      <c r="I49" s="892"/>
      <c r="J49" s="892"/>
      <c r="K49" s="892"/>
      <c r="L49" s="892"/>
      <c r="M49" s="533"/>
      <c r="N49" s="84"/>
      <c r="O49" s="84"/>
      <c r="P49" s="84"/>
      <c r="Q49" s="84"/>
      <c r="R49" s="84"/>
      <c r="U49" s="14"/>
      <c r="V49" s="11"/>
    </row>
    <row r="50" spans="2:22" ht="41.1" customHeight="1">
      <c r="B50" s="892" t="s">
        <v>559</v>
      </c>
      <c r="C50" s="892"/>
      <c r="D50" s="892"/>
      <c r="E50" s="892"/>
      <c r="F50" s="892"/>
      <c r="G50" s="892"/>
      <c r="H50" s="892"/>
      <c r="I50" s="892"/>
      <c r="J50" s="892"/>
      <c r="K50" s="892"/>
      <c r="L50" s="892"/>
      <c r="M50" s="533"/>
      <c r="N50" s="84"/>
      <c r="O50" s="84"/>
      <c r="P50" s="84"/>
      <c r="Q50" s="84"/>
      <c r="R50" s="84"/>
      <c r="U50" s="14"/>
      <c r="V50" s="11"/>
    </row>
    <row r="51" spans="2:22" ht="18" customHeight="1">
      <c r="B51" s="892" t="s">
        <v>995</v>
      </c>
      <c r="C51" s="892"/>
      <c r="D51" s="892"/>
      <c r="E51" s="892"/>
      <c r="F51" s="892"/>
      <c r="G51" s="892"/>
      <c r="H51" s="892"/>
      <c r="I51" s="892"/>
      <c r="J51" s="892"/>
      <c r="K51" s="892"/>
      <c r="L51" s="892"/>
      <c r="M51" s="533"/>
      <c r="N51" s="84"/>
      <c r="O51" s="84"/>
      <c r="P51" s="84"/>
      <c r="Q51" s="84"/>
      <c r="R51" s="84"/>
      <c r="U51" s="14"/>
      <c r="V51" s="11"/>
    </row>
    <row r="52" spans="2:22" ht="15" customHeight="1">
      <c r="B52" s="97"/>
      <c r="C52" s="23"/>
      <c r="D52" s="23"/>
      <c r="E52" s="23"/>
      <c r="F52" s="23"/>
      <c r="G52" s="23"/>
      <c r="H52" s="23"/>
      <c r="I52" s="23"/>
      <c r="J52" s="23"/>
      <c r="K52" s="23"/>
      <c r="L52" s="23"/>
      <c r="M52" s="23"/>
      <c r="N52" s="23"/>
      <c r="O52" s="23"/>
      <c r="P52" s="23"/>
      <c r="Q52" s="23"/>
      <c r="R52" s="23"/>
      <c r="U52" s="14"/>
      <c r="V52" s="11"/>
    </row>
    <row r="53" spans="2:22" s="13" customFormat="1" ht="63" customHeight="1">
      <c r="B53" s="208" t="s">
        <v>34</v>
      </c>
      <c r="C53" s="208" t="s">
        <v>514</v>
      </c>
      <c r="D53" s="108" t="str">
        <f>IF($B$30&lt;&gt;"",$B$30,"")</f>
        <v>Residential</v>
      </c>
      <c r="E53" s="108" t="str">
        <f>IF($B$31&lt;&gt;"",$B$31,"")</f>
        <v>Competitive Sector Multi-Unit Residential Service</v>
      </c>
      <c r="F53" s="108" t="str">
        <f>IF($B$32&lt;&gt;"",$B$32,"")</f>
        <v>GS &lt;50kW</v>
      </c>
      <c r="G53" s="108" t="str">
        <f>IF($B$33&lt;&gt;"",$B$33,"")</f>
        <v>GS 50-999kW</v>
      </c>
      <c r="H53" s="108" t="str">
        <f>IF($B$34&lt;&gt;"",$B$34,"")</f>
        <v>GS 1000-4999kW</v>
      </c>
      <c r="I53" s="108" t="str">
        <f>IF($B$35&lt;&gt;"",$B$35,"")</f>
        <v>Large Use</v>
      </c>
      <c r="J53" s="108" t="str">
        <f>IF($B$36&lt;&gt;"",$B$36,"")</f>
        <v/>
      </c>
      <c r="K53" s="108" t="str">
        <f>IF($B$37&lt;&gt;"",$B$37,"")</f>
        <v/>
      </c>
      <c r="L53" s="108" t="str">
        <f>IF($B$38&lt;&gt;"",$B$38,"")</f>
        <v/>
      </c>
      <c r="M53" s="108" t="str">
        <f>IF($B$39&lt;&gt;"",$B$39,"")</f>
        <v/>
      </c>
      <c r="N53" s="108" t="str">
        <f>IF($B$40&lt;&gt;"",$B$40,"")</f>
        <v/>
      </c>
      <c r="O53" s="108" t="str">
        <f>IF($B$41&lt;&gt;"",$B$41,"")</f>
        <v/>
      </c>
      <c r="P53" s="108" t="str">
        <f>IF($B$42&lt;&gt;"",$B$42,"")</f>
        <v/>
      </c>
      <c r="Q53" s="108" t="str">
        <f>IF($B$43&lt;&gt;"",$B$43,"")</f>
        <v/>
      </c>
      <c r="R53" s="208" t="s">
        <v>26</v>
      </c>
      <c r="T53" s="109"/>
      <c r="U53" s="117"/>
    </row>
    <row r="54" spans="2:22" s="118" customFormat="1" ht="15.75" customHeight="1">
      <c r="B54" s="496"/>
      <c r="C54" s="497"/>
      <c r="D54" s="497" t="str">
        <f>D30</f>
        <v>kWh</v>
      </c>
      <c r="E54" s="497" t="str">
        <f>D31</f>
        <v>kWh</v>
      </c>
      <c r="F54" s="497" t="str">
        <f>D32</f>
        <v>kWh</v>
      </c>
      <c r="G54" s="497" t="str">
        <f>D33</f>
        <v>kW</v>
      </c>
      <c r="H54" s="497" t="str">
        <f>D34</f>
        <v>kW</v>
      </c>
      <c r="I54" s="497" t="str">
        <f>D35</f>
        <v>kW</v>
      </c>
      <c r="J54" s="497">
        <f>D36</f>
        <v>0</v>
      </c>
      <c r="K54" s="497">
        <f>D37</f>
        <v>0</v>
      </c>
      <c r="L54" s="497">
        <f>D38</f>
        <v>0</v>
      </c>
      <c r="M54" s="497">
        <f>D39</f>
        <v>0</v>
      </c>
      <c r="N54" s="497">
        <f>D40</f>
        <v>0</v>
      </c>
      <c r="O54" s="497">
        <f>D41</f>
        <v>0</v>
      </c>
      <c r="P54" s="497">
        <f>D42</f>
        <v>0</v>
      </c>
      <c r="Q54" s="497">
        <f>D43</f>
        <v>0</v>
      </c>
      <c r="R54" s="498"/>
      <c r="U54" s="119"/>
    </row>
    <row r="55" spans="2:22" s="13" customFormat="1" hidden="1" outlineLevel="1">
      <c r="B55" s="120" t="s">
        <v>142</v>
      </c>
      <c r="C55" s="121"/>
      <c r="D55" s="122">
        <f>'4.  2011-2014 LRAM'!AM131</f>
        <v>0</v>
      </c>
      <c r="E55" s="122">
        <f>'4.  2011-2014 LRAM'!AN131</f>
        <v>0</v>
      </c>
      <c r="F55" s="122">
        <f>'4.  2011-2014 LRAM'!AO131</f>
        <v>0</v>
      </c>
      <c r="G55" s="122">
        <f>'4.  2011-2014 LRAM'!AP131</f>
        <v>0</v>
      </c>
      <c r="H55" s="122">
        <f>'4.  2011-2014 LRAM'!AQ131</f>
        <v>0</v>
      </c>
      <c r="I55" s="122">
        <f>'4.  2011-2014 LRAM'!AR131</f>
        <v>0</v>
      </c>
      <c r="J55" s="122">
        <f>'4.  2011-2014 LRAM'!AS131</f>
        <v>0</v>
      </c>
      <c r="K55" s="122">
        <f>'4.  2011-2014 LRAM'!AT131</f>
        <v>0</v>
      </c>
      <c r="L55" s="122">
        <f>'4.  2011-2014 LRAM'!AU131</f>
        <v>0</v>
      </c>
      <c r="M55" s="122">
        <f>'4.  2011-2014 LRAM'!AV131</f>
        <v>0</v>
      </c>
      <c r="N55" s="122">
        <f>'4.  2011-2014 LRAM'!AW131</f>
        <v>0</v>
      </c>
      <c r="O55" s="122">
        <f>'4.  2011-2014 LRAM'!AX131</f>
        <v>0</v>
      </c>
      <c r="P55" s="122">
        <f>'4.  2011-2014 LRAM'!AY131</f>
        <v>0</v>
      </c>
      <c r="Q55" s="122">
        <f>'4.  2011-2014 LRAM'!AZ131</f>
        <v>0</v>
      </c>
      <c r="R55" s="123">
        <f>SUM(D55:Q55)</f>
        <v>0</v>
      </c>
      <c r="U55" s="124"/>
      <c r="V55" s="125"/>
    </row>
    <row r="56" spans="2:22" s="13" customFormat="1" hidden="1" outlineLevel="1">
      <c r="B56" s="126" t="s">
        <v>35</v>
      </c>
      <c r="C56" s="127"/>
      <c r="D56" s="128">
        <f>-'4.  2011-2014 LRAM'!AM132</f>
        <v>0</v>
      </c>
      <c r="E56" s="128">
        <f>-'4.  2011-2014 LRAM'!AN132</f>
        <v>0</v>
      </c>
      <c r="F56" s="128">
        <f>-'4.  2011-2014 LRAM'!AO132</f>
        <v>0</v>
      </c>
      <c r="G56" s="128">
        <f>-'4.  2011-2014 LRAM'!AP132</f>
        <v>0</v>
      </c>
      <c r="H56" s="128">
        <f>-'4.  2011-2014 LRAM'!AQ132</f>
        <v>0</v>
      </c>
      <c r="I56" s="128">
        <f>-'4.  2011-2014 LRAM'!AR132</f>
        <v>0</v>
      </c>
      <c r="J56" s="128">
        <f>-'4.  2011-2014 LRAM'!AS132</f>
        <v>0</v>
      </c>
      <c r="K56" s="128">
        <f>-'4.  2011-2014 LRAM'!AT132</f>
        <v>0</v>
      </c>
      <c r="L56" s="128">
        <f>-'4.  2011-2014 LRAM'!AU132</f>
        <v>0</v>
      </c>
      <c r="M56" s="128">
        <f>-'4.  2011-2014 LRAM'!AV132</f>
        <v>0</v>
      </c>
      <c r="N56" s="128">
        <f>-'4.  2011-2014 LRAM'!AW132</f>
        <v>0</v>
      </c>
      <c r="O56" s="128">
        <f>-'4.  2011-2014 LRAM'!AX132</f>
        <v>0</v>
      </c>
      <c r="P56" s="128">
        <f>-'4.  2011-2014 LRAM'!AY132</f>
        <v>0</v>
      </c>
      <c r="Q56" s="128">
        <f>-'4.  2011-2014 LRAM'!AZ132</f>
        <v>0</v>
      </c>
      <c r="R56" s="129">
        <f>SUM(D56:Q56)</f>
        <v>0</v>
      </c>
      <c r="S56" s="130"/>
      <c r="T56" s="109"/>
      <c r="U56" s="131"/>
      <c r="V56" s="125"/>
    </row>
    <row r="57" spans="2:22" s="109" customFormat="1" hidden="1" outlineLevel="1">
      <c r="B57" s="540" t="s">
        <v>67</v>
      </c>
      <c r="C57" s="536"/>
      <c r="D57" s="132"/>
      <c r="E57" s="132"/>
      <c r="F57" s="132"/>
      <c r="G57" s="132"/>
      <c r="H57" s="132"/>
      <c r="I57" s="132"/>
      <c r="J57" s="132"/>
      <c r="K57" s="133"/>
      <c r="L57" s="133"/>
      <c r="M57" s="133"/>
      <c r="N57" s="133"/>
      <c r="O57" s="133"/>
      <c r="P57" s="133"/>
      <c r="Q57" s="133"/>
      <c r="R57" s="134"/>
      <c r="U57" s="131"/>
      <c r="V57" s="125"/>
    </row>
    <row r="58" spans="2:22" s="13" customFormat="1" hidden="1" outlineLevel="1">
      <c r="B58" s="126" t="s">
        <v>143</v>
      </c>
      <c r="C58" s="127"/>
      <c r="D58" s="128">
        <f>'4.  2011-2014 LRAM'!AM271</f>
        <v>0</v>
      </c>
      <c r="E58" s="128">
        <f>'4.  2011-2014 LRAM'!AN271</f>
        <v>0</v>
      </c>
      <c r="F58" s="128">
        <f>'4.  2011-2014 LRAM'!AO271</f>
        <v>0</v>
      </c>
      <c r="G58" s="128">
        <f>'4.  2011-2014 LRAM'!AP271</f>
        <v>0</v>
      </c>
      <c r="H58" s="128">
        <f>'4.  2011-2014 LRAM'!AQ271</f>
        <v>0</v>
      </c>
      <c r="I58" s="128">
        <f>'4.  2011-2014 LRAM'!AR271</f>
        <v>0</v>
      </c>
      <c r="J58" s="128">
        <f>'4.  2011-2014 LRAM'!AS271</f>
        <v>0</v>
      </c>
      <c r="K58" s="128">
        <f>'4.  2011-2014 LRAM'!AT271</f>
        <v>0</v>
      </c>
      <c r="L58" s="128">
        <f>'4.  2011-2014 LRAM'!AU271</f>
        <v>0</v>
      </c>
      <c r="M58" s="128">
        <f>'4.  2011-2014 LRAM'!AV271</f>
        <v>0</v>
      </c>
      <c r="N58" s="128">
        <f>'4.  2011-2014 LRAM'!AW271</f>
        <v>0</v>
      </c>
      <c r="O58" s="128">
        <f>'4.  2011-2014 LRAM'!AX271</f>
        <v>0</v>
      </c>
      <c r="P58" s="128">
        <f>'4.  2011-2014 LRAM'!AY271</f>
        <v>0</v>
      </c>
      <c r="Q58" s="128">
        <f>'4.  2011-2014 LRAM'!AZ271</f>
        <v>0</v>
      </c>
      <c r="R58" s="129">
        <f>SUM(D58:Q58)</f>
        <v>0</v>
      </c>
      <c r="U58" s="124"/>
      <c r="V58" s="125"/>
    </row>
    <row r="59" spans="2:22" s="13" customFormat="1" hidden="1" outlineLevel="1">
      <c r="B59" s="126" t="s">
        <v>36</v>
      </c>
      <c r="C59" s="127"/>
      <c r="D59" s="128">
        <f>-'4.  2011-2014 LRAM'!AM272</f>
        <v>0</v>
      </c>
      <c r="E59" s="128">
        <f>-'4.  2011-2014 LRAM'!AN272</f>
        <v>0</v>
      </c>
      <c r="F59" s="128">
        <f>-'4.  2011-2014 LRAM'!AO272</f>
        <v>0</v>
      </c>
      <c r="G59" s="128">
        <f>-'4.  2011-2014 LRAM'!AP272</f>
        <v>0</v>
      </c>
      <c r="H59" s="128">
        <f>-'4.  2011-2014 LRAM'!AQ272</f>
        <v>0</v>
      </c>
      <c r="I59" s="128">
        <f>-'4.  2011-2014 LRAM'!AR272</f>
        <v>0</v>
      </c>
      <c r="J59" s="128">
        <f>-'4.  2011-2014 LRAM'!AS272</f>
        <v>0</v>
      </c>
      <c r="K59" s="128">
        <f>-'4.  2011-2014 LRAM'!AT272</f>
        <v>0</v>
      </c>
      <c r="L59" s="128">
        <f>-'4.  2011-2014 LRAM'!AU272</f>
        <v>0</v>
      </c>
      <c r="M59" s="128">
        <f>-'4.  2011-2014 LRAM'!AV272</f>
        <v>0</v>
      </c>
      <c r="N59" s="128">
        <f>-'4.  2011-2014 LRAM'!AW272</f>
        <v>0</v>
      </c>
      <c r="O59" s="128">
        <f>-'4.  2011-2014 LRAM'!AX272</f>
        <v>0</v>
      </c>
      <c r="P59" s="128">
        <f>-'4.  2011-2014 LRAM'!AY272</f>
        <v>0</v>
      </c>
      <c r="Q59" s="128">
        <f>-'4.  2011-2014 LRAM'!AZ272</f>
        <v>0</v>
      </c>
      <c r="R59" s="129">
        <f>SUM(D59:Q59)</f>
        <v>0</v>
      </c>
      <c r="S59" s="130"/>
      <c r="U59" s="124"/>
      <c r="V59" s="125"/>
    </row>
    <row r="60" spans="2:22" s="109" customFormat="1" hidden="1" outlineLevel="1">
      <c r="B60" s="540" t="s">
        <v>67</v>
      </c>
      <c r="C60" s="536"/>
      <c r="D60" s="132"/>
      <c r="E60" s="132"/>
      <c r="F60" s="132"/>
      <c r="G60" s="132"/>
      <c r="H60" s="132"/>
      <c r="I60" s="132"/>
      <c r="J60" s="132"/>
      <c r="K60" s="133"/>
      <c r="L60" s="133"/>
      <c r="M60" s="133"/>
      <c r="N60" s="133"/>
      <c r="O60" s="133"/>
      <c r="P60" s="133"/>
      <c r="Q60" s="133"/>
      <c r="R60" s="134"/>
      <c r="U60" s="131"/>
      <c r="V60" s="125"/>
    </row>
    <row r="61" spans="2:22" s="13" customFormat="1" hidden="1" outlineLevel="1">
      <c r="B61" s="126" t="s">
        <v>38</v>
      </c>
      <c r="C61" s="127"/>
      <c r="D61" s="128">
        <f>'4.  2011-2014 LRAM'!AM408</f>
        <v>0</v>
      </c>
      <c r="E61" s="128">
        <f>'4.  2011-2014 LRAM'!AN408</f>
        <v>0</v>
      </c>
      <c r="F61" s="128">
        <f>'4.  2011-2014 LRAM'!AO408</f>
        <v>0</v>
      </c>
      <c r="G61" s="128">
        <f>'4.  2011-2014 LRAM'!AP408</f>
        <v>0</v>
      </c>
      <c r="H61" s="128">
        <f>'4.  2011-2014 LRAM'!AQ408</f>
        <v>0</v>
      </c>
      <c r="I61" s="128">
        <f>'4.  2011-2014 LRAM'!AR408</f>
        <v>0</v>
      </c>
      <c r="J61" s="128">
        <f>'4.  2011-2014 LRAM'!AS408</f>
        <v>0</v>
      </c>
      <c r="K61" s="128">
        <f>'4.  2011-2014 LRAM'!AT408</f>
        <v>0</v>
      </c>
      <c r="L61" s="128">
        <f>'4.  2011-2014 LRAM'!AU408</f>
        <v>0</v>
      </c>
      <c r="M61" s="128">
        <f>'4.  2011-2014 LRAM'!AV408</f>
        <v>0</v>
      </c>
      <c r="N61" s="128">
        <f>'4.  2011-2014 LRAM'!AW408</f>
        <v>0</v>
      </c>
      <c r="O61" s="128">
        <f>'4.  2011-2014 LRAM'!AX408</f>
        <v>0</v>
      </c>
      <c r="P61" s="128">
        <f>'4.  2011-2014 LRAM'!AY408</f>
        <v>0</v>
      </c>
      <c r="Q61" s="128">
        <f>'4.  2011-2014 LRAM'!AZ408</f>
        <v>0</v>
      </c>
      <c r="R61" s="129">
        <f>SUM(D61:Q61)</f>
        <v>0</v>
      </c>
      <c r="U61" s="124"/>
      <c r="V61" s="125"/>
    </row>
    <row r="62" spans="2:22" s="13" customFormat="1" hidden="1" outlineLevel="1">
      <c r="B62" s="126" t="s">
        <v>37</v>
      </c>
      <c r="C62" s="127"/>
      <c r="D62" s="128">
        <f>-'4.  2011-2014 LRAM'!AM409</f>
        <v>0</v>
      </c>
      <c r="E62" s="128">
        <f>-'4.  2011-2014 LRAM'!AN409</f>
        <v>0</v>
      </c>
      <c r="F62" s="128">
        <f>-'4.  2011-2014 LRAM'!AO409</f>
        <v>0</v>
      </c>
      <c r="G62" s="128">
        <f>-'4.  2011-2014 LRAM'!AP409</f>
        <v>0</v>
      </c>
      <c r="H62" s="128">
        <f>-'4.  2011-2014 LRAM'!AQ409</f>
        <v>0</v>
      </c>
      <c r="I62" s="128">
        <f>-'4.  2011-2014 LRAM'!AR409</f>
        <v>0</v>
      </c>
      <c r="J62" s="128">
        <f>-'4.  2011-2014 LRAM'!AS409</f>
        <v>0</v>
      </c>
      <c r="K62" s="128">
        <f>-'4.  2011-2014 LRAM'!AT409</f>
        <v>0</v>
      </c>
      <c r="L62" s="128">
        <f>-'4.  2011-2014 LRAM'!AU409</f>
        <v>0</v>
      </c>
      <c r="M62" s="128">
        <f>-'4.  2011-2014 LRAM'!AV409</f>
        <v>0</v>
      </c>
      <c r="N62" s="128">
        <f>-'4.  2011-2014 LRAM'!AW409</f>
        <v>0</v>
      </c>
      <c r="O62" s="128">
        <f>-'4.  2011-2014 LRAM'!AX409</f>
        <v>0</v>
      </c>
      <c r="P62" s="128">
        <f>-'4.  2011-2014 LRAM'!AY409</f>
        <v>0</v>
      </c>
      <c r="Q62" s="128">
        <f>-'4.  2011-2014 LRAM'!AZ409</f>
        <v>0</v>
      </c>
      <c r="R62" s="129">
        <f>SUM(D62:Q62)</f>
        <v>0</v>
      </c>
      <c r="S62" s="130"/>
      <c r="U62" s="124"/>
      <c r="V62" s="125"/>
    </row>
    <row r="63" spans="2:22" s="109" customFormat="1" hidden="1" outlineLevel="1">
      <c r="B63" s="540" t="s">
        <v>67</v>
      </c>
      <c r="C63" s="536"/>
      <c r="D63" s="132"/>
      <c r="E63" s="132"/>
      <c r="F63" s="132"/>
      <c r="G63" s="132"/>
      <c r="H63" s="132"/>
      <c r="I63" s="132"/>
      <c r="J63" s="132"/>
      <c r="K63" s="133"/>
      <c r="L63" s="133"/>
      <c r="M63" s="133"/>
      <c r="N63" s="133"/>
      <c r="O63" s="133"/>
      <c r="P63" s="133"/>
      <c r="Q63" s="133"/>
      <c r="R63" s="134"/>
      <c r="U63" s="131"/>
      <c r="V63" s="125"/>
    </row>
    <row r="64" spans="2:22" s="13" customFormat="1" hidden="1" outlineLevel="1">
      <c r="B64" s="126" t="s">
        <v>40</v>
      </c>
      <c r="C64" s="127"/>
      <c r="D64" s="128">
        <f>'4.  2011-2014 LRAM'!AM545</f>
        <v>0</v>
      </c>
      <c r="E64" s="128">
        <f>'4.  2011-2014 LRAM'!AN545</f>
        <v>0</v>
      </c>
      <c r="F64" s="128">
        <f>'4.  2011-2014 LRAM'!AO545</f>
        <v>0</v>
      </c>
      <c r="G64" s="128">
        <f>'4.  2011-2014 LRAM'!AP545</f>
        <v>0</v>
      </c>
      <c r="H64" s="128">
        <f>'4.  2011-2014 LRAM'!AQ545</f>
        <v>0</v>
      </c>
      <c r="I64" s="128">
        <f>'4.  2011-2014 LRAM'!AR545</f>
        <v>0</v>
      </c>
      <c r="J64" s="128">
        <f>'4.  2011-2014 LRAM'!AS545</f>
        <v>0</v>
      </c>
      <c r="K64" s="128">
        <f>'4.  2011-2014 LRAM'!AT545</f>
        <v>0</v>
      </c>
      <c r="L64" s="128">
        <f>'4.  2011-2014 LRAM'!AU545</f>
        <v>0</v>
      </c>
      <c r="M64" s="128">
        <f>'4.  2011-2014 LRAM'!AV545</f>
        <v>0</v>
      </c>
      <c r="N64" s="128">
        <f>'4.  2011-2014 LRAM'!AW545</f>
        <v>0</v>
      </c>
      <c r="O64" s="128">
        <f>'4.  2011-2014 LRAM'!AX545</f>
        <v>0</v>
      </c>
      <c r="P64" s="128">
        <f>'4.  2011-2014 LRAM'!AY545</f>
        <v>0</v>
      </c>
      <c r="Q64" s="128">
        <f>'4.  2011-2014 LRAM'!AZ545</f>
        <v>0</v>
      </c>
      <c r="R64" s="129">
        <f>SUM(D64:Q64)</f>
        <v>0</v>
      </c>
      <c r="U64" s="124"/>
      <c r="V64" s="125"/>
    </row>
    <row r="65" spans="2:22" s="13" customFormat="1" hidden="1" outlineLevel="1">
      <c r="B65" s="126" t="s">
        <v>39</v>
      </c>
      <c r="C65" s="127"/>
      <c r="D65" s="128">
        <f>-'4.  2011-2014 LRAM'!AM546</f>
        <v>0</v>
      </c>
      <c r="E65" s="128">
        <f>-'4.  2011-2014 LRAM'!AN546</f>
        <v>0</v>
      </c>
      <c r="F65" s="128">
        <f>-'4.  2011-2014 LRAM'!AO546</f>
        <v>0</v>
      </c>
      <c r="G65" s="128">
        <f>-'4.  2011-2014 LRAM'!AP546</f>
        <v>0</v>
      </c>
      <c r="H65" s="128">
        <f>-'4.  2011-2014 LRAM'!AQ546</f>
        <v>0</v>
      </c>
      <c r="I65" s="128">
        <f>-'4.  2011-2014 LRAM'!AR546</f>
        <v>0</v>
      </c>
      <c r="J65" s="128">
        <f>-'4.  2011-2014 LRAM'!AS546</f>
        <v>0</v>
      </c>
      <c r="K65" s="128">
        <f>-'4.  2011-2014 LRAM'!AT546</f>
        <v>0</v>
      </c>
      <c r="L65" s="128">
        <f>-'4.  2011-2014 LRAM'!AU546</f>
        <v>0</v>
      </c>
      <c r="M65" s="128">
        <f>-'4.  2011-2014 LRAM'!AV546</f>
        <v>0</v>
      </c>
      <c r="N65" s="128">
        <f>-'4.  2011-2014 LRAM'!AW546</f>
        <v>0</v>
      </c>
      <c r="O65" s="128">
        <f>-'4.  2011-2014 LRAM'!AX546</f>
        <v>0</v>
      </c>
      <c r="P65" s="128">
        <f>-'4.  2011-2014 LRAM'!AY546</f>
        <v>0</v>
      </c>
      <c r="Q65" s="128">
        <f>-'4.  2011-2014 LRAM'!AZ546</f>
        <v>0</v>
      </c>
      <c r="R65" s="129">
        <f>SUM(D65:Q65)</f>
        <v>0</v>
      </c>
      <c r="S65" s="130"/>
      <c r="U65" s="124"/>
      <c r="V65" s="125"/>
    </row>
    <row r="66" spans="2:22" s="109" customFormat="1" hidden="1" outlineLevel="1">
      <c r="B66" s="540" t="s">
        <v>67</v>
      </c>
      <c r="C66" s="536"/>
      <c r="D66" s="132"/>
      <c r="E66" s="132"/>
      <c r="F66" s="132"/>
      <c r="G66" s="132"/>
      <c r="H66" s="132"/>
      <c r="I66" s="132"/>
      <c r="J66" s="132"/>
      <c r="K66" s="133"/>
      <c r="L66" s="133"/>
      <c r="M66" s="133"/>
      <c r="N66" s="133"/>
      <c r="O66" s="133"/>
      <c r="P66" s="133"/>
      <c r="Q66" s="133"/>
      <c r="R66" s="134"/>
      <c r="U66" s="131"/>
      <c r="V66" s="125"/>
    </row>
    <row r="67" spans="2:22" s="13" customFormat="1" hidden="1" outlineLevel="1">
      <c r="B67" s="126" t="s">
        <v>94</v>
      </c>
      <c r="C67" s="467"/>
      <c r="D67" s="135">
        <f>'5.  2015-2027 LRAM'!AE205</f>
        <v>0</v>
      </c>
      <c r="E67" s="135">
        <f>'5.  2015-2027 LRAM'!AF205</f>
        <v>0</v>
      </c>
      <c r="F67" s="135">
        <f>'5.  2015-2027 LRAM'!AG205</f>
        <v>0</v>
      </c>
      <c r="G67" s="135">
        <f>'5.  2015-2027 LRAM'!AH205</f>
        <v>0</v>
      </c>
      <c r="H67" s="135">
        <f>'5.  2015-2027 LRAM'!AI205</f>
        <v>0</v>
      </c>
      <c r="I67" s="135">
        <f>'5.  2015-2027 LRAM'!AJ205</f>
        <v>0</v>
      </c>
      <c r="J67" s="135">
        <f>'5.  2015-2027 LRAM'!AK205</f>
        <v>0</v>
      </c>
      <c r="K67" s="135">
        <f>'5.  2015-2027 LRAM'!AL205</f>
        <v>0</v>
      </c>
      <c r="L67" s="135">
        <f>'5.  2015-2027 LRAM'!AM205</f>
        <v>0</v>
      </c>
      <c r="M67" s="135">
        <f>'5.  2015-2027 LRAM'!AN205</f>
        <v>0</v>
      </c>
      <c r="N67" s="135">
        <f>'5.  2015-2027 LRAM'!AO205</f>
        <v>0</v>
      </c>
      <c r="O67" s="135">
        <f>'5.  2015-2027 LRAM'!AP205</f>
        <v>0</v>
      </c>
      <c r="P67" s="135">
        <f>'5.  2015-2027 LRAM'!AQ205</f>
        <v>0</v>
      </c>
      <c r="Q67" s="135">
        <f>'5.  2015-2027 LRAM'!AR205</f>
        <v>0</v>
      </c>
      <c r="R67" s="129">
        <f>SUM(D67:Q67)</f>
        <v>0</v>
      </c>
      <c r="U67" s="124"/>
      <c r="V67" s="125"/>
    </row>
    <row r="68" spans="2:22" s="13" customFormat="1" hidden="1" outlineLevel="1">
      <c r="B68" s="126" t="s">
        <v>93</v>
      </c>
      <c r="C68" s="127"/>
      <c r="D68" s="135">
        <f>-'5.  2015-2027 LRAM'!AE206</f>
        <v>0</v>
      </c>
      <c r="E68" s="135">
        <f>-'5.  2015-2027 LRAM'!AF206</f>
        <v>0</v>
      </c>
      <c r="F68" s="135">
        <f>-'5.  2015-2027 LRAM'!AG206</f>
        <v>0</v>
      </c>
      <c r="G68" s="135">
        <f>-'5.  2015-2027 LRAM'!AH206</f>
        <v>0</v>
      </c>
      <c r="H68" s="135">
        <f>-'5.  2015-2027 LRAM'!AI206</f>
        <v>0</v>
      </c>
      <c r="I68" s="135">
        <f>-'5.  2015-2027 LRAM'!AJ206</f>
        <v>0</v>
      </c>
      <c r="J68" s="135">
        <f>-'5.  2015-2027 LRAM'!AK206</f>
        <v>0</v>
      </c>
      <c r="K68" s="135">
        <f>-'5.  2015-2027 LRAM'!AL206</f>
        <v>0</v>
      </c>
      <c r="L68" s="135">
        <f>-'5.  2015-2027 LRAM'!AM206</f>
        <v>0</v>
      </c>
      <c r="M68" s="135">
        <f>-'5.  2015-2027 LRAM'!AN206</f>
        <v>0</v>
      </c>
      <c r="N68" s="135">
        <f>-'5.  2015-2027 LRAM'!AO206</f>
        <v>0</v>
      </c>
      <c r="O68" s="135">
        <f>-'5.  2015-2027 LRAM'!AP206</f>
        <v>0</v>
      </c>
      <c r="P68" s="135">
        <f>-'5.  2015-2027 LRAM'!AQ206</f>
        <v>0</v>
      </c>
      <c r="Q68" s="135">
        <f>-'5.  2015-2027 LRAM'!AR206</f>
        <v>0</v>
      </c>
      <c r="R68" s="129">
        <f>SUM(D68:Q68)</f>
        <v>0</v>
      </c>
      <c r="S68" s="130"/>
      <c r="U68" s="124"/>
      <c r="V68" s="125"/>
    </row>
    <row r="69" spans="2:22" s="109" customFormat="1" hidden="1" outlineLevel="1">
      <c r="B69" s="540" t="s">
        <v>67</v>
      </c>
      <c r="C69" s="536"/>
      <c r="D69" s="132"/>
      <c r="E69" s="132"/>
      <c r="F69" s="132"/>
      <c r="G69" s="132"/>
      <c r="H69" s="132"/>
      <c r="I69" s="132"/>
      <c r="J69" s="132"/>
      <c r="K69" s="133"/>
      <c r="L69" s="133"/>
      <c r="M69" s="133"/>
      <c r="N69" s="133"/>
      <c r="O69" s="133"/>
      <c r="P69" s="133"/>
      <c r="Q69" s="133"/>
      <c r="R69" s="134"/>
      <c r="U69" s="131"/>
      <c r="V69" s="125"/>
    </row>
    <row r="70" spans="2:22" s="13" customFormat="1" hidden="1" outlineLevel="1">
      <c r="B70" s="126" t="s">
        <v>225</v>
      </c>
      <c r="C70" s="467"/>
      <c r="D70" s="128">
        <f>'5.  2015-2027 LRAM'!AE396</f>
        <v>0</v>
      </c>
      <c r="E70" s="128">
        <f>'5.  2015-2027 LRAM'!AF396</f>
        <v>0</v>
      </c>
      <c r="F70" s="128">
        <f>'5.  2015-2027 LRAM'!AG396</f>
        <v>0</v>
      </c>
      <c r="G70" s="128">
        <f>'5.  2015-2027 LRAM'!AH396</f>
        <v>0</v>
      </c>
      <c r="H70" s="128">
        <f>'5.  2015-2027 LRAM'!AI396</f>
        <v>0</v>
      </c>
      <c r="I70" s="128">
        <f>'5.  2015-2027 LRAM'!AJ396</f>
        <v>0</v>
      </c>
      <c r="J70" s="128">
        <f>'5.  2015-2027 LRAM'!AK396</f>
        <v>0</v>
      </c>
      <c r="K70" s="128">
        <f>'5.  2015-2027 LRAM'!AL396</f>
        <v>0</v>
      </c>
      <c r="L70" s="128">
        <f>'5.  2015-2027 LRAM'!AM396</f>
        <v>0</v>
      </c>
      <c r="M70" s="128">
        <f>'5.  2015-2027 LRAM'!AN396</f>
        <v>0</v>
      </c>
      <c r="N70" s="128">
        <f>'5.  2015-2027 LRAM'!AO396</f>
        <v>0</v>
      </c>
      <c r="O70" s="128">
        <f>'5.  2015-2027 LRAM'!AP396</f>
        <v>0</v>
      </c>
      <c r="P70" s="128">
        <f>'5.  2015-2027 LRAM'!AQ396</f>
        <v>0</v>
      </c>
      <c r="Q70" s="128">
        <f>'5.  2015-2027 LRAM'!AR396</f>
        <v>0</v>
      </c>
      <c r="R70" s="129">
        <f>SUM(D70:Q70)</f>
        <v>0</v>
      </c>
      <c r="U70" s="124"/>
      <c r="V70" s="125"/>
    </row>
    <row r="71" spans="2:22" s="13" customFormat="1" hidden="1" outlineLevel="1">
      <c r="B71" s="126" t="s">
        <v>224</v>
      </c>
      <c r="C71" s="127"/>
      <c r="D71" s="128">
        <f>-'5.  2015-2027 LRAM'!AE397</f>
        <v>0</v>
      </c>
      <c r="E71" s="128">
        <f>-'5.  2015-2027 LRAM'!AF397</f>
        <v>0</v>
      </c>
      <c r="F71" s="128">
        <f>-'5.  2015-2027 LRAM'!AG397</f>
        <v>0</v>
      </c>
      <c r="G71" s="128">
        <f>-'5.  2015-2027 LRAM'!AH397</f>
        <v>0</v>
      </c>
      <c r="H71" s="128">
        <f>-'5.  2015-2027 LRAM'!AI397</f>
        <v>0</v>
      </c>
      <c r="I71" s="128">
        <f>-'5.  2015-2027 LRAM'!AJ397</f>
        <v>0</v>
      </c>
      <c r="J71" s="128">
        <f>-'5.  2015-2027 LRAM'!AK397</f>
        <v>0</v>
      </c>
      <c r="K71" s="128">
        <f>-'5.  2015-2027 LRAM'!AL397</f>
        <v>0</v>
      </c>
      <c r="L71" s="128">
        <f>-'5.  2015-2027 LRAM'!AM397</f>
        <v>0</v>
      </c>
      <c r="M71" s="128">
        <f>-'5.  2015-2027 LRAM'!AN397</f>
        <v>0</v>
      </c>
      <c r="N71" s="128">
        <f>-'5.  2015-2027 LRAM'!AO397</f>
        <v>0</v>
      </c>
      <c r="O71" s="128">
        <f>-'5.  2015-2027 LRAM'!AP397</f>
        <v>0</v>
      </c>
      <c r="P71" s="128">
        <f>-'5.  2015-2027 LRAM'!AQ397</f>
        <v>0</v>
      </c>
      <c r="Q71" s="128">
        <f>-'5.  2015-2027 LRAM'!AR397</f>
        <v>0</v>
      </c>
      <c r="R71" s="129">
        <f>SUM(D71:Q71)</f>
        <v>0</v>
      </c>
      <c r="S71" s="130"/>
      <c r="U71" s="124"/>
      <c r="V71" s="125"/>
    </row>
    <row r="72" spans="2:22" s="109" customFormat="1" hidden="1" outlineLevel="1">
      <c r="B72" s="540" t="s">
        <v>67</v>
      </c>
      <c r="C72" s="536"/>
      <c r="D72" s="132"/>
      <c r="E72" s="132"/>
      <c r="F72" s="132"/>
      <c r="G72" s="132"/>
      <c r="H72" s="132"/>
      <c r="I72" s="132"/>
      <c r="J72" s="132"/>
      <c r="K72" s="133"/>
      <c r="L72" s="133"/>
      <c r="M72" s="133"/>
      <c r="N72" s="133"/>
      <c r="O72" s="133"/>
      <c r="P72" s="133"/>
      <c r="Q72" s="133"/>
      <c r="R72" s="134"/>
      <c r="U72" s="131"/>
      <c r="V72" s="125"/>
    </row>
    <row r="73" spans="2:22" s="13" customFormat="1" hidden="1" outlineLevel="1">
      <c r="B73" s="126" t="s">
        <v>227</v>
      </c>
      <c r="C73" s="467"/>
      <c r="D73" s="128">
        <f>'5.  2015-2027 LRAM'!AE587</f>
        <v>0</v>
      </c>
      <c r="E73" s="128">
        <f>'5.  2015-2027 LRAM'!AF587</f>
        <v>0</v>
      </c>
      <c r="F73" s="128">
        <f>'5.  2015-2027 LRAM'!AG587</f>
        <v>0</v>
      </c>
      <c r="G73" s="128">
        <f>'5.  2015-2027 LRAM'!AH587</f>
        <v>0</v>
      </c>
      <c r="H73" s="128">
        <f>'5.  2015-2027 LRAM'!AI587</f>
        <v>0</v>
      </c>
      <c r="I73" s="128">
        <f>'5.  2015-2027 LRAM'!AJ587</f>
        <v>0</v>
      </c>
      <c r="J73" s="128">
        <f>'5.  2015-2027 LRAM'!AK587</f>
        <v>0</v>
      </c>
      <c r="K73" s="128">
        <f>'5.  2015-2027 LRAM'!AL587</f>
        <v>0</v>
      </c>
      <c r="L73" s="128">
        <f>'5.  2015-2027 LRAM'!AM587</f>
        <v>0</v>
      </c>
      <c r="M73" s="128">
        <f>'5.  2015-2027 LRAM'!AN587</f>
        <v>0</v>
      </c>
      <c r="N73" s="128">
        <f>'5.  2015-2027 LRAM'!AO587</f>
        <v>0</v>
      </c>
      <c r="O73" s="128">
        <f>'5.  2015-2027 LRAM'!AP587</f>
        <v>0</v>
      </c>
      <c r="P73" s="128">
        <f>'5.  2015-2027 LRAM'!AQ587</f>
        <v>0</v>
      </c>
      <c r="Q73" s="128">
        <f>'5.  2015-2027 LRAM'!AR587</f>
        <v>0</v>
      </c>
      <c r="R73" s="129">
        <f>SUM(D73:Q73)</f>
        <v>0</v>
      </c>
      <c r="U73" s="124"/>
      <c r="V73" s="125"/>
    </row>
    <row r="74" spans="2:22" s="13" customFormat="1" hidden="1" outlineLevel="1">
      <c r="B74" s="126" t="s">
        <v>226</v>
      </c>
      <c r="C74" s="127"/>
      <c r="D74" s="128">
        <f>-'5.  2015-2027 LRAM'!AE588</f>
        <v>0</v>
      </c>
      <c r="E74" s="128">
        <f>-'5.  2015-2027 LRAM'!AF588</f>
        <v>0</v>
      </c>
      <c r="F74" s="128">
        <f>-'5.  2015-2027 LRAM'!AG588</f>
        <v>0</v>
      </c>
      <c r="G74" s="128">
        <f>-'5.  2015-2027 LRAM'!AH588</f>
        <v>0</v>
      </c>
      <c r="H74" s="128">
        <f>-'5.  2015-2027 LRAM'!AI588</f>
        <v>0</v>
      </c>
      <c r="I74" s="128">
        <f>-'5.  2015-2027 LRAM'!AJ588</f>
        <v>0</v>
      </c>
      <c r="J74" s="128">
        <f>-'5.  2015-2027 LRAM'!AK588</f>
        <v>0</v>
      </c>
      <c r="K74" s="128">
        <f>-'5.  2015-2027 LRAM'!AL588</f>
        <v>0</v>
      </c>
      <c r="L74" s="128">
        <f>-'5.  2015-2027 LRAM'!AM588</f>
        <v>0</v>
      </c>
      <c r="M74" s="128">
        <f>-'5.  2015-2027 LRAM'!AN588</f>
        <v>0</v>
      </c>
      <c r="N74" s="128">
        <f>-'5.  2015-2027 LRAM'!AO588</f>
        <v>0</v>
      </c>
      <c r="O74" s="128">
        <f>-'5.  2015-2027 LRAM'!AP588</f>
        <v>0</v>
      </c>
      <c r="P74" s="128">
        <f>-'5.  2015-2027 LRAM'!AQ588</f>
        <v>0</v>
      </c>
      <c r="Q74" s="128">
        <f>-'5.  2015-2027 LRAM'!AR588</f>
        <v>0</v>
      </c>
      <c r="R74" s="129">
        <f>SUM(D74:Q74)</f>
        <v>0</v>
      </c>
      <c r="S74" s="130"/>
      <c r="U74" s="124"/>
      <c r="V74" s="125"/>
    </row>
    <row r="75" spans="2:22" s="109" customFormat="1" hidden="1" outlineLevel="1">
      <c r="B75" s="540" t="s">
        <v>67</v>
      </c>
      <c r="C75" s="536"/>
      <c r="D75" s="132"/>
      <c r="E75" s="132"/>
      <c r="F75" s="132"/>
      <c r="G75" s="132"/>
      <c r="H75" s="132"/>
      <c r="I75" s="132"/>
      <c r="J75" s="132"/>
      <c r="K75" s="133"/>
      <c r="L75" s="133"/>
      <c r="M75" s="133"/>
      <c r="N75" s="133"/>
      <c r="O75" s="133"/>
      <c r="P75" s="133"/>
      <c r="Q75" s="133"/>
      <c r="R75" s="134"/>
      <c r="U75" s="131"/>
      <c r="V75" s="125"/>
    </row>
    <row r="76" spans="2:22" s="13" customFormat="1" hidden="1" outlineLevel="1">
      <c r="B76" s="126" t="s">
        <v>229</v>
      </c>
      <c r="C76" s="467"/>
      <c r="D76" s="128">
        <f>'5.  2015-2027 LRAM'!AE778</f>
        <v>0</v>
      </c>
      <c r="E76" s="128">
        <f>'5.  2015-2027 LRAM'!AF778</f>
        <v>0</v>
      </c>
      <c r="F76" s="128">
        <f>'5.  2015-2027 LRAM'!AG778</f>
        <v>0</v>
      </c>
      <c r="G76" s="128">
        <f>'5.  2015-2027 LRAM'!AH778</f>
        <v>0</v>
      </c>
      <c r="H76" s="128">
        <f>'5.  2015-2027 LRAM'!AI778</f>
        <v>0</v>
      </c>
      <c r="I76" s="128">
        <f>'5.  2015-2027 LRAM'!AJ778</f>
        <v>0</v>
      </c>
      <c r="J76" s="128">
        <f>'5.  2015-2027 LRAM'!AK778</f>
        <v>0</v>
      </c>
      <c r="K76" s="128">
        <f>'5.  2015-2027 LRAM'!AL778</f>
        <v>0</v>
      </c>
      <c r="L76" s="128">
        <f>'5.  2015-2027 LRAM'!AM778</f>
        <v>0</v>
      </c>
      <c r="M76" s="128">
        <f>'5.  2015-2027 LRAM'!AN778</f>
        <v>0</v>
      </c>
      <c r="N76" s="128">
        <f>'5.  2015-2027 LRAM'!AO778</f>
        <v>0</v>
      </c>
      <c r="O76" s="128">
        <f>'5.  2015-2027 LRAM'!AP778</f>
        <v>0</v>
      </c>
      <c r="P76" s="128">
        <f>'5.  2015-2027 LRAM'!AQ778</f>
        <v>0</v>
      </c>
      <c r="Q76" s="128">
        <f>'5.  2015-2027 LRAM'!AR778</f>
        <v>0</v>
      </c>
      <c r="R76" s="129">
        <f>SUM(D76:Q76)</f>
        <v>0</v>
      </c>
      <c r="U76" s="124"/>
      <c r="V76" s="125"/>
    </row>
    <row r="77" spans="2:22" s="13" customFormat="1" ht="16.5" hidden="1" customHeight="1" outlineLevel="1">
      <c r="B77" s="126" t="s">
        <v>228</v>
      </c>
      <c r="C77" s="127"/>
      <c r="D77" s="128">
        <f>-'5.  2015-2027 LRAM'!AE779</f>
        <v>0</v>
      </c>
      <c r="E77" s="128">
        <f>-'5.  2015-2027 LRAM'!AF779</f>
        <v>0</v>
      </c>
      <c r="F77" s="128">
        <f>-'5.  2015-2027 LRAM'!AG779</f>
        <v>0</v>
      </c>
      <c r="G77" s="128">
        <f>-'5.  2015-2027 LRAM'!AH779</f>
        <v>0</v>
      </c>
      <c r="H77" s="128">
        <f>-'5.  2015-2027 LRAM'!AI779</f>
        <v>0</v>
      </c>
      <c r="I77" s="128">
        <f>-'5.  2015-2027 LRAM'!AJ779</f>
        <v>0</v>
      </c>
      <c r="J77" s="128">
        <f>-'5.  2015-2027 LRAM'!AK779</f>
        <v>0</v>
      </c>
      <c r="K77" s="128">
        <f>-'5.  2015-2027 LRAM'!AL779</f>
        <v>0</v>
      </c>
      <c r="L77" s="128">
        <f>-'5.  2015-2027 LRAM'!AM779</f>
        <v>0</v>
      </c>
      <c r="M77" s="128">
        <f>-'5.  2015-2027 LRAM'!AN779</f>
        <v>0</v>
      </c>
      <c r="N77" s="128">
        <f>-'5.  2015-2027 LRAM'!AO779</f>
        <v>0</v>
      </c>
      <c r="O77" s="128">
        <f>-'5.  2015-2027 LRAM'!AP779</f>
        <v>0</v>
      </c>
      <c r="P77" s="128">
        <f>-'5.  2015-2027 LRAM'!AQ779</f>
        <v>0</v>
      </c>
      <c r="Q77" s="128">
        <f>-'5.  2015-2027 LRAM'!AR779</f>
        <v>0</v>
      </c>
      <c r="R77" s="129">
        <f>SUM(D77:Q77)</f>
        <v>0</v>
      </c>
      <c r="S77" s="130"/>
      <c r="U77" s="124"/>
      <c r="V77" s="125"/>
    </row>
    <row r="78" spans="2:22" s="109" customFormat="1" hidden="1" outlineLevel="1">
      <c r="B78" s="540" t="s">
        <v>67</v>
      </c>
      <c r="C78" s="536"/>
      <c r="D78" s="132"/>
      <c r="E78" s="132"/>
      <c r="F78" s="132"/>
      <c r="G78" s="132"/>
      <c r="H78" s="132"/>
      <c r="I78" s="132"/>
      <c r="J78" s="132"/>
      <c r="K78" s="133"/>
      <c r="L78" s="133"/>
      <c r="M78" s="133"/>
      <c r="N78" s="133"/>
      <c r="O78" s="133"/>
      <c r="P78" s="133"/>
      <c r="Q78" s="133"/>
      <c r="R78" s="134"/>
      <c r="U78" s="131"/>
      <c r="V78" s="125"/>
    </row>
    <row r="79" spans="2:22" s="13" customFormat="1" hidden="1" outlineLevel="1">
      <c r="B79" s="126" t="s">
        <v>231</v>
      </c>
      <c r="C79" s="127"/>
      <c r="D79" s="128">
        <f>'5.  2015-2027 LRAM'!AE974</f>
        <v>0</v>
      </c>
      <c r="E79" s="128">
        <f>'5.  2015-2027 LRAM'!AF974</f>
        <v>0</v>
      </c>
      <c r="F79" s="128">
        <f>'5.  2015-2027 LRAM'!AG974</f>
        <v>0</v>
      </c>
      <c r="G79" s="128">
        <f>'5.  2015-2027 LRAM'!AH974</f>
        <v>0</v>
      </c>
      <c r="H79" s="128">
        <f>'5.  2015-2027 LRAM'!AI974</f>
        <v>0</v>
      </c>
      <c r="I79" s="128">
        <f>'5.  2015-2027 LRAM'!AJ974</f>
        <v>0</v>
      </c>
      <c r="J79" s="128">
        <f>'5.  2015-2027 LRAM'!AK974</f>
        <v>0</v>
      </c>
      <c r="K79" s="128">
        <f>'5.  2015-2027 LRAM'!AL974</f>
        <v>0</v>
      </c>
      <c r="L79" s="128">
        <f>'5.  2015-2027 LRAM'!AM974</f>
        <v>0</v>
      </c>
      <c r="M79" s="128">
        <f>'5.  2015-2027 LRAM'!AN974</f>
        <v>0</v>
      </c>
      <c r="N79" s="128">
        <f>'5.  2015-2027 LRAM'!AO974</f>
        <v>0</v>
      </c>
      <c r="O79" s="128">
        <f>'5.  2015-2027 LRAM'!AP974</f>
        <v>0</v>
      </c>
      <c r="P79" s="128">
        <f>'5.  2015-2027 LRAM'!AQ974</f>
        <v>0</v>
      </c>
      <c r="Q79" s="128">
        <f>'5.  2015-2027 LRAM'!AR974</f>
        <v>0</v>
      </c>
      <c r="R79" s="129">
        <f>SUM(D79:Q79)</f>
        <v>0</v>
      </c>
      <c r="U79" s="124"/>
      <c r="V79" s="125"/>
    </row>
    <row r="80" spans="2:22" s="13" customFormat="1" hidden="1" outlineLevel="1">
      <c r="B80" s="126" t="s">
        <v>230</v>
      </c>
      <c r="C80" s="127"/>
      <c r="D80" s="128">
        <f>-'5.  2015-2027 LRAM'!AE975</f>
        <v>0</v>
      </c>
      <c r="E80" s="128">
        <f>-'5.  2015-2027 LRAM'!AF975</f>
        <v>0</v>
      </c>
      <c r="F80" s="128">
        <f>-'5.  2015-2027 LRAM'!AG975</f>
        <v>0</v>
      </c>
      <c r="G80" s="128">
        <f>-'5.  2015-2027 LRAM'!AH975</f>
        <v>0</v>
      </c>
      <c r="H80" s="128">
        <f>-'5.  2015-2027 LRAM'!AI975</f>
        <v>0</v>
      </c>
      <c r="I80" s="128">
        <f>-'5.  2015-2027 LRAM'!AJ975</f>
        <v>0</v>
      </c>
      <c r="J80" s="128">
        <f>-'5.  2015-2027 LRAM'!AK975</f>
        <v>0</v>
      </c>
      <c r="K80" s="128">
        <f>-'5.  2015-2027 LRAM'!AL975</f>
        <v>0</v>
      </c>
      <c r="L80" s="128">
        <f>-'5.  2015-2027 LRAM'!AM975</f>
        <v>0</v>
      </c>
      <c r="M80" s="128">
        <f>-'5.  2015-2027 LRAM'!AN975</f>
        <v>0</v>
      </c>
      <c r="N80" s="128">
        <f>-'5.  2015-2027 LRAM'!AO975</f>
        <v>0</v>
      </c>
      <c r="O80" s="128">
        <f>-'5.  2015-2027 LRAM'!AP975</f>
        <v>0</v>
      </c>
      <c r="P80" s="128">
        <f>-'5.  2015-2027 LRAM'!AQ975</f>
        <v>0</v>
      </c>
      <c r="Q80" s="128">
        <f>-'5.  2015-2027 LRAM'!AR975</f>
        <v>0</v>
      </c>
      <c r="R80" s="129">
        <f>SUM(D80:Q80)</f>
        <v>0</v>
      </c>
      <c r="S80" s="130"/>
      <c r="U80" s="124"/>
      <c r="V80" s="125"/>
    </row>
    <row r="81" spans="2:22" s="109" customFormat="1" collapsed="1">
      <c r="B81" s="540" t="s">
        <v>67</v>
      </c>
      <c r="C81" s="536"/>
      <c r="D81" s="132"/>
      <c r="E81" s="132"/>
      <c r="F81" s="132"/>
      <c r="G81" s="132"/>
      <c r="H81" s="132"/>
      <c r="I81" s="132"/>
      <c r="J81" s="132"/>
      <c r="K81" s="133"/>
      <c r="L81" s="133"/>
      <c r="M81" s="133"/>
      <c r="N81" s="133"/>
      <c r="O81" s="133"/>
      <c r="P81" s="133"/>
      <c r="Q81" s="133"/>
      <c r="R81" s="134"/>
      <c r="U81" s="131"/>
      <c r="V81" s="125"/>
    </row>
    <row r="82" spans="2:22" s="13" customFormat="1">
      <c r="B82" s="126" t="s">
        <v>233</v>
      </c>
      <c r="C82" s="467"/>
      <c r="D82" s="128">
        <f>'5.  2015-2027 LRAM'!AE1170</f>
        <v>27065.896641931246</v>
      </c>
      <c r="E82" s="128">
        <f>'5.  2015-2027 LRAM'!AF1170</f>
        <v>4692.8998083291708</v>
      </c>
      <c r="F82" s="128">
        <f>'5.  2015-2027 LRAM'!AG1170</f>
        <v>1619331.0322803371</v>
      </c>
      <c r="G82" s="128">
        <f>'5.  2015-2027 LRAM'!AH1170</f>
        <v>3858087.8473455017</v>
      </c>
      <c r="H82" s="128">
        <f>'5.  2015-2027 LRAM'!AI1170</f>
        <v>993334.28386382537</v>
      </c>
      <c r="I82" s="128">
        <f>'5.  2015-2027 LRAM'!AJ1170</f>
        <v>715091.87062197505</v>
      </c>
      <c r="J82" s="128">
        <f>'5.  2015-2027 LRAM'!AK1170</f>
        <v>0</v>
      </c>
      <c r="K82" s="128">
        <f>'5.  2015-2027 LRAM'!AL1170</f>
        <v>0</v>
      </c>
      <c r="L82" s="128">
        <f>'5.  2015-2027 LRAM'!AM1170</f>
        <v>0</v>
      </c>
      <c r="M82" s="128">
        <f>'5.  2015-2027 LRAM'!AN1170</f>
        <v>0</v>
      </c>
      <c r="N82" s="128">
        <f>'5.  2015-2027 LRAM'!AO1170</f>
        <v>0</v>
      </c>
      <c r="O82" s="128">
        <f>'5.  2015-2027 LRAM'!AP1170</f>
        <v>0</v>
      </c>
      <c r="P82" s="128">
        <f>'5.  2015-2027 LRAM'!AQ1170</f>
        <v>0</v>
      </c>
      <c r="Q82" s="128">
        <f>'5.  2015-2027 LRAM'!AR1170</f>
        <v>0</v>
      </c>
      <c r="R82" s="129">
        <f>SUM(D82:Q82)</f>
        <v>7217603.8305619005</v>
      </c>
      <c r="U82" s="124"/>
      <c r="V82" s="125"/>
    </row>
    <row r="83" spans="2:22" s="13" customFormat="1">
      <c r="B83" s="126" t="s">
        <v>232</v>
      </c>
      <c r="C83" s="127"/>
      <c r="D83" s="128">
        <f>-'5.  2015-2027 LRAM'!AE1171</f>
        <v>-73502.322249434466</v>
      </c>
      <c r="E83" s="128">
        <f>-'5.  2015-2027 LRAM'!AF1171</f>
        <v>-9085.1457538850864</v>
      </c>
      <c r="F83" s="128">
        <f>-'5.  2015-2027 LRAM'!AG1171</f>
        <v>-1979526.6782333292</v>
      </c>
      <c r="G83" s="128">
        <f>-'5.  2015-2027 LRAM'!AH1171</f>
        <v>-3120889.2584929178</v>
      </c>
      <c r="H83" s="128">
        <f>-'5.  2015-2027 LRAM'!AI1171</f>
        <v>-759173.08985667548</v>
      </c>
      <c r="I83" s="128">
        <f>-'5.  2015-2027 LRAM'!AJ1171</f>
        <v>-955431.88751536468</v>
      </c>
      <c r="J83" s="128">
        <f>-'5.  2015-2027 LRAM'!AK1171</f>
        <v>0</v>
      </c>
      <c r="K83" s="128">
        <f>-'5.  2015-2027 LRAM'!AL1171</f>
        <v>0</v>
      </c>
      <c r="L83" s="128">
        <f>-'5.  2015-2027 LRAM'!AM1171</f>
        <v>0</v>
      </c>
      <c r="M83" s="128">
        <f>-'5.  2015-2027 LRAM'!AN1171</f>
        <v>0</v>
      </c>
      <c r="N83" s="128">
        <f>-'5.  2015-2027 LRAM'!AO1171</f>
        <v>0</v>
      </c>
      <c r="O83" s="128">
        <f>-'5.  2015-2027 LRAM'!AP1171</f>
        <v>0</v>
      </c>
      <c r="P83" s="128">
        <f>-'5.  2015-2027 LRAM'!AQ1171</f>
        <v>0</v>
      </c>
      <c r="Q83" s="128">
        <f>-'5.  2015-2027 LRAM'!AR1171</f>
        <v>0</v>
      </c>
      <c r="R83" s="129">
        <f>SUM(D83:Q83)</f>
        <v>-6897608.3821016066</v>
      </c>
      <c r="S83" s="130"/>
      <c r="U83" s="124"/>
      <c r="V83" s="125"/>
    </row>
    <row r="84" spans="2:22" s="109" customFormat="1">
      <c r="B84" s="540" t="s">
        <v>67</v>
      </c>
      <c r="C84" s="536"/>
      <c r="D84" s="132"/>
      <c r="E84" s="132"/>
      <c r="F84" s="132"/>
      <c r="G84" s="132"/>
      <c r="H84" s="132"/>
      <c r="I84" s="132"/>
      <c r="J84" s="132"/>
      <c r="K84" s="133"/>
      <c r="L84" s="133"/>
      <c r="M84" s="133"/>
      <c r="N84" s="133"/>
      <c r="O84" s="133"/>
      <c r="P84" s="133"/>
      <c r="Q84" s="133"/>
      <c r="R84" s="134"/>
      <c r="U84" s="131"/>
      <c r="V84" s="125"/>
    </row>
    <row r="85" spans="2:22" s="13" customFormat="1">
      <c r="B85" s="126" t="s">
        <v>718</v>
      </c>
      <c r="C85" s="467"/>
      <c r="D85" s="128">
        <f>'5.  2015-2027 LRAM'!AE1366</f>
        <v>0</v>
      </c>
      <c r="E85" s="128">
        <f>'5.  2015-2027 LRAM'!AF1366</f>
        <v>0</v>
      </c>
      <c r="F85" s="128">
        <f>'5.  2015-2027 LRAM'!AG1366</f>
        <v>1621196.7128003188</v>
      </c>
      <c r="G85" s="128">
        <f>'5.  2015-2027 LRAM'!AH1366</f>
        <v>4250600.3201975804</v>
      </c>
      <c r="H85" s="128">
        <f>'5.  2015-2027 LRAM'!AI1366</f>
        <v>1039215.1807459816</v>
      </c>
      <c r="I85" s="128">
        <f>'5.  2015-2027 LRAM'!AJ1366</f>
        <v>2297619.9506583293</v>
      </c>
      <c r="J85" s="128">
        <f>'5.  2015-2027 LRAM'!AK1366</f>
        <v>0</v>
      </c>
      <c r="K85" s="128">
        <f>'5.  2015-2027 LRAM'!AL1366</f>
        <v>0</v>
      </c>
      <c r="L85" s="128">
        <f>'5.  2015-2027 LRAM'!AM1366</f>
        <v>0</v>
      </c>
      <c r="M85" s="128">
        <f>'5.  2015-2027 LRAM'!AN1366</f>
        <v>0</v>
      </c>
      <c r="N85" s="128">
        <f>'5.  2015-2027 LRAM'!AO1366</f>
        <v>0</v>
      </c>
      <c r="O85" s="128">
        <f>'5.  2015-2027 LRAM'!AP1366</f>
        <v>0</v>
      </c>
      <c r="P85" s="128">
        <f>'5.  2015-2027 LRAM'!AQ1366</f>
        <v>0</v>
      </c>
      <c r="Q85" s="128">
        <f>'5.  2015-2027 LRAM'!AR1366</f>
        <v>0</v>
      </c>
      <c r="R85" s="129">
        <f>SUM(D85:Q85)</f>
        <v>9208632.1644022092</v>
      </c>
      <c r="U85" s="124"/>
      <c r="V85" s="125"/>
    </row>
    <row r="86" spans="2:22" s="13" customFormat="1">
      <c r="B86" s="126" t="s">
        <v>719</v>
      </c>
      <c r="C86" s="127"/>
      <c r="D86" s="128">
        <f>-'5.  2015-2027 LRAM'!AE1367</f>
        <v>0</v>
      </c>
      <c r="E86" s="128">
        <f>-'5.  2015-2027 LRAM'!AF1367</f>
        <v>0</v>
      </c>
      <c r="F86" s="128">
        <f>-'5.  2015-2027 LRAM'!AG1367</f>
        <v>-2006195.1331758478</v>
      </c>
      <c r="G86" s="128">
        <f>-'5.  2015-2027 LRAM'!AH1367</f>
        <v>-3131184.2343825963</v>
      </c>
      <c r="H86" s="128">
        <f>-'5.  2015-2027 LRAM'!AI1367</f>
        <v>-771411.5999368733</v>
      </c>
      <c r="I86" s="128">
        <f>-'5.  2015-2027 LRAM'!AJ1367</f>
        <v>-970016.70323407627</v>
      </c>
      <c r="J86" s="128">
        <f>-'5.  2015-2027 LRAM'!AK1367</f>
        <v>0</v>
      </c>
      <c r="K86" s="128">
        <f>-'5.  2015-2027 LRAM'!AL1367</f>
        <v>0</v>
      </c>
      <c r="L86" s="128">
        <f>-'5.  2015-2027 LRAM'!AM1367</f>
        <v>0</v>
      </c>
      <c r="M86" s="128">
        <f>-'5.  2015-2027 LRAM'!AN1367</f>
        <v>0</v>
      </c>
      <c r="N86" s="128">
        <f>-'5.  2015-2027 LRAM'!AO1367</f>
        <v>0</v>
      </c>
      <c r="O86" s="128">
        <f>-'5.  2015-2027 LRAM'!AP1367</f>
        <v>0</v>
      </c>
      <c r="P86" s="128">
        <f>-'5.  2015-2027 LRAM'!AQ1367</f>
        <v>0</v>
      </c>
      <c r="Q86" s="128">
        <f>-'5.  2015-2027 LRAM'!AR1367</f>
        <v>0</v>
      </c>
      <c r="R86" s="129">
        <f>SUM(D86:Q86)</f>
        <v>-6878807.6707293941</v>
      </c>
      <c r="S86" s="130"/>
      <c r="U86" s="124"/>
      <c r="V86" s="125"/>
    </row>
    <row r="87" spans="2:22" s="109" customFormat="1">
      <c r="B87" s="540" t="s">
        <v>67</v>
      </c>
      <c r="C87" s="536"/>
      <c r="D87" s="132"/>
      <c r="E87" s="132"/>
      <c r="F87" s="132"/>
      <c r="G87" s="132"/>
      <c r="H87" s="132"/>
      <c r="I87" s="132"/>
      <c r="J87" s="132"/>
      <c r="K87" s="133"/>
      <c r="L87" s="133"/>
      <c r="M87" s="133"/>
      <c r="N87" s="133"/>
      <c r="O87" s="133"/>
      <c r="P87" s="133"/>
      <c r="Q87" s="133"/>
      <c r="R87" s="134"/>
      <c r="U87" s="131"/>
      <c r="V87" s="125"/>
    </row>
    <row r="88" spans="2:22" s="13" customFormat="1">
      <c r="B88" s="126" t="s">
        <v>720</v>
      </c>
      <c r="C88" s="467"/>
      <c r="D88" s="128">
        <f>'5.  2015-2027 LRAM'!AE1561</f>
        <v>0</v>
      </c>
      <c r="E88" s="128">
        <f>'5.  2015-2027 LRAM'!AF1561</f>
        <v>0</v>
      </c>
      <c r="F88" s="128">
        <f>'5.  2015-2027 LRAM'!AG1561</f>
        <v>1627670.9678003762</v>
      </c>
      <c r="G88" s="128">
        <f>'5.  2015-2027 LRAM'!AH1561</f>
        <v>4411099.1432558456</v>
      </c>
      <c r="H88" s="128">
        <f>'5.  2015-2027 LRAM'!AI1561</f>
        <v>1072384.629012537</v>
      </c>
      <c r="I88" s="128">
        <f>'5.  2015-2027 LRAM'!AJ1561</f>
        <v>2369174.9727194393</v>
      </c>
      <c r="J88" s="128">
        <f>'5.  2015-2027 LRAM'!AK1561</f>
        <v>0</v>
      </c>
      <c r="K88" s="128">
        <f>'5.  2015-2027 LRAM'!AL1561</f>
        <v>0</v>
      </c>
      <c r="L88" s="128">
        <f>'5.  2015-2027 LRAM'!AM1561</f>
        <v>0</v>
      </c>
      <c r="M88" s="128">
        <f>'5.  2015-2027 LRAM'!AN1561</f>
        <v>0</v>
      </c>
      <c r="N88" s="128">
        <f>'5.  2015-2027 LRAM'!AO1561</f>
        <v>0</v>
      </c>
      <c r="O88" s="128">
        <f>'5.  2015-2027 LRAM'!AP1561</f>
        <v>0</v>
      </c>
      <c r="P88" s="128">
        <f>'5.  2015-2027 LRAM'!AQ1561</f>
        <v>0</v>
      </c>
      <c r="Q88" s="128">
        <f>'5.  2015-2027 LRAM'!AR1561</f>
        <v>0</v>
      </c>
      <c r="R88" s="129">
        <f>SUM(D88:Q88)</f>
        <v>9480329.7127881981</v>
      </c>
      <c r="U88" s="124"/>
      <c r="V88" s="125"/>
    </row>
    <row r="89" spans="2:22" s="13" customFormat="1">
      <c r="B89" s="126" t="s">
        <v>721</v>
      </c>
      <c r="C89" s="127"/>
      <c r="D89" s="128">
        <f>-'5.  2015-2027 LRAM'!AE1562</f>
        <v>0</v>
      </c>
      <c r="E89" s="128">
        <f>-'5.  2015-2027 LRAM'!AF1562</f>
        <v>0</v>
      </c>
      <c r="F89" s="128">
        <f>-'5.  2015-2027 LRAM'!AG1562</f>
        <v>-2079533.3842677749</v>
      </c>
      <c r="G89" s="128">
        <f>-'5.  2015-2027 LRAM'!AH1562</f>
        <v>-3243734.4668272967</v>
      </c>
      <c r="H89" s="128">
        <f>-'5.  2015-2027 LRAM'!AI1562</f>
        <v>-794286.53167141613</v>
      </c>
      <c r="I89" s="128">
        <f>-'5.  2015-2027 LRAM'!AJ1562</f>
        <v>-999425.19966881932</v>
      </c>
      <c r="J89" s="128">
        <f>-'5.  2015-2027 LRAM'!AK1562</f>
        <v>0</v>
      </c>
      <c r="K89" s="128">
        <f>-'5.  2015-2027 LRAM'!AL1562</f>
        <v>0</v>
      </c>
      <c r="L89" s="128">
        <f>-'5.  2015-2027 LRAM'!AM1562</f>
        <v>0</v>
      </c>
      <c r="M89" s="128">
        <f>-'5.  2015-2027 LRAM'!AN1562</f>
        <v>0</v>
      </c>
      <c r="N89" s="128">
        <f>-'5.  2015-2027 LRAM'!AO1562</f>
        <v>0</v>
      </c>
      <c r="O89" s="128">
        <f>-'5.  2015-2027 LRAM'!AP1562</f>
        <v>0</v>
      </c>
      <c r="P89" s="128">
        <f>-'5.  2015-2027 LRAM'!AQ1562</f>
        <v>0</v>
      </c>
      <c r="Q89" s="128">
        <f>-'5.  2015-2027 LRAM'!AR1562</f>
        <v>0</v>
      </c>
      <c r="R89" s="129">
        <f>SUM(D89:Q89)</f>
        <v>-7116979.5824353062</v>
      </c>
      <c r="S89" s="130"/>
      <c r="U89" s="124"/>
      <c r="V89" s="125"/>
    </row>
    <row r="90" spans="2:22" s="109" customFormat="1">
      <c r="B90" s="540" t="s">
        <v>67</v>
      </c>
      <c r="C90" s="536"/>
      <c r="D90" s="132"/>
      <c r="E90" s="132"/>
      <c r="F90" s="132"/>
      <c r="G90" s="132"/>
      <c r="H90" s="132"/>
      <c r="I90" s="132"/>
      <c r="J90" s="132"/>
      <c r="K90" s="133"/>
      <c r="L90" s="133"/>
      <c r="M90" s="133"/>
      <c r="N90" s="133"/>
      <c r="O90" s="133"/>
      <c r="P90" s="133"/>
      <c r="Q90" s="133"/>
      <c r="R90" s="134"/>
      <c r="U90" s="131"/>
      <c r="V90" s="125"/>
    </row>
    <row r="91" spans="2:22" s="13" customFormat="1">
      <c r="B91" s="126" t="s">
        <v>940</v>
      </c>
      <c r="C91" s="467"/>
      <c r="D91" s="128">
        <f>'5.  2015-2027 LRAM'!AE1756</f>
        <v>0</v>
      </c>
      <c r="E91" s="128">
        <f>'5.  2015-2027 LRAM'!AF1756</f>
        <v>0</v>
      </c>
      <c r="F91" s="128">
        <f>'5.  2015-2027 LRAM'!AG1756</f>
        <v>0</v>
      </c>
      <c r="G91" s="128">
        <f>'5.  2015-2027 LRAM'!AH1756</f>
        <v>0</v>
      </c>
      <c r="H91" s="128">
        <f>'5.  2015-2027 LRAM'!AI1756</f>
        <v>0</v>
      </c>
      <c r="I91" s="128">
        <f>'5.  2015-2027 LRAM'!AJ1756</f>
        <v>0</v>
      </c>
      <c r="J91" s="128">
        <f>'5.  2015-2027 LRAM'!AK1756</f>
        <v>0</v>
      </c>
      <c r="K91" s="128">
        <f>'5.  2015-2027 LRAM'!AL1756</f>
        <v>0</v>
      </c>
      <c r="L91" s="128">
        <f>'5.  2015-2027 LRAM'!AM1756</f>
        <v>0</v>
      </c>
      <c r="M91" s="128">
        <f>'5.  2015-2027 LRAM'!AN1756</f>
        <v>0</v>
      </c>
      <c r="N91" s="128">
        <f>'5.  2015-2027 LRAM'!AO1756</f>
        <v>0</v>
      </c>
      <c r="O91" s="128">
        <f>'5.  2015-2027 LRAM'!AP1756</f>
        <v>0</v>
      </c>
      <c r="P91" s="128">
        <f>'5.  2015-2027 LRAM'!AQ1756</f>
        <v>0</v>
      </c>
      <c r="Q91" s="128">
        <f>'5.  2015-2027 LRAM'!AR1756</f>
        <v>0</v>
      </c>
      <c r="R91" s="128">
        <f>'5.  2015-2027 LRAM'!AS1756</f>
        <v>0</v>
      </c>
      <c r="S91" s="130"/>
      <c r="U91" s="124"/>
      <c r="V91" s="125"/>
    </row>
    <row r="92" spans="2:22" s="13" customFormat="1">
      <c r="B92" s="126" t="s">
        <v>941</v>
      </c>
      <c r="C92" s="127"/>
      <c r="D92" s="128">
        <f>-'5.  2015-2027 LRAM'!AE1757</f>
        <v>0</v>
      </c>
      <c r="E92" s="128">
        <f>-'5.  2015-2027 LRAM'!AF1757</f>
        <v>0</v>
      </c>
      <c r="F92" s="128">
        <f>-'5.  2015-2027 LRAM'!AG1757</f>
        <v>0</v>
      </c>
      <c r="G92" s="128">
        <f>-'5.  2015-2027 LRAM'!AH1757</f>
        <v>0</v>
      </c>
      <c r="H92" s="128">
        <f>-'5.  2015-2027 LRAM'!AI1757</f>
        <v>0</v>
      </c>
      <c r="I92" s="128">
        <f>-'5.  2015-2027 LRAM'!AJ1757</f>
        <v>0</v>
      </c>
      <c r="J92" s="128">
        <f>-'5.  2015-2027 LRAM'!AK1757</f>
        <v>0</v>
      </c>
      <c r="K92" s="128">
        <f>-'5.  2015-2027 LRAM'!AL1757</f>
        <v>0</v>
      </c>
      <c r="L92" s="128">
        <f>-'5.  2015-2027 LRAM'!AM1757</f>
        <v>0</v>
      </c>
      <c r="M92" s="128">
        <f>-'5.  2015-2027 LRAM'!AN1757</f>
        <v>0</v>
      </c>
      <c r="N92" s="128">
        <f>-'5.  2015-2027 LRAM'!AO1757</f>
        <v>0</v>
      </c>
      <c r="O92" s="128">
        <f>-'5.  2015-2027 LRAM'!AP1757</f>
        <v>0</v>
      </c>
      <c r="P92" s="128">
        <f>-'5.  2015-2027 LRAM'!AQ1757</f>
        <v>0</v>
      </c>
      <c r="Q92" s="128">
        <f>-'5.  2015-2027 LRAM'!AR1757</f>
        <v>0</v>
      </c>
      <c r="R92" s="128">
        <f>-'5.  2015-2027 LRAM'!AS1757</f>
        <v>0</v>
      </c>
      <c r="S92" s="130"/>
      <c r="U92" s="124"/>
      <c r="V92" s="125"/>
    </row>
    <row r="93" spans="2:22" s="109" customFormat="1">
      <c r="B93" s="669" t="s">
        <v>67</v>
      </c>
      <c r="C93" s="536"/>
      <c r="D93" s="132"/>
      <c r="E93" s="132"/>
      <c r="F93" s="132"/>
      <c r="G93" s="132"/>
      <c r="H93" s="132"/>
      <c r="I93" s="132"/>
      <c r="J93" s="132"/>
      <c r="K93" s="133"/>
      <c r="L93" s="133"/>
      <c r="M93" s="133"/>
      <c r="N93" s="133"/>
      <c r="O93" s="133"/>
      <c r="P93" s="133"/>
      <c r="Q93" s="133"/>
      <c r="R93" s="134"/>
      <c r="U93" s="131"/>
      <c r="V93" s="125"/>
    </row>
    <row r="94" spans="2:22" s="13" customFormat="1" ht="20.25" customHeight="1">
      <c r="B94" s="537" t="s">
        <v>43</v>
      </c>
      <c r="C94" s="536"/>
      <c r="D94" s="587">
        <f>'6.  Carrying Charges'!I223</f>
        <v>-5949.1833181946049</v>
      </c>
      <c r="E94" s="587">
        <f>'6.  Carrying Charges'!J223</f>
        <v>-562.71075921241891</v>
      </c>
      <c r="F94" s="587">
        <f>'6.  Carrying Charges'!K223</f>
        <v>-142883.75225125378</v>
      </c>
      <c r="G94" s="587">
        <f>'6.  Carrying Charges'!L223</f>
        <v>359429.36579290906</v>
      </c>
      <c r="H94" s="587">
        <f>'6.  Carrying Charges'!M223</f>
        <v>93261.962662587117</v>
      </c>
      <c r="I94" s="587">
        <f>'6.  Carrying Charges'!N223</f>
        <v>281836.58624401566</v>
      </c>
      <c r="J94" s="587">
        <f>'6.  Carrying Charges'!O208</f>
        <v>0</v>
      </c>
      <c r="K94" s="587">
        <f>'6.  Carrying Charges'!P208</f>
        <v>0</v>
      </c>
      <c r="L94" s="587">
        <f>'6.  Carrying Charges'!Q208</f>
        <v>0</v>
      </c>
      <c r="M94" s="587">
        <f>'6.  Carrying Charges'!R208</f>
        <v>0</v>
      </c>
      <c r="N94" s="587">
        <f>'6.  Carrying Charges'!S208</f>
        <v>0</v>
      </c>
      <c r="O94" s="587">
        <f>'6.  Carrying Charges'!T208</f>
        <v>0</v>
      </c>
      <c r="P94" s="587">
        <f>'6.  Carrying Charges'!U208</f>
        <v>0</v>
      </c>
      <c r="Q94" s="587">
        <f>'6.  Carrying Charges'!V208</f>
        <v>0</v>
      </c>
      <c r="R94" s="587">
        <f>'6.  Carrying Charges'!W223</f>
        <v>585132.26837085106</v>
      </c>
      <c r="U94" s="124"/>
      <c r="V94" s="125"/>
    </row>
    <row r="95" spans="2:22" s="13" customFormat="1" ht="36.6" customHeight="1">
      <c r="B95" s="676" t="s">
        <v>1121</v>
      </c>
      <c r="C95" s="539"/>
      <c r="D95" s="706">
        <f>SUM(D55:D92)+D94</f>
        <v>-52385.608925697823</v>
      </c>
      <c r="E95" s="706">
        <f t="shared" ref="E95:Q95" si="2">SUM(E55:E92)+E94</f>
        <v>-4954.956704768334</v>
      </c>
      <c r="F95" s="706">
        <f t="shared" si="2"/>
        <v>-1339940.2350471735</v>
      </c>
      <c r="G95" s="706">
        <f t="shared" si="2"/>
        <v>3383408.7168890261</v>
      </c>
      <c r="H95" s="706">
        <f t="shared" si="2"/>
        <v>873324.834819966</v>
      </c>
      <c r="I95" s="706">
        <f>SUM(I55:I92)+I94</f>
        <v>2738849.5898254993</v>
      </c>
      <c r="J95" s="706">
        <f t="shared" si="2"/>
        <v>0</v>
      </c>
      <c r="K95" s="706">
        <f t="shared" si="2"/>
        <v>0</v>
      </c>
      <c r="L95" s="706">
        <f t="shared" si="2"/>
        <v>0</v>
      </c>
      <c r="M95" s="706">
        <f t="shared" si="2"/>
        <v>0</v>
      </c>
      <c r="N95" s="706">
        <f t="shared" si="2"/>
        <v>0</v>
      </c>
      <c r="O95" s="706">
        <f t="shared" si="2"/>
        <v>0</v>
      </c>
      <c r="P95" s="706">
        <f t="shared" si="2"/>
        <v>0</v>
      </c>
      <c r="Q95" s="706">
        <f t="shared" si="2"/>
        <v>0</v>
      </c>
      <c r="R95" s="706">
        <f>SUM(R55:R92)+R94</f>
        <v>5598302.3408568529</v>
      </c>
      <c r="U95" s="124"/>
      <c r="V95" s="125"/>
    </row>
    <row r="96" spans="2:22" s="109" customFormat="1">
      <c r="B96" s="128"/>
      <c r="C96" s="128"/>
      <c r="D96" s="827"/>
      <c r="E96" s="827"/>
      <c r="F96" s="827"/>
      <c r="G96" s="827"/>
      <c r="H96" s="827"/>
      <c r="I96" s="827"/>
      <c r="J96" s="128"/>
      <c r="K96" s="128"/>
      <c r="L96" s="128"/>
      <c r="M96" s="128"/>
      <c r="N96" s="128"/>
      <c r="O96" s="128"/>
      <c r="P96" s="128"/>
      <c r="Q96" s="128"/>
      <c r="R96" s="128"/>
      <c r="U96" s="131"/>
      <c r="V96" s="125"/>
    </row>
    <row r="97" spans="2:22" s="109" customFormat="1" ht="16.5" thickBot="1">
      <c r="B97" s="128"/>
      <c r="C97" s="128"/>
      <c r="D97" s="128"/>
      <c r="E97" s="128"/>
      <c r="F97" s="128"/>
      <c r="G97" s="128"/>
      <c r="H97" s="128"/>
      <c r="I97" s="128"/>
      <c r="J97" s="128"/>
      <c r="K97" s="128"/>
      <c r="L97" s="128"/>
      <c r="M97" s="128"/>
      <c r="N97" s="128"/>
      <c r="O97" s="128"/>
      <c r="P97" s="128"/>
      <c r="Q97" s="128"/>
      <c r="R97" s="128"/>
      <c r="U97" s="131"/>
      <c r="V97" s="125"/>
    </row>
    <row r="98" spans="2:22" s="109" customFormat="1" ht="29.1" customHeight="1" thickBot="1">
      <c r="B98" s="717" t="s">
        <v>898</v>
      </c>
      <c r="C98" s="718"/>
      <c r="D98" s="718"/>
      <c r="E98" s="719"/>
      <c r="F98" s="719"/>
      <c r="G98" s="719"/>
      <c r="H98" s="719"/>
      <c r="I98" s="719"/>
      <c r="J98" s="719"/>
      <c r="K98" s="719"/>
      <c r="L98" s="720"/>
      <c r="M98" s="128"/>
      <c r="N98" s="128"/>
      <c r="O98" s="128"/>
      <c r="P98" s="128"/>
      <c r="Q98" s="128"/>
      <c r="R98" s="128"/>
      <c r="U98" s="131"/>
      <c r="V98" s="125"/>
    </row>
    <row r="99" spans="2:22" s="109" customFormat="1" ht="59.1" customHeight="1">
      <c r="B99" s="897" t="s">
        <v>969</v>
      </c>
      <c r="C99" s="897"/>
      <c r="D99" s="897"/>
      <c r="E99" s="897"/>
      <c r="F99" s="897"/>
      <c r="G99" s="897"/>
      <c r="H99" s="897"/>
      <c r="I99" s="897"/>
      <c r="J99" s="897"/>
      <c r="K99" s="897"/>
      <c r="L99" s="897"/>
      <c r="M99" s="726"/>
      <c r="N99" s="726"/>
      <c r="O99" s="726"/>
      <c r="P99" s="726"/>
      <c r="Q99" s="726"/>
      <c r="R99" s="726"/>
      <c r="U99" s="131"/>
      <c r="V99" s="125"/>
    </row>
    <row r="100" spans="2:22" s="109" customFormat="1" ht="27.6" customHeight="1">
      <c r="B100" s="898" t="s">
        <v>970</v>
      </c>
      <c r="C100" s="898"/>
      <c r="D100" s="898"/>
      <c r="E100" s="898"/>
      <c r="F100" s="898"/>
      <c r="G100" s="898"/>
      <c r="H100" s="898"/>
      <c r="I100" s="898"/>
      <c r="J100" s="898"/>
      <c r="K100" s="898"/>
      <c r="L100" s="898"/>
      <c r="M100" s="726"/>
      <c r="N100" s="726"/>
      <c r="O100" s="726"/>
      <c r="P100" s="726"/>
      <c r="Q100" s="726"/>
      <c r="R100" s="726"/>
      <c r="U100" s="131"/>
      <c r="V100" s="125"/>
    </row>
    <row r="101" spans="2:22" s="109" customFormat="1" ht="33.6" customHeight="1">
      <c r="B101" s="898" t="s">
        <v>971</v>
      </c>
      <c r="C101" s="898"/>
      <c r="D101" s="898"/>
      <c r="E101" s="898"/>
      <c r="F101" s="898"/>
      <c r="G101" s="898"/>
      <c r="H101" s="898"/>
      <c r="I101" s="898"/>
      <c r="J101" s="898"/>
      <c r="K101" s="898"/>
      <c r="L101" s="898"/>
      <c r="M101" s="151"/>
      <c r="N101" s="151"/>
      <c r="O101" s="151"/>
      <c r="P101" s="151"/>
      <c r="Q101" s="151"/>
      <c r="R101" s="151"/>
      <c r="U101" s="131"/>
      <c r="V101" s="125"/>
    </row>
    <row r="102" spans="2:22" ht="12" customHeight="1">
      <c r="B102" s="93"/>
      <c r="C102" s="93"/>
      <c r="D102" s="93"/>
      <c r="E102" s="518"/>
      <c r="F102" s="23"/>
      <c r="G102" s="23"/>
      <c r="H102" s="23"/>
      <c r="I102" s="23"/>
      <c r="J102" s="23"/>
      <c r="K102" s="23"/>
      <c r="L102" s="23"/>
      <c r="M102" s="23"/>
      <c r="N102" s="23"/>
      <c r="O102" s="23"/>
      <c r="P102" s="23"/>
      <c r="Q102" s="23"/>
      <c r="R102" s="23"/>
      <c r="U102" s="14"/>
      <c r="V102" s="11"/>
    </row>
    <row r="103" spans="2:22" s="13" customFormat="1" ht="63" customHeight="1">
      <c r="B103" s="705" t="s">
        <v>34</v>
      </c>
      <c r="C103" s="705" t="s">
        <v>514</v>
      </c>
      <c r="D103" s="108" t="str">
        <f>IF($B$30&lt;&gt;"",$B$30,"")</f>
        <v>Residential</v>
      </c>
      <c r="E103" s="108" t="str">
        <f>IF($B$31&lt;&gt;"",$B$31,"")</f>
        <v>Competitive Sector Multi-Unit Residential Service</v>
      </c>
      <c r="F103" s="108" t="str">
        <f>IF($B$32&lt;&gt;"",$B$32,"")</f>
        <v>GS &lt;50kW</v>
      </c>
      <c r="G103" s="108" t="str">
        <f>IF($B$33&lt;&gt;"",$B$33,"")</f>
        <v>GS 50-999kW</v>
      </c>
      <c r="H103" s="108" t="str">
        <f>IF($B$34&lt;&gt;"",$B$34,"")</f>
        <v>GS 1000-4999kW</v>
      </c>
      <c r="I103" s="108" t="str">
        <f>IF($B$35&lt;&gt;"",$B$35,"")</f>
        <v>Large Use</v>
      </c>
      <c r="J103" s="108" t="str">
        <f>IF($B$36&lt;&gt;"",$B$36,"")</f>
        <v/>
      </c>
      <c r="K103" s="108" t="str">
        <f>IF($B$37&lt;&gt;"",$B$37,"")</f>
        <v/>
      </c>
      <c r="L103" s="108" t="str">
        <f>IF($B$38&lt;&gt;"",$B$38,"")</f>
        <v/>
      </c>
      <c r="M103" s="108" t="str">
        <f>IF($B$39&lt;&gt;"",$B$39,"")</f>
        <v/>
      </c>
      <c r="N103" s="108" t="str">
        <f>IF($B$40&lt;&gt;"",$B$40,"")</f>
        <v/>
      </c>
      <c r="O103" s="108" t="str">
        <f>IF($B$41&lt;&gt;"",$B$41,"")</f>
        <v/>
      </c>
      <c r="P103" s="108" t="str">
        <f>IF($B$42&lt;&gt;"",$B$42,"")</f>
        <v/>
      </c>
      <c r="Q103" s="108" t="str">
        <f>IF($B$43&lt;&gt;"",$B$43,"")</f>
        <v/>
      </c>
      <c r="R103" s="208" t="s">
        <v>26</v>
      </c>
      <c r="T103" s="109"/>
      <c r="U103" s="117"/>
    </row>
    <row r="104" spans="2:22" s="13" customFormat="1">
      <c r="B104" s="126" t="s">
        <v>942</v>
      </c>
      <c r="C104" s="127"/>
      <c r="D104" s="128">
        <f>'5.  2015-2027 LRAM'!AE1792</f>
        <v>0</v>
      </c>
      <c r="E104" s="128">
        <f>'5.  2015-2027 LRAM'!AF1792</f>
        <v>0</v>
      </c>
      <c r="F104" s="128">
        <f>'5.  2015-2027 LRAM'!AG1792</f>
        <v>0</v>
      </c>
      <c r="G104" s="128">
        <f>'5.  2015-2027 LRAM'!AH1792</f>
        <v>0</v>
      </c>
      <c r="H104" s="128">
        <f>'5.  2015-2027 LRAM'!AI1792</f>
        <v>0</v>
      </c>
      <c r="I104" s="128">
        <f>'5.  2015-2027 LRAM'!AJ1792</f>
        <v>0</v>
      </c>
      <c r="J104" s="128">
        <f>'5.  2015-2027 LRAM'!AK1792</f>
        <v>0</v>
      </c>
      <c r="K104" s="128">
        <f>'5.  2015-2027 LRAM'!AL1792</f>
        <v>0</v>
      </c>
      <c r="L104" s="128">
        <f>'5.  2015-2027 LRAM'!AM1792</f>
        <v>0</v>
      </c>
      <c r="M104" s="128">
        <f>'5.  2015-2027 LRAM'!AN1792</f>
        <v>0</v>
      </c>
      <c r="N104" s="128">
        <f>'5.  2015-2027 LRAM'!AO1792</f>
        <v>0</v>
      </c>
      <c r="O104" s="128">
        <f>'5.  2015-2027 LRAM'!AP1792</f>
        <v>0</v>
      </c>
      <c r="P104" s="128">
        <f>'5.  2015-2027 LRAM'!AQ1792</f>
        <v>0</v>
      </c>
      <c r="Q104" s="128">
        <f>'5.  2015-2027 LRAM'!AR1792</f>
        <v>0</v>
      </c>
      <c r="R104" s="129">
        <f>SUM(D104:Q104)</f>
        <v>0</v>
      </c>
      <c r="U104" s="124"/>
      <c r="V104" s="125"/>
    </row>
    <row r="105" spans="2:22" s="13" customFormat="1">
      <c r="B105" s="126" t="s">
        <v>943</v>
      </c>
      <c r="C105" s="127"/>
      <c r="D105" s="128">
        <f>-'5.  2015-2027 LRAM'!AE1793</f>
        <v>0</v>
      </c>
      <c r="E105" s="128">
        <f>-'5.  2015-2027 LRAM'!AF1793</f>
        <v>0</v>
      </c>
      <c r="F105" s="128">
        <f>-'5.  2015-2027 LRAM'!AG1793</f>
        <v>0</v>
      </c>
      <c r="G105" s="128">
        <f>-'5.  2015-2027 LRAM'!AH1793</f>
        <v>0</v>
      </c>
      <c r="H105" s="128">
        <f>-'5.  2015-2027 LRAM'!AI1793</f>
        <v>0</v>
      </c>
      <c r="I105" s="128">
        <f>-'5.  2015-2027 LRAM'!AJ1793</f>
        <v>0</v>
      </c>
      <c r="J105" s="128">
        <f>-'5.  2015-2027 LRAM'!AK1793</f>
        <v>0</v>
      </c>
      <c r="K105" s="128">
        <f>-'5.  2015-2027 LRAM'!AL1793</f>
        <v>0</v>
      </c>
      <c r="L105" s="128">
        <f>-'5.  2015-2027 LRAM'!AM1793</f>
        <v>0</v>
      </c>
      <c r="M105" s="128">
        <f>-'5.  2015-2027 LRAM'!AN1793</f>
        <v>0</v>
      </c>
      <c r="N105" s="128">
        <f>-'5.  2015-2027 LRAM'!AO1793</f>
        <v>0</v>
      </c>
      <c r="O105" s="128">
        <f>-'5.  2015-2027 LRAM'!AP1793</f>
        <v>0</v>
      </c>
      <c r="P105" s="128">
        <f>-'5.  2015-2027 LRAM'!AQ1793</f>
        <v>0</v>
      </c>
      <c r="Q105" s="128">
        <f>-'5.  2015-2027 LRAM'!AR1793</f>
        <v>0</v>
      </c>
      <c r="R105" s="129">
        <f>SUM(D105:Q105)</f>
        <v>0</v>
      </c>
      <c r="S105" s="130"/>
      <c r="U105" s="124"/>
      <c r="V105" s="125"/>
    </row>
    <row r="106" spans="2:22" s="13" customFormat="1">
      <c r="B106" s="750" t="s">
        <v>932</v>
      </c>
      <c r="C106" s="751"/>
      <c r="D106" s="752">
        <f>SUM(D104:D105)</f>
        <v>0</v>
      </c>
      <c r="E106" s="752">
        <f t="shared" ref="E106:Q106" si="3">SUM(E104:E105)</f>
        <v>0</v>
      </c>
      <c r="F106" s="752">
        <f t="shared" si="3"/>
        <v>0</v>
      </c>
      <c r="G106" s="752">
        <f t="shared" si="3"/>
        <v>0</v>
      </c>
      <c r="H106" s="752">
        <f t="shared" si="3"/>
        <v>0</v>
      </c>
      <c r="I106" s="752">
        <f t="shared" si="3"/>
        <v>0</v>
      </c>
      <c r="J106" s="752">
        <f t="shared" si="3"/>
        <v>0</v>
      </c>
      <c r="K106" s="752">
        <f t="shared" si="3"/>
        <v>0</v>
      </c>
      <c r="L106" s="752">
        <f t="shared" si="3"/>
        <v>0</v>
      </c>
      <c r="M106" s="752">
        <f t="shared" si="3"/>
        <v>0</v>
      </c>
      <c r="N106" s="752">
        <f t="shared" si="3"/>
        <v>0</v>
      </c>
      <c r="O106" s="752">
        <f t="shared" si="3"/>
        <v>0</v>
      </c>
      <c r="P106" s="752">
        <f t="shared" si="3"/>
        <v>0</v>
      </c>
      <c r="Q106" s="752">
        <f t="shared" si="3"/>
        <v>0</v>
      </c>
      <c r="R106" s="753">
        <f>SUM(R104:R105)</f>
        <v>0</v>
      </c>
      <c r="S106" s="130"/>
      <c r="U106" s="124"/>
      <c r="V106" s="125"/>
    </row>
    <row r="107" spans="2:22" s="109" customFormat="1">
      <c r="B107" s="743" t="s">
        <v>67</v>
      </c>
      <c r="C107" s="587"/>
      <c r="D107" s="744"/>
      <c r="E107" s="744"/>
      <c r="F107" s="744"/>
      <c r="G107" s="744"/>
      <c r="H107" s="744"/>
      <c r="I107" s="744"/>
      <c r="J107" s="744"/>
      <c r="K107" s="745"/>
      <c r="L107" s="745"/>
      <c r="M107" s="745"/>
      <c r="N107" s="745"/>
      <c r="O107" s="745"/>
      <c r="P107" s="745"/>
      <c r="Q107" s="745"/>
      <c r="R107" s="748"/>
      <c r="U107" s="131"/>
      <c r="V107" s="125"/>
    </row>
    <row r="108" spans="2:22" s="13" customFormat="1">
      <c r="B108" s="126" t="s">
        <v>944</v>
      </c>
      <c r="C108" s="127"/>
      <c r="D108" s="128">
        <f>'5.  2015-2027 LRAM'!AE1819</f>
        <v>0</v>
      </c>
      <c r="E108" s="128">
        <f>'5.  2015-2027 LRAM'!AF1819</f>
        <v>0</v>
      </c>
      <c r="F108" s="128">
        <f>'5.  2015-2027 LRAM'!AG1819</f>
        <v>0</v>
      </c>
      <c r="G108" s="128">
        <f>'5.  2015-2027 LRAM'!AH1819</f>
        <v>0</v>
      </c>
      <c r="H108" s="128">
        <f>'5.  2015-2027 LRAM'!AI1819</f>
        <v>0</v>
      </c>
      <c r="I108" s="128">
        <f>'5.  2015-2027 LRAM'!AJ1819</f>
        <v>0</v>
      </c>
      <c r="J108" s="128">
        <f>'5.  2015-2027 LRAM'!AK1819</f>
        <v>0</v>
      </c>
      <c r="K108" s="128">
        <f>'5.  2015-2027 LRAM'!AL1819</f>
        <v>0</v>
      </c>
      <c r="L108" s="128">
        <f>'5.  2015-2027 LRAM'!AM1819</f>
        <v>0</v>
      </c>
      <c r="M108" s="128">
        <f>'5.  2015-2027 LRAM'!AN1819</f>
        <v>0</v>
      </c>
      <c r="N108" s="128">
        <f>'5.  2015-2027 LRAM'!AO1819</f>
        <v>0</v>
      </c>
      <c r="O108" s="128">
        <f>'5.  2015-2027 LRAM'!AP1819</f>
        <v>0</v>
      </c>
      <c r="P108" s="128">
        <f>'5.  2015-2027 LRAM'!AQ1819</f>
        <v>0</v>
      </c>
      <c r="Q108" s="128">
        <f>'5.  2015-2027 LRAM'!AR1819</f>
        <v>0</v>
      </c>
      <c r="R108" s="129">
        <f>SUM(D108:Q108)</f>
        <v>0</v>
      </c>
      <c r="U108" s="124"/>
      <c r="V108" s="125"/>
    </row>
    <row r="109" spans="2:22" s="13" customFormat="1">
      <c r="B109" s="126" t="s">
        <v>945</v>
      </c>
      <c r="C109" s="127"/>
      <c r="D109" s="128">
        <f>-'5.  2015-2027 LRAM'!AE1820</f>
        <v>0</v>
      </c>
      <c r="E109" s="128">
        <f>-'5.  2015-2027 LRAM'!AF1820</f>
        <v>0</v>
      </c>
      <c r="F109" s="128">
        <f>-'5.  2015-2027 LRAM'!AG1820</f>
        <v>0</v>
      </c>
      <c r="G109" s="128">
        <f>-'5.  2015-2027 LRAM'!AH1820</f>
        <v>0</v>
      </c>
      <c r="H109" s="128">
        <f>-'5.  2015-2027 LRAM'!AI1820</f>
        <v>0</v>
      </c>
      <c r="I109" s="128">
        <f>-'5.  2015-2027 LRAM'!AJ1820</f>
        <v>0</v>
      </c>
      <c r="J109" s="128">
        <f>-'5.  2015-2027 LRAM'!AK1820</f>
        <v>0</v>
      </c>
      <c r="K109" s="128">
        <f>-'5.  2015-2027 LRAM'!AL1820</f>
        <v>0</v>
      </c>
      <c r="L109" s="128">
        <f>-'5.  2015-2027 LRAM'!AM1820</f>
        <v>0</v>
      </c>
      <c r="M109" s="128">
        <f>-'5.  2015-2027 LRAM'!AN1820</f>
        <v>0</v>
      </c>
      <c r="N109" s="128">
        <f>-'5.  2015-2027 LRAM'!AO1820</f>
        <v>0</v>
      </c>
      <c r="O109" s="128">
        <f>-'5.  2015-2027 LRAM'!AP1820</f>
        <v>0</v>
      </c>
      <c r="P109" s="128">
        <f>-'5.  2015-2027 LRAM'!AQ1820</f>
        <v>0</v>
      </c>
      <c r="Q109" s="128">
        <f>-'5.  2015-2027 LRAM'!AR1820</f>
        <v>0</v>
      </c>
      <c r="R109" s="129">
        <f>SUM(D109:Q109)</f>
        <v>0</v>
      </c>
      <c r="S109" s="130"/>
      <c r="U109" s="124"/>
      <c r="V109" s="125"/>
    </row>
    <row r="110" spans="2:22" s="13" customFormat="1">
      <c r="B110" s="750" t="s">
        <v>933</v>
      </c>
      <c r="C110" s="751"/>
      <c r="D110" s="752">
        <f>SUM(D108:D109)</f>
        <v>0</v>
      </c>
      <c r="E110" s="752">
        <f t="shared" ref="E110:Q110" si="4">SUM(E108:E109)</f>
        <v>0</v>
      </c>
      <c r="F110" s="752">
        <f t="shared" si="4"/>
        <v>0</v>
      </c>
      <c r="G110" s="752">
        <f t="shared" si="4"/>
        <v>0</v>
      </c>
      <c r="H110" s="752">
        <f t="shared" si="4"/>
        <v>0</v>
      </c>
      <c r="I110" s="752">
        <f t="shared" si="4"/>
        <v>0</v>
      </c>
      <c r="J110" s="752">
        <f t="shared" si="4"/>
        <v>0</v>
      </c>
      <c r="K110" s="752">
        <f t="shared" si="4"/>
        <v>0</v>
      </c>
      <c r="L110" s="752">
        <f t="shared" si="4"/>
        <v>0</v>
      </c>
      <c r="M110" s="752">
        <f t="shared" si="4"/>
        <v>0</v>
      </c>
      <c r="N110" s="752">
        <f t="shared" si="4"/>
        <v>0</v>
      </c>
      <c r="O110" s="752">
        <f t="shared" si="4"/>
        <v>0</v>
      </c>
      <c r="P110" s="752">
        <f t="shared" si="4"/>
        <v>0</v>
      </c>
      <c r="Q110" s="752">
        <f t="shared" si="4"/>
        <v>0</v>
      </c>
      <c r="R110" s="753">
        <f>SUM(R108:R109)</f>
        <v>0</v>
      </c>
      <c r="S110" s="130"/>
      <c r="U110" s="124"/>
      <c r="V110" s="125"/>
    </row>
    <row r="111" spans="2:22" s="109" customFormat="1">
      <c r="B111" s="743" t="s">
        <v>67</v>
      </c>
      <c r="C111" s="587"/>
      <c r="D111" s="744"/>
      <c r="E111" s="744"/>
      <c r="F111" s="744"/>
      <c r="G111" s="744"/>
      <c r="H111" s="744"/>
      <c r="I111" s="744"/>
      <c r="J111" s="744"/>
      <c r="K111" s="745"/>
      <c r="L111" s="745"/>
      <c r="M111" s="745"/>
      <c r="N111" s="745"/>
      <c r="O111" s="745"/>
      <c r="P111" s="745"/>
      <c r="Q111" s="745"/>
      <c r="R111" s="748"/>
      <c r="U111" s="131"/>
      <c r="V111" s="125"/>
    </row>
    <row r="112" spans="2:22" s="13" customFormat="1">
      <c r="B112" s="126" t="s">
        <v>946</v>
      </c>
      <c r="C112" s="127"/>
      <c r="D112" s="128">
        <f>'5.  2015-2027 LRAM'!AE1846</f>
        <v>0</v>
      </c>
      <c r="E112" s="128">
        <f>'5.  2015-2027 LRAM'!AF1846</f>
        <v>0</v>
      </c>
      <c r="F112" s="128">
        <f>'5.  2015-2027 LRAM'!AG1846</f>
        <v>0</v>
      </c>
      <c r="G112" s="128">
        <f>'5.  2015-2027 LRAM'!AH1846</f>
        <v>0</v>
      </c>
      <c r="H112" s="128">
        <f>'5.  2015-2027 LRAM'!AI1846</f>
        <v>0</v>
      </c>
      <c r="I112" s="128">
        <f>'5.  2015-2027 LRAM'!AJ1846</f>
        <v>0</v>
      </c>
      <c r="J112" s="128">
        <f>'5.  2015-2027 LRAM'!AK1846</f>
        <v>0</v>
      </c>
      <c r="K112" s="128">
        <f>'5.  2015-2027 LRAM'!AL1846</f>
        <v>0</v>
      </c>
      <c r="L112" s="128">
        <f>'5.  2015-2027 LRAM'!AM1846</f>
        <v>0</v>
      </c>
      <c r="M112" s="128">
        <f>'5.  2015-2027 LRAM'!AN1846</f>
        <v>0</v>
      </c>
      <c r="N112" s="128">
        <f>'5.  2015-2027 LRAM'!AO1846</f>
        <v>0</v>
      </c>
      <c r="O112" s="128">
        <f>'5.  2015-2027 LRAM'!AP1846</f>
        <v>0</v>
      </c>
      <c r="P112" s="128">
        <f>'5.  2015-2027 LRAM'!AQ1846</f>
        <v>0</v>
      </c>
      <c r="Q112" s="128">
        <f>'5.  2015-2027 LRAM'!AR1846</f>
        <v>0</v>
      </c>
      <c r="R112" s="129">
        <f>SUM(D112:Q112)</f>
        <v>0</v>
      </c>
      <c r="U112" s="124"/>
      <c r="V112" s="125"/>
    </row>
    <row r="113" spans="2:22" s="13" customFormat="1">
      <c r="B113" s="126" t="s">
        <v>947</v>
      </c>
      <c r="C113" s="127"/>
      <c r="D113" s="128">
        <f>-'5.  2015-2027 LRAM'!AE1847</f>
        <v>0</v>
      </c>
      <c r="E113" s="128">
        <f>-'5.  2015-2027 LRAM'!AF1847</f>
        <v>0</v>
      </c>
      <c r="F113" s="128">
        <f>-'5.  2015-2027 LRAM'!AG1847</f>
        <v>0</v>
      </c>
      <c r="G113" s="128">
        <f>-'5.  2015-2027 LRAM'!AH1847</f>
        <v>0</v>
      </c>
      <c r="H113" s="128">
        <f>-'5.  2015-2027 LRAM'!AI1847</f>
        <v>0</v>
      </c>
      <c r="I113" s="128">
        <f>-'5.  2015-2027 LRAM'!AJ1847</f>
        <v>0</v>
      </c>
      <c r="J113" s="128">
        <f>-'5.  2015-2027 LRAM'!AK1847</f>
        <v>0</v>
      </c>
      <c r="K113" s="128">
        <f>-'5.  2015-2027 LRAM'!AL1847</f>
        <v>0</v>
      </c>
      <c r="L113" s="128">
        <f>-'5.  2015-2027 LRAM'!AM1847</f>
        <v>0</v>
      </c>
      <c r="M113" s="128">
        <f>-'5.  2015-2027 LRAM'!AN1847</f>
        <v>0</v>
      </c>
      <c r="N113" s="128">
        <f>-'5.  2015-2027 LRAM'!AO1847</f>
        <v>0</v>
      </c>
      <c r="O113" s="128">
        <f>-'5.  2015-2027 LRAM'!AP1847</f>
        <v>0</v>
      </c>
      <c r="P113" s="128">
        <f>-'5.  2015-2027 LRAM'!AQ1847</f>
        <v>0</v>
      </c>
      <c r="Q113" s="128">
        <f>-'5.  2015-2027 LRAM'!AR1847</f>
        <v>0</v>
      </c>
      <c r="R113" s="129">
        <f>SUM(D113:Q113)</f>
        <v>0</v>
      </c>
      <c r="S113" s="130"/>
      <c r="U113" s="124"/>
      <c r="V113" s="125"/>
    </row>
    <row r="114" spans="2:22" s="13" customFormat="1">
      <c r="B114" s="750" t="s">
        <v>934</v>
      </c>
      <c r="C114" s="751"/>
      <c r="D114" s="752">
        <f>SUM(D112:D113)</f>
        <v>0</v>
      </c>
      <c r="E114" s="752">
        <f t="shared" ref="E114:Q114" si="5">SUM(E112:E113)</f>
        <v>0</v>
      </c>
      <c r="F114" s="752">
        <f t="shared" si="5"/>
        <v>0</v>
      </c>
      <c r="G114" s="752">
        <f t="shared" si="5"/>
        <v>0</v>
      </c>
      <c r="H114" s="752">
        <f t="shared" si="5"/>
        <v>0</v>
      </c>
      <c r="I114" s="752">
        <f t="shared" si="5"/>
        <v>0</v>
      </c>
      <c r="J114" s="752">
        <f t="shared" si="5"/>
        <v>0</v>
      </c>
      <c r="K114" s="752">
        <f t="shared" si="5"/>
        <v>0</v>
      </c>
      <c r="L114" s="752">
        <f t="shared" si="5"/>
        <v>0</v>
      </c>
      <c r="M114" s="752">
        <f t="shared" si="5"/>
        <v>0</v>
      </c>
      <c r="N114" s="752">
        <f t="shared" si="5"/>
        <v>0</v>
      </c>
      <c r="O114" s="752">
        <f t="shared" si="5"/>
        <v>0</v>
      </c>
      <c r="P114" s="752">
        <f t="shared" si="5"/>
        <v>0</v>
      </c>
      <c r="Q114" s="752">
        <f t="shared" si="5"/>
        <v>0</v>
      </c>
      <c r="R114" s="753">
        <f>SUM(R112:R113)</f>
        <v>0</v>
      </c>
      <c r="S114" s="130"/>
      <c r="U114" s="124"/>
      <c r="V114" s="125"/>
    </row>
    <row r="115" spans="2:22" s="109" customFormat="1">
      <c r="B115" s="743" t="s">
        <v>67</v>
      </c>
      <c r="C115" s="587"/>
      <c r="D115" s="744"/>
      <c r="E115" s="744"/>
      <c r="F115" s="744"/>
      <c r="G115" s="744"/>
      <c r="H115" s="744"/>
      <c r="I115" s="744"/>
      <c r="J115" s="744"/>
      <c r="K115" s="745"/>
      <c r="L115" s="745"/>
      <c r="M115" s="745"/>
      <c r="N115" s="745"/>
      <c r="O115" s="745"/>
      <c r="P115" s="745"/>
      <c r="Q115" s="745"/>
      <c r="R115" s="748"/>
      <c r="U115" s="131"/>
      <c r="V115" s="125"/>
    </row>
    <row r="116" spans="2:22" s="13" customFormat="1">
      <c r="B116" s="126" t="s">
        <v>948</v>
      </c>
      <c r="C116" s="127"/>
      <c r="D116" s="128">
        <f>'5.  2015-2027 LRAM'!AE1873</f>
        <v>0</v>
      </c>
      <c r="E116" s="128">
        <f>'5.  2015-2027 LRAM'!AF1873</f>
        <v>0</v>
      </c>
      <c r="F116" s="128">
        <f>'5.  2015-2027 LRAM'!AG1873</f>
        <v>0</v>
      </c>
      <c r="G116" s="128">
        <f>'5.  2015-2027 LRAM'!AH1873</f>
        <v>0</v>
      </c>
      <c r="H116" s="128">
        <f>'5.  2015-2027 LRAM'!AI1873</f>
        <v>0</v>
      </c>
      <c r="I116" s="128">
        <f>'5.  2015-2027 LRAM'!AJ1873</f>
        <v>0</v>
      </c>
      <c r="J116" s="128">
        <f>'5.  2015-2027 LRAM'!AK1873</f>
        <v>0</v>
      </c>
      <c r="K116" s="128">
        <f>'5.  2015-2027 LRAM'!AL1873</f>
        <v>0</v>
      </c>
      <c r="L116" s="128">
        <f>'5.  2015-2027 LRAM'!AM1873</f>
        <v>0</v>
      </c>
      <c r="M116" s="128">
        <f>'5.  2015-2027 LRAM'!AN1873</f>
        <v>0</v>
      </c>
      <c r="N116" s="128">
        <f>'5.  2015-2027 LRAM'!AO1873</f>
        <v>0</v>
      </c>
      <c r="O116" s="128">
        <f>'5.  2015-2027 LRAM'!AP1873</f>
        <v>0</v>
      </c>
      <c r="P116" s="128">
        <f>'5.  2015-2027 LRAM'!AQ1873</f>
        <v>0</v>
      </c>
      <c r="Q116" s="128">
        <f>'5.  2015-2027 LRAM'!AR1873</f>
        <v>0</v>
      </c>
      <c r="R116" s="129">
        <f>SUM(D116:Q116)</f>
        <v>0</v>
      </c>
      <c r="U116" s="124"/>
      <c r="V116" s="125"/>
    </row>
    <row r="117" spans="2:22" s="13" customFormat="1">
      <c r="B117" s="126" t="s">
        <v>949</v>
      </c>
      <c r="C117" s="127"/>
      <c r="D117" s="128">
        <f>-'5.  2015-2027 LRAM'!AE1874</f>
        <v>0</v>
      </c>
      <c r="E117" s="128">
        <f>-'5.  2015-2027 LRAM'!AF1874</f>
        <v>0</v>
      </c>
      <c r="F117" s="128">
        <f>-'5.  2015-2027 LRAM'!AG1874</f>
        <v>0</v>
      </c>
      <c r="G117" s="128">
        <f>-'5.  2015-2027 LRAM'!AH1874</f>
        <v>0</v>
      </c>
      <c r="H117" s="128">
        <f>-'5.  2015-2027 LRAM'!AI1874</f>
        <v>0</v>
      </c>
      <c r="I117" s="128">
        <f>-'5.  2015-2027 LRAM'!AJ1874</f>
        <v>0</v>
      </c>
      <c r="J117" s="128">
        <f>-'5.  2015-2027 LRAM'!AK1874</f>
        <v>0</v>
      </c>
      <c r="K117" s="128">
        <f>-'5.  2015-2027 LRAM'!AL1874</f>
        <v>0</v>
      </c>
      <c r="L117" s="128">
        <f>-'5.  2015-2027 LRAM'!AM1874</f>
        <v>0</v>
      </c>
      <c r="M117" s="128">
        <f>-'5.  2015-2027 LRAM'!AN1874</f>
        <v>0</v>
      </c>
      <c r="N117" s="128">
        <f>-'5.  2015-2027 LRAM'!AO1874</f>
        <v>0</v>
      </c>
      <c r="O117" s="128">
        <f>-'5.  2015-2027 LRAM'!AP1874</f>
        <v>0</v>
      </c>
      <c r="P117" s="128">
        <f>-'5.  2015-2027 LRAM'!AQ1874</f>
        <v>0</v>
      </c>
      <c r="Q117" s="128">
        <f>-'5.  2015-2027 LRAM'!AR1874</f>
        <v>0</v>
      </c>
      <c r="R117" s="129">
        <f>SUM(D117:Q117)</f>
        <v>0</v>
      </c>
      <c r="S117" s="130"/>
      <c r="U117" s="124"/>
      <c r="V117" s="125"/>
    </row>
    <row r="118" spans="2:22" s="13" customFormat="1">
      <c r="B118" s="750" t="s">
        <v>935</v>
      </c>
      <c r="C118" s="751"/>
      <c r="D118" s="752">
        <f>SUM(D116:D117)</f>
        <v>0</v>
      </c>
      <c r="E118" s="752">
        <f t="shared" ref="E118:Q118" si="6">SUM(E116:E117)</f>
        <v>0</v>
      </c>
      <c r="F118" s="752">
        <f t="shared" si="6"/>
        <v>0</v>
      </c>
      <c r="G118" s="752">
        <f t="shared" si="6"/>
        <v>0</v>
      </c>
      <c r="H118" s="752">
        <f t="shared" si="6"/>
        <v>0</v>
      </c>
      <c r="I118" s="752">
        <f t="shared" si="6"/>
        <v>0</v>
      </c>
      <c r="J118" s="752">
        <f t="shared" si="6"/>
        <v>0</v>
      </c>
      <c r="K118" s="752">
        <f t="shared" si="6"/>
        <v>0</v>
      </c>
      <c r="L118" s="752">
        <f t="shared" si="6"/>
        <v>0</v>
      </c>
      <c r="M118" s="752">
        <f t="shared" si="6"/>
        <v>0</v>
      </c>
      <c r="N118" s="752">
        <f t="shared" si="6"/>
        <v>0</v>
      </c>
      <c r="O118" s="752">
        <f t="shared" si="6"/>
        <v>0</v>
      </c>
      <c r="P118" s="752">
        <f t="shared" si="6"/>
        <v>0</v>
      </c>
      <c r="Q118" s="752">
        <f t="shared" si="6"/>
        <v>0</v>
      </c>
      <c r="R118" s="753">
        <f>SUM(R116:R117)</f>
        <v>0</v>
      </c>
      <c r="S118" s="130"/>
      <c r="U118" s="124"/>
      <c r="V118" s="125"/>
    </row>
    <row r="119" spans="2:22" s="109" customFormat="1">
      <c r="B119" s="540" t="s">
        <v>67</v>
      </c>
      <c r="C119" s="536"/>
      <c r="D119" s="132"/>
      <c r="E119" s="132"/>
      <c r="F119" s="132"/>
      <c r="G119" s="132"/>
      <c r="H119" s="132"/>
      <c r="I119" s="132"/>
      <c r="J119" s="132"/>
      <c r="K119" s="133"/>
      <c r="L119" s="133"/>
      <c r="M119" s="133"/>
      <c r="N119" s="133"/>
      <c r="O119" s="133"/>
      <c r="P119" s="133"/>
      <c r="Q119" s="133"/>
      <c r="R119" s="749"/>
      <c r="U119" s="131"/>
      <c r="V119" s="125"/>
    </row>
    <row r="120" spans="2:22" s="13" customFormat="1" ht="32.25" customHeight="1">
      <c r="B120" s="676" t="s">
        <v>950</v>
      </c>
      <c r="C120" s="539"/>
      <c r="D120" s="538">
        <f>SUM(D106,D107,D110,D111,D114,D115,D118,D119)</f>
        <v>0</v>
      </c>
      <c r="E120" s="538">
        <f t="shared" ref="E120:O120" si="7">SUM(E106,E107,E110,E111,E114,E115,E118,E119)</f>
        <v>0</v>
      </c>
      <c r="F120" s="538">
        <f t="shared" si="7"/>
        <v>0</v>
      </c>
      <c r="G120" s="538">
        <f t="shared" si="7"/>
        <v>0</v>
      </c>
      <c r="H120" s="538">
        <f t="shared" si="7"/>
        <v>0</v>
      </c>
      <c r="I120" s="538">
        <f t="shared" si="7"/>
        <v>0</v>
      </c>
      <c r="J120" s="538">
        <f t="shared" si="7"/>
        <v>0</v>
      </c>
      <c r="K120" s="538">
        <f t="shared" si="7"/>
        <v>0</v>
      </c>
      <c r="L120" s="538">
        <f t="shared" si="7"/>
        <v>0</v>
      </c>
      <c r="M120" s="538">
        <f t="shared" si="7"/>
        <v>0</v>
      </c>
      <c r="N120" s="538">
        <f t="shared" si="7"/>
        <v>0</v>
      </c>
      <c r="O120" s="538">
        <f t="shared" si="7"/>
        <v>0</v>
      </c>
      <c r="P120" s="538">
        <f t="shared" ref="P120" si="8">SUM(P106,P107,P110,P111,P114,P115,P118,P119)</f>
        <v>0</v>
      </c>
      <c r="Q120" s="538">
        <f t="shared" ref="Q120:R120" si="9">SUM(Q106,Q107,Q110,Q111,Q114,Q115,Q118,Q119)</f>
        <v>0</v>
      </c>
      <c r="R120" s="538">
        <f t="shared" si="9"/>
        <v>0</v>
      </c>
      <c r="U120" s="124"/>
      <c r="V120" s="125"/>
    </row>
    <row r="121" spans="2:22" ht="20.25" customHeight="1">
      <c r="B121" s="322" t="s">
        <v>533</v>
      </c>
      <c r="C121" s="522"/>
      <c r="D121" s="521"/>
      <c r="E121" s="521"/>
      <c r="F121" s="521"/>
      <c r="G121" s="521"/>
      <c r="H121" s="521"/>
      <c r="I121" s="521"/>
      <c r="J121" s="521"/>
      <c r="K121" s="521"/>
      <c r="L121" s="521"/>
      <c r="M121" s="521"/>
      <c r="N121" s="521"/>
      <c r="O121" s="521"/>
      <c r="P121" s="521"/>
      <c r="Q121" s="521"/>
      <c r="R121" s="521"/>
      <c r="V121" s="11"/>
    </row>
    <row r="122" spans="2:22" ht="20.25" customHeight="1">
      <c r="B122" s="746" t="s">
        <v>994</v>
      </c>
      <c r="C122" s="747"/>
      <c r="D122" s="524"/>
      <c r="E122" s="524"/>
      <c r="F122" s="524"/>
      <c r="G122" s="524"/>
      <c r="H122" s="524"/>
      <c r="I122" s="524"/>
      <c r="J122" s="524"/>
      <c r="K122" s="524"/>
      <c r="L122" s="524"/>
      <c r="M122" s="524"/>
      <c r="N122" s="524"/>
      <c r="O122" s="524"/>
      <c r="P122" s="524"/>
      <c r="Q122" s="524"/>
      <c r="R122" s="524"/>
      <c r="V122" s="11"/>
    </row>
    <row r="123" spans="2:22" ht="15">
      <c r="E123" s="1"/>
    </row>
    <row r="124" spans="2:22" ht="21" hidden="1" customHeight="1">
      <c r="B124" s="93" t="s">
        <v>534</v>
      </c>
      <c r="F124" s="510"/>
    </row>
    <row r="125" spans="2:22" s="24" customFormat="1" ht="27.75" hidden="1" customHeight="1">
      <c r="B125" s="491" t="s">
        <v>554</v>
      </c>
      <c r="C125" s="487"/>
      <c r="D125" s="487"/>
      <c r="E125" s="494"/>
      <c r="F125" s="487"/>
      <c r="G125" s="487"/>
      <c r="H125" s="487"/>
      <c r="I125" s="487"/>
      <c r="J125" s="487"/>
      <c r="T125" s="155"/>
      <c r="U125" s="155"/>
    </row>
    <row r="126" spans="2:22" ht="11.25" hidden="1" customHeight="1">
      <c r="B126" s="29"/>
    </row>
    <row r="127" spans="2:22" s="472" customFormat="1" ht="25.5" hidden="1" customHeight="1">
      <c r="B127" s="486"/>
      <c r="C127" s="483">
        <v>2011</v>
      </c>
      <c r="D127" s="483">
        <v>2012</v>
      </c>
      <c r="E127" s="483">
        <v>2013</v>
      </c>
      <c r="F127" s="483">
        <v>2014</v>
      </c>
      <c r="G127" s="483">
        <v>2015</v>
      </c>
      <c r="H127" s="483">
        <v>2016</v>
      </c>
      <c r="I127" s="483">
        <v>2017</v>
      </c>
      <c r="J127" s="483">
        <v>2018</v>
      </c>
      <c r="K127" s="483">
        <v>2019</v>
      </c>
      <c r="L127" s="483">
        <v>2020</v>
      </c>
      <c r="M127" s="484" t="s">
        <v>26</v>
      </c>
      <c r="T127" s="485"/>
      <c r="U127" s="485"/>
    </row>
    <row r="128" spans="2:22" s="30" customFormat="1" ht="23.25" hidden="1" customHeight="1">
      <c r="B128" s="165">
        <v>2011</v>
      </c>
      <c r="C128" s="478">
        <f>'4.  2011-2014 LRAM'!BA131</f>
        <v>0</v>
      </c>
      <c r="D128" s="479">
        <f>SUM('4.  2011-2014 LRAM'!AM269:AZ269)</f>
        <v>0</v>
      </c>
      <c r="E128" s="479">
        <f>SUM('4.  2011-2014 LRAM'!AM405:AZ405)</f>
        <v>0</v>
      </c>
      <c r="F128" s="480">
        <f>SUM('4.  2011-2014 LRAM'!AM541:AZ541)</f>
        <v>0</v>
      </c>
      <c r="G128" s="480">
        <f>SUM('5.  2015-2027 LRAM'!AE200:AR200)</f>
        <v>0</v>
      </c>
      <c r="H128" s="479">
        <f>SUM('5.  2015-2027 LRAM'!AE390:AR390)</f>
        <v>0</v>
      </c>
      <c r="I128" s="480">
        <f>SUM('5.  2015-2027 LRAM'!AE580:AR580)</f>
        <v>0</v>
      </c>
      <c r="J128" s="479">
        <f>SUM('5.  2015-2027 LRAM'!AE770:AR770)</f>
        <v>0</v>
      </c>
      <c r="K128" s="479">
        <f>SUM('5.  2015-2027 LRAM'!AE965:AR965)</f>
        <v>0</v>
      </c>
      <c r="L128" s="479">
        <f>SUM('5.  2015-2027 LRAM'!AE1160:AR1160)</f>
        <v>0</v>
      </c>
      <c r="M128" s="479">
        <f>SUM(C128:L128)</f>
        <v>0</v>
      </c>
      <c r="T128" s="150"/>
      <c r="U128" s="150"/>
    </row>
    <row r="129" spans="2:21" s="30" customFormat="1" ht="23.25" hidden="1" customHeight="1">
      <c r="B129" s="165">
        <v>2012</v>
      </c>
      <c r="C129" s="481"/>
      <c r="D129" s="480">
        <f>SUM('4.  2011-2014 LRAM'!AM270:AZ270)</f>
        <v>0</v>
      </c>
      <c r="E129" s="479">
        <f>SUM('4.  2011-2014 LRAM'!AM406:AZ406)</f>
        <v>0</v>
      </c>
      <c r="F129" s="480">
        <f>SUM('4.  2011-2014 LRAM'!AM542:AZ542)</f>
        <v>0</v>
      </c>
      <c r="G129" s="480">
        <f>SUM('5.  2015-2027 LRAM'!AE201:AR201)</f>
        <v>0</v>
      </c>
      <c r="H129" s="479">
        <f>SUM('5.  2015-2027 LRAM'!AE391:AR391)</f>
        <v>0</v>
      </c>
      <c r="I129" s="480">
        <f>SUM('5.  2015-2027 LRAM'!AE581:AR581)</f>
        <v>0</v>
      </c>
      <c r="J129" s="479">
        <f>SUM('5.  2015-2027 LRAM'!AE771:AR771)</f>
        <v>0</v>
      </c>
      <c r="K129" s="479">
        <f>SUM('5.  2015-2027 LRAM'!AE966:AR966)</f>
        <v>0</v>
      </c>
      <c r="L129" s="479">
        <f>SUM('5.  2015-2027 LRAM'!AE1161:AR1161)</f>
        <v>0</v>
      </c>
      <c r="M129" s="479">
        <f>SUM(D129:L129)</f>
        <v>0</v>
      </c>
      <c r="T129" s="150"/>
      <c r="U129" s="150"/>
    </row>
    <row r="130" spans="2:21" s="30" customFormat="1" ht="23.25" hidden="1" customHeight="1">
      <c r="B130" s="165">
        <v>2013</v>
      </c>
      <c r="C130" s="482"/>
      <c r="D130" s="482"/>
      <c r="E130" s="480">
        <f>SUM('4.  2011-2014 LRAM'!AM407:AZ407)</f>
        <v>0</v>
      </c>
      <c r="F130" s="480">
        <f>SUM('4.  2011-2014 LRAM'!AM543:AZ543)</f>
        <v>0</v>
      </c>
      <c r="G130" s="480">
        <f>SUM('5.  2015-2027 LRAM'!AE202:AR202)</f>
        <v>0</v>
      </c>
      <c r="H130" s="479">
        <f>SUM('5.  2015-2027 LRAM'!AE392:AR392)</f>
        <v>0</v>
      </c>
      <c r="I130" s="480">
        <f>SUM('5.  2015-2027 LRAM'!AE582:AR582)</f>
        <v>0</v>
      </c>
      <c r="J130" s="479">
        <f>SUM('5.  2015-2027 LRAM'!AE772:AR772)</f>
        <v>0</v>
      </c>
      <c r="K130" s="479">
        <f>SUM('5.  2015-2027 LRAM'!AE967:AR967)</f>
        <v>0</v>
      </c>
      <c r="L130" s="479">
        <f>SUM('5.  2015-2027 LRAM'!AE1162:AR1162)</f>
        <v>0</v>
      </c>
      <c r="M130" s="479">
        <f>SUM(C130:L130)</f>
        <v>0</v>
      </c>
      <c r="T130" s="150"/>
      <c r="U130" s="150"/>
    </row>
    <row r="131" spans="2:21" s="30" customFormat="1" ht="23.25" hidden="1" customHeight="1">
      <c r="B131" s="165">
        <v>2014</v>
      </c>
      <c r="C131" s="482"/>
      <c r="D131" s="482"/>
      <c r="E131" s="482"/>
      <c r="F131" s="480">
        <f>SUM('4.  2011-2014 LRAM'!AM544:AZ544)</f>
        <v>0</v>
      </c>
      <c r="G131" s="480">
        <f>SUM('5.  2015-2027 LRAM'!AE203:AR203)</f>
        <v>0</v>
      </c>
      <c r="H131" s="479">
        <f>SUM('5.  2015-2027 LRAM'!AE393:AR393)</f>
        <v>0</v>
      </c>
      <c r="I131" s="480">
        <f>SUM('5.  2015-2027 LRAM'!AE583:AR583)</f>
        <v>0</v>
      </c>
      <c r="J131" s="479">
        <f>SUM('5.  2015-2027 LRAM'!AE773:AR773)</f>
        <v>0</v>
      </c>
      <c r="K131" s="479">
        <f>SUM('5.  2015-2027 LRAM'!AE968:AR968)</f>
        <v>0</v>
      </c>
      <c r="L131" s="479">
        <f>SUM('5.  2015-2027 LRAM'!AE1163:AR1163)</f>
        <v>0</v>
      </c>
      <c r="M131" s="479">
        <f>SUM(F131:L131)</f>
        <v>0</v>
      </c>
      <c r="T131" s="150"/>
      <c r="U131" s="150"/>
    </row>
    <row r="132" spans="2:21" s="30" customFormat="1" ht="23.25" hidden="1" customHeight="1">
      <c r="B132" s="165">
        <v>2015</v>
      </c>
      <c r="C132" s="482"/>
      <c r="D132" s="482"/>
      <c r="E132" s="482"/>
      <c r="F132" s="482"/>
      <c r="G132" s="480">
        <f>SUM('5.  2015-2027 LRAM'!AE204:AR204)</f>
        <v>0</v>
      </c>
      <c r="H132" s="479">
        <f>SUM('5.  2015-2027 LRAM'!AE394:AR394)</f>
        <v>0</v>
      </c>
      <c r="I132" s="480">
        <f>SUM('5.  2015-2027 LRAM'!AE584:AR584)</f>
        <v>0</v>
      </c>
      <c r="J132" s="479">
        <f>SUM('5.  2015-2027 LRAM'!AE774:AR774)</f>
        <v>0</v>
      </c>
      <c r="K132" s="479">
        <f>SUM('5.  2015-2027 LRAM'!AE969:AR969)</f>
        <v>0</v>
      </c>
      <c r="L132" s="479">
        <f>SUM('5.  2015-2027 LRAM'!AE1164:AR1164)</f>
        <v>0</v>
      </c>
      <c r="M132" s="479">
        <f>SUM(G132:L132)</f>
        <v>0</v>
      </c>
      <c r="T132" s="150"/>
      <c r="U132" s="150"/>
    </row>
    <row r="133" spans="2:21" s="30" customFormat="1" ht="23.25" hidden="1" customHeight="1">
      <c r="B133" s="165">
        <v>2016</v>
      </c>
      <c r="C133" s="482"/>
      <c r="D133" s="482"/>
      <c r="E133" s="482"/>
      <c r="F133" s="482"/>
      <c r="G133" s="482"/>
      <c r="H133" s="479">
        <f>SUM('5.  2015-2027 LRAM'!AE395:AR395)</f>
        <v>0</v>
      </c>
      <c r="I133" s="480">
        <f>SUM('5.  2015-2027 LRAM'!AE585:AR585)</f>
        <v>0</v>
      </c>
      <c r="J133" s="479">
        <f>SUM('5.  2015-2027 LRAM'!AE775:AR775)</f>
        <v>0</v>
      </c>
      <c r="K133" s="479">
        <f>SUM('5.  2015-2027 LRAM'!AE970:AR970)</f>
        <v>0</v>
      </c>
      <c r="L133" s="479">
        <f>SUM('5.  2015-2027 LRAM'!AE1165:AR1165)</f>
        <v>0</v>
      </c>
      <c r="M133" s="479">
        <f>SUM(H133:L133)</f>
        <v>0</v>
      </c>
      <c r="T133" s="150"/>
      <c r="U133" s="150"/>
    </row>
    <row r="134" spans="2:21" s="30" customFormat="1" ht="23.25" hidden="1" customHeight="1">
      <c r="B134" s="165">
        <v>2017</v>
      </c>
      <c r="C134" s="482"/>
      <c r="D134" s="482"/>
      <c r="E134" s="482"/>
      <c r="F134" s="482"/>
      <c r="G134" s="482"/>
      <c r="H134" s="482"/>
      <c r="I134" s="479">
        <f>SUM('5.  2015-2027 LRAM'!AE586:AR586)</f>
        <v>0</v>
      </c>
      <c r="J134" s="479">
        <f>SUM('5.  2015-2027 LRAM'!AE776:AR776)</f>
        <v>0</v>
      </c>
      <c r="K134" s="479">
        <f>SUM('5.  2015-2027 LRAM'!AE971:AR971)</f>
        <v>0</v>
      </c>
      <c r="L134" s="479">
        <f>SUM('5.  2015-2027 LRAM'!AE1166:AR1166)</f>
        <v>0</v>
      </c>
      <c r="M134" s="479">
        <f>SUM(I134:L134)</f>
        <v>0</v>
      </c>
      <c r="T134" s="150"/>
      <c r="U134" s="150"/>
    </row>
    <row r="135" spans="2:21" s="30" customFormat="1" ht="23.25" hidden="1" customHeight="1">
      <c r="B135" s="165">
        <v>2018</v>
      </c>
      <c r="C135" s="482"/>
      <c r="D135" s="482"/>
      <c r="E135" s="482"/>
      <c r="F135" s="482"/>
      <c r="G135" s="482"/>
      <c r="H135" s="482"/>
      <c r="I135" s="482"/>
      <c r="J135" s="479">
        <f>SUM('5.  2015-2027 LRAM'!AE777:AR777)</f>
        <v>0</v>
      </c>
      <c r="K135" s="479">
        <f>SUM('5.  2015-2027 LRAM'!AE972:AR972)</f>
        <v>0</v>
      </c>
      <c r="L135" s="479">
        <f>SUM('5.  2015-2027 LRAM'!AE1167:AR1167)</f>
        <v>3883774.4047966851</v>
      </c>
      <c r="M135" s="479">
        <f>SUM(J135:L135)</f>
        <v>3883774.4047966851</v>
      </c>
      <c r="T135" s="150"/>
      <c r="U135" s="150"/>
    </row>
    <row r="136" spans="2:21" s="30" customFormat="1" ht="23.25" hidden="1" customHeight="1">
      <c r="B136" s="165">
        <v>2019</v>
      </c>
      <c r="C136" s="482"/>
      <c r="D136" s="482"/>
      <c r="E136" s="482"/>
      <c r="F136" s="482"/>
      <c r="G136" s="482"/>
      <c r="H136" s="482"/>
      <c r="I136" s="482"/>
      <c r="J136" s="482"/>
      <c r="K136" s="479">
        <f>SUM('5.  2015-2027 LRAM'!AE973:AR973)</f>
        <v>0</v>
      </c>
      <c r="L136" s="479">
        <f>SUM('5.  2015-2027 LRAM'!AE1168:AR1168)</f>
        <v>2820364.7958032759</v>
      </c>
      <c r="M136" s="479">
        <f>SUM(K136:L136)</f>
        <v>2820364.7958032759</v>
      </c>
      <c r="T136" s="150"/>
      <c r="U136" s="150"/>
    </row>
    <row r="137" spans="2:21" s="30" customFormat="1" ht="23.25" hidden="1" customHeight="1">
      <c r="B137" s="165">
        <v>2020</v>
      </c>
      <c r="C137" s="482"/>
      <c r="D137" s="482"/>
      <c r="E137" s="482"/>
      <c r="F137" s="482"/>
      <c r="G137" s="482"/>
      <c r="H137" s="482"/>
      <c r="I137" s="482"/>
      <c r="J137" s="482"/>
      <c r="K137" s="482"/>
      <c r="L137" s="481">
        <f>SUM('5.  2015-2027 LRAM'!AE1169:AR1169)</f>
        <v>513464.62996193854</v>
      </c>
      <c r="M137" s="481">
        <f>L137</f>
        <v>513464.62996193854</v>
      </c>
      <c r="T137" s="150"/>
      <c r="U137" s="150"/>
    </row>
    <row r="138" spans="2:21" s="164" customFormat="1" ht="24" hidden="1" customHeight="1">
      <c r="B138" s="492" t="s">
        <v>516</v>
      </c>
      <c r="C138" s="478">
        <f>C128</f>
        <v>0</v>
      </c>
      <c r="D138" s="479">
        <f>D128+D129</f>
        <v>0</v>
      </c>
      <c r="E138" s="479">
        <f>E128+E129+E130</f>
        <v>0</v>
      </c>
      <c r="F138" s="479">
        <f>F128+F129+F130+F131</f>
        <v>0</v>
      </c>
      <c r="G138" s="479">
        <f>G128+G129+G130+G131+G132</f>
        <v>0</v>
      </c>
      <c r="H138" s="479">
        <f>H128+H129+H130+H131+H132+H133</f>
        <v>0</v>
      </c>
      <c r="I138" s="479">
        <f>I128+I129+I130+I131+I132+I133+I134</f>
        <v>0</v>
      </c>
      <c r="J138" s="479">
        <f>J128+J129+J130+J131+J132+J133+J134+J135</f>
        <v>0</v>
      </c>
      <c r="K138" s="479">
        <f>K128+K129+K130+K131+K132+K133+K134+K135+K136</f>
        <v>0</v>
      </c>
      <c r="L138" s="479">
        <f>SUM(L128:L137)</f>
        <v>7217603.8305618996</v>
      </c>
      <c r="M138" s="479">
        <f>SUM(M128:M137)</f>
        <v>7217603.8305618996</v>
      </c>
      <c r="T138" s="166"/>
      <c r="U138" s="166"/>
    </row>
    <row r="139" spans="2:21" s="20" customFormat="1" ht="24.75" hidden="1" customHeight="1">
      <c r="B139" s="493" t="s">
        <v>515</v>
      </c>
      <c r="C139" s="477">
        <f>'4.  2011-2014 LRAM'!BA132</f>
        <v>0</v>
      </c>
      <c r="D139" s="477">
        <f>'4.  2011-2014 LRAM'!BA272</f>
        <v>0</v>
      </c>
      <c r="E139" s="477">
        <f>'4.  2011-2014 LRAM'!BA409</f>
        <v>0</v>
      </c>
      <c r="F139" s="477">
        <f>'4.  2011-2014 LRAM'!BA546</f>
        <v>0</v>
      </c>
      <c r="G139" s="477">
        <f>'5.  2015-2027 LRAM'!AS206</f>
        <v>0</v>
      </c>
      <c r="H139" s="477">
        <f>'5.  2015-2027 LRAM'!AS397</f>
        <v>0</v>
      </c>
      <c r="I139" s="477">
        <f>'5.  2015-2027 LRAM'!AS588</f>
        <v>0</v>
      </c>
      <c r="J139" s="477">
        <f>'5.  2015-2027 LRAM'!AS779</f>
        <v>0</v>
      </c>
      <c r="K139" s="477">
        <f>'5.  2015-2027 LRAM'!AS975</f>
        <v>0</v>
      </c>
      <c r="L139" s="477">
        <f>'5.  2015-2027 LRAM'!AS1171</f>
        <v>6897608.3821016066</v>
      </c>
      <c r="M139" s="479">
        <f>SUM(C139:L139)</f>
        <v>6897608.3821016066</v>
      </c>
      <c r="T139" s="71"/>
      <c r="U139" s="71"/>
    </row>
    <row r="140" spans="2:21" ht="24.75" hidden="1" customHeight="1">
      <c r="B140" s="493" t="s">
        <v>43</v>
      </c>
      <c r="C140" s="477">
        <f>'6.  Carrying Charges'!W28</f>
        <v>0</v>
      </c>
      <c r="D140" s="477">
        <f>'6.  Carrying Charges'!W43</f>
        <v>0</v>
      </c>
      <c r="E140" s="477">
        <f>'6.  Carrying Charges'!W58</f>
        <v>0</v>
      </c>
      <c r="F140" s="477">
        <f>'6.  Carrying Charges'!W73</f>
        <v>0</v>
      </c>
      <c r="G140" s="477">
        <f>'6.  Carrying Charges'!W88</f>
        <v>0</v>
      </c>
      <c r="H140" s="477">
        <f>'6.  Carrying Charges'!W103</f>
        <v>0</v>
      </c>
      <c r="I140" s="477">
        <f>'6.  Carrying Charges'!W118</f>
        <v>0</v>
      </c>
      <c r="J140" s="477">
        <f>'6.  Carrying Charges'!W133</f>
        <v>0</v>
      </c>
      <c r="K140" s="477">
        <f>'6.  Carrying Charges'!W148</f>
        <v>0</v>
      </c>
      <c r="L140" s="477">
        <f>'6.  Carrying Charges'!W163</f>
        <v>1372.6471424577983</v>
      </c>
      <c r="M140" s="479">
        <f>SUM(C140:L140)</f>
        <v>1372.6471424577983</v>
      </c>
    </row>
    <row r="141" spans="2:21" ht="23.25" hidden="1" customHeight="1">
      <c r="B141" s="492" t="s">
        <v>26</v>
      </c>
      <c r="C141" s="477">
        <f>C138-C139+C140</f>
        <v>0</v>
      </c>
      <c r="D141" s="477">
        <f t="shared" ref="D141:J141" si="10">D138-D139+D140</f>
        <v>0</v>
      </c>
      <c r="E141" s="477">
        <f t="shared" si="10"/>
        <v>0</v>
      </c>
      <c r="F141" s="477">
        <f t="shared" si="10"/>
        <v>0</v>
      </c>
      <c r="G141" s="477">
        <f t="shared" si="10"/>
        <v>0</v>
      </c>
      <c r="H141" s="477">
        <f t="shared" si="10"/>
        <v>0</v>
      </c>
      <c r="I141" s="477">
        <f t="shared" si="10"/>
        <v>0</v>
      </c>
      <c r="J141" s="477">
        <f t="shared" si="10"/>
        <v>0</v>
      </c>
      <c r="K141" s="477">
        <f>K138-K139+K140</f>
        <v>0</v>
      </c>
      <c r="L141" s="477">
        <f>L138-L139+L140</f>
        <v>321368.09560275078</v>
      </c>
      <c r="M141" s="477">
        <f>M138-M139+M140</f>
        <v>321368.09560275078</v>
      </c>
    </row>
    <row r="142" spans="2:21" ht="15.6" hidden="1" customHeight="1"/>
    <row r="143" spans="2:21">
      <c r="B143" s="510" t="s">
        <v>523</v>
      </c>
    </row>
  </sheetData>
  <mergeCells count="23">
    <mergeCell ref="B99:L99"/>
    <mergeCell ref="B101:L101"/>
    <mergeCell ref="B100:L100"/>
    <mergeCell ref="B38:C38"/>
    <mergeCell ref="B39:C39"/>
    <mergeCell ref="B40:C40"/>
    <mergeCell ref="B41:C41"/>
    <mergeCell ref="B49:L49"/>
    <mergeCell ref="B50:L50"/>
    <mergeCell ref="B51:L51"/>
    <mergeCell ref="B42:C42"/>
    <mergeCell ref="B43:C43"/>
    <mergeCell ref="B44:C44"/>
    <mergeCell ref="B33:C33"/>
    <mergeCell ref="B34:C34"/>
    <mergeCell ref="B35:C35"/>
    <mergeCell ref="B36:C36"/>
    <mergeCell ref="B37:C37"/>
    <mergeCell ref="B27:G27"/>
    <mergeCell ref="B29:C29"/>
    <mergeCell ref="B30:C30"/>
    <mergeCell ref="B31:C31"/>
    <mergeCell ref="B32:C32"/>
  </mergeCells>
  <hyperlinks>
    <hyperlink ref="B143" location="'1.  LRAMVA Summary'!A1" display="Return to top" xr:uid="{00000000-0004-0000-0400-000001000000}"/>
    <hyperlink ref="B94"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61"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981075</xdr:colOff>
                    <xdr:row>54</xdr:row>
                    <xdr:rowOff>28575</xdr:rowOff>
                  </from>
                  <to>
                    <xdr:col>2</xdr:col>
                    <xdr:colOff>1400175</xdr:colOff>
                    <xdr:row>81</xdr:row>
                    <xdr:rowOff>142875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981075</xdr:colOff>
                    <xdr:row>57</xdr:row>
                    <xdr:rowOff>28575</xdr:rowOff>
                  </from>
                  <to>
                    <xdr:col>2</xdr:col>
                    <xdr:colOff>1400175</xdr:colOff>
                    <xdr:row>81</xdr:row>
                    <xdr:rowOff>142875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981075</xdr:colOff>
                    <xdr:row>60</xdr:row>
                    <xdr:rowOff>28575</xdr:rowOff>
                  </from>
                  <to>
                    <xdr:col>2</xdr:col>
                    <xdr:colOff>1400175</xdr:colOff>
                    <xdr:row>81</xdr:row>
                    <xdr:rowOff>142875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981075</xdr:colOff>
                    <xdr:row>63</xdr:row>
                    <xdr:rowOff>28575</xdr:rowOff>
                  </from>
                  <to>
                    <xdr:col>2</xdr:col>
                    <xdr:colOff>1400175</xdr:colOff>
                    <xdr:row>81</xdr:row>
                    <xdr:rowOff>142875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981075</xdr:colOff>
                    <xdr:row>66</xdr:row>
                    <xdr:rowOff>28575</xdr:rowOff>
                  </from>
                  <to>
                    <xdr:col>2</xdr:col>
                    <xdr:colOff>1400175</xdr:colOff>
                    <xdr:row>81</xdr:row>
                    <xdr:rowOff>142875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981075</xdr:colOff>
                    <xdr:row>69</xdr:row>
                    <xdr:rowOff>38100</xdr:rowOff>
                  </from>
                  <to>
                    <xdr:col>2</xdr:col>
                    <xdr:colOff>1400175</xdr:colOff>
                    <xdr:row>81</xdr:row>
                    <xdr:rowOff>142875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981075</xdr:colOff>
                    <xdr:row>72</xdr:row>
                    <xdr:rowOff>38100</xdr:rowOff>
                  </from>
                  <to>
                    <xdr:col>2</xdr:col>
                    <xdr:colOff>1400175</xdr:colOff>
                    <xdr:row>81</xdr:row>
                    <xdr:rowOff>142875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81</xdr:row>
                    <xdr:rowOff>142875</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981075</xdr:colOff>
                    <xdr:row>78</xdr:row>
                    <xdr:rowOff>76200</xdr:rowOff>
                  </from>
                  <to>
                    <xdr:col>2</xdr:col>
                    <xdr:colOff>1400175</xdr:colOff>
                    <xdr:row>81</xdr:row>
                    <xdr:rowOff>142875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981075</xdr:colOff>
                    <xdr:row>103</xdr:row>
                    <xdr:rowOff>0</xdr:rowOff>
                  </from>
                  <to>
                    <xdr:col>2</xdr:col>
                    <xdr:colOff>1400175</xdr:colOff>
                    <xdr:row>104</xdr:row>
                    <xdr:rowOff>142875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981075</xdr:colOff>
                    <xdr:row>103</xdr:row>
                    <xdr:rowOff>28575</xdr:rowOff>
                  </from>
                  <to>
                    <xdr:col>2</xdr:col>
                    <xdr:colOff>1400175</xdr:colOff>
                    <xdr:row>104</xdr:row>
                    <xdr:rowOff>180975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981075</xdr:colOff>
                    <xdr:row>107</xdr:row>
                    <xdr:rowOff>28575</xdr:rowOff>
                  </from>
                  <to>
                    <xdr:col>2</xdr:col>
                    <xdr:colOff>1400175</xdr:colOff>
                    <xdr:row>108</xdr:row>
                    <xdr:rowOff>180975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981075</xdr:colOff>
                    <xdr:row>111</xdr:row>
                    <xdr:rowOff>28575</xdr:rowOff>
                  </from>
                  <to>
                    <xdr:col>2</xdr:col>
                    <xdr:colOff>1400175</xdr:colOff>
                    <xdr:row>112</xdr:row>
                    <xdr:rowOff>180975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981075</xdr:colOff>
                    <xdr:row>115</xdr:row>
                    <xdr:rowOff>66675</xdr:rowOff>
                  </from>
                  <to>
                    <xdr:col>2</xdr:col>
                    <xdr:colOff>1400175</xdr:colOff>
                    <xdr:row>116</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981075</xdr:colOff>
                    <xdr:row>81</xdr:row>
                    <xdr:rowOff>76200</xdr:rowOff>
                  </from>
                  <to>
                    <xdr:col>2</xdr:col>
                    <xdr:colOff>1400175</xdr:colOff>
                    <xdr:row>83</xdr:row>
                    <xdr:rowOff>28575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981075</xdr:colOff>
                    <xdr:row>84</xdr:row>
                    <xdr:rowOff>76200</xdr:rowOff>
                  </from>
                  <to>
                    <xdr:col>2</xdr:col>
                    <xdr:colOff>1400175</xdr:colOff>
                    <xdr:row>86</xdr:row>
                    <xdr:rowOff>28575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981075</xdr:colOff>
                    <xdr:row>87</xdr:row>
                    <xdr:rowOff>76200</xdr:rowOff>
                  </from>
                  <to>
                    <xdr:col>2</xdr:col>
                    <xdr:colOff>1400175</xdr:colOff>
                    <xdr:row>89</xdr:row>
                    <xdr:rowOff>28575</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981075</xdr:colOff>
                    <xdr:row>90</xdr:row>
                    <xdr:rowOff>76200</xdr:rowOff>
                  </from>
                  <to>
                    <xdr:col>2</xdr:col>
                    <xdr:colOff>1400175</xdr:colOff>
                    <xdr:row>92</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2:K57"/>
  <sheetViews>
    <sheetView tabSelected="1" topLeftCell="B1" zoomScale="85" zoomScaleNormal="85" workbookViewId="0">
      <selection activeCell="N9" sqref="N9"/>
    </sheetView>
  </sheetViews>
  <sheetFormatPr defaultColWidth="9" defaultRowHeight="15"/>
  <cols>
    <col min="1" max="1" width="5.42578125" style="1" customWidth="1"/>
    <col min="2" max="2" width="27" style="1" customWidth="1"/>
    <col min="3" max="3" width="24.42578125" style="1" customWidth="1"/>
    <col min="4" max="4" width="23.42578125" style="1" customWidth="1"/>
    <col min="5" max="5" width="28.5703125" style="1" customWidth="1"/>
    <col min="6" max="6" width="44" style="1" customWidth="1"/>
    <col min="7" max="7" width="72.5703125" style="1" customWidth="1"/>
    <col min="8" max="16384" width="9" style="1"/>
  </cols>
  <sheetData>
    <row r="2" spans="11:11">
      <c r="K2" s="846" t="s">
        <v>1136</v>
      </c>
    </row>
    <row r="3" spans="11:11">
      <c r="K3" s="846" t="s">
        <v>1120</v>
      </c>
    </row>
    <row r="4" spans="11:11">
      <c r="K4" s="846" t="s">
        <v>1132</v>
      </c>
    </row>
    <row r="5" spans="11:11">
      <c r="K5" s="846" t="s">
        <v>1133</v>
      </c>
    </row>
    <row r="6" spans="11:11">
      <c r="K6" s="846" t="s">
        <v>1134</v>
      </c>
    </row>
    <row r="7" spans="11:11">
      <c r="K7" s="846" t="s">
        <v>1135</v>
      </c>
    </row>
    <row r="8" spans="11:11">
      <c r="K8" s="847" t="s">
        <v>1137</v>
      </c>
    </row>
    <row r="20" spans="2:8" ht="15.75" thickBot="1"/>
    <row r="21" spans="2:8" ht="26.25" customHeight="1" thickBot="1">
      <c r="B21" s="67" t="s">
        <v>171</v>
      </c>
      <c r="C21" s="99" t="s">
        <v>175</v>
      </c>
    </row>
    <row r="22" spans="2:8" ht="26.25" customHeight="1" thickBot="1">
      <c r="C22" s="101" t="s">
        <v>405</v>
      </c>
    </row>
    <row r="23" spans="2:8" ht="27" customHeight="1" thickBot="1">
      <c r="C23" s="490" t="s">
        <v>548</v>
      </c>
    </row>
    <row r="26" spans="2:8" ht="15.75">
      <c r="B26" s="67" t="s">
        <v>609</v>
      </c>
    </row>
    <row r="27" spans="2:8" ht="13.5" customHeight="1"/>
    <row r="28" spans="2:8" ht="41.1" customHeight="1">
      <c r="B28" s="892" t="s">
        <v>662</v>
      </c>
      <c r="C28" s="892"/>
      <c r="D28" s="892"/>
      <c r="E28" s="892"/>
      <c r="F28" s="892"/>
      <c r="G28" s="892"/>
      <c r="H28" s="892"/>
    </row>
    <row r="30" spans="2:8" s="527" customFormat="1" ht="15.75">
      <c r="B30" s="535" t="s">
        <v>543</v>
      </c>
      <c r="C30" s="535" t="s">
        <v>558</v>
      </c>
      <c r="D30" s="535" t="s">
        <v>542</v>
      </c>
      <c r="E30" s="905" t="s">
        <v>34</v>
      </c>
      <c r="F30" s="906"/>
      <c r="G30" s="905" t="s">
        <v>541</v>
      </c>
      <c r="H30" s="906"/>
    </row>
    <row r="31" spans="2:8" ht="42" customHeight="1">
      <c r="B31" s="526">
        <v>1</v>
      </c>
      <c r="C31" s="556" t="s">
        <v>547</v>
      </c>
      <c r="D31" s="829" t="s">
        <v>1124</v>
      </c>
      <c r="E31" s="907" t="s">
        <v>1125</v>
      </c>
      <c r="F31" s="908"/>
      <c r="G31" s="907" t="s">
        <v>1126</v>
      </c>
      <c r="H31" s="908"/>
    </row>
    <row r="32" spans="2:8" ht="31.5" customHeight="1">
      <c r="B32" s="526">
        <v>2</v>
      </c>
      <c r="C32" s="556" t="s">
        <v>169</v>
      </c>
      <c r="D32" s="829" t="s">
        <v>1098</v>
      </c>
      <c r="E32" s="907" t="s">
        <v>1091</v>
      </c>
      <c r="F32" s="908"/>
      <c r="G32" s="907" t="s">
        <v>1092</v>
      </c>
      <c r="H32" s="908"/>
    </row>
    <row r="33" spans="2:8" ht="66.75" customHeight="1">
      <c r="B33" s="526">
        <v>3</v>
      </c>
      <c r="C33" s="556" t="s">
        <v>368</v>
      </c>
      <c r="D33" s="828" t="s">
        <v>1093</v>
      </c>
      <c r="E33" s="841" t="s">
        <v>1099</v>
      </c>
      <c r="F33" s="842"/>
      <c r="G33" s="843" t="s">
        <v>1094</v>
      </c>
      <c r="H33" s="844"/>
    </row>
    <row r="34" spans="2:8" ht="14.45" customHeight="1">
      <c r="B34" s="526">
        <v>4</v>
      </c>
      <c r="C34" s="556" t="s">
        <v>368</v>
      </c>
      <c r="D34" s="829" t="s">
        <v>1095</v>
      </c>
      <c r="E34" s="841" t="s">
        <v>1096</v>
      </c>
      <c r="F34" s="842"/>
      <c r="G34" s="841" t="s">
        <v>1097</v>
      </c>
      <c r="H34" s="842"/>
    </row>
    <row r="35" spans="2:8" ht="14.45" customHeight="1">
      <c r="B35" s="526">
        <v>5</v>
      </c>
      <c r="C35" s="556" t="s">
        <v>369</v>
      </c>
      <c r="D35" s="833" t="s">
        <v>1108</v>
      </c>
      <c r="E35" s="837" t="s">
        <v>1109</v>
      </c>
      <c r="F35" s="838"/>
      <c r="G35" s="839" t="s">
        <v>1110</v>
      </c>
      <c r="H35" s="840"/>
    </row>
    <row r="36" spans="2:8" ht="45">
      <c r="B36" s="526">
        <v>6</v>
      </c>
      <c r="C36" s="556" t="s">
        <v>369</v>
      </c>
      <c r="D36" s="833" t="s">
        <v>1113</v>
      </c>
      <c r="E36" s="837" t="s">
        <v>1111</v>
      </c>
      <c r="F36" s="838"/>
      <c r="G36" s="839" t="s">
        <v>1112</v>
      </c>
      <c r="H36" s="840"/>
    </row>
    <row r="37" spans="2:8">
      <c r="B37" s="526">
        <v>7</v>
      </c>
      <c r="C37" s="556"/>
      <c r="D37" s="525"/>
      <c r="E37" s="901"/>
      <c r="F37" s="902"/>
      <c r="G37" s="903"/>
      <c r="H37" s="904"/>
    </row>
    <row r="38" spans="2:8">
      <c r="B38" s="526">
        <v>8</v>
      </c>
      <c r="C38" s="556"/>
      <c r="D38" s="525"/>
      <c r="E38" s="901"/>
      <c r="F38" s="902"/>
      <c r="G38" s="903"/>
      <c r="H38" s="904"/>
    </row>
    <row r="39" spans="2:8">
      <c r="B39" s="526">
        <v>9</v>
      </c>
      <c r="C39" s="556"/>
      <c r="D39" s="525"/>
      <c r="E39" s="901"/>
      <c r="F39" s="902"/>
      <c r="G39" s="903"/>
      <c r="H39" s="904"/>
    </row>
    <row r="40" spans="2:8">
      <c r="B40" s="526">
        <v>10</v>
      </c>
      <c r="C40" s="556"/>
      <c r="D40" s="525"/>
      <c r="E40" s="901"/>
      <c r="F40" s="902"/>
      <c r="G40" s="903"/>
      <c r="H40" s="904"/>
    </row>
    <row r="41" spans="2:8">
      <c r="B41" s="526" t="s">
        <v>477</v>
      </c>
      <c r="C41" s="556"/>
      <c r="D41" s="525"/>
      <c r="E41" s="901"/>
      <c r="F41" s="902"/>
      <c r="G41" s="903"/>
      <c r="H41" s="904"/>
    </row>
    <row r="43" spans="2:8" ht="30.75" customHeight="1">
      <c r="B43" s="67" t="s">
        <v>605</v>
      </c>
    </row>
    <row r="44" spans="2:8" ht="23.25" customHeight="1">
      <c r="B44" s="489" t="s">
        <v>610</v>
      </c>
      <c r="C44" s="524"/>
      <c r="D44" s="524"/>
      <c r="E44" s="524"/>
      <c r="F44" s="524"/>
      <c r="G44" s="524"/>
      <c r="H44" s="524"/>
    </row>
    <row r="46" spans="2:8" s="30" customFormat="1" ht="15.75">
      <c r="B46" s="535" t="s">
        <v>543</v>
      </c>
      <c r="C46" s="535" t="s">
        <v>558</v>
      </c>
      <c r="D46" s="535" t="s">
        <v>542</v>
      </c>
      <c r="E46" s="905" t="s">
        <v>34</v>
      </c>
      <c r="F46" s="906"/>
      <c r="G46" s="905" t="s">
        <v>541</v>
      </c>
      <c r="H46" s="906"/>
    </row>
    <row r="47" spans="2:8">
      <c r="B47" s="526">
        <v>1</v>
      </c>
      <c r="C47" s="556"/>
      <c r="D47" s="525"/>
      <c r="E47" s="901"/>
      <c r="F47" s="902"/>
      <c r="G47" s="903"/>
      <c r="H47" s="904"/>
    </row>
    <row r="48" spans="2:8">
      <c r="B48" s="526">
        <v>2</v>
      </c>
      <c r="C48" s="556"/>
      <c r="D48" s="525"/>
      <c r="E48" s="901"/>
      <c r="F48" s="902"/>
      <c r="G48" s="903"/>
      <c r="H48" s="904"/>
    </row>
    <row r="49" spans="2:8">
      <c r="B49" s="526">
        <v>3</v>
      </c>
      <c r="C49" s="556"/>
      <c r="D49" s="525"/>
      <c r="E49" s="901"/>
      <c r="F49" s="902"/>
      <c r="G49" s="903"/>
      <c r="H49" s="904"/>
    </row>
    <row r="50" spans="2:8">
      <c r="B50" s="526">
        <v>4</v>
      </c>
      <c r="C50" s="556"/>
      <c r="D50" s="525"/>
      <c r="E50" s="901"/>
      <c r="F50" s="902"/>
      <c r="G50" s="903"/>
      <c r="H50" s="904"/>
    </row>
    <row r="51" spans="2:8">
      <c r="B51" s="526">
        <v>5</v>
      </c>
      <c r="C51" s="556"/>
      <c r="D51" s="525"/>
      <c r="E51" s="901"/>
      <c r="F51" s="902"/>
      <c r="G51" s="903"/>
      <c r="H51" s="904"/>
    </row>
    <row r="52" spans="2:8">
      <c r="B52" s="526">
        <v>6</v>
      </c>
      <c r="C52" s="556"/>
      <c r="D52" s="525"/>
      <c r="E52" s="901"/>
      <c r="F52" s="902"/>
      <c r="G52" s="903"/>
      <c r="H52" s="904"/>
    </row>
    <row r="53" spans="2:8">
      <c r="B53" s="526">
        <v>7</v>
      </c>
      <c r="C53" s="556"/>
      <c r="D53" s="525"/>
      <c r="E53" s="901"/>
      <c r="F53" s="902"/>
      <c r="G53" s="903"/>
      <c r="H53" s="904"/>
    </row>
    <row r="54" spans="2:8">
      <c r="B54" s="526">
        <v>8</v>
      </c>
      <c r="C54" s="556"/>
      <c r="D54" s="525"/>
      <c r="E54" s="901"/>
      <c r="F54" s="902"/>
      <c r="G54" s="903"/>
      <c r="H54" s="904"/>
    </row>
    <row r="55" spans="2:8">
      <c r="B55" s="526">
        <v>9</v>
      </c>
      <c r="C55" s="556"/>
      <c r="D55" s="525"/>
      <c r="E55" s="901"/>
      <c r="F55" s="902"/>
      <c r="G55" s="903"/>
      <c r="H55" s="904"/>
    </row>
    <row r="56" spans="2:8">
      <c r="B56" s="526">
        <v>10</v>
      </c>
      <c r="C56" s="556"/>
      <c r="D56" s="525"/>
      <c r="E56" s="901"/>
      <c r="F56" s="902"/>
      <c r="G56" s="903"/>
      <c r="H56" s="904"/>
    </row>
    <row r="57" spans="2:8">
      <c r="B57" s="526" t="s">
        <v>477</v>
      </c>
      <c r="C57" s="556"/>
      <c r="D57" s="525"/>
      <c r="E57" s="901"/>
      <c r="F57" s="902"/>
      <c r="G57" s="903"/>
      <c r="H57" s="904"/>
    </row>
  </sheetData>
  <mergeCells count="41">
    <mergeCell ref="G37:H37"/>
    <mergeCell ref="G38:H38"/>
    <mergeCell ref="G39:H39"/>
    <mergeCell ref="B28:H28"/>
    <mergeCell ref="E40:F40"/>
    <mergeCell ref="G30:H30"/>
    <mergeCell ref="E30:F30"/>
    <mergeCell ref="E31:F31"/>
    <mergeCell ref="E32:F32"/>
    <mergeCell ref="E37:F37"/>
    <mergeCell ref="E38:F38"/>
    <mergeCell ref="E39:F39"/>
    <mergeCell ref="G31:H31"/>
    <mergeCell ref="G32:H32"/>
    <mergeCell ref="G40:H40"/>
    <mergeCell ref="G41:H41"/>
    <mergeCell ref="E46:F46"/>
    <mergeCell ref="G46:H46"/>
    <mergeCell ref="E41:F41"/>
    <mergeCell ref="E47:F47"/>
    <mergeCell ref="G47:H47"/>
    <mergeCell ref="E48:F48"/>
    <mergeCell ref="G48:H48"/>
    <mergeCell ref="E49:F49"/>
    <mergeCell ref="G49:H49"/>
    <mergeCell ref="E50:F50"/>
    <mergeCell ref="G50:H50"/>
    <mergeCell ref="E51:F51"/>
    <mergeCell ref="G51:H51"/>
    <mergeCell ref="E52:F52"/>
    <mergeCell ref="G52:H52"/>
    <mergeCell ref="E56:F56"/>
    <mergeCell ref="G56:H56"/>
    <mergeCell ref="E57:F57"/>
    <mergeCell ref="G57:H57"/>
    <mergeCell ref="E53:F53"/>
    <mergeCell ref="G53:H53"/>
    <mergeCell ref="E54:F54"/>
    <mergeCell ref="G54:H54"/>
    <mergeCell ref="E55:F55"/>
    <mergeCell ref="G55:H55"/>
  </mergeCells>
  <pageMargins left="0.70866141732283472" right="0.70866141732283472" top="0.74803149606299213" bottom="0.74803149606299213" header="0.31496062992125984" footer="0.31496062992125984"/>
  <pageSetup paperSize="17" scale="74"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C47:C57 C31:C41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2:R70"/>
  <sheetViews>
    <sheetView zoomScale="70" zoomScaleNormal="70" workbookViewId="0">
      <selection activeCell="N2" sqref="N2:N8"/>
    </sheetView>
  </sheetViews>
  <sheetFormatPr defaultColWidth="9" defaultRowHeight="15"/>
  <cols>
    <col min="1" max="1" width="5.42578125" style="1" customWidth="1"/>
    <col min="2" max="2" width="27.42578125" style="9" customWidth="1"/>
    <col min="3" max="3" width="23" style="9" customWidth="1"/>
    <col min="4" max="4" width="32.42578125" style="1" customWidth="1"/>
    <col min="5" max="5" width="26.42578125" style="1" customWidth="1"/>
    <col min="6" max="6" width="24" style="1" customWidth="1"/>
    <col min="7" max="7" width="21.42578125" style="1" customWidth="1"/>
    <col min="8" max="8" width="24" style="1" customWidth="1"/>
    <col min="9" max="13" width="22" style="1" customWidth="1"/>
    <col min="14" max="14" width="26" style="1" customWidth="1"/>
    <col min="15" max="16" width="22" style="1" customWidth="1"/>
    <col min="17" max="17" width="16.42578125" style="1" customWidth="1"/>
    <col min="18" max="18" width="13.5703125" style="1" customWidth="1"/>
    <col min="19" max="19" width="14" style="1" customWidth="1"/>
    <col min="20" max="20" width="20" style="1" customWidth="1"/>
    <col min="21" max="21" width="10" style="1" customWidth="1"/>
    <col min="22" max="30" width="14" style="1" customWidth="1"/>
    <col min="31" max="16384" width="9" style="1"/>
  </cols>
  <sheetData>
    <row r="2" spans="2:17" ht="151.5" customHeight="1"/>
    <row r="3" spans="2:17" ht="21.75" customHeight="1">
      <c r="B3" s="73"/>
      <c r="C3" s="73"/>
      <c r="D3" s="73"/>
      <c r="E3" s="73"/>
      <c r="F3" s="73"/>
      <c r="G3" s="73"/>
      <c r="H3" s="73"/>
      <c r="I3" s="73"/>
      <c r="J3" s="73"/>
      <c r="K3" s="73"/>
      <c r="L3" s="73"/>
      <c r="M3" s="73"/>
      <c r="N3" s="73"/>
      <c r="O3" s="73"/>
      <c r="P3" s="73"/>
      <c r="Q3" s="73"/>
    </row>
    <row r="4" spans="2:17" ht="22.5" customHeight="1" thickBot="1">
      <c r="B4" s="38"/>
      <c r="C4" s="21"/>
      <c r="D4" s="13"/>
      <c r="E4" s="118"/>
      <c r="F4" s="13"/>
      <c r="G4" s="13"/>
      <c r="H4" s="55"/>
      <c r="I4" s="118"/>
      <c r="J4" s="118"/>
      <c r="K4" s="118"/>
      <c r="L4" s="118"/>
      <c r="M4" s="118"/>
      <c r="N4" s="118"/>
      <c r="O4" s="118"/>
      <c r="P4" s="118"/>
      <c r="Q4" s="118"/>
    </row>
    <row r="5" spans="2:17" s="2" customFormat="1" ht="27" customHeight="1" thickBot="1">
      <c r="B5" s="234" t="s">
        <v>171</v>
      </c>
      <c r="C5" s="405"/>
      <c r="D5" s="220" t="s">
        <v>175</v>
      </c>
      <c r="E5" s="389"/>
      <c r="F5" s="389"/>
      <c r="G5" s="389"/>
      <c r="H5" s="389"/>
      <c r="I5" s="389"/>
      <c r="J5" s="389"/>
      <c r="K5" s="389"/>
      <c r="L5" s="389"/>
      <c r="M5" s="389"/>
      <c r="N5" s="389"/>
      <c r="O5" s="389"/>
      <c r="P5" s="389"/>
      <c r="Q5" s="389"/>
    </row>
    <row r="6" spans="2:17" s="2" customFormat="1" ht="24" customHeight="1" thickBot="1">
      <c r="B6" s="406"/>
      <c r="C6" s="405"/>
      <c r="D6" s="407" t="s">
        <v>405</v>
      </c>
      <c r="F6" s="389"/>
      <c r="G6" s="389"/>
      <c r="H6" s="389"/>
      <c r="I6" s="389"/>
      <c r="J6" s="389"/>
      <c r="K6" s="389"/>
      <c r="L6" s="389"/>
      <c r="M6" s="389"/>
      <c r="N6" s="389"/>
      <c r="O6" s="389"/>
      <c r="P6" s="389"/>
      <c r="Q6" s="389"/>
    </row>
    <row r="7" spans="2:17" s="2" customFormat="1" ht="28.5" customHeight="1" thickBot="1">
      <c r="B7" s="406"/>
      <c r="C7" s="405"/>
      <c r="D7" s="223" t="s">
        <v>172</v>
      </c>
      <c r="E7" s="389"/>
      <c r="F7" s="389"/>
      <c r="G7" s="389"/>
      <c r="H7" s="389"/>
      <c r="I7" s="389"/>
      <c r="J7" s="389"/>
      <c r="K7" s="389"/>
      <c r="L7" s="389"/>
      <c r="M7" s="389"/>
      <c r="N7" s="389"/>
      <c r="O7" s="389"/>
      <c r="P7" s="389"/>
      <c r="Q7" s="389"/>
    </row>
    <row r="8" spans="2:17" s="83" customFormat="1" ht="29.25" customHeight="1" thickBot="1">
      <c r="D8" s="490" t="s">
        <v>548</v>
      </c>
      <c r="P8" s="84"/>
      <c r="Q8" s="84"/>
    </row>
    <row r="9" spans="2:17" s="83" customFormat="1" ht="30" customHeight="1">
      <c r="D9" s="495"/>
      <c r="P9" s="84"/>
      <c r="Q9" s="84"/>
    </row>
    <row r="10" spans="2:17" s="2" customFormat="1" ht="24.75" customHeight="1">
      <c r="B10" s="93" t="s">
        <v>410</v>
      </c>
      <c r="C10" s="13"/>
      <c r="D10" s="404">
        <v>2020</v>
      </c>
    </row>
    <row r="11" spans="2:17" s="13" customFormat="1" ht="16.5" customHeight="1"/>
    <row r="12" spans="2:17" s="13" customFormat="1" ht="36.75" customHeight="1">
      <c r="B12" s="909" t="s">
        <v>896</v>
      </c>
      <c r="C12" s="909"/>
      <c r="D12" s="909"/>
      <c r="E12" s="909"/>
      <c r="F12" s="909"/>
      <c r="G12" s="909"/>
      <c r="H12" s="909"/>
      <c r="I12" s="909"/>
      <c r="J12" s="909"/>
      <c r="K12" s="909"/>
      <c r="L12" s="909"/>
      <c r="M12" s="909"/>
      <c r="N12" s="531"/>
      <c r="O12" s="531"/>
      <c r="P12" s="531"/>
      <c r="Q12" s="531"/>
    </row>
    <row r="13" spans="2:17" s="2" customFormat="1" ht="15.75" customHeight="1"/>
    <row r="14" spans="2:17" s="13" customFormat="1" ht="48" customHeight="1">
      <c r="C14" s="208" t="str">
        <f>'1.  LRAMVA Summary'!R53</f>
        <v>Total</v>
      </c>
      <c r="D14" s="208" t="str">
        <f>'1.  LRAMVA Summary'!D53</f>
        <v>Residential</v>
      </c>
      <c r="E14" s="208" t="str">
        <f>'1.  LRAMVA Summary'!E53</f>
        <v>Competitive Sector Multi-Unit Residential Service</v>
      </c>
      <c r="F14" s="208" t="str">
        <f>'1.  LRAMVA Summary'!F53</f>
        <v>GS &lt;50kW</v>
      </c>
      <c r="G14" s="208" t="str">
        <f>'1.  LRAMVA Summary'!G53</f>
        <v>GS 50-999kW</v>
      </c>
      <c r="H14" s="208" t="str">
        <f>'1.  LRAMVA Summary'!H53</f>
        <v>GS 1000-4999kW</v>
      </c>
      <c r="I14" s="208" t="str">
        <f>'1.  LRAMVA Summary'!I53</f>
        <v>Large Use</v>
      </c>
      <c r="J14" s="208" t="str">
        <f>'1.  LRAMVA Summary'!J53</f>
        <v/>
      </c>
      <c r="K14" s="208" t="str">
        <f>'1.  LRAMVA Summary'!K53</f>
        <v/>
      </c>
      <c r="L14" s="208" t="str">
        <f>'1.  LRAMVA Summary'!L53</f>
        <v/>
      </c>
      <c r="M14" s="208" t="str">
        <f>'1.  LRAMVA Summary'!M53</f>
        <v/>
      </c>
      <c r="N14" s="208" t="str">
        <f>'1.  LRAMVA Summary'!N53</f>
        <v/>
      </c>
      <c r="O14" s="208" t="str">
        <f>'1.  LRAMVA Summary'!O53</f>
        <v/>
      </c>
      <c r="P14" s="208" t="str">
        <f>'1.  LRAMVA Summary'!P53</f>
        <v/>
      </c>
      <c r="Q14" s="208" t="str">
        <f>'1.  LRAMVA Summary'!Q53</f>
        <v/>
      </c>
    </row>
    <row r="15" spans="2:17" s="2" customFormat="1" ht="15.75" customHeight="1">
      <c r="B15" s="66"/>
      <c r="C15" s="499"/>
      <c r="D15" s="500" t="str">
        <f>'1.  LRAMVA Summary'!D54</f>
        <v>kWh</v>
      </c>
      <c r="E15" s="500" t="str">
        <f>'1.  LRAMVA Summary'!E54</f>
        <v>kWh</v>
      </c>
      <c r="F15" s="500" t="str">
        <f>'1.  LRAMVA Summary'!F54</f>
        <v>kWh</v>
      </c>
      <c r="G15" s="500" t="str">
        <f>'1.  LRAMVA Summary'!G54</f>
        <v>kW</v>
      </c>
      <c r="H15" s="500" t="str">
        <f>'1.  LRAMVA Summary'!H54</f>
        <v>kW</v>
      </c>
      <c r="I15" s="500" t="str">
        <f>'1.  LRAMVA Summary'!I54</f>
        <v>kW</v>
      </c>
      <c r="J15" s="500">
        <f>'1.  LRAMVA Summary'!J54</f>
        <v>0</v>
      </c>
      <c r="K15" s="500">
        <f>'1.  LRAMVA Summary'!K54</f>
        <v>0</v>
      </c>
      <c r="L15" s="500">
        <f>'1.  LRAMVA Summary'!L54</f>
        <v>0</v>
      </c>
      <c r="M15" s="500">
        <f>'1.  LRAMVA Summary'!M54</f>
        <v>0</v>
      </c>
      <c r="N15" s="500">
        <f>'1.  LRAMVA Summary'!N54</f>
        <v>0</v>
      </c>
      <c r="O15" s="500">
        <f>'1.  LRAMVA Summary'!O54</f>
        <v>0</v>
      </c>
      <c r="P15" s="500">
        <f>'1.  LRAMVA Summary'!P54</f>
        <v>0</v>
      </c>
      <c r="Q15" s="501">
        <f>'1.  LRAMVA Summary'!Q54</f>
        <v>0</v>
      </c>
    </row>
    <row r="16" spans="2:17" s="405" customFormat="1" ht="15.75" customHeight="1">
      <c r="B16" s="409" t="s">
        <v>27</v>
      </c>
      <c r="C16" s="541">
        <f>SUM(D16:Q16)</f>
        <v>146947319.18425217</v>
      </c>
      <c r="D16" s="402">
        <v>79893828.531993985</v>
      </c>
      <c r="E16" s="402">
        <v>6443365.7828972237</v>
      </c>
      <c r="F16" s="402">
        <v>60610124.869360968</v>
      </c>
      <c r="G16" s="402"/>
      <c r="H16" s="402"/>
      <c r="I16" s="402"/>
      <c r="J16" s="402"/>
      <c r="K16" s="402"/>
      <c r="L16" s="402"/>
      <c r="M16" s="402"/>
      <c r="N16" s="402"/>
      <c r="O16" s="402"/>
      <c r="P16" s="403"/>
      <c r="Q16" s="403"/>
    </row>
    <row r="17" spans="2:17" s="405" customFormat="1" ht="15.75" customHeight="1">
      <c r="B17" s="409" t="s">
        <v>28</v>
      </c>
      <c r="C17" s="541">
        <f>SUM(D17:Q17)</f>
        <v>617957.54745187238</v>
      </c>
      <c r="D17" s="831"/>
      <c r="E17" s="831"/>
      <c r="F17" s="831"/>
      <c r="G17" s="823">
        <v>375644.06073648599</v>
      </c>
      <c r="H17" s="823">
        <v>111724.58759235634</v>
      </c>
      <c r="I17" s="823">
        <v>130588.89912303007</v>
      </c>
      <c r="J17" s="401"/>
      <c r="K17" s="403"/>
      <c r="L17" s="403"/>
      <c r="M17" s="403"/>
      <c r="N17" s="403"/>
      <c r="O17" s="403"/>
      <c r="P17" s="403"/>
      <c r="Q17" s="403"/>
    </row>
    <row r="18" spans="2:17" s="13" customFormat="1" ht="15.75" customHeight="1"/>
    <row r="19" spans="2:17" s="19" customFormat="1" ht="15.75" customHeight="1">
      <c r="B19" s="160" t="s">
        <v>448</v>
      </c>
      <c r="C19" s="161"/>
      <c r="D19" s="835">
        <f t="shared" ref="D19:E19" si="0">IF(D15="kw",HLOOKUP(D15,D15:D17,3,FALSE),HLOOKUP(D15,D15:D17,2,FALSE))</f>
        <v>79893828.531993985</v>
      </c>
      <c r="E19" s="835">
        <f t="shared" si="0"/>
        <v>6443365.7828972237</v>
      </c>
      <c r="F19" s="835">
        <f>IF(F15="kw",HLOOKUP(F15,F15:F17,3,FALSE),HLOOKUP(F15,F15:F17,2,FALSE))</f>
        <v>60610124.869360968</v>
      </c>
      <c r="G19" s="835">
        <f t="shared" ref="G19:Q19" si="1">IF(G15="kw",HLOOKUP(G15,G15:G17,3,FALSE),HLOOKUP(G15,G15:G17,2,FALSE))</f>
        <v>375644.06073648599</v>
      </c>
      <c r="H19" s="835">
        <f t="shared" si="1"/>
        <v>111724.58759235634</v>
      </c>
      <c r="I19" s="835">
        <f t="shared" si="1"/>
        <v>130588.89912303007</v>
      </c>
      <c r="J19" s="835">
        <f t="shared" si="1"/>
        <v>0</v>
      </c>
      <c r="K19" s="835">
        <f t="shared" si="1"/>
        <v>0</v>
      </c>
      <c r="L19" s="835">
        <f t="shared" si="1"/>
        <v>0</v>
      </c>
      <c r="M19" s="835">
        <f t="shared" si="1"/>
        <v>0</v>
      </c>
      <c r="N19" s="835">
        <f t="shared" si="1"/>
        <v>0</v>
      </c>
      <c r="O19" s="835">
        <f t="shared" si="1"/>
        <v>0</v>
      </c>
      <c r="P19" s="835">
        <f t="shared" si="1"/>
        <v>0</v>
      </c>
      <c r="Q19" s="835">
        <f t="shared" si="1"/>
        <v>0</v>
      </c>
    </row>
    <row r="20" spans="2:17" s="2" customFormat="1" ht="15.75" customHeight="1">
      <c r="B20" s="75"/>
      <c r="C20" s="56"/>
      <c r="D20" s="56"/>
      <c r="E20" s="56"/>
      <c r="F20" s="56"/>
      <c r="G20" s="56"/>
      <c r="H20" s="56"/>
      <c r="I20" s="56"/>
      <c r="J20" s="56"/>
      <c r="K20" s="56"/>
      <c r="L20" s="56"/>
      <c r="M20" s="56"/>
      <c r="N20" s="56"/>
      <c r="O20" s="56"/>
      <c r="P20" s="56"/>
      <c r="Q20" s="56"/>
    </row>
    <row r="21" spans="2:17" s="389" customFormat="1" ht="32.85" customHeight="1">
      <c r="B21" s="408" t="s">
        <v>656</v>
      </c>
      <c r="C21" s="836" t="s">
        <v>1122</v>
      </c>
      <c r="D21" s="845"/>
    </row>
    <row r="22" spans="2:17" s="389" customFormat="1" ht="38.450000000000003" customHeight="1">
      <c r="B22" s="408" t="s">
        <v>365</v>
      </c>
      <c r="C22" s="910" t="s">
        <v>1127</v>
      </c>
      <c r="D22" s="911"/>
      <c r="E22" s="911"/>
      <c r="F22" s="911"/>
      <c r="G22" s="911"/>
      <c r="H22" s="911"/>
      <c r="I22" s="911"/>
      <c r="J22" s="911"/>
      <c r="K22" s="911"/>
      <c r="L22" s="911"/>
    </row>
    <row r="23" spans="2:17" s="13" customFormat="1" ht="15.75" customHeight="1">
      <c r="B23" s="136"/>
      <c r="C23" s="137"/>
    </row>
    <row r="24" spans="2:17" s="13" customFormat="1" ht="23.25" customHeight="1">
      <c r="B24" s="138"/>
      <c r="C24" s="138"/>
    </row>
    <row r="25" spans="2:17" s="13" customFormat="1" ht="22.5" customHeight="1">
      <c r="B25" s="93" t="s">
        <v>411</v>
      </c>
      <c r="C25" s="93"/>
      <c r="D25" s="404"/>
    </row>
    <row r="26" spans="2:17" s="2" customFormat="1" ht="15.75" customHeight="1"/>
    <row r="27" spans="2:17" s="2" customFormat="1" ht="42" customHeight="1">
      <c r="B27" s="909" t="s">
        <v>716</v>
      </c>
      <c r="C27" s="909"/>
      <c r="D27" s="909"/>
      <c r="E27" s="909"/>
      <c r="F27" s="909"/>
      <c r="G27" s="909"/>
      <c r="H27" s="909"/>
      <c r="I27" s="909"/>
      <c r="J27" s="909"/>
      <c r="K27" s="909"/>
      <c r="L27" s="909"/>
      <c r="M27" s="909"/>
      <c r="N27" s="531"/>
      <c r="O27" s="531"/>
      <c r="P27" s="531"/>
      <c r="Q27" s="531"/>
    </row>
    <row r="28" spans="2:17" s="2" customFormat="1" ht="15.75" customHeight="1"/>
    <row r="29" spans="2:17" s="13" customFormat="1" ht="44.25" customHeight="1">
      <c r="C29" s="208" t="str">
        <f>'1.  LRAMVA Summary'!R53</f>
        <v>Total</v>
      </c>
      <c r="D29" s="208" t="str">
        <f>'1.  LRAMVA Summary'!D53</f>
        <v>Residential</v>
      </c>
      <c r="E29" s="208" t="str">
        <f>'1.  LRAMVA Summary'!E53</f>
        <v>Competitive Sector Multi-Unit Residential Service</v>
      </c>
      <c r="F29" s="208" t="str">
        <f>'1.  LRAMVA Summary'!F53</f>
        <v>GS &lt;50kW</v>
      </c>
      <c r="G29" s="208" t="str">
        <f>'1.  LRAMVA Summary'!G53</f>
        <v>GS 50-999kW</v>
      </c>
      <c r="H29" s="208" t="str">
        <f>'1.  LRAMVA Summary'!H53</f>
        <v>GS 1000-4999kW</v>
      </c>
      <c r="I29" s="208" t="str">
        <f>'1.  LRAMVA Summary'!I53</f>
        <v>Large Use</v>
      </c>
      <c r="J29" s="208" t="str">
        <f>'1.  LRAMVA Summary'!J53</f>
        <v/>
      </c>
      <c r="K29" s="208" t="str">
        <f>'1.  LRAMVA Summary'!K53</f>
        <v/>
      </c>
      <c r="L29" s="208" t="str">
        <f>'1.  LRAMVA Summary'!L53</f>
        <v/>
      </c>
      <c r="M29" s="208" t="str">
        <f>'1.  LRAMVA Summary'!M53</f>
        <v/>
      </c>
      <c r="N29" s="208" t="str">
        <f>'1.  LRAMVA Summary'!N53</f>
        <v/>
      </c>
      <c r="O29" s="208" t="str">
        <f>'1.  LRAMVA Summary'!O53</f>
        <v/>
      </c>
      <c r="P29" s="208" t="str">
        <f>'1.  LRAMVA Summary'!P53</f>
        <v/>
      </c>
      <c r="Q29" s="208" t="str">
        <f>'1.  LRAMVA Summary'!Q53</f>
        <v/>
      </c>
    </row>
    <row r="30" spans="2:17" s="2" customFormat="1" ht="15.75" customHeight="1">
      <c r="B30" s="66"/>
      <c r="C30" s="499"/>
      <c r="D30" s="500" t="str">
        <f>'1.  LRAMVA Summary'!D54</f>
        <v>kWh</v>
      </c>
      <c r="E30" s="500" t="str">
        <f>'1.  LRAMVA Summary'!E54</f>
        <v>kWh</v>
      </c>
      <c r="F30" s="500" t="str">
        <f>'1.  LRAMVA Summary'!F54</f>
        <v>kWh</v>
      </c>
      <c r="G30" s="500" t="str">
        <f>'1.  LRAMVA Summary'!G54</f>
        <v>kW</v>
      </c>
      <c r="H30" s="500" t="str">
        <f>'1.  LRAMVA Summary'!H54</f>
        <v>kW</v>
      </c>
      <c r="I30" s="500" t="str">
        <f>'1.  LRAMVA Summary'!I54</f>
        <v>kW</v>
      </c>
      <c r="J30" s="500">
        <f>'1.  LRAMVA Summary'!J54</f>
        <v>0</v>
      </c>
      <c r="K30" s="500">
        <f>'1.  LRAMVA Summary'!K54</f>
        <v>0</v>
      </c>
      <c r="L30" s="500">
        <f>'1.  LRAMVA Summary'!L54</f>
        <v>0</v>
      </c>
      <c r="M30" s="500">
        <f>'1.  LRAMVA Summary'!M54</f>
        <v>0</v>
      </c>
      <c r="N30" s="500">
        <f>'1.  LRAMVA Summary'!N54</f>
        <v>0</v>
      </c>
      <c r="O30" s="500">
        <f>'1.  LRAMVA Summary'!O54</f>
        <v>0</v>
      </c>
      <c r="P30" s="500">
        <f>'1.  LRAMVA Summary'!P54</f>
        <v>0</v>
      </c>
      <c r="Q30" s="501">
        <f>'1.  LRAMVA Summary'!Q54</f>
        <v>0</v>
      </c>
    </row>
    <row r="31" spans="2:17" s="405" customFormat="1" ht="15.75" customHeight="1">
      <c r="B31" s="409" t="s">
        <v>27</v>
      </c>
      <c r="C31" s="541">
        <f>SUM(D31:Q31)</f>
        <v>0</v>
      </c>
      <c r="D31" s="410"/>
      <c r="E31" s="410"/>
      <c r="F31" s="410"/>
      <c r="G31" s="410"/>
      <c r="H31" s="410"/>
      <c r="I31" s="410"/>
      <c r="J31" s="410"/>
      <c r="K31" s="410"/>
      <c r="L31" s="410"/>
      <c r="M31" s="410"/>
      <c r="N31" s="410"/>
      <c r="O31" s="410"/>
      <c r="P31" s="410"/>
      <c r="Q31" s="403"/>
    </row>
    <row r="32" spans="2:17" s="405" customFormat="1" ht="15" customHeight="1">
      <c r="B32" s="409" t="s">
        <v>28</v>
      </c>
      <c r="C32" s="541">
        <f>SUM(D32:Q32)</f>
        <v>0</v>
      </c>
      <c r="D32" s="401"/>
      <c r="E32" s="401"/>
      <c r="F32" s="401"/>
      <c r="G32" s="401"/>
      <c r="H32" s="401"/>
      <c r="I32" s="401"/>
      <c r="J32" s="401"/>
      <c r="K32" s="403"/>
      <c r="L32" s="403"/>
      <c r="M32" s="403"/>
      <c r="N32" s="403"/>
      <c r="O32" s="403"/>
      <c r="P32" s="403"/>
      <c r="Q32" s="403"/>
    </row>
    <row r="33" spans="2:18" s="13" customFormat="1" ht="15.75" customHeight="1"/>
    <row r="34" spans="2:18" s="19" customFormat="1" ht="15.75" customHeight="1">
      <c r="B34" s="160" t="s">
        <v>448</v>
      </c>
      <c r="C34" s="161"/>
      <c r="D34" s="161">
        <f>IF(D30="kw",HLOOKUP(D30,D30:D32,3,FALSE),HLOOKUP(D30,D30:D32,2,FALSE))</f>
        <v>0</v>
      </c>
      <c r="E34" s="161">
        <f>IF(E30="kw",HLOOKUP(E30,E30:E32,3,FALSE),HLOOKUP(E30,E30:E32,2,FALSE))</f>
        <v>0</v>
      </c>
      <c r="F34" s="161">
        <f>IF(F30="kw",HLOOKUP(F30,F30:F32,3,FALSE),HLOOKUP(F30,F30:F32,2,FALSE))</f>
        <v>0</v>
      </c>
      <c r="G34" s="161">
        <f>IF(G30="kw",HLOOKUP(G30,G30:G32,3,FALSE),HLOOKUP(G30,G30:G32,2,FALSE))</f>
        <v>0</v>
      </c>
      <c r="H34" s="161">
        <f t="shared" ref="H34:Q34" si="2">IF(H30="kw",HLOOKUP(H30,H30:H32,3,FALSE),HLOOKUP(H30,H30:H32,2,FALSE))</f>
        <v>0</v>
      </c>
      <c r="I34" s="161">
        <f t="shared" si="2"/>
        <v>0</v>
      </c>
      <c r="J34" s="161">
        <f t="shared" si="2"/>
        <v>0</v>
      </c>
      <c r="K34" s="161">
        <f t="shared" si="2"/>
        <v>0</v>
      </c>
      <c r="L34" s="161">
        <f t="shared" si="2"/>
        <v>0</v>
      </c>
      <c r="M34" s="161">
        <f t="shared" si="2"/>
        <v>0</v>
      </c>
      <c r="N34" s="161">
        <f t="shared" si="2"/>
        <v>0</v>
      </c>
      <c r="O34" s="161">
        <f t="shared" si="2"/>
        <v>0</v>
      </c>
      <c r="P34" s="161">
        <f t="shared" si="2"/>
        <v>0</v>
      </c>
      <c r="Q34" s="161">
        <f t="shared" si="2"/>
        <v>0</v>
      </c>
    </row>
    <row r="35" spans="2:18" s="2" customFormat="1" ht="15.75" customHeight="1">
      <c r="B35" s="56"/>
      <c r="C35" s="56"/>
      <c r="D35" s="56"/>
      <c r="E35" s="56"/>
      <c r="F35" s="56"/>
      <c r="G35" s="56"/>
      <c r="H35" s="56"/>
      <c r="I35" s="56"/>
      <c r="J35" s="56"/>
      <c r="K35" s="56"/>
      <c r="L35" s="56"/>
      <c r="M35" s="56"/>
      <c r="N35" s="56"/>
      <c r="O35" s="56"/>
      <c r="P35" s="56"/>
      <c r="Q35" s="56"/>
    </row>
    <row r="36" spans="2:18" s="2" customFormat="1" ht="15.75" customHeight="1">
      <c r="B36" s="408" t="s">
        <v>656</v>
      </c>
      <c r="C36" s="322"/>
      <c r="D36" s="322"/>
      <c r="E36" s="56"/>
      <c r="F36" s="56"/>
      <c r="G36" s="56"/>
      <c r="H36" s="56"/>
      <c r="I36" s="56"/>
      <c r="J36" s="56"/>
      <c r="K36" s="56"/>
      <c r="L36" s="56"/>
      <c r="M36" s="56"/>
      <c r="N36" s="56"/>
      <c r="O36" s="56"/>
      <c r="P36" s="56"/>
      <c r="Q36" s="56"/>
    </row>
    <row r="37" spans="2:18" s="389" customFormat="1" ht="21" customHeight="1">
      <c r="B37" s="408" t="s">
        <v>365</v>
      </c>
      <c r="C37" s="322" t="s">
        <v>412</v>
      </c>
      <c r="D37" s="322"/>
    </row>
    <row r="38" spans="2:18" s="13" customFormat="1" ht="15.75" customHeight="1">
      <c r="B38" s="136"/>
      <c r="C38" s="137"/>
    </row>
    <row r="39" spans="2:18" s="13" customFormat="1" ht="15.75" customHeight="1">
      <c r="B39" s="136"/>
      <c r="C39" s="136"/>
    </row>
    <row r="40" spans="2:18" s="2" customFormat="1" ht="15.75">
      <c r="B40" s="93" t="s">
        <v>450</v>
      </c>
      <c r="C40" s="27"/>
      <c r="D40" s="26"/>
      <c r="E40" s="29"/>
      <c r="F40" s="30"/>
    </row>
    <row r="41" spans="2:18" s="3" customFormat="1" ht="39" customHeight="1">
      <c r="B41" s="909" t="s">
        <v>603</v>
      </c>
      <c r="C41" s="909"/>
      <c r="D41" s="909"/>
      <c r="E41" s="909"/>
      <c r="F41" s="909"/>
      <c r="G41" s="909"/>
      <c r="H41" s="909"/>
      <c r="I41" s="909"/>
      <c r="J41" s="909"/>
      <c r="K41" s="909"/>
      <c r="L41" s="909"/>
      <c r="M41" s="909"/>
      <c r="N41" s="531"/>
      <c r="O41" s="531"/>
      <c r="P41" s="531"/>
      <c r="Q41" s="531"/>
    </row>
    <row r="42" spans="2:18" s="2" customFormat="1" ht="16.5" customHeight="1">
      <c r="B42" s="9"/>
      <c r="C42" s="9"/>
      <c r="D42" s="16"/>
    </row>
    <row r="43" spans="2:18" s="13" customFormat="1" ht="56.25" customHeight="1">
      <c r="B43" s="208" t="s">
        <v>234</v>
      </c>
      <c r="C43" s="208" t="s">
        <v>600</v>
      </c>
      <c r="D43" s="208" t="str">
        <f>'1.  LRAMVA Summary'!D53</f>
        <v>Residential</v>
      </c>
      <c r="E43" s="208" t="str">
        <f>'1.  LRAMVA Summary'!E53</f>
        <v>Competitive Sector Multi-Unit Residential Service</v>
      </c>
      <c r="F43" s="208" t="str">
        <f>'1.  LRAMVA Summary'!F53</f>
        <v>GS &lt;50kW</v>
      </c>
      <c r="G43" s="208" t="str">
        <f>'1.  LRAMVA Summary'!G53</f>
        <v>GS 50-999kW</v>
      </c>
      <c r="H43" s="208" t="str">
        <f>'1.  LRAMVA Summary'!H53</f>
        <v>GS 1000-4999kW</v>
      </c>
      <c r="I43" s="208" t="str">
        <f>'1.  LRAMVA Summary'!I53</f>
        <v>Large Use</v>
      </c>
      <c r="J43" s="208" t="str">
        <f>'1.  LRAMVA Summary'!J53</f>
        <v/>
      </c>
      <c r="K43" s="208" t="str">
        <f>'1.  LRAMVA Summary'!K53</f>
        <v/>
      </c>
      <c r="L43" s="208" t="str">
        <f>'1.  LRAMVA Summary'!L53</f>
        <v/>
      </c>
      <c r="M43" s="208" t="str">
        <f>'1.  LRAMVA Summary'!M53</f>
        <v/>
      </c>
      <c r="N43" s="208" t="str">
        <f>'1.  LRAMVA Summary'!N53</f>
        <v/>
      </c>
      <c r="O43" s="208" t="str">
        <f>'1.  LRAMVA Summary'!O53</f>
        <v/>
      </c>
      <c r="P43" s="208" t="str">
        <f>'1.  LRAMVA Summary'!P53</f>
        <v/>
      </c>
      <c r="Q43" s="208" t="str">
        <f>'1.  LRAMVA Summary'!Q53</f>
        <v/>
      </c>
      <c r="R43" s="162"/>
    </row>
    <row r="44" spans="2:18" s="118" customFormat="1" ht="18" customHeight="1">
      <c r="B44" s="502"/>
      <c r="C44" s="503"/>
      <c r="D44" s="504" t="str">
        <f>'1.  LRAMVA Summary'!D54</f>
        <v>kWh</v>
      </c>
      <c r="E44" s="504" t="str">
        <f>'1.  LRAMVA Summary'!E54</f>
        <v>kWh</v>
      </c>
      <c r="F44" s="504" t="str">
        <f>'1.  LRAMVA Summary'!F54</f>
        <v>kWh</v>
      </c>
      <c r="G44" s="504" t="str">
        <f>'1.  LRAMVA Summary'!G54</f>
        <v>kW</v>
      </c>
      <c r="H44" s="504" t="str">
        <f>'1.  LRAMVA Summary'!H54</f>
        <v>kW</v>
      </c>
      <c r="I44" s="504" t="str">
        <f>'1.  LRAMVA Summary'!I54</f>
        <v>kW</v>
      </c>
      <c r="J44" s="504">
        <f>'1.  LRAMVA Summary'!J54</f>
        <v>0</v>
      </c>
      <c r="K44" s="504">
        <f>'1.  LRAMVA Summary'!K54</f>
        <v>0</v>
      </c>
      <c r="L44" s="504">
        <f>'1.  LRAMVA Summary'!L54</f>
        <v>0</v>
      </c>
      <c r="M44" s="504">
        <f>'1.  LRAMVA Summary'!M54</f>
        <v>0</v>
      </c>
      <c r="N44" s="504">
        <f>'1.  LRAMVA Summary'!N54</f>
        <v>0</v>
      </c>
      <c r="O44" s="504">
        <f>'1.  LRAMVA Summary'!O54</f>
        <v>0</v>
      </c>
      <c r="P44" s="504">
        <f>'1.  LRAMVA Summary'!P54</f>
        <v>0</v>
      </c>
      <c r="Q44" s="505">
        <f>'1.  LRAMVA Summary'!Q54</f>
        <v>0</v>
      </c>
      <c r="R44" s="139"/>
    </row>
    <row r="45" spans="2:18" s="13" customFormat="1" ht="15.75">
      <c r="B45" s="140">
        <v>2011</v>
      </c>
      <c r="C45" s="466"/>
      <c r="D45" s="159">
        <f t="shared" ref="D45:Q45" si="3">IF(ISBLANK($C$45),0,IF($C45=$D$10,HLOOKUP(D44,D15:D19,5,FALSE),HLOOKUP(D44,D30:D34,5,FALSE)))</f>
        <v>0</v>
      </c>
      <c r="E45" s="159">
        <f>IF(ISBLANK($C$45),0,IF($C45=$D$10,HLOOKUP(E44,E15:E19,5,FALSE),HLOOKUP(E44,E30:E34,5,FALSE)))</f>
        <v>0</v>
      </c>
      <c r="F45" s="159">
        <f t="shared" si="3"/>
        <v>0</v>
      </c>
      <c r="G45" s="159">
        <f t="shared" si="3"/>
        <v>0</v>
      </c>
      <c r="H45" s="159">
        <f t="shared" si="3"/>
        <v>0</v>
      </c>
      <c r="I45" s="159">
        <f t="shared" si="3"/>
        <v>0</v>
      </c>
      <c r="J45" s="159">
        <f t="shared" si="3"/>
        <v>0</v>
      </c>
      <c r="K45" s="159">
        <f t="shared" si="3"/>
        <v>0</v>
      </c>
      <c r="L45" s="159">
        <f t="shared" si="3"/>
        <v>0</v>
      </c>
      <c r="M45" s="159">
        <f t="shared" si="3"/>
        <v>0</v>
      </c>
      <c r="N45" s="159">
        <f t="shared" si="3"/>
        <v>0</v>
      </c>
      <c r="O45" s="159">
        <f t="shared" si="3"/>
        <v>0</v>
      </c>
      <c r="P45" s="159">
        <f t="shared" si="3"/>
        <v>0</v>
      </c>
      <c r="Q45" s="159">
        <f t="shared" si="3"/>
        <v>0</v>
      </c>
      <c r="R45" s="163"/>
    </row>
    <row r="46" spans="2:18" s="13" customFormat="1" ht="15.75">
      <c r="B46" s="140">
        <v>2012</v>
      </c>
      <c r="C46" s="466"/>
      <c r="D46" s="159">
        <f t="shared" ref="D46:Q46" si="4">IF(ISBLANK($C$46),0,IF($C$46=$D$10,HLOOKUP(D44,D15:D19,5,FALSE),HLOOKUP(D44,D30:D34,5,FALSE)))</f>
        <v>0</v>
      </c>
      <c r="E46" s="159">
        <f t="shared" si="4"/>
        <v>0</v>
      </c>
      <c r="F46" s="159">
        <f t="shared" si="4"/>
        <v>0</v>
      </c>
      <c r="G46" s="159">
        <f t="shared" si="4"/>
        <v>0</v>
      </c>
      <c r="H46" s="159">
        <f t="shared" si="4"/>
        <v>0</v>
      </c>
      <c r="I46" s="159">
        <f t="shared" si="4"/>
        <v>0</v>
      </c>
      <c r="J46" s="159">
        <f t="shared" si="4"/>
        <v>0</v>
      </c>
      <c r="K46" s="159">
        <f t="shared" si="4"/>
        <v>0</v>
      </c>
      <c r="L46" s="159">
        <f t="shared" si="4"/>
        <v>0</v>
      </c>
      <c r="M46" s="159">
        <f t="shared" si="4"/>
        <v>0</v>
      </c>
      <c r="N46" s="159">
        <f t="shared" si="4"/>
        <v>0</v>
      </c>
      <c r="O46" s="159">
        <f t="shared" si="4"/>
        <v>0</v>
      </c>
      <c r="P46" s="159">
        <f t="shared" si="4"/>
        <v>0</v>
      </c>
      <c r="Q46" s="159">
        <f t="shared" si="4"/>
        <v>0</v>
      </c>
    </row>
    <row r="47" spans="2:18" s="13" customFormat="1" ht="15.75">
      <c r="B47" s="141">
        <v>2013</v>
      </c>
      <c r="C47" s="466"/>
      <c r="D47" s="159">
        <f t="shared" ref="D47:Q47" si="5">IF(ISBLANK($C$47),0,IF($C$47=$D$10,HLOOKUP(D44,D15:D19,5,FALSE),HLOOKUP(D44,D30:D34,5,FALSE)))</f>
        <v>0</v>
      </c>
      <c r="E47" s="159">
        <f t="shared" si="5"/>
        <v>0</v>
      </c>
      <c r="F47" s="159">
        <f t="shared" si="5"/>
        <v>0</v>
      </c>
      <c r="G47" s="159">
        <f t="shared" si="5"/>
        <v>0</v>
      </c>
      <c r="H47" s="159">
        <f t="shared" si="5"/>
        <v>0</v>
      </c>
      <c r="I47" s="159">
        <f t="shared" si="5"/>
        <v>0</v>
      </c>
      <c r="J47" s="159">
        <f t="shared" si="5"/>
        <v>0</v>
      </c>
      <c r="K47" s="159">
        <f t="shared" si="5"/>
        <v>0</v>
      </c>
      <c r="L47" s="159">
        <f t="shared" si="5"/>
        <v>0</v>
      </c>
      <c r="M47" s="159">
        <f t="shared" si="5"/>
        <v>0</v>
      </c>
      <c r="N47" s="159">
        <f t="shared" si="5"/>
        <v>0</v>
      </c>
      <c r="O47" s="159">
        <f t="shared" si="5"/>
        <v>0</v>
      </c>
      <c r="P47" s="159">
        <f t="shared" si="5"/>
        <v>0</v>
      </c>
      <c r="Q47" s="159">
        <f t="shared" si="5"/>
        <v>0</v>
      </c>
    </row>
    <row r="48" spans="2:18" s="13" customFormat="1" ht="15.75">
      <c r="B48" s="141">
        <v>2014</v>
      </c>
      <c r="C48" s="466"/>
      <c r="D48" s="159">
        <f t="shared" ref="D48:Q48" si="6">IF(ISBLANK($C$48),0,IF($C$48=$D$10,HLOOKUP(D44,D15:D19,5,FALSE),HLOOKUP(D44,D30:D34,5,FALSE)))</f>
        <v>0</v>
      </c>
      <c r="E48" s="159">
        <f t="shared" si="6"/>
        <v>0</v>
      </c>
      <c r="F48" s="159">
        <f t="shared" si="6"/>
        <v>0</v>
      </c>
      <c r="G48" s="159">
        <f t="shared" si="6"/>
        <v>0</v>
      </c>
      <c r="H48" s="159">
        <f t="shared" si="6"/>
        <v>0</v>
      </c>
      <c r="I48" s="159">
        <f t="shared" si="6"/>
        <v>0</v>
      </c>
      <c r="J48" s="159">
        <f t="shared" si="6"/>
        <v>0</v>
      </c>
      <c r="K48" s="159">
        <f t="shared" si="6"/>
        <v>0</v>
      </c>
      <c r="L48" s="159">
        <f t="shared" si="6"/>
        <v>0</v>
      </c>
      <c r="M48" s="159">
        <f t="shared" si="6"/>
        <v>0</v>
      </c>
      <c r="N48" s="159">
        <f t="shared" si="6"/>
        <v>0</v>
      </c>
      <c r="O48" s="159">
        <f t="shared" si="6"/>
        <v>0</v>
      </c>
      <c r="P48" s="159">
        <f t="shared" si="6"/>
        <v>0</v>
      </c>
      <c r="Q48" s="159">
        <f t="shared" si="6"/>
        <v>0</v>
      </c>
    </row>
    <row r="49" spans="2:17" s="13" customFormat="1" ht="15.75">
      <c r="B49" s="141">
        <v>2015</v>
      </c>
      <c r="C49" s="466"/>
      <c r="D49" s="159">
        <f t="shared" ref="D49:Q49" si="7">IF(ISBLANK($C$49),0,IF($C$49=$D$10,HLOOKUP(D44,D15:D19,5,FALSE),HLOOKUP(D44,D30:D34,5,FALSE)))</f>
        <v>0</v>
      </c>
      <c r="E49" s="159">
        <f t="shared" si="7"/>
        <v>0</v>
      </c>
      <c r="F49" s="159">
        <f t="shared" si="7"/>
        <v>0</v>
      </c>
      <c r="G49" s="159">
        <f t="shared" si="7"/>
        <v>0</v>
      </c>
      <c r="H49" s="159">
        <f t="shared" si="7"/>
        <v>0</v>
      </c>
      <c r="I49" s="159">
        <f t="shared" si="7"/>
        <v>0</v>
      </c>
      <c r="J49" s="159">
        <f t="shared" si="7"/>
        <v>0</v>
      </c>
      <c r="K49" s="159">
        <f t="shared" si="7"/>
        <v>0</v>
      </c>
      <c r="L49" s="159">
        <f t="shared" si="7"/>
        <v>0</v>
      </c>
      <c r="M49" s="159">
        <f t="shared" si="7"/>
        <v>0</v>
      </c>
      <c r="N49" s="159">
        <f t="shared" si="7"/>
        <v>0</v>
      </c>
      <c r="O49" s="159">
        <f t="shared" si="7"/>
        <v>0</v>
      </c>
      <c r="P49" s="159">
        <f t="shared" si="7"/>
        <v>0</v>
      </c>
      <c r="Q49" s="159">
        <f t="shared" si="7"/>
        <v>0</v>
      </c>
    </row>
    <row r="50" spans="2:17" s="13" customFormat="1" ht="15.75">
      <c r="B50" s="141">
        <v>2016</v>
      </c>
      <c r="C50" s="466"/>
      <c r="D50" s="159">
        <f t="shared" ref="D50:Q50" si="8">IF(ISBLANK($C$50),0,IF($C$50=$D$10,HLOOKUP(D44,D15:D19,5,FALSE),HLOOKUP(D44,D30:D34,5,FALSE)))</f>
        <v>0</v>
      </c>
      <c r="E50" s="159">
        <f t="shared" si="8"/>
        <v>0</v>
      </c>
      <c r="F50" s="159">
        <f t="shared" si="8"/>
        <v>0</v>
      </c>
      <c r="G50" s="159">
        <f t="shared" si="8"/>
        <v>0</v>
      </c>
      <c r="H50" s="159">
        <f t="shared" si="8"/>
        <v>0</v>
      </c>
      <c r="I50" s="159">
        <f t="shared" si="8"/>
        <v>0</v>
      </c>
      <c r="J50" s="159">
        <f t="shared" si="8"/>
        <v>0</v>
      </c>
      <c r="K50" s="159">
        <f t="shared" si="8"/>
        <v>0</v>
      </c>
      <c r="L50" s="159">
        <f t="shared" si="8"/>
        <v>0</v>
      </c>
      <c r="M50" s="159">
        <f t="shared" si="8"/>
        <v>0</v>
      </c>
      <c r="N50" s="159">
        <f t="shared" si="8"/>
        <v>0</v>
      </c>
      <c r="O50" s="159">
        <f t="shared" si="8"/>
        <v>0</v>
      </c>
      <c r="P50" s="159">
        <f t="shared" si="8"/>
        <v>0</v>
      </c>
      <c r="Q50" s="159">
        <f t="shared" si="8"/>
        <v>0</v>
      </c>
    </row>
    <row r="51" spans="2:17" s="13" customFormat="1" ht="15.75">
      <c r="B51" s="141">
        <v>2017</v>
      </c>
      <c r="C51" s="466"/>
      <c r="D51" s="159">
        <f t="shared" ref="D51:I51" si="9">IF(ISBLANK($C$51),0,IF($C$51=$D$10,HLOOKUP(D44,D15:D19,5,FALSE),HLOOKUP(D44,D30:D34,5,FALSE)))</f>
        <v>0</v>
      </c>
      <c r="E51" s="159">
        <f t="shared" si="9"/>
        <v>0</v>
      </c>
      <c r="F51" s="159">
        <f t="shared" si="9"/>
        <v>0</v>
      </c>
      <c r="G51" s="159">
        <f t="shared" si="9"/>
        <v>0</v>
      </c>
      <c r="H51" s="159">
        <f t="shared" si="9"/>
        <v>0</v>
      </c>
      <c r="I51" s="159">
        <f t="shared" si="9"/>
        <v>0</v>
      </c>
      <c r="J51" s="159">
        <f t="shared" ref="J51:Q51" si="10">IF(ISBLANK($C$51),0,IF($C$51=$D$10,HLOOKUP(J44,J15:J19,5,FALSE),HLOOKUP(J44,J30:J34,5,FALSE)))</f>
        <v>0</v>
      </c>
      <c r="K51" s="159">
        <f t="shared" si="10"/>
        <v>0</v>
      </c>
      <c r="L51" s="159">
        <f t="shared" si="10"/>
        <v>0</v>
      </c>
      <c r="M51" s="159">
        <f t="shared" si="10"/>
        <v>0</v>
      </c>
      <c r="N51" s="159">
        <f t="shared" si="10"/>
        <v>0</v>
      </c>
      <c r="O51" s="159">
        <f t="shared" si="10"/>
        <v>0</v>
      </c>
      <c r="P51" s="159">
        <f t="shared" si="10"/>
        <v>0</v>
      </c>
      <c r="Q51" s="159">
        <f t="shared" si="10"/>
        <v>0</v>
      </c>
    </row>
    <row r="52" spans="2:17" s="13" customFormat="1" ht="15.75">
      <c r="B52" s="141">
        <v>2018</v>
      </c>
      <c r="C52" s="466"/>
      <c r="D52" s="159">
        <f>IF(ISBLANK($C$52),0,IF($C$52=$D$10,HLOOKUP(D44,D15:D19,5,FALSE),HLOOKUP(D44,D30:D34,5,FALSE)))</f>
        <v>0</v>
      </c>
      <c r="E52" s="159">
        <f t="shared" ref="E52:Q52" si="11">IF(ISBLANK($C$52),0,IF($C$52=$D$10,HLOOKUP(E44,E15:E19,5,FALSE),HLOOKUP(E44,E30:E34,5,FALSE)))</f>
        <v>0</v>
      </c>
      <c r="F52" s="159">
        <f t="shared" si="11"/>
        <v>0</v>
      </c>
      <c r="G52" s="159">
        <f t="shared" si="11"/>
        <v>0</v>
      </c>
      <c r="H52" s="159">
        <f t="shared" si="11"/>
        <v>0</v>
      </c>
      <c r="I52" s="159">
        <f t="shared" si="11"/>
        <v>0</v>
      </c>
      <c r="J52" s="159">
        <f t="shared" si="11"/>
        <v>0</v>
      </c>
      <c r="K52" s="159">
        <f t="shared" si="11"/>
        <v>0</v>
      </c>
      <c r="L52" s="159">
        <f t="shared" si="11"/>
        <v>0</v>
      </c>
      <c r="M52" s="159">
        <f t="shared" si="11"/>
        <v>0</v>
      </c>
      <c r="N52" s="159">
        <f t="shared" si="11"/>
        <v>0</v>
      </c>
      <c r="O52" s="159">
        <f t="shared" si="11"/>
        <v>0</v>
      </c>
      <c r="P52" s="159">
        <f t="shared" si="11"/>
        <v>0</v>
      </c>
      <c r="Q52" s="159">
        <f t="shared" si="11"/>
        <v>0</v>
      </c>
    </row>
    <row r="53" spans="2:17" s="13" customFormat="1" ht="15.75">
      <c r="B53" s="141">
        <v>2019</v>
      </c>
      <c r="C53" s="466"/>
      <c r="D53" s="159">
        <f>IF(ISBLANK($C$53),0,IF($C$53=$D$10,HLOOKUP(D44,D15:D19,5,FALSE),HLOOKUP(D44,D30:D34,5,FALSE)))</f>
        <v>0</v>
      </c>
      <c r="E53" s="159">
        <f t="shared" ref="E53:Q53" si="12">IF(ISBLANK($C$53),0,IF($C$53=$D$10,HLOOKUP(E44,E15:E19,5,FALSE),HLOOKUP(E44,E30:E34,5,FALSE)))</f>
        <v>0</v>
      </c>
      <c r="F53" s="159">
        <f t="shared" si="12"/>
        <v>0</v>
      </c>
      <c r="G53" s="159">
        <f t="shared" si="12"/>
        <v>0</v>
      </c>
      <c r="H53" s="159">
        <f t="shared" si="12"/>
        <v>0</v>
      </c>
      <c r="I53" s="159">
        <f t="shared" si="12"/>
        <v>0</v>
      </c>
      <c r="J53" s="159">
        <f t="shared" si="12"/>
        <v>0</v>
      </c>
      <c r="K53" s="159">
        <f t="shared" si="12"/>
        <v>0</v>
      </c>
      <c r="L53" s="159">
        <f t="shared" si="12"/>
        <v>0</v>
      </c>
      <c r="M53" s="159">
        <f t="shared" si="12"/>
        <v>0</v>
      </c>
      <c r="N53" s="159">
        <f t="shared" si="12"/>
        <v>0</v>
      </c>
      <c r="O53" s="159">
        <f t="shared" si="12"/>
        <v>0</v>
      </c>
      <c r="P53" s="159">
        <f t="shared" si="12"/>
        <v>0</v>
      </c>
      <c r="Q53" s="159">
        <f t="shared" si="12"/>
        <v>0</v>
      </c>
    </row>
    <row r="54" spans="2:17" s="13" customFormat="1" ht="15.75">
      <c r="B54" s="141">
        <v>2020</v>
      </c>
      <c r="C54" s="466">
        <v>2020</v>
      </c>
      <c r="D54" s="159">
        <f>IF(ISBLANK($C$54),0,IF($C$54=$D$10,HLOOKUP(D44,D15:D19,5,FALSE),HLOOKUP(D44,D30:D34,5,FALSE)))</f>
        <v>79893828.531993985</v>
      </c>
      <c r="E54" s="159">
        <f t="shared" ref="E54:Q54" si="13">IF(ISBLANK($C$54),0,IF($C$54=$D$10,HLOOKUP(E44,E15:E19,5,FALSE),HLOOKUP(E44,E30:E34,5,FALSE)))</f>
        <v>6443365.7828972237</v>
      </c>
      <c r="F54" s="159">
        <f t="shared" si="13"/>
        <v>60610124.869360968</v>
      </c>
      <c r="G54" s="159">
        <f t="shared" si="13"/>
        <v>375644.06073648599</v>
      </c>
      <c r="H54" s="159">
        <f t="shared" si="13"/>
        <v>111724.58759235634</v>
      </c>
      <c r="I54" s="159">
        <f t="shared" si="13"/>
        <v>130588.89912303007</v>
      </c>
      <c r="J54" s="159">
        <f t="shared" si="13"/>
        <v>0</v>
      </c>
      <c r="K54" s="159">
        <f t="shared" si="13"/>
        <v>0</v>
      </c>
      <c r="L54" s="159">
        <f t="shared" si="13"/>
        <v>0</v>
      </c>
      <c r="M54" s="159">
        <f t="shared" si="13"/>
        <v>0</v>
      </c>
      <c r="N54" s="159">
        <f t="shared" si="13"/>
        <v>0</v>
      </c>
      <c r="O54" s="159">
        <f t="shared" si="13"/>
        <v>0</v>
      </c>
      <c r="P54" s="159">
        <f t="shared" si="13"/>
        <v>0</v>
      </c>
      <c r="Q54" s="159">
        <f t="shared" si="13"/>
        <v>0</v>
      </c>
    </row>
    <row r="55" spans="2:17" s="13" customFormat="1" ht="15.75">
      <c r="B55" s="141">
        <v>2021</v>
      </c>
      <c r="C55" s="466">
        <v>2020</v>
      </c>
      <c r="D55" s="159">
        <f>IF(ISBLANK($C$55),0,IF($C$55=$D$10,HLOOKUP(D44,D15:D19,5,FALSE),HLOOKUP(D44,D30:D34,5,FALSE)))</f>
        <v>79893828.531993985</v>
      </c>
      <c r="E55" s="159">
        <f>IF(ISBLANK($C$55),0,IF($C$55=$D$10,HLOOKUP(E44,E15:E19,5,FALSE),HLOOKUP(E44,E30:E34,5,FALSE)))</f>
        <v>6443365.7828972237</v>
      </c>
      <c r="F55" s="159">
        <f>IF(ISBLANK($C$55),0,IF($C$55=$D$10,HLOOKUP(F44,F15:F19,5,FALSE),HLOOKUP(F44,F30:F34,5,FALSE)))</f>
        <v>60610124.869360968</v>
      </c>
      <c r="G55" s="159">
        <f>IF(ISBLANK($C$55),0,IF($C$55=$D$10,HLOOKUP(G44,G15:G19,5,FALSE),HLOOKUP(G44,G30:G34,5,FALSE)))</f>
        <v>375644.06073648599</v>
      </c>
      <c r="H55" s="159">
        <f t="shared" ref="H55:Q55" si="14">IF(ISBLANK($C$55),0,IF($C$55=$D$10,HLOOKUP(H44,H15:H19,5,FALSE),HLOOKUP(H44,H30:H34,5,FALSE)))</f>
        <v>111724.58759235634</v>
      </c>
      <c r="I55" s="159">
        <f t="shared" si="14"/>
        <v>130588.89912303007</v>
      </c>
      <c r="J55" s="159">
        <f t="shared" si="14"/>
        <v>0</v>
      </c>
      <c r="K55" s="159">
        <f t="shared" si="14"/>
        <v>0</v>
      </c>
      <c r="L55" s="159">
        <f t="shared" si="14"/>
        <v>0</v>
      </c>
      <c r="M55" s="159">
        <f t="shared" si="14"/>
        <v>0</v>
      </c>
      <c r="N55" s="159">
        <f t="shared" si="14"/>
        <v>0</v>
      </c>
      <c r="O55" s="159">
        <f t="shared" si="14"/>
        <v>0</v>
      </c>
      <c r="P55" s="159">
        <f t="shared" si="14"/>
        <v>0</v>
      </c>
      <c r="Q55" s="159">
        <f t="shared" si="14"/>
        <v>0</v>
      </c>
    </row>
    <row r="56" spans="2:17" s="13" customFormat="1" ht="15.75">
      <c r="B56" s="141">
        <v>2022</v>
      </c>
      <c r="C56" s="466">
        <v>2020</v>
      </c>
      <c r="D56" s="159">
        <f>IF(ISBLANK($C$56),0,IF($C$56=$D$10,HLOOKUP(D44,D15:D19,5,FALSE),HLOOKUP(D44,D30:D34,5,FALSE)))</f>
        <v>79893828.531993985</v>
      </c>
      <c r="E56" s="159">
        <f>IF(ISBLANK($C$56),0,IF($C$56=$D$10,HLOOKUP(E44,E15:E19,5,FALSE),HLOOKUP(E44,E30:E34,5,FALSE)))</f>
        <v>6443365.7828972237</v>
      </c>
      <c r="F56" s="159">
        <f>IF(ISBLANK($C$56),0,IF($C$56=$D$10,HLOOKUP(F44,F15:F19,5,FALSE),HLOOKUP(F44,F30:F34,5,FALSE)))</f>
        <v>60610124.869360968</v>
      </c>
      <c r="G56" s="159">
        <f t="shared" ref="G56:Q56" si="15">IF(ISBLANK($C$56),0,IF($C$56=$D$10,HLOOKUP(G44,G15:G19,5,FALSE),HLOOKUP(G44,G30:G34,5,FALSE)))</f>
        <v>375644.06073648599</v>
      </c>
      <c r="H56" s="159">
        <f t="shared" si="15"/>
        <v>111724.58759235634</v>
      </c>
      <c r="I56" s="159">
        <f t="shared" si="15"/>
        <v>130588.89912303007</v>
      </c>
      <c r="J56" s="159">
        <f>IF(ISBLANK($C$56),0,IF($C$56=$D$10,HLOOKUP(J44,J15:J19,5,FALSE),HLOOKUP(J44,J30:J34,5,FALSE)))</f>
        <v>0</v>
      </c>
      <c r="K56" s="159">
        <f t="shared" si="15"/>
        <v>0</v>
      </c>
      <c r="L56" s="159">
        <f t="shared" si="15"/>
        <v>0</v>
      </c>
      <c r="M56" s="159">
        <f t="shared" si="15"/>
        <v>0</v>
      </c>
      <c r="N56" s="159">
        <f t="shared" si="15"/>
        <v>0</v>
      </c>
      <c r="O56" s="159">
        <f t="shared" si="15"/>
        <v>0</v>
      </c>
      <c r="P56" s="159">
        <f t="shared" si="15"/>
        <v>0</v>
      </c>
      <c r="Q56" s="159">
        <f t="shared" si="15"/>
        <v>0</v>
      </c>
    </row>
    <row r="57" spans="2:17" s="13" customFormat="1" ht="15.75">
      <c r="B57" s="141">
        <v>2023</v>
      </c>
      <c r="C57" s="466"/>
      <c r="D57" s="159">
        <f>IF(ISBLANK($C$57),0,IF($C$57=$D$10,HLOOKUP(D44,D15:D19,5,FALSE),HLOOKUP(D44,D30:D34,5,FALSE)))</f>
        <v>0</v>
      </c>
      <c r="E57" s="159">
        <f t="shared" ref="E57:Q57" si="16">IF(ISBLANK($C$57),0,IF($C$57=$D$10,HLOOKUP(E44,E15:E19,5,FALSE),HLOOKUP(E44,E30:E34,5,FALSE)))</f>
        <v>0</v>
      </c>
      <c r="F57" s="159">
        <f t="shared" si="16"/>
        <v>0</v>
      </c>
      <c r="G57" s="159">
        <f t="shared" si="16"/>
        <v>0</v>
      </c>
      <c r="H57" s="159">
        <f t="shared" si="16"/>
        <v>0</v>
      </c>
      <c r="I57" s="159">
        <f t="shared" si="16"/>
        <v>0</v>
      </c>
      <c r="J57" s="159">
        <f t="shared" si="16"/>
        <v>0</v>
      </c>
      <c r="K57" s="159">
        <f>IF(ISBLANK($C$57),0,IF($C$57=$D$10,HLOOKUP(K44,K15:K19,5,FALSE),HLOOKUP(K44,K30:K34,5,FALSE)))</f>
        <v>0</v>
      </c>
      <c r="L57" s="159">
        <f t="shared" si="16"/>
        <v>0</v>
      </c>
      <c r="M57" s="159">
        <f t="shared" si="16"/>
        <v>0</v>
      </c>
      <c r="N57" s="159">
        <f t="shared" si="16"/>
        <v>0</v>
      </c>
      <c r="O57" s="159">
        <f t="shared" si="16"/>
        <v>0</v>
      </c>
      <c r="P57" s="159">
        <f t="shared" si="16"/>
        <v>0</v>
      </c>
      <c r="Q57" s="159">
        <f t="shared" si="16"/>
        <v>0</v>
      </c>
    </row>
    <row r="58" spans="2:17" s="13" customFormat="1" ht="15.75">
      <c r="B58" s="141">
        <v>2024</v>
      </c>
      <c r="C58" s="466"/>
      <c r="D58" s="159">
        <f>IF(ISBLANK($C$58),0,IF($C$58=$D$10,HLOOKUP(D44,D15:D19,5,FALSE),HLOOKUP(D44,D30:D34,5,FALSE)))</f>
        <v>0</v>
      </c>
      <c r="E58" s="159">
        <f t="shared" ref="E58:Q58" si="17">IF(ISBLANK($C$58),0,IF($C$58=$D$10,HLOOKUP(E44,E15:E19,5,FALSE),HLOOKUP(E44,E30:E34,5,FALSE)))</f>
        <v>0</v>
      </c>
      <c r="F58" s="159">
        <f t="shared" si="17"/>
        <v>0</v>
      </c>
      <c r="G58" s="159">
        <f>IF(ISBLANK($C$58),0,IF($C$58=$D$10,HLOOKUP(G44,G15:G19,5,FALSE),HLOOKUP(G44,G30:G34,5,FALSE)))</f>
        <v>0</v>
      </c>
      <c r="H58" s="159">
        <f t="shared" si="17"/>
        <v>0</v>
      </c>
      <c r="I58" s="159">
        <f t="shared" si="17"/>
        <v>0</v>
      </c>
      <c r="J58" s="159">
        <f t="shared" si="17"/>
        <v>0</v>
      </c>
      <c r="K58" s="159">
        <f t="shared" si="17"/>
        <v>0</v>
      </c>
      <c r="L58" s="159">
        <f t="shared" si="17"/>
        <v>0</v>
      </c>
      <c r="M58" s="159">
        <f t="shared" si="17"/>
        <v>0</v>
      </c>
      <c r="N58" s="159">
        <f t="shared" si="17"/>
        <v>0</v>
      </c>
      <c r="O58" s="159">
        <f t="shared" si="17"/>
        <v>0</v>
      </c>
      <c r="P58" s="159">
        <f t="shared" si="17"/>
        <v>0</v>
      </c>
      <c r="Q58" s="159">
        <f t="shared" si="17"/>
        <v>0</v>
      </c>
    </row>
    <row r="59" spans="2:17" s="13" customFormat="1" ht="15.75">
      <c r="B59" s="141">
        <v>2025</v>
      </c>
      <c r="C59" s="466"/>
      <c r="D59" s="159">
        <f>IF(ISBLANK($C$59),0,IF($C$59=$D$10,HLOOKUP(D44,D15:D19,5,FALSE),HLOOKUP(D44,D30:D34,5,FALSE)))</f>
        <v>0</v>
      </c>
      <c r="E59" s="159">
        <f t="shared" ref="E59:Q59" si="18">IF(ISBLANK($C$59),0,IF($C$59=$D$10,HLOOKUP(E44,E15:E19,5,FALSE),HLOOKUP(E44,E30:E34,5,FALSE)))</f>
        <v>0</v>
      </c>
      <c r="F59" s="159">
        <f t="shared" si="18"/>
        <v>0</v>
      </c>
      <c r="G59" s="159">
        <f t="shared" si="18"/>
        <v>0</v>
      </c>
      <c r="H59" s="159">
        <f t="shared" si="18"/>
        <v>0</v>
      </c>
      <c r="I59" s="159">
        <f t="shared" si="18"/>
        <v>0</v>
      </c>
      <c r="J59" s="159">
        <f t="shared" si="18"/>
        <v>0</v>
      </c>
      <c r="K59" s="159">
        <f t="shared" si="18"/>
        <v>0</v>
      </c>
      <c r="L59" s="159">
        <f t="shared" si="18"/>
        <v>0</v>
      </c>
      <c r="M59" s="159">
        <f t="shared" si="18"/>
        <v>0</v>
      </c>
      <c r="N59" s="159">
        <f t="shared" si="18"/>
        <v>0</v>
      </c>
      <c r="O59" s="159">
        <f t="shared" si="18"/>
        <v>0</v>
      </c>
      <c r="P59" s="159">
        <f t="shared" si="18"/>
        <v>0</v>
      </c>
      <c r="Q59" s="159">
        <f t="shared" si="18"/>
        <v>0</v>
      </c>
    </row>
    <row r="60" spans="2:17" s="13" customFormat="1" ht="15.75">
      <c r="B60" s="141">
        <v>2026</v>
      </c>
      <c r="C60" s="466"/>
      <c r="D60" s="159">
        <f>IF(ISBLANK($C$60),0,IF($C$60=$D$10,HLOOKUP(D44,D15:D19,5,FALSE),HLOOKUP(D44,D30:D34,5,FALSE)))</f>
        <v>0</v>
      </c>
      <c r="E60" s="159">
        <f t="shared" ref="E60:Q60" si="19">IF(ISBLANK($C$60),0,IF($C$60=$D$10,HLOOKUP(E44,E15:E19,5,FALSE),HLOOKUP(E44,E30:E34,5,FALSE)))</f>
        <v>0</v>
      </c>
      <c r="F60" s="159">
        <f>IF(ISBLANK($C$60),0,IF($C$60=$D$10,HLOOKUP(F44,F15:F19,5,FALSE),HLOOKUP(F44,F30:F34,5,FALSE)))</f>
        <v>0</v>
      </c>
      <c r="G60" s="159">
        <f t="shared" si="19"/>
        <v>0</v>
      </c>
      <c r="H60" s="159">
        <f>IF(ISBLANK($C$60),0,IF($C$60=$D$10,HLOOKUP(H44,H15:H19,5,FALSE),HLOOKUP(H44,H30:H34,5,FALSE)))</f>
        <v>0</v>
      </c>
      <c r="I60" s="159">
        <f t="shared" si="19"/>
        <v>0</v>
      </c>
      <c r="J60" s="159">
        <f t="shared" si="19"/>
        <v>0</v>
      </c>
      <c r="K60" s="159">
        <f t="shared" si="19"/>
        <v>0</v>
      </c>
      <c r="L60" s="159">
        <f t="shared" si="19"/>
        <v>0</v>
      </c>
      <c r="M60" s="159">
        <f t="shared" si="19"/>
        <v>0</v>
      </c>
      <c r="N60" s="159">
        <f t="shared" si="19"/>
        <v>0</v>
      </c>
      <c r="O60" s="159">
        <f t="shared" si="19"/>
        <v>0</v>
      </c>
      <c r="P60" s="159">
        <f t="shared" si="19"/>
        <v>0</v>
      </c>
      <c r="Q60" s="159">
        <f t="shared" si="19"/>
        <v>0</v>
      </c>
    </row>
    <row r="61" spans="2:17" s="13" customFormat="1" ht="15.75">
      <c r="B61" s="141">
        <v>2027</v>
      </c>
      <c r="C61" s="466"/>
      <c r="D61" s="159">
        <f>IF(ISBLANK($C$61),0,IF($C$61=$D$10,HLOOKUP(D44,D15:D19,5,FALSE),HLOOKUP(D44,D30:D34,5,FALSE)))</f>
        <v>0</v>
      </c>
      <c r="E61" s="159">
        <f t="shared" ref="E61:Q61" si="20">IF(ISBLANK($C$61),0,IF($C$61=$D$10,HLOOKUP(E44,E15:E19,5,FALSE),HLOOKUP(E44,E30:E34,5,FALSE)))</f>
        <v>0</v>
      </c>
      <c r="F61" s="159">
        <f t="shared" si="20"/>
        <v>0</v>
      </c>
      <c r="G61" s="159">
        <f t="shared" si="20"/>
        <v>0</v>
      </c>
      <c r="H61" s="159">
        <f t="shared" si="20"/>
        <v>0</v>
      </c>
      <c r="I61" s="159">
        <f>IF(ISBLANK($C$61),0,IF($C$61=$D$10,HLOOKUP(I44,I15:I19,5,FALSE),HLOOKUP(I44,I30:I34,5,FALSE)))</f>
        <v>0</v>
      </c>
      <c r="J61" s="159">
        <f t="shared" si="20"/>
        <v>0</v>
      </c>
      <c r="K61" s="159">
        <f t="shared" si="20"/>
        <v>0</v>
      </c>
      <c r="L61" s="159">
        <f t="shared" si="20"/>
        <v>0</v>
      </c>
      <c r="M61" s="159">
        <f t="shared" si="20"/>
        <v>0</v>
      </c>
      <c r="N61" s="159">
        <f t="shared" si="20"/>
        <v>0</v>
      </c>
      <c r="O61" s="159">
        <f t="shared" si="20"/>
        <v>0</v>
      </c>
      <c r="P61" s="159">
        <f t="shared" si="20"/>
        <v>0</v>
      </c>
      <c r="Q61" s="159">
        <f t="shared" si="20"/>
        <v>0</v>
      </c>
    </row>
    <row r="62" spans="2:17" s="389" customFormat="1" ht="21" customHeight="1">
      <c r="B62" s="322" t="s">
        <v>533</v>
      </c>
      <c r="C62" s="411"/>
      <c r="D62" s="412"/>
      <c r="E62" s="412"/>
      <c r="F62" s="412"/>
      <c r="G62" s="412"/>
      <c r="H62" s="412"/>
      <c r="I62" s="412"/>
      <c r="J62" s="412"/>
      <c r="K62" s="412"/>
      <c r="L62" s="412"/>
      <c r="M62" s="412"/>
      <c r="N62" s="412"/>
      <c r="O62" s="412"/>
      <c r="P62" s="412"/>
      <c r="Q62" s="412"/>
    </row>
    <row r="63" spans="2:17" s="13" customFormat="1" ht="15.75" customHeight="1">
      <c r="B63" s="138"/>
      <c r="C63" s="138"/>
    </row>
    <row r="64" spans="2:17" s="13" customFormat="1" ht="15.75" customHeight="1">
      <c r="B64" s="138"/>
      <c r="C64" s="138"/>
    </row>
    <row r="65" spans="2:3" s="2" customFormat="1" ht="15.75" customHeight="1">
      <c r="B65" s="66"/>
      <c r="C65" s="66"/>
    </row>
    <row r="66" spans="2:3" s="2" customFormat="1" ht="15.75" customHeight="1">
      <c r="B66" s="66"/>
      <c r="C66" s="66"/>
    </row>
    <row r="67" spans="2:3" s="2" customFormat="1" ht="15.75" customHeight="1">
      <c r="B67" s="66"/>
      <c r="C67" s="66"/>
    </row>
    <row r="68" spans="2:3" s="2" customFormat="1" ht="15.75" customHeight="1">
      <c r="B68" s="66"/>
      <c r="C68" s="66"/>
    </row>
    <row r="69" spans="2:3" s="2" customFormat="1" ht="15.75" customHeight="1">
      <c r="B69" s="66"/>
      <c r="C69" s="66"/>
    </row>
    <row r="70" spans="2:3" s="2" customFormat="1" ht="15.75" customHeight="1">
      <c r="B70" s="66"/>
      <c r="C70" s="66"/>
    </row>
  </sheetData>
  <sheetProtection formatCells="0" formatColumns="0" formatRows="0" insertColumns="0" insertRows="0" insertHyperlinks="0" deleteColumns="0" deleteRows="0" sort="0" autoFilter="0" pivotTables="0"/>
  <mergeCells count="4">
    <mergeCell ref="B12:M12"/>
    <mergeCell ref="B27:M27"/>
    <mergeCell ref="B41:M41"/>
    <mergeCell ref="C22:L22"/>
  </mergeCells>
  <pageMargins left="0.70866141732283472" right="0.70866141732283472" top="0.74803149606299213" bottom="0.74803149606299213" header="0.31496062992125984" footer="0.31496062992125984"/>
  <pageSetup paperSize="17" scale="44"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DropDownList!$C$2:$C$19</xm:f>
          </x14:formula1>
          <xm:sqref>D25 D10</xm:sqref>
        </x14:dataValidation>
        <x14:dataValidation type="list" allowBlank="1" showInputMessage="1" showErrorMessage="1" xr:uid="{00000000-0002-0000-0600-000001000000}">
          <x14:formula1>
            <xm:f>DropDownList!$E$2:$E$4</xm:f>
          </x14:formula1>
          <xm:sqref>C45:C61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77496-4E7B-45DD-A7A2-51995D501C7B}">
  <dimension ref="B7:BL74"/>
  <sheetViews>
    <sheetView topLeftCell="A7" zoomScale="55" zoomScaleNormal="55" workbookViewId="0">
      <pane xSplit="3" ySplit="12" topLeftCell="Q19" activePane="bottomRight" state="frozen"/>
      <selection activeCell="A7" sqref="A7"/>
      <selection pane="topRight" activeCell="D7" sqref="D7"/>
      <selection pane="bottomLeft" activeCell="A19" sqref="A19"/>
      <selection pane="bottomRight" activeCell="AM7" sqref="AM7:AN13"/>
    </sheetView>
  </sheetViews>
  <sheetFormatPr defaultColWidth="9.42578125" defaultRowHeight="15"/>
  <cols>
    <col min="1" max="1" width="9.42578125" style="1"/>
    <col min="2" max="2" width="87" style="1" customWidth="1"/>
    <col min="3" max="3" width="14.5703125" style="1" bestFit="1" customWidth="1"/>
    <col min="4" max="15" width="14.5703125" style="1" customWidth="1"/>
    <col min="16" max="16384" width="9.42578125" style="1"/>
  </cols>
  <sheetData>
    <row r="7" spans="2:40">
      <c r="AN7" s="846"/>
    </row>
    <row r="8" spans="2:40">
      <c r="AN8" s="846"/>
    </row>
    <row r="9" spans="2:40">
      <c r="AN9" s="846"/>
    </row>
    <row r="10" spans="2:40">
      <c r="AN10" s="846"/>
    </row>
    <row r="11" spans="2:40">
      <c r="AN11" s="846"/>
    </row>
    <row r="12" spans="2:40">
      <c r="AN12" s="846"/>
    </row>
    <row r="13" spans="2:40">
      <c r="AN13" s="847"/>
    </row>
    <row r="14" spans="2:40" ht="15.75">
      <c r="B14" s="779" t="s">
        <v>502</v>
      </c>
    </row>
    <row r="15" spans="2:40" ht="15.75">
      <c r="B15" s="779"/>
    </row>
    <row r="16" spans="2:40" s="24" customFormat="1" ht="28.5" customHeight="1" thickBot="1">
      <c r="B16" s="915" t="s">
        <v>1047</v>
      </c>
      <c r="C16" s="915"/>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row>
    <row r="17" spans="2:64" s="780" customFormat="1">
      <c r="D17" s="916">
        <v>2018</v>
      </c>
      <c r="E17" s="917"/>
      <c r="F17" s="917"/>
      <c r="G17" s="917"/>
      <c r="H17" s="917"/>
      <c r="I17" s="917"/>
      <c r="J17" s="917"/>
      <c r="K17" s="917"/>
      <c r="L17" s="917"/>
      <c r="M17" s="917"/>
      <c r="N17" s="917"/>
      <c r="O17" s="918"/>
      <c r="P17" s="916">
        <v>2019</v>
      </c>
      <c r="Q17" s="917"/>
      <c r="R17" s="917"/>
      <c r="S17" s="917"/>
      <c r="T17" s="917"/>
      <c r="U17" s="917"/>
      <c r="V17" s="917"/>
      <c r="W17" s="917"/>
      <c r="X17" s="917"/>
      <c r="Y17" s="917"/>
      <c r="Z17" s="917"/>
      <c r="AA17" s="918"/>
      <c r="AB17" s="916">
        <v>2020</v>
      </c>
      <c r="AC17" s="917"/>
      <c r="AD17" s="917"/>
      <c r="AE17" s="917"/>
      <c r="AF17" s="917"/>
      <c r="AG17" s="917"/>
      <c r="AH17" s="917"/>
      <c r="AI17" s="917"/>
      <c r="AJ17" s="917"/>
      <c r="AK17" s="917"/>
      <c r="AL17" s="917"/>
      <c r="AM17" s="918"/>
      <c r="AN17" s="916">
        <v>2021</v>
      </c>
      <c r="AO17" s="917"/>
      <c r="AP17" s="917"/>
      <c r="AQ17" s="917"/>
      <c r="AR17" s="917"/>
      <c r="AS17" s="917"/>
      <c r="AT17" s="917"/>
      <c r="AU17" s="917"/>
      <c r="AV17" s="917"/>
      <c r="AW17" s="917"/>
      <c r="AX17" s="917"/>
      <c r="AY17" s="918"/>
      <c r="AZ17" s="916">
        <v>2022</v>
      </c>
      <c r="BA17" s="917"/>
      <c r="BB17" s="917"/>
      <c r="BC17" s="917"/>
      <c r="BD17" s="917"/>
      <c r="BE17" s="917"/>
      <c r="BF17" s="917"/>
      <c r="BG17" s="917"/>
      <c r="BH17" s="917"/>
      <c r="BI17" s="917"/>
      <c r="BJ17" s="917"/>
      <c r="BK17" s="918"/>
    </row>
    <row r="18" spans="2:64" s="780" customFormat="1">
      <c r="D18" s="914" t="s">
        <v>1048</v>
      </c>
      <c r="E18" s="912"/>
      <c r="F18" s="912" t="s">
        <v>1049</v>
      </c>
      <c r="G18" s="912"/>
      <c r="H18" s="912" t="s">
        <v>1050</v>
      </c>
      <c r="I18" s="912"/>
      <c r="J18" s="912" t="s">
        <v>1051</v>
      </c>
      <c r="K18" s="912"/>
      <c r="L18" s="912" t="s">
        <v>1052</v>
      </c>
      <c r="M18" s="912"/>
      <c r="N18" s="912" t="s">
        <v>1053</v>
      </c>
      <c r="O18" s="913"/>
      <c r="P18" s="914" t="s">
        <v>1048</v>
      </c>
      <c r="Q18" s="912"/>
      <c r="R18" s="912" t="s">
        <v>1049</v>
      </c>
      <c r="S18" s="912"/>
      <c r="T18" s="912" t="s">
        <v>1050</v>
      </c>
      <c r="U18" s="912"/>
      <c r="V18" s="912" t="s">
        <v>1051</v>
      </c>
      <c r="W18" s="912"/>
      <c r="X18" s="912" t="s">
        <v>1052</v>
      </c>
      <c r="Y18" s="912"/>
      <c r="Z18" s="912" t="s">
        <v>1053</v>
      </c>
      <c r="AA18" s="913"/>
      <c r="AB18" s="914" t="s">
        <v>1048</v>
      </c>
      <c r="AC18" s="912"/>
      <c r="AD18" s="912" t="s">
        <v>1049</v>
      </c>
      <c r="AE18" s="912"/>
      <c r="AF18" s="912" t="s">
        <v>1050</v>
      </c>
      <c r="AG18" s="912"/>
      <c r="AH18" s="912" t="s">
        <v>1051</v>
      </c>
      <c r="AI18" s="912"/>
      <c r="AJ18" s="912" t="s">
        <v>1052</v>
      </c>
      <c r="AK18" s="912"/>
      <c r="AL18" s="912" t="s">
        <v>1053</v>
      </c>
      <c r="AM18" s="913"/>
      <c r="AN18" s="914" t="s">
        <v>1048</v>
      </c>
      <c r="AO18" s="912"/>
      <c r="AP18" s="912" t="s">
        <v>1049</v>
      </c>
      <c r="AQ18" s="912"/>
      <c r="AR18" s="912" t="s">
        <v>1050</v>
      </c>
      <c r="AS18" s="912"/>
      <c r="AT18" s="912" t="s">
        <v>1051</v>
      </c>
      <c r="AU18" s="912"/>
      <c r="AV18" s="912" t="s">
        <v>1052</v>
      </c>
      <c r="AW18" s="912"/>
      <c r="AX18" s="912" t="s">
        <v>1053</v>
      </c>
      <c r="AY18" s="913"/>
      <c r="AZ18" s="914" t="s">
        <v>1048</v>
      </c>
      <c r="BA18" s="912"/>
      <c r="BB18" s="912" t="s">
        <v>1049</v>
      </c>
      <c r="BC18" s="912"/>
      <c r="BD18" s="912" t="s">
        <v>1050</v>
      </c>
      <c r="BE18" s="912"/>
      <c r="BF18" s="912" t="s">
        <v>1051</v>
      </c>
      <c r="BG18" s="912"/>
      <c r="BH18" s="912" t="s">
        <v>1052</v>
      </c>
      <c r="BI18" s="912"/>
      <c r="BJ18" s="912" t="s">
        <v>1053</v>
      </c>
      <c r="BK18" s="913"/>
    </row>
    <row r="19" spans="2:64" s="780" customFormat="1">
      <c r="B19" s="781" t="s">
        <v>211</v>
      </c>
      <c r="C19" s="782" t="s">
        <v>1054</v>
      </c>
      <c r="D19" s="786" t="s">
        <v>28</v>
      </c>
      <c r="E19" s="783" t="s">
        <v>27</v>
      </c>
      <c r="F19" s="783" t="s">
        <v>28</v>
      </c>
      <c r="G19" s="783" t="s">
        <v>27</v>
      </c>
      <c r="H19" s="783" t="s">
        <v>28</v>
      </c>
      <c r="I19" s="783" t="s">
        <v>27</v>
      </c>
      <c r="J19" s="783" t="s">
        <v>28</v>
      </c>
      <c r="K19" s="783" t="s">
        <v>27</v>
      </c>
      <c r="L19" s="783" t="s">
        <v>28</v>
      </c>
      <c r="M19" s="783" t="s">
        <v>27</v>
      </c>
      <c r="N19" s="783" t="s">
        <v>28</v>
      </c>
      <c r="O19" s="785" t="s">
        <v>27</v>
      </c>
      <c r="P19" s="786" t="s">
        <v>28</v>
      </c>
      <c r="Q19" s="783" t="s">
        <v>27</v>
      </c>
      <c r="R19" s="783" t="s">
        <v>28</v>
      </c>
      <c r="S19" s="783" t="s">
        <v>27</v>
      </c>
      <c r="T19" s="783" t="s">
        <v>28</v>
      </c>
      <c r="U19" s="783" t="s">
        <v>27</v>
      </c>
      <c r="V19" s="783" t="s">
        <v>28</v>
      </c>
      <c r="W19" s="783" t="s">
        <v>27</v>
      </c>
      <c r="X19" s="783" t="s">
        <v>28</v>
      </c>
      <c r="Y19" s="783" t="s">
        <v>27</v>
      </c>
      <c r="Z19" s="783" t="s">
        <v>28</v>
      </c>
      <c r="AA19" s="785" t="s">
        <v>27</v>
      </c>
      <c r="AB19" s="786" t="s">
        <v>28</v>
      </c>
      <c r="AC19" s="783" t="s">
        <v>27</v>
      </c>
      <c r="AD19" s="783" t="s">
        <v>28</v>
      </c>
      <c r="AE19" s="783" t="s">
        <v>27</v>
      </c>
      <c r="AF19" s="783" t="s">
        <v>28</v>
      </c>
      <c r="AG19" s="783" t="s">
        <v>27</v>
      </c>
      <c r="AH19" s="783" t="s">
        <v>28</v>
      </c>
      <c r="AI19" s="783" t="s">
        <v>27</v>
      </c>
      <c r="AJ19" s="783" t="s">
        <v>28</v>
      </c>
      <c r="AK19" s="783" t="s">
        <v>27</v>
      </c>
      <c r="AL19" s="783" t="s">
        <v>28</v>
      </c>
      <c r="AM19" s="785" t="s">
        <v>27</v>
      </c>
      <c r="AN19" s="786" t="s">
        <v>28</v>
      </c>
      <c r="AO19" s="783" t="s">
        <v>27</v>
      </c>
      <c r="AP19" s="783" t="s">
        <v>28</v>
      </c>
      <c r="AQ19" s="783" t="s">
        <v>27</v>
      </c>
      <c r="AR19" s="783" t="s">
        <v>28</v>
      </c>
      <c r="AS19" s="783" t="s">
        <v>27</v>
      </c>
      <c r="AT19" s="783" t="s">
        <v>28</v>
      </c>
      <c r="AU19" s="783" t="s">
        <v>27</v>
      </c>
      <c r="AV19" s="783" t="s">
        <v>28</v>
      </c>
      <c r="AW19" s="783" t="s">
        <v>27</v>
      </c>
      <c r="AX19" s="783" t="s">
        <v>28</v>
      </c>
      <c r="AY19" s="785" t="s">
        <v>27</v>
      </c>
      <c r="AZ19" s="786" t="s">
        <v>28</v>
      </c>
      <c r="BA19" s="783" t="s">
        <v>27</v>
      </c>
      <c r="BB19" s="783" t="s">
        <v>28</v>
      </c>
      <c r="BC19" s="783" t="s">
        <v>27</v>
      </c>
      <c r="BD19" s="783" t="s">
        <v>28</v>
      </c>
      <c r="BE19" s="783" t="s">
        <v>27</v>
      </c>
      <c r="BF19" s="783" t="s">
        <v>28</v>
      </c>
      <c r="BG19" s="783" t="s">
        <v>27</v>
      </c>
      <c r="BH19" s="783" t="s">
        <v>28</v>
      </c>
      <c r="BI19" s="783" t="s">
        <v>27</v>
      </c>
      <c r="BJ19" s="783" t="s">
        <v>28</v>
      </c>
      <c r="BK19" s="785" t="s">
        <v>27</v>
      </c>
    </row>
    <row r="20" spans="2:64" s="780" customFormat="1">
      <c r="B20" s="783" t="s">
        <v>113</v>
      </c>
      <c r="C20" s="784" t="s">
        <v>1055</v>
      </c>
      <c r="D20" s="789"/>
      <c r="E20" s="787"/>
      <c r="F20" s="787"/>
      <c r="G20" s="787"/>
      <c r="H20" s="787"/>
      <c r="I20" s="787"/>
      <c r="J20" s="787"/>
      <c r="K20" s="787"/>
      <c r="L20" s="787"/>
      <c r="M20" s="787"/>
      <c r="N20" s="787"/>
      <c r="O20" s="788"/>
      <c r="P20" s="789"/>
      <c r="Q20" s="787"/>
      <c r="R20" s="787"/>
      <c r="S20" s="787"/>
      <c r="T20" s="787"/>
      <c r="U20" s="787"/>
      <c r="V20" s="787"/>
      <c r="W20" s="787"/>
      <c r="X20" s="787"/>
      <c r="Y20" s="787"/>
      <c r="Z20" s="787"/>
      <c r="AA20" s="788"/>
      <c r="AB20" s="789"/>
      <c r="AC20" s="787"/>
      <c r="AD20" s="787"/>
      <c r="AE20" s="787"/>
      <c r="AF20" s="787"/>
      <c r="AG20" s="787"/>
      <c r="AH20" s="787"/>
      <c r="AI20" s="787"/>
      <c r="AJ20" s="787"/>
      <c r="AK20" s="787"/>
      <c r="AL20" s="787"/>
      <c r="AM20" s="788"/>
      <c r="AN20" s="789"/>
      <c r="AO20" s="787"/>
      <c r="AP20" s="787"/>
      <c r="AQ20" s="787"/>
      <c r="AR20" s="787"/>
      <c r="AS20" s="787"/>
      <c r="AT20" s="787"/>
      <c r="AU20" s="787"/>
      <c r="AV20" s="787"/>
      <c r="AW20" s="787"/>
      <c r="AX20" s="787"/>
      <c r="AY20" s="788"/>
      <c r="AZ20" s="789"/>
      <c r="BA20" s="787"/>
      <c r="BB20" s="787"/>
      <c r="BC20" s="787"/>
      <c r="BD20" s="787"/>
      <c r="BE20" s="787"/>
      <c r="BF20" s="787"/>
      <c r="BG20" s="787"/>
      <c r="BH20" s="787"/>
      <c r="BI20" s="787"/>
      <c r="BJ20" s="787"/>
      <c r="BK20" s="788"/>
    </row>
    <row r="21" spans="2:64" s="780" customFormat="1">
      <c r="B21" s="783" t="s">
        <v>1037</v>
      </c>
      <c r="C21" s="784" t="s">
        <v>1055</v>
      </c>
      <c r="D21" s="792">
        <v>0.95</v>
      </c>
      <c r="E21" s="790">
        <v>0.95</v>
      </c>
      <c r="F21" s="790">
        <v>0.05</v>
      </c>
      <c r="G21" s="790">
        <v>0.05</v>
      </c>
      <c r="H21" s="790">
        <v>0</v>
      </c>
      <c r="I21" s="790">
        <v>0</v>
      </c>
      <c r="J21" s="790">
        <v>0</v>
      </c>
      <c r="K21" s="790">
        <v>0</v>
      </c>
      <c r="L21" s="790">
        <v>0</v>
      </c>
      <c r="M21" s="790">
        <v>0</v>
      </c>
      <c r="N21" s="790">
        <v>0</v>
      </c>
      <c r="O21" s="791">
        <v>0</v>
      </c>
      <c r="P21" s="792">
        <v>0.95</v>
      </c>
      <c r="Q21" s="790">
        <v>0.95</v>
      </c>
      <c r="R21" s="790">
        <v>0.05</v>
      </c>
      <c r="S21" s="790">
        <v>0.05</v>
      </c>
      <c r="T21" s="790">
        <v>0</v>
      </c>
      <c r="U21" s="790">
        <v>0</v>
      </c>
      <c r="V21" s="790">
        <v>0</v>
      </c>
      <c r="W21" s="790">
        <v>0</v>
      </c>
      <c r="X21" s="790">
        <v>0</v>
      </c>
      <c r="Y21" s="790">
        <v>0</v>
      </c>
      <c r="Z21" s="790">
        <v>0</v>
      </c>
      <c r="AA21" s="791">
        <v>0</v>
      </c>
      <c r="AB21" s="792">
        <v>0.95</v>
      </c>
      <c r="AC21" s="790">
        <v>0.95</v>
      </c>
      <c r="AD21" s="790">
        <v>0.05</v>
      </c>
      <c r="AE21" s="790">
        <v>0.05</v>
      </c>
      <c r="AF21" s="790">
        <v>0</v>
      </c>
      <c r="AG21" s="790">
        <v>0</v>
      </c>
      <c r="AH21" s="790">
        <v>0</v>
      </c>
      <c r="AI21" s="790">
        <v>0</v>
      </c>
      <c r="AJ21" s="790">
        <v>0</v>
      </c>
      <c r="AK21" s="790">
        <v>0</v>
      </c>
      <c r="AL21" s="790">
        <v>0</v>
      </c>
      <c r="AM21" s="791">
        <v>0</v>
      </c>
      <c r="AN21" s="792">
        <v>0.95</v>
      </c>
      <c r="AO21" s="790">
        <v>0.95</v>
      </c>
      <c r="AP21" s="790">
        <v>0.05</v>
      </c>
      <c r="AQ21" s="790">
        <v>0.05</v>
      </c>
      <c r="AR21" s="790">
        <v>0</v>
      </c>
      <c r="AS21" s="790">
        <v>0</v>
      </c>
      <c r="AT21" s="790">
        <v>0</v>
      </c>
      <c r="AU21" s="790">
        <v>0</v>
      </c>
      <c r="AV21" s="790">
        <v>0</v>
      </c>
      <c r="AW21" s="790">
        <v>0</v>
      </c>
      <c r="AX21" s="790">
        <v>0</v>
      </c>
      <c r="AY21" s="791">
        <v>0</v>
      </c>
      <c r="AZ21" s="792">
        <v>0.95</v>
      </c>
      <c r="BA21" s="790">
        <v>0.95</v>
      </c>
      <c r="BB21" s="790">
        <v>0.05</v>
      </c>
      <c r="BC21" s="790">
        <v>0.05</v>
      </c>
      <c r="BD21" s="790">
        <v>0</v>
      </c>
      <c r="BE21" s="790">
        <v>0</v>
      </c>
      <c r="BF21" s="790">
        <v>0</v>
      </c>
      <c r="BG21" s="790">
        <v>0</v>
      </c>
      <c r="BH21" s="790">
        <v>0</v>
      </c>
      <c r="BI21" s="790">
        <v>0</v>
      </c>
      <c r="BJ21" s="790">
        <v>0</v>
      </c>
      <c r="BK21" s="791">
        <v>0</v>
      </c>
      <c r="BL21" s="826"/>
    </row>
    <row r="22" spans="2:64" s="780" customFormat="1">
      <c r="B22" s="783" t="s">
        <v>1038</v>
      </c>
      <c r="C22" s="784" t="s">
        <v>1055</v>
      </c>
      <c r="D22" s="795">
        <v>1</v>
      </c>
      <c r="E22" s="793">
        <v>1</v>
      </c>
      <c r="F22" s="793">
        <v>0</v>
      </c>
      <c r="G22" s="793">
        <v>0</v>
      </c>
      <c r="H22" s="793">
        <v>0</v>
      </c>
      <c r="I22" s="793">
        <v>0</v>
      </c>
      <c r="J22" s="793">
        <v>0</v>
      </c>
      <c r="K22" s="793">
        <v>0</v>
      </c>
      <c r="L22" s="793">
        <v>0</v>
      </c>
      <c r="M22" s="793">
        <v>0</v>
      </c>
      <c r="N22" s="793">
        <v>0</v>
      </c>
      <c r="O22" s="794">
        <v>0</v>
      </c>
      <c r="P22" s="795">
        <v>1</v>
      </c>
      <c r="Q22" s="793">
        <v>1</v>
      </c>
      <c r="R22" s="793">
        <v>0</v>
      </c>
      <c r="S22" s="793">
        <v>0</v>
      </c>
      <c r="T22" s="793">
        <v>0</v>
      </c>
      <c r="U22" s="793">
        <v>0</v>
      </c>
      <c r="V22" s="793">
        <v>0</v>
      </c>
      <c r="W22" s="793">
        <v>0</v>
      </c>
      <c r="X22" s="793">
        <v>0</v>
      </c>
      <c r="Y22" s="793">
        <v>0</v>
      </c>
      <c r="Z22" s="793">
        <v>0</v>
      </c>
      <c r="AA22" s="794">
        <v>0</v>
      </c>
      <c r="AB22" s="795">
        <v>1</v>
      </c>
      <c r="AC22" s="793">
        <v>1</v>
      </c>
      <c r="AD22" s="793">
        <v>0</v>
      </c>
      <c r="AE22" s="793">
        <v>0</v>
      </c>
      <c r="AF22" s="793">
        <v>0</v>
      </c>
      <c r="AG22" s="793">
        <v>0</v>
      </c>
      <c r="AH22" s="793">
        <v>0</v>
      </c>
      <c r="AI22" s="793">
        <v>0</v>
      </c>
      <c r="AJ22" s="793">
        <v>0</v>
      </c>
      <c r="AK22" s="793">
        <v>0</v>
      </c>
      <c r="AL22" s="793">
        <v>0</v>
      </c>
      <c r="AM22" s="794">
        <v>0</v>
      </c>
      <c r="AN22" s="795">
        <v>1</v>
      </c>
      <c r="AO22" s="793">
        <v>1</v>
      </c>
      <c r="AP22" s="793">
        <v>0</v>
      </c>
      <c r="AQ22" s="793">
        <v>0</v>
      </c>
      <c r="AR22" s="793">
        <v>0</v>
      </c>
      <c r="AS22" s="793">
        <v>0</v>
      </c>
      <c r="AT22" s="793">
        <v>0</v>
      </c>
      <c r="AU22" s="793">
        <v>0</v>
      </c>
      <c r="AV22" s="793">
        <v>0</v>
      </c>
      <c r="AW22" s="793">
        <v>0</v>
      </c>
      <c r="AX22" s="793">
        <v>0</v>
      </c>
      <c r="AY22" s="794">
        <v>0</v>
      </c>
      <c r="AZ22" s="795">
        <v>1</v>
      </c>
      <c r="BA22" s="793">
        <v>1</v>
      </c>
      <c r="BB22" s="793">
        <v>0</v>
      </c>
      <c r="BC22" s="793">
        <v>0</v>
      </c>
      <c r="BD22" s="793">
        <v>0</v>
      </c>
      <c r="BE22" s="793">
        <v>0</v>
      </c>
      <c r="BF22" s="793">
        <v>0</v>
      </c>
      <c r="BG22" s="793">
        <v>0</v>
      </c>
      <c r="BH22" s="793">
        <v>0</v>
      </c>
      <c r="BI22" s="793">
        <v>0</v>
      </c>
      <c r="BJ22" s="793">
        <v>0</v>
      </c>
      <c r="BK22" s="794">
        <v>0</v>
      </c>
      <c r="BL22" s="826"/>
    </row>
    <row r="23" spans="2:64" s="780" customFormat="1">
      <c r="B23" s="783" t="s">
        <v>115</v>
      </c>
      <c r="C23" s="784" t="s">
        <v>1055</v>
      </c>
      <c r="D23" s="795">
        <v>1</v>
      </c>
      <c r="E23" s="793">
        <v>1</v>
      </c>
      <c r="F23" s="793">
        <v>0</v>
      </c>
      <c r="G23" s="793">
        <v>0</v>
      </c>
      <c r="H23" s="793">
        <v>0</v>
      </c>
      <c r="I23" s="793">
        <v>0</v>
      </c>
      <c r="J23" s="793">
        <v>0</v>
      </c>
      <c r="K23" s="793">
        <v>0</v>
      </c>
      <c r="L23" s="793">
        <v>0</v>
      </c>
      <c r="M23" s="793">
        <v>0</v>
      </c>
      <c r="N23" s="793">
        <v>0</v>
      </c>
      <c r="O23" s="794">
        <v>0</v>
      </c>
      <c r="P23" s="795">
        <v>1</v>
      </c>
      <c r="Q23" s="793">
        <v>1</v>
      </c>
      <c r="R23" s="793">
        <v>0</v>
      </c>
      <c r="S23" s="793">
        <v>0</v>
      </c>
      <c r="T23" s="793">
        <v>0</v>
      </c>
      <c r="U23" s="793">
        <v>0</v>
      </c>
      <c r="V23" s="793">
        <v>0</v>
      </c>
      <c r="W23" s="793">
        <v>0</v>
      </c>
      <c r="X23" s="793">
        <v>0</v>
      </c>
      <c r="Y23" s="793">
        <v>0</v>
      </c>
      <c r="Z23" s="793">
        <v>0</v>
      </c>
      <c r="AA23" s="794">
        <v>0</v>
      </c>
      <c r="AB23" s="795">
        <v>1</v>
      </c>
      <c r="AC23" s="793">
        <v>1</v>
      </c>
      <c r="AD23" s="793">
        <v>0</v>
      </c>
      <c r="AE23" s="793">
        <v>0</v>
      </c>
      <c r="AF23" s="793">
        <v>0</v>
      </c>
      <c r="AG23" s="793">
        <v>0</v>
      </c>
      <c r="AH23" s="793">
        <v>0</v>
      </c>
      <c r="AI23" s="793">
        <v>0</v>
      </c>
      <c r="AJ23" s="793">
        <v>0</v>
      </c>
      <c r="AK23" s="793">
        <v>0</v>
      </c>
      <c r="AL23" s="793">
        <v>0</v>
      </c>
      <c r="AM23" s="794">
        <v>0</v>
      </c>
      <c r="AN23" s="795">
        <v>1</v>
      </c>
      <c r="AO23" s="793">
        <v>1</v>
      </c>
      <c r="AP23" s="793">
        <v>0</v>
      </c>
      <c r="AQ23" s="793">
        <v>0</v>
      </c>
      <c r="AR23" s="793">
        <v>0</v>
      </c>
      <c r="AS23" s="793">
        <v>0</v>
      </c>
      <c r="AT23" s="793">
        <v>0</v>
      </c>
      <c r="AU23" s="793">
        <v>0</v>
      </c>
      <c r="AV23" s="793">
        <v>0</v>
      </c>
      <c r="AW23" s="793">
        <v>0</v>
      </c>
      <c r="AX23" s="793">
        <v>0</v>
      </c>
      <c r="AY23" s="794">
        <v>0</v>
      </c>
      <c r="AZ23" s="795">
        <v>1</v>
      </c>
      <c r="BA23" s="793">
        <v>1</v>
      </c>
      <c r="BB23" s="793">
        <v>0</v>
      </c>
      <c r="BC23" s="793">
        <v>0</v>
      </c>
      <c r="BD23" s="793">
        <v>0</v>
      </c>
      <c r="BE23" s="793">
        <v>0</v>
      </c>
      <c r="BF23" s="793">
        <v>0</v>
      </c>
      <c r="BG23" s="793">
        <v>0</v>
      </c>
      <c r="BH23" s="793">
        <v>0</v>
      </c>
      <c r="BI23" s="793">
        <v>0</v>
      </c>
      <c r="BJ23" s="793">
        <v>0</v>
      </c>
      <c r="BK23" s="794">
        <v>0</v>
      </c>
      <c r="BL23" s="826"/>
    </row>
    <row r="24" spans="2:64" s="780" customFormat="1">
      <c r="B24" s="783" t="s">
        <v>116</v>
      </c>
      <c r="C24" s="784" t="s">
        <v>1055</v>
      </c>
      <c r="D24" s="795">
        <v>0.69666666666666666</v>
      </c>
      <c r="E24" s="793">
        <v>0.69666666666666666</v>
      </c>
      <c r="F24" s="793">
        <v>0</v>
      </c>
      <c r="G24" s="793">
        <v>0</v>
      </c>
      <c r="H24" s="793">
        <v>0.19666666666666666</v>
      </c>
      <c r="I24" s="793">
        <v>0.19666666666666666</v>
      </c>
      <c r="J24" s="793">
        <v>0.10666666666666667</v>
      </c>
      <c r="K24" s="793">
        <v>0.10666666666666667</v>
      </c>
      <c r="L24" s="793">
        <v>0</v>
      </c>
      <c r="M24" s="793">
        <v>0</v>
      </c>
      <c r="N24" s="793">
        <v>0</v>
      </c>
      <c r="O24" s="794">
        <v>0</v>
      </c>
      <c r="P24" s="795">
        <v>0.69666666666666666</v>
      </c>
      <c r="Q24" s="793">
        <v>0.69666666666666666</v>
      </c>
      <c r="R24" s="793">
        <v>0</v>
      </c>
      <c r="S24" s="793">
        <v>0</v>
      </c>
      <c r="T24" s="793">
        <v>0.19666666666666666</v>
      </c>
      <c r="U24" s="793">
        <v>0.19666666666666666</v>
      </c>
      <c r="V24" s="793">
        <v>0.10666666666666667</v>
      </c>
      <c r="W24" s="793">
        <v>0.10666666666666667</v>
      </c>
      <c r="X24" s="793">
        <v>0</v>
      </c>
      <c r="Y24" s="793">
        <v>0</v>
      </c>
      <c r="Z24" s="793">
        <v>0</v>
      </c>
      <c r="AA24" s="794">
        <v>0</v>
      </c>
      <c r="AB24" s="795">
        <v>0.69666666666666666</v>
      </c>
      <c r="AC24" s="793">
        <v>0.69666666666666666</v>
      </c>
      <c r="AD24" s="793">
        <v>0</v>
      </c>
      <c r="AE24" s="793">
        <v>0</v>
      </c>
      <c r="AF24" s="793">
        <v>0.19666666666666666</v>
      </c>
      <c r="AG24" s="793">
        <v>0.19666666666666666</v>
      </c>
      <c r="AH24" s="793">
        <v>0.10666666666666667</v>
      </c>
      <c r="AI24" s="793">
        <v>0.10666666666666667</v>
      </c>
      <c r="AJ24" s="793">
        <v>0</v>
      </c>
      <c r="AK24" s="793">
        <v>0</v>
      </c>
      <c r="AL24" s="793">
        <v>0</v>
      </c>
      <c r="AM24" s="794">
        <v>0</v>
      </c>
      <c r="AN24" s="795">
        <v>0.69666666666666666</v>
      </c>
      <c r="AO24" s="793">
        <v>0.69666666666666666</v>
      </c>
      <c r="AP24" s="793">
        <v>0</v>
      </c>
      <c r="AQ24" s="793">
        <v>0</v>
      </c>
      <c r="AR24" s="793">
        <v>0.19666666666666666</v>
      </c>
      <c r="AS24" s="793">
        <v>0.19666666666666666</v>
      </c>
      <c r="AT24" s="793">
        <v>0.10666666666666667</v>
      </c>
      <c r="AU24" s="793">
        <v>0.10666666666666667</v>
      </c>
      <c r="AV24" s="793">
        <v>0</v>
      </c>
      <c r="AW24" s="793">
        <v>0</v>
      </c>
      <c r="AX24" s="793">
        <v>0</v>
      </c>
      <c r="AY24" s="794">
        <v>0</v>
      </c>
      <c r="AZ24" s="795">
        <v>0.69666666666666666</v>
      </c>
      <c r="BA24" s="793">
        <v>0.69666666666666666</v>
      </c>
      <c r="BB24" s="793">
        <v>0</v>
      </c>
      <c r="BC24" s="793">
        <v>0</v>
      </c>
      <c r="BD24" s="793">
        <v>0.19666666666666666</v>
      </c>
      <c r="BE24" s="793">
        <v>0.19666666666666666</v>
      </c>
      <c r="BF24" s="793">
        <v>0.10666666666666667</v>
      </c>
      <c r="BG24" s="793">
        <v>0.10666666666666667</v>
      </c>
      <c r="BH24" s="793">
        <v>0</v>
      </c>
      <c r="BI24" s="793">
        <v>0</v>
      </c>
      <c r="BJ24" s="793">
        <v>0</v>
      </c>
      <c r="BK24" s="794">
        <v>0</v>
      </c>
      <c r="BL24" s="826"/>
    </row>
    <row r="25" spans="2:64" s="780" customFormat="1">
      <c r="B25" s="783" t="s">
        <v>117</v>
      </c>
      <c r="C25" s="784" t="s">
        <v>1055</v>
      </c>
      <c r="D25" s="795">
        <v>0</v>
      </c>
      <c r="E25" s="793">
        <v>0</v>
      </c>
      <c r="F25" s="793">
        <v>0</v>
      </c>
      <c r="G25" s="793">
        <v>0</v>
      </c>
      <c r="H25" s="793">
        <v>9.2457420924574207E-2</v>
      </c>
      <c r="I25" s="793">
        <v>9.2457420924574207E-2</v>
      </c>
      <c r="J25" s="793">
        <v>0.68978102189781021</v>
      </c>
      <c r="K25" s="793">
        <v>0.68978102189781021</v>
      </c>
      <c r="L25" s="793">
        <v>0.17274939172749393</v>
      </c>
      <c r="M25" s="793">
        <v>0.17274939172749393</v>
      </c>
      <c r="N25" s="793">
        <v>4.5012165450121655E-2</v>
      </c>
      <c r="O25" s="794">
        <v>4.5012165450121655E-2</v>
      </c>
      <c r="P25" s="795">
        <v>0</v>
      </c>
      <c r="Q25" s="793">
        <v>0</v>
      </c>
      <c r="R25" s="793">
        <v>0</v>
      </c>
      <c r="S25" s="793">
        <v>0</v>
      </c>
      <c r="T25" s="793">
        <v>9.2457420924574207E-2</v>
      </c>
      <c r="U25" s="793">
        <v>9.2457420924574207E-2</v>
      </c>
      <c r="V25" s="793">
        <v>0.68978102189781021</v>
      </c>
      <c r="W25" s="793">
        <v>0.68978102189781021</v>
      </c>
      <c r="X25" s="793">
        <v>0.17274939172749393</v>
      </c>
      <c r="Y25" s="793">
        <v>0.17274939172749393</v>
      </c>
      <c r="Z25" s="793">
        <v>4.5012165450121655E-2</v>
      </c>
      <c r="AA25" s="794">
        <v>4.5012165450121655E-2</v>
      </c>
      <c r="AB25" s="795">
        <v>0</v>
      </c>
      <c r="AC25" s="793">
        <v>0</v>
      </c>
      <c r="AD25" s="793">
        <v>0</v>
      </c>
      <c r="AE25" s="793">
        <v>0</v>
      </c>
      <c r="AF25" s="793">
        <v>9.2457420924574207E-2</v>
      </c>
      <c r="AG25" s="793">
        <v>9.2457420924574207E-2</v>
      </c>
      <c r="AH25" s="793">
        <v>0.68978102189781021</v>
      </c>
      <c r="AI25" s="793">
        <v>0.68978102189781021</v>
      </c>
      <c r="AJ25" s="793">
        <v>0.17274939172749393</v>
      </c>
      <c r="AK25" s="793">
        <v>0.17274939172749393</v>
      </c>
      <c r="AL25" s="793">
        <v>4.5012165450121655E-2</v>
      </c>
      <c r="AM25" s="794">
        <v>4.5012165450121655E-2</v>
      </c>
      <c r="AN25" s="795">
        <v>0</v>
      </c>
      <c r="AO25" s="793">
        <v>0</v>
      </c>
      <c r="AP25" s="793">
        <v>0</v>
      </c>
      <c r="AQ25" s="793">
        <v>0</v>
      </c>
      <c r="AR25" s="793">
        <v>9.2457420924574207E-2</v>
      </c>
      <c r="AS25" s="793">
        <v>9.2457420924574207E-2</v>
      </c>
      <c r="AT25" s="793">
        <v>0.68978102189781021</v>
      </c>
      <c r="AU25" s="793">
        <v>0.68978102189781021</v>
      </c>
      <c r="AV25" s="793">
        <v>0.17274939172749393</v>
      </c>
      <c r="AW25" s="793">
        <v>0.17274939172749393</v>
      </c>
      <c r="AX25" s="793">
        <v>4.5012165450121655E-2</v>
      </c>
      <c r="AY25" s="794">
        <v>4.5012165450121655E-2</v>
      </c>
      <c r="AZ25" s="795">
        <v>0</v>
      </c>
      <c r="BA25" s="793">
        <v>0</v>
      </c>
      <c r="BB25" s="793">
        <v>0</v>
      </c>
      <c r="BC25" s="793">
        <v>0</v>
      </c>
      <c r="BD25" s="793">
        <v>9.2457420924574207E-2</v>
      </c>
      <c r="BE25" s="793">
        <v>9.2457420924574207E-2</v>
      </c>
      <c r="BF25" s="793">
        <v>0.68978102189781021</v>
      </c>
      <c r="BG25" s="793">
        <v>0.68978102189781021</v>
      </c>
      <c r="BH25" s="793">
        <v>0.17274939172749393</v>
      </c>
      <c r="BI25" s="793">
        <v>0.17274939172749393</v>
      </c>
      <c r="BJ25" s="793">
        <v>4.5012165450121655E-2</v>
      </c>
      <c r="BK25" s="794">
        <v>4.5012165450121655E-2</v>
      </c>
      <c r="BL25" s="826"/>
    </row>
    <row r="26" spans="2:64" s="780" customFormat="1">
      <c r="B26" s="783" t="s">
        <v>118</v>
      </c>
      <c r="C26" s="784" t="s">
        <v>1055</v>
      </c>
      <c r="D26" s="795">
        <v>0</v>
      </c>
      <c r="E26" s="793">
        <v>0</v>
      </c>
      <c r="F26" s="793">
        <v>0</v>
      </c>
      <c r="G26" s="793">
        <v>0</v>
      </c>
      <c r="H26" s="793">
        <v>8.0739709358106732E-2</v>
      </c>
      <c r="I26" s="793">
        <v>7.4338353884478583E-2</v>
      </c>
      <c r="J26" s="793">
        <v>0.61816437481961117</v>
      </c>
      <c r="K26" s="793">
        <v>0.55860323304597603</v>
      </c>
      <c r="L26" s="793">
        <v>0.18309772550877837</v>
      </c>
      <c r="M26" s="793">
        <v>0.2381145747301853</v>
      </c>
      <c r="N26" s="793">
        <v>0.11799819031349645</v>
      </c>
      <c r="O26" s="794">
        <v>0.12894383833936027</v>
      </c>
      <c r="P26" s="795">
        <v>0</v>
      </c>
      <c r="Q26" s="793">
        <v>0</v>
      </c>
      <c r="R26" s="793">
        <v>0</v>
      </c>
      <c r="S26" s="793">
        <v>0</v>
      </c>
      <c r="T26" s="793">
        <v>8.0739709358106732E-2</v>
      </c>
      <c r="U26" s="793">
        <v>7.4338353884478583E-2</v>
      </c>
      <c r="V26" s="793">
        <v>0.61816437481961117</v>
      </c>
      <c r="W26" s="793">
        <v>0.55860323304597603</v>
      </c>
      <c r="X26" s="793">
        <v>0.18309772550877837</v>
      </c>
      <c r="Y26" s="793">
        <v>0.2381145747301853</v>
      </c>
      <c r="Z26" s="793">
        <v>0.11799819031349645</v>
      </c>
      <c r="AA26" s="794">
        <v>0.12894383833936027</v>
      </c>
      <c r="AB26" s="795">
        <v>0</v>
      </c>
      <c r="AC26" s="793">
        <v>0</v>
      </c>
      <c r="AD26" s="793">
        <v>0</v>
      </c>
      <c r="AE26" s="793">
        <v>0</v>
      </c>
      <c r="AF26" s="793">
        <v>8.0739709358106732E-2</v>
      </c>
      <c r="AG26" s="793">
        <v>7.4338353884478583E-2</v>
      </c>
      <c r="AH26" s="793">
        <v>0.61816437481961117</v>
      </c>
      <c r="AI26" s="793">
        <v>0.55860323304597603</v>
      </c>
      <c r="AJ26" s="793">
        <v>0.18309772550877837</v>
      </c>
      <c r="AK26" s="793">
        <v>0.2381145747301853</v>
      </c>
      <c r="AL26" s="793">
        <v>0.11799819031349645</v>
      </c>
      <c r="AM26" s="794">
        <v>0.12894383833936027</v>
      </c>
      <c r="AN26" s="795">
        <v>0</v>
      </c>
      <c r="AO26" s="793">
        <v>0</v>
      </c>
      <c r="AP26" s="793">
        <v>0</v>
      </c>
      <c r="AQ26" s="793">
        <v>0</v>
      </c>
      <c r="AR26" s="793">
        <v>8.0739709358106732E-2</v>
      </c>
      <c r="AS26" s="793">
        <v>7.4338353884478583E-2</v>
      </c>
      <c r="AT26" s="793">
        <v>0.61816437481961117</v>
      </c>
      <c r="AU26" s="793">
        <v>0.55860323304597603</v>
      </c>
      <c r="AV26" s="793">
        <v>0.18309772550877837</v>
      </c>
      <c r="AW26" s="793">
        <v>0.2381145747301853</v>
      </c>
      <c r="AX26" s="793">
        <v>0.11799819031349645</v>
      </c>
      <c r="AY26" s="794">
        <v>0.12894383833936027</v>
      </c>
      <c r="AZ26" s="795">
        <v>0</v>
      </c>
      <c r="BA26" s="793">
        <v>0</v>
      </c>
      <c r="BB26" s="793">
        <v>0</v>
      </c>
      <c r="BC26" s="793">
        <v>0</v>
      </c>
      <c r="BD26" s="793">
        <v>8.0739709358106732E-2</v>
      </c>
      <c r="BE26" s="793">
        <v>7.4338353884478583E-2</v>
      </c>
      <c r="BF26" s="793">
        <v>0.61816437481961117</v>
      </c>
      <c r="BG26" s="793">
        <v>0.55860323304597603</v>
      </c>
      <c r="BH26" s="793">
        <v>0.18309772550877837</v>
      </c>
      <c r="BI26" s="793">
        <v>0.2381145747301853</v>
      </c>
      <c r="BJ26" s="793">
        <v>0.11799819031349645</v>
      </c>
      <c r="BK26" s="794">
        <v>0.12894383833936027</v>
      </c>
      <c r="BL26" s="826"/>
    </row>
    <row r="27" spans="2:64" s="780" customFormat="1">
      <c r="B27" s="783" t="s">
        <v>119</v>
      </c>
      <c r="C27" s="784" t="s">
        <v>1055</v>
      </c>
      <c r="D27" s="795">
        <v>0</v>
      </c>
      <c r="E27" s="793">
        <v>0</v>
      </c>
      <c r="F27" s="793">
        <v>0</v>
      </c>
      <c r="G27" s="793">
        <v>0</v>
      </c>
      <c r="H27" s="793">
        <v>0.92562686232568725</v>
      </c>
      <c r="I27" s="793">
        <v>0.92021658990420974</v>
      </c>
      <c r="J27" s="793">
        <v>6.6147970517793669E-2</v>
      </c>
      <c r="K27" s="793">
        <v>7.2962240505019288E-2</v>
      </c>
      <c r="L27" s="793">
        <v>3.8304899218835689E-3</v>
      </c>
      <c r="M27" s="793">
        <v>3.9679915889107966E-3</v>
      </c>
      <c r="N27" s="793">
        <v>4.3946772346358911E-3</v>
      </c>
      <c r="O27" s="794">
        <v>2.8531780018604385E-3</v>
      </c>
      <c r="P27" s="795">
        <v>0</v>
      </c>
      <c r="Q27" s="793">
        <v>0</v>
      </c>
      <c r="R27" s="793">
        <v>0</v>
      </c>
      <c r="S27" s="793">
        <v>0</v>
      </c>
      <c r="T27" s="793">
        <v>0.92562686232568725</v>
      </c>
      <c r="U27" s="793">
        <v>0.92021658990420974</v>
      </c>
      <c r="V27" s="793">
        <v>6.6147970517793669E-2</v>
      </c>
      <c r="W27" s="793">
        <v>7.2962240505019288E-2</v>
      </c>
      <c r="X27" s="793">
        <v>3.8304899218835689E-3</v>
      </c>
      <c r="Y27" s="793">
        <v>3.9679915889107966E-3</v>
      </c>
      <c r="Z27" s="793">
        <v>4.3946772346358911E-3</v>
      </c>
      <c r="AA27" s="794">
        <v>2.8531780018604385E-3</v>
      </c>
      <c r="AB27" s="795">
        <v>0</v>
      </c>
      <c r="AC27" s="793">
        <v>0</v>
      </c>
      <c r="AD27" s="793">
        <v>0</v>
      </c>
      <c r="AE27" s="793">
        <v>0</v>
      </c>
      <c r="AF27" s="793">
        <v>0.92562686232568725</v>
      </c>
      <c r="AG27" s="793">
        <v>0.92021658990420974</v>
      </c>
      <c r="AH27" s="793">
        <v>6.6147970517793669E-2</v>
      </c>
      <c r="AI27" s="793">
        <v>7.2962240505019288E-2</v>
      </c>
      <c r="AJ27" s="793">
        <v>3.8304899218835689E-3</v>
      </c>
      <c r="AK27" s="793">
        <v>3.9679915889107966E-3</v>
      </c>
      <c r="AL27" s="793">
        <v>4.3946772346358911E-3</v>
      </c>
      <c r="AM27" s="794">
        <v>2.8531780018604385E-3</v>
      </c>
      <c r="AN27" s="795">
        <v>0</v>
      </c>
      <c r="AO27" s="793">
        <v>0</v>
      </c>
      <c r="AP27" s="793">
        <v>0</v>
      </c>
      <c r="AQ27" s="793">
        <v>0</v>
      </c>
      <c r="AR27" s="793">
        <v>0.92562686232568725</v>
      </c>
      <c r="AS27" s="793">
        <v>0.92021658990420974</v>
      </c>
      <c r="AT27" s="793">
        <v>6.6147970517793669E-2</v>
      </c>
      <c r="AU27" s="793">
        <v>7.2962240505019288E-2</v>
      </c>
      <c r="AV27" s="793">
        <v>3.8304899218835689E-3</v>
      </c>
      <c r="AW27" s="793">
        <v>3.9679915889107966E-3</v>
      </c>
      <c r="AX27" s="793">
        <v>4.3946772346358911E-3</v>
      </c>
      <c r="AY27" s="794">
        <v>2.8531780018604385E-3</v>
      </c>
      <c r="AZ27" s="795">
        <v>0</v>
      </c>
      <c r="BA27" s="793">
        <v>0</v>
      </c>
      <c r="BB27" s="793">
        <v>0</v>
      </c>
      <c r="BC27" s="793">
        <v>0</v>
      </c>
      <c r="BD27" s="793">
        <v>0.92562686232568725</v>
      </c>
      <c r="BE27" s="793">
        <v>0.92021658990420974</v>
      </c>
      <c r="BF27" s="793">
        <v>6.6147970517793669E-2</v>
      </c>
      <c r="BG27" s="793">
        <v>7.2962240505019288E-2</v>
      </c>
      <c r="BH27" s="793">
        <v>3.8304899218835689E-3</v>
      </c>
      <c r="BI27" s="793">
        <v>3.9679915889107966E-3</v>
      </c>
      <c r="BJ27" s="793">
        <v>4.3946772346358911E-3</v>
      </c>
      <c r="BK27" s="794">
        <v>2.8531780018604385E-3</v>
      </c>
      <c r="BL27" s="826"/>
    </row>
    <row r="28" spans="2:64" s="780" customFormat="1">
      <c r="B28" s="783" t="s">
        <v>120</v>
      </c>
      <c r="C28" s="784" t="s">
        <v>1055</v>
      </c>
      <c r="D28" s="795">
        <v>0</v>
      </c>
      <c r="E28" s="793">
        <v>0</v>
      </c>
      <c r="F28" s="793">
        <v>0</v>
      </c>
      <c r="G28" s="793">
        <v>0</v>
      </c>
      <c r="H28" s="793">
        <v>9.5300211592862002E-3</v>
      </c>
      <c r="I28" s="793">
        <v>8.9297173379666115E-3</v>
      </c>
      <c r="J28" s="793">
        <v>0.47861243619982291</v>
      </c>
      <c r="K28" s="793">
        <v>0.47939696190761721</v>
      </c>
      <c r="L28" s="793">
        <v>0.15893379443892505</v>
      </c>
      <c r="M28" s="793">
        <v>8.4555596254157636E-2</v>
      </c>
      <c r="N28" s="793">
        <v>0.35292374820196643</v>
      </c>
      <c r="O28" s="794">
        <v>0.42711772450025859</v>
      </c>
      <c r="P28" s="795">
        <v>0</v>
      </c>
      <c r="Q28" s="793">
        <v>0</v>
      </c>
      <c r="R28" s="793">
        <v>0</v>
      </c>
      <c r="S28" s="793">
        <v>0</v>
      </c>
      <c r="T28" s="793">
        <v>9.5300211592862002E-3</v>
      </c>
      <c r="U28" s="793">
        <v>8.9297173379666115E-3</v>
      </c>
      <c r="V28" s="793">
        <v>0.47861243619982291</v>
      </c>
      <c r="W28" s="793">
        <v>0.47939696190761721</v>
      </c>
      <c r="X28" s="793">
        <v>0.15893379443892505</v>
      </c>
      <c r="Y28" s="793">
        <v>8.4555596254157636E-2</v>
      </c>
      <c r="Z28" s="793">
        <v>0.35292374820196643</v>
      </c>
      <c r="AA28" s="794">
        <v>0.42711772450025859</v>
      </c>
      <c r="AB28" s="795">
        <v>0</v>
      </c>
      <c r="AC28" s="793">
        <v>0</v>
      </c>
      <c r="AD28" s="793">
        <v>0</v>
      </c>
      <c r="AE28" s="793">
        <v>0</v>
      </c>
      <c r="AF28" s="793">
        <v>9.5300211592862002E-3</v>
      </c>
      <c r="AG28" s="793">
        <v>8.9297173379666115E-3</v>
      </c>
      <c r="AH28" s="793">
        <v>0.47861243619982291</v>
      </c>
      <c r="AI28" s="793">
        <v>0.47939696190761721</v>
      </c>
      <c r="AJ28" s="793">
        <v>0.15893379443892505</v>
      </c>
      <c r="AK28" s="793">
        <v>8.4555596254157636E-2</v>
      </c>
      <c r="AL28" s="793">
        <v>0.35292374820196643</v>
      </c>
      <c r="AM28" s="794">
        <v>0.42711772450025859</v>
      </c>
      <c r="AN28" s="795">
        <v>0</v>
      </c>
      <c r="AO28" s="793">
        <v>0</v>
      </c>
      <c r="AP28" s="793">
        <v>0</v>
      </c>
      <c r="AQ28" s="793">
        <v>0</v>
      </c>
      <c r="AR28" s="793">
        <v>9.5300211592862002E-3</v>
      </c>
      <c r="AS28" s="793">
        <v>8.9297173379666115E-3</v>
      </c>
      <c r="AT28" s="793">
        <v>0.47861243619982291</v>
      </c>
      <c r="AU28" s="793">
        <v>0.47939696190761721</v>
      </c>
      <c r="AV28" s="793">
        <v>0.15893379443892505</v>
      </c>
      <c r="AW28" s="793">
        <v>8.4555596254157636E-2</v>
      </c>
      <c r="AX28" s="793">
        <v>0.35292374820196643</v>
      </c>
      <c r="AY28" s="794">
        <v>0.42711772450025859</v>
      </c>
      <c r="AZ28" s="795">
        <v>0</v>
      </c>
      <c r="BA28" s="793">
        <v>0</v>
      </c>
      <c r="BB28" s="793">
        <v>0</v>
      </c>
      <c r="BC28" s="793">
        <v>0</v>
      </c>
      <c r="BD28" s="793">
        <v>9.5300211592862002E-3</v>
      </c>
      <c r="BE28" s="793">
        <v>8.9297173379666115E-3</v>
      </c>
      <c r="BF28" s="793">
        <v>0.47861243619982291</v>
      </c>
      <c r="BG28" s="793">
        <v>0.47939696190761721</v>
      </c>
      <c r="BH28" s="793">
        <v>0.15893379443892505</v>
      </c>
      <c r="BI28" s="793">
        <v>8.4555596254157636E-2</v>
      </c>
      <c r="BJ28" s="793">
        <v>0.35292374820196643</v>
      </c>
      <c r="BK28" s="794">
        <v>0.42711772450025859</v>
      </c>
      <c r="BL28" s="826"/>
    </row>
    <row r="29" spans="2:64" s="780" customFormat="1">
      <c r="B29" s="783" t="s">
        <v>121</v>
      </c>
      <c r="C29" s="784" t="s">
        <v>1055</v>
      </c>
      <c r="D29" s="795">
        <v>0</v>
      </c>
      <c r="E29" s="793">
        <v>0</v>
      </c>
      <c r="F29" s="793">
        <v>0</v>
      </c>
      <c r="G29" s="793">
        <v>0</v>
      </c>
      <c r="H29" s="793">
        <v>0</v>
      </c>
      <c r="I29" s="793">
        <v>0</v>
      </c>
      <c r="J29" s="793">
        <v>0.16826917605120376</v>
      </c>
      <c r="K29" s="793">
        <v>0.35444761509708306</v>
      </c>
      <c r="L29" s="793">
        <v>0.83173082394879627</v>
      </c>
      <c r="M29" s="793">
        <v>0.645552384902917</v>
      </c>
      <c r="N29" s="793">
        <v>0</v>
      </c>
      <c r="O29" s="794">
        <v>0</v>
      </c>
      <c r="P29" s="795">
        <v>0</v>
      </c>
      <c r="Q29" s="793">
        <v>0</v>
      </c>
      <c r="R29" s="793">
        <v>0</v>
      </c>
      <c r="S29" s="793">
        <v>0</v>
      </c>
      <c r="T29" s="793">
        <v>0</v>
      </c>
      <c r="U29" s="793">
        <v>0</v>
      </c>
      <c r="V29" s="793">
        <v>0.16826917605120376</v>
      </c>
      <c r="W29" s="793">
        <v>0.35444761509708306</v>
      </c>
      <c r="X29" s="793">
        <v>0.83173082394879627</v>
      </c>
      <c r="Y29" s="793">
        <v>0.645552384902917</v>
      </c>
      <c r="Z29" s="793">
        <v>0</v>
      </c>
      <c r="AA29" s="794">
        <v>0</v>
      </c>
      <c r="AB29" s="795">
        <v>0</v>
      </c>
      <c r="AC29" s="793">
        <v>0</v>
      </c>
      <c r="AD29" s="793">
        <v>0</v>
      </c>
      <c r="AE29" s="793">
        <v>0</v>
      </c>
      <c r="AF29" s="793">
        <v>0</v>
      </c>
      <c r="AG29" s="793">
        <v>0</v>
      </c>
      <c r="AH29" s="793">
        <v>0.16826917605120376</v>
      </c>
      <c r="AI29" s="793">
        <v>0.35444761509708306</v>
      </c>
      <c r="AJ29" s="793">
        <v>0.83173082394879627</v>
      </c>
      <c r="AK29" s="793">
        <v>0.645552384902917</v>
      </c>
      <c r="AL29" s="793">
        <v>0</v>
      </c>
      <c r="AM29" s="794">
        <v>0</v>
      </c>
      <c r="AN29" s="795">
        <v>0</v>
      </c>
      <c r="AO29" s="793">
        <v>0</v>
      </c>
      <c r="AP29" s="793">
        <v>0</v>
      </c>
      <c r="AQ29" s="793">
        <v>0</v>
      </c>
      <c r="AR29" s="793">
        <v>0</v>
      </c>
      <c r="AS29" s="793">
        <v>0</v>
      </c>
      <c r="AT29" s="793">
        <v>0.16826917605120376</v>
      </c>
      <c r="AU29" s="793">
        <v>0.35444761509708306</v>
      </c>
      <c r="AV29" s="793">
        <v>0.83173082394879627</v>
      </c>
      <c r="AW29" s="793">
        <v>0.645552384902917</v>
      </c>
      <c r="AX29" s="793">
        <v>0</v>
      </c>
      <c r="AY29" s="794">
        <v>0</v>
      </c>
      <c r="AZ29" s="795">
        <v>0</v>
      </c>
      <c r="BA29" s="793">
        <v>0</v>
      </c>
      <c r="BB29" s="793">
        <v>0</v>
      </c>
      <c r="BC29" s="793">
        <v>0</v>
      </c>
      <c r="BD29" s="793">
        <v>0</v>
      </c>
      <c r="BE29" s="793">
        <v>0</v>
      </c>
      <c r="BF29" s="793">
        <v>0.16826917605120376</v>
      </c>
      <c r="BG29" s="793">
        <v>0.35444761509708306</v>
      </c>
      <c r="BH29" s="793">
        <v>0.83173082394879627</v>
      </c>
      <c r="BI29" s="793">
        <v>0.645552384902917</v>
      </c>
      <c r="BJ29" s="793">
        <v>0</v>
      </c>
      <c r="BK29" s="794">
        <v>0</v>
      </c>
      <c r="BL29" s="826"/>
    </row>
    <row r="30" spans="2:64" s="780" customFormat="1">
      <c r="B30" s="783" t="s">
        <v>122</v>
      </c>
      <c r="C30" s="784" t="s">
        <v>1055</v>
      </c>
      <c r="D30" s="802">
        <v>0</v>
      </c>
      <c r="E30" s="803">
        <v>0</v>
      </c>
      <c r="F30" s="803">
        <v>0</v>
      </c>
      <c r="G30" s="803">
        <v>0</v>
      </c>
      <c r="H30" s="803">
        <v>0</v>
      </c>
      <c r="I30" s="803">
        <v>0</v>
      </c>
      <c r="J30" s="803">
        <v>0.12469437652811736</v>
      </c>
      <c r="K30" s="803">
        <v>0.17553444180522565</v>
      </c>
      <c r="L30" s="803">
        <v>0.6943765281173595</v>
      </c>
      <c r="M30" s="803">
        <v>0.6130641330166271</v>
      </c>
      <c r="N30" s="803">
        <v>0.1809290953545232</v>
      </c>
      <c r="O30" s="804">
        <v>0.21140142517814725</v>
      </c>
      <c r="P30" s="802">
        <v>0</v>
      </c>
      <c r="Q30" s="803">
        <v>0</v>
      </c>
      <c r="R30" s="803">
        <v>0</v>
      </c>
      <c r="S30" s="803">
        <v>0</v>
      </c>
      <c r="T30" s="803">
        <v>0</v>
      </c>
      <c r="U30" s="803">
        <v>0</v>
      </c>
      <c r="V30" s="803">
        <v>0.30393286160934674</v>
      </c>
      <c r="W30" s="803">
        <v>0.50939126499207965</v>
      </c>
      <c r="X30" s="803">
        <v>0.17936481816685867</v>
      </c>
      <c r="Y30" s="803">
        <v>0.2348947725729803</v>
      </c>
      <c r="Z30" s="803">
        <v>0.5167023202237947</v>
      </c>
      <c r="AA30" s="804">
        <v>0.25571396243494005</v>
      </c>
      <c r="AB30" s="802">
        <v>0</v>
      </c>
      <c r="AC30" s="803">
        <v>0</v>
      </c>
      <c r="AD30" s="803">
        <v>0</v>
      </c>
      <c r="AE30" s="803">
        <v>0</v>
      </c>
      <c r="AF30" s="803">
        <v>0</v>
      </c>
      <c r="AG30" s="803">
        <v>0</v>
      </c>
      <c r="AH30" s="803">
        <v>1</v>
      </c>
      <c r="AI30" s="803">
        <v>1</v>
      </c>
      <c r="AJ30" s="803">
        <v>0</v>
      </c>
      <c r="AK30" s="803">
        <v>0</v>
      </c>
      <c r="AL30" s="803">
        <v>0</v>
      </c>
      <c r="AM30" s="804">
        <v>0</v>
      </c>
      <c r="AN30" s="802">
        <v>0</v>
      </c>
      <c r="AO30" s="803">
        <v>0</v>
      </c>
      <c r="AP30" s="803">
        <v>0</v>
      </c>
      <c r="AQ30" s="803">
        <v>0</v>
      </c>
      <c r="AR30" s="803">
        <v>0</v>
      </c>
      <c r="AS30" s="803">
        <v>0</v>
      </c>
      <c r="AT30" s="803">
        <v>0.1367815591093294</v>
      </c>
      <c r="AU30" s="803">
        <v>0.13752445331112362</v>
      </c>
      <c r="AV30" s="803">
        <v>0</v>
      </c>
      <c r="AW30" s="803">
        <v>0</v>
      </c>
      <c r="AX30" s="803">
        <v>0.86321844089067068</v>
      </c>
      <c r="AY30" s="804">
        <v>0.86247554668887638</v>
      </c>
      <c r="AZ30" s="802">
        <v>0</v>
      </c>
      <c r="BA30" s="803">
        <v>0</v>
      </c>
      <c r="BB30" s="803">
        <v>0</v>
      </c>
      <c r="BC30" s="803">
        <v>0</v>
      </c>
      <c r="BD30" s="803">
        <v>0</v>
      </c>
      <c r="BE30" s="803">
        <v>0</v>
      </c>
      <c r="BF30" s="803">
        <v>0</v>
      </c>
      <c r="BG30" s="803">
        <v>0</v>
      </c>
      <c r="BH30" s="803">
        <v>0</v>
      </c>
      <c r="BI30" s="803">
        <v>0</v>
      </c>
      <c r="BJ30" s="803">
        <v>0</v>
      </c>
      <c r="BK30" s="804">
        <v>0</v>
      </c>
      <c r="BL30" s="826"/>
    </row>
    <row r="31" spans="2:64" s="780" customFormat="1">
      <c r="B31" s="783" t="s">
        <v>124</v>
      </c>
      <c r="C31" s="784" t="s">
        <v>1055</v>
      </c>
      <c r="D31" s="795">
        <v>0</v>
      </c>
      <c r="E31" s="793">
        <v>0</v>
      </c>
      <c r="F31" s="793">
        <v>0</v>
      </c>
      <c r="G31" s="793">
        <v>0</v>
      </c>
      <c r="H31" s="793">
        <v>2.6159846750151528E-2</v>
      </c>
      <c r="I31" s="793">
        <v>1.0422056016421254E-2</v>
      </c>
      <c r="J31" s="793">
        <v>0.22321279685040674</v>
      </c>
      <c r="K31" s="793">
        <v>0.25861235233076946</v>
      </c>
      <c r="L31" s="793">
        <v>7.8800844338337353E-2</v>
      </c>
      <c r="M31" s="793">
        <v>0.1759980671165316</v>
      </c>
      <c r="N31" s="793">
        <v>0.67182651206110544</v>
      </c>
      <c r="O31" s="794">
        <v>0.55496752453627773</v>
      </c>
      <c r="P31" s="795">
        <v>0</v>
      </c>
      <c r="Q31" s="793">
        <v>0</v>
      </c>
      <c r="R31" s="793">
        <v>0</v>
      </c>
      <c r="S31" s="793">
        <v>0</v>
      </c>
      <c r="T31" s="793">
        <v>2.6159846750151528E-2</v>
      </c>
      <c r="U31" s="793">
        <v>1.0422056016421254E-2</v>
      </c>
      <c r="V31" s="793">
        <v>0.22321279685040674</v>
      </c>
      <c r="W31" s="793">
        <v>0.25861235233076946</v>
      </c>
      <c r="X31" s="793">
        <v>7.8800844338337353E-2</v>
      </c>
      <c r="Y31" s="793">
        <v>0.1759980671165316</v>
      </c>
      <c r="Z31" s="793">
        <v>0.67182651206110544</v>
      </c>
      <c r="AA31" s="794">
        <v>0.55496752453627773</v>
      </c>
      <c r="AB31" s="795">
        <v>0</v>
      </c>
      <c r="AC31" s="793">
        <v>0</v>
      </c>
      <c r="AD31" s="793">
        <v>0</v>
      </c>
      <c r="AE31" s="793">
        <v>0</v>
      </c>
      <c r="AF31" s="793">
        <v>2.6159846750151528E-2</v>
      </c>
      <c r="AG31" s="793">
        <v>1.0422056016421254E-2</v>
      </c>
      <c r="AH31" s="793">
        <v>0.22321279685040674</v>
      </c>
      <c r="AI31" s="793">
        <v>0.25861235233076946</v>
      </c>
      <c r="AJ31" s="793">
        <v>7.8800844338337353E-2</v>
      </c>
      <c r="AK31" s="793">
        <v>0.1759980671165316</v>
      </c>
      <c r="AL31" s="793">
        <v>0.67182651206110544</v>
      </c>
      <c r="AM31" s="794">
        <v>0.55496752453627773</v>
      </c>
      <c r="AN31" s="795">
        <v>0</v>
      </c>
      <c r="AO31" s="793">
        <v>0</v>
      </c>
      <c r="AP31" s="793">
        <v>0</v>
      </c>
      <c r="AQ31" s="793">
        <v>0</v>
      </c>
      <c r="AR31" s="793">
        <v>2.6159846750151528E-2</v>
      </c>
      <c r="AS31" s="793">
        <v>1.0422056016421254E-2</v>
      </c>
      <c r="AT31" s="793">
        <v>0.22321279685040674</v>
      </c>
      <c r="AU31" s="793">
        <v>0.25861235233076946</v>
      </c>
      <c r="AV31" s="793">
        <v>7.8800844338337353E-2</v>
      </c>
      <c r="AW31" s="793">
        <v>0.1759980671165316</v>
      </c>
      <c r="AX31" s="793">
        <v>0.67182651206110544</v>
      </c>
      <c r="AY31" s="794">
        <v>0.55496752453627773</v>
      </c>
      <c r="AZ31" s="795">
        <v>0</v>
      </c>
      <c r="BA31" s="793">
        <v>0</v>
      </c>
      <c r="BB31" s="793">
        <v>0</v>
      </c>
      <c r="BC31" s="793">
        <v>0</v>
      </c>
      <c r="BD31" s="793">
        <v>2.6159846750151528E-2</v>
      </c>
      <c r="BE31" s="793">
        <v>1.0422056016421254E-2</v>
      </c>
      <c r="BF31" s="793">
        <v>0.22321279685040674</v>
      </c>
      <c r="BG31" s="793">
        <v>0.25861235233076946</v>
      </c>
      <c r="BH31" s="793">
        <v>7.8800844338337353E-2</v>
      </c>
      <c r="BI31" s="793">
        <v>0.1759980671165316</v>
      </c>
      <c r="BJ31" s="793">
        <v>0.67182651206110544</v>
      </c>
      <c r="BK31" s="794">
        <v>0.55496752453627773</v>
      </c>
      <c r="BL31" s="826"/>
    </row>
    <row r="32" spans="2:64" s="780" customFormat="1">
      <c r="B32" s="783" t="s">
        <v>123</v>
      </c>
      <c r="C32" s="784" t="s">
        <v>1055</v>
      </c>
      <c r="D32" s="802">
        <v>0</v>
      </c>
      <c r="E32" s="803">
        <v>0</v>
      </c>
      <c r="F32" s="803">
        <v>0</v>
      </c>
      <c r="G32" s="803">
        <v>0</v>
      </c>
      <c r="H32" s="803">
        <v>0</v>
      </c>
      <c r="I32" s="803">
        <v>0</v>
      </c>
      <c r="J32" s="803">
        <v>0</v>
      </c>
      <c r="K32" s="803">
        <v>0</v>
      </c>
      <c r="L32" s="803">
        <v>1</v>
      </c>
      <c r="M32" s="803">
        <v>1</v>
      </c>
      <c r="N32" s="803">
        <v>0</v>
      </c>
      <c r="O32" s="804">
        <v>0</v>
      </c>
      <c r="P32" s="802">
        <v>0</v>
      </c>
      <c r="Q32" s="803">
        <v>0</v>
      </c>
      <c r="R32" s="803">
        <v>0</v>
      </c>
      <c r="S32" s="803">
        <v>0</v>
      </c>
      <c r="T32" s="803">
        <v>0</v>
      </c>
      <c r="U32" s="803">
        <v>0</v>
      </c>
      <c r="V32" s="803">
        <v>0</v>
      </c>
      <c r="W32" s="803">
        <v>0</v>
      </c>
      <c r="X32" s="803">
        <v>1</v>
      </c>
      <c r="Y32" s="803">
        <v>1</v>
      </c>
      <c r="Z32" s="803">
        <v>0</v>
      </c>
      <c r="AA32" s="804">
        <v>0</v>
      </c>
      <c r="AB32" s="802">
        <v>0</v>
      </c>
      <c r="AC32" s="803">
        <v>0</v>
      </c>
      <c r="AD32" s="803">
        <v>0</v>
      </c>
      <c r="AE32" s="803">
        <v>0</v>
      </c>
      <c r="AF32" s="803">
        <v>0</v>
      </c>
      <c r="AG32" s="803">
        <v>0</v>
      </c>
      <c r="AH32" s="803">
        <v>0</v>
      </c>
      <c r="AI32" s="803">
        <v>0</v>
      </c>
      <c r="AJ32" s="803">
        <v>1</v>
      </c>
      <c r="AK32" s="803">
        <v>1</v>
      </c>
      <c r="AL32" s="803">
        <v>0</v>
      </c>
      <c r="AM32" s="804">
        <v>0</v>
      </c>
      <c r="AN32" s="795">
        <v>0</v>
      </c>
      <c r="AO32" s="793">
        <v>0</v>
      </c>
      <c r="AP32" s="793">
        <v>0</v>
      </c>
      <c r="AQ32" s="793">
        <v>0</v>
      </c>
      <c r="AR32" s="793">
        <v>0</v>
      </c>
      <c r="AS32" s="793">
        <v>0</v>
      </c>
      <c r="AT32" s="793">
        <v>0</v>
      </c>
      <c r="AU32" s="793">
        <v>0</v>
      </c>
      <c r="AV32" s="793">
        <v>0</v>
      </c>
      <c r="AW32" s="793">
        <v>0</v>
      </c>
      <c r="AX32" s="793">
        <v>0</v>
      </c>
      <c r="AY32" s="794">
        <v>0</v>
      </c>
      <c r="AZ32" s="795">
        <v>0</v>
      </c>
      <c r="BA32" s="793">
        <v>0</v>
      </c>
      <c r="BB32" s="793">
        <v>0</v>
      </c>
      <c r="BC32" s="793">
        <v>0</v>
      </c>
      <c r="BD32" s="793">
        <v>0</v>
      </c>
      <c r="BE32" s="793">
        <v>0</v>
      </c>
      <c r="BF32" s="793">
        <v>0</v>
      </c>
      <c r="BG32" s="793">
        <v>0</v>
      </c>
      <c r="BH32" s="793">
        <v>0</v>
      </c>
      <c r="BI32" s="793">
        <v>0</v>
      </c>
      <c r="BJ32" s="793">
        <v>0</v>
      </c>
      <c r="BK32" s="794">
        <v>0</v>
      </c>
      <c r="BL32" s="826"/>
    </row>
    <row r="33" spans="2:64" s="780" customFormat="1">
      <c r="B33" s="783" t="s">
        <v>1056</v>
      </c>
      <c r="C33" s="784" t="s">
        <v>1055</v>
      </c>
      <c r="D33" s="795">
        <v>0</v>
      </c>
      <c r="E33" s="793">
        <v>0</v>
      </c>
      <c r="F33" s="793">
        <v>0</v>
      </c>
      <c r="G33" s="793">
        <v>0</v>
      </c>
      <c r="H33" s="793">
        <v>0</v>
      </c>
      <c r="I33" s="793">
        <v>0</v>
      </c>
      <c r="J33" s="793">
        <v>0.11612088510294502</v>
      </c>
      <c r="K33" s="793">
        <v>0.11612088510294502</v>
      </c>
      <c r="L33" s="793">
        <v>0.68129806427818973</v>
      </c>
      <c r="M33" s="793">
        <v>0.68129806427818973</v>
      </c>
      <c r="N33" s="793">
        <v>0.20258105061886528</v>
      </c>
      <c r="O33" s="794">
        <v>0.20258105061886528</v>
      </c>
      <c r="P33" s="795">
        <v>0</v>
      </c>
      <c r="Q33" s="793">
        <v>0</v>
      </c>
      <c r="R33" s="793">
        <v>0</v>
      </c>
      <c r="S33" s="793">
        <v>0</v>
      </c>
      <c r="T33" s="793">
        <v>0</v>
      </c>
      <c r="U33" s="793">
        <v>0</v>
      </c>
      <c r="V33" s="793">
        <v>0.11612088510294502</v>
      </c>
      <c r="W33" s="793">
        <v>0.11612088510294502</v>
      </c>
      <c r="X33" s="793">
        <v>0.68129806427818973</v>
      </c>
      <c r="Y33" s="793">
        <v>0.68129806427818973</v>
      </c>
      <c r="Z33" s="793">
        <v>0.20258105061886528</v>
      </c>
      <c r="AA33" s="794">
        <v>0.20258105061886528</v>
      </c>
      <c r="AB33" s="795">
        <v>0</v>
      </c>
      <c r="AC33" s="793">
        <v>0</v>
      </c>
      <c r="AD33" s="793">
        <v>0</v>
      </c>
      <c r="AE33" s="793">
        <v>0</v>
      </c>
      <c r="AF33" s="793">
        <v>0</v>
      </c>
      <c r="AG33" s="793">
        <v>0</v>
      </c>
      <c r="AH33" s="793">
        <v>0.11612088510294502</v>
      </c>
      <c r="AI33" s="793">
        <v>0.11612088510294502</v>
      </c>
      <c r="AJ33" s="793">
        <v>0.68129806427818973</v>
      </c>
      <c r="AK33" s="793">
        <v>0.68129806427818973</v>
      </c>
      <c r="AL33" s="793">
        <v>0.20258105061886528</v>
      </c>
      <c r="AM33" s="794">
        <v>0.20258105061886528</v>
      </c>
      <c r="AN33" s="795">
        <v>0</v>
      </c>
      <c r="AO33" s="793">
        <v>0</v>
      </c>
      <c r="AP33" s="793">
        <v>0</v>
      </c>
      <c r="AQ33" s="793">
        <v>0</v>
      </c>
      <c r="AR33" s="793">
        <v>0</v>
      </c>
      <c r="AS33" s="793">
        <v>0</v>
      </c>
      <c r="AT33" s="793">
        <v>0.11612088510294502</v>
      </c>
      <c r="AU33" s="793">
        <v>0.11612088510294502</v>
      </c>
      <c r="AV33" s="793">
        <v>0.68129806427818973</v>
      </c>
      <c r="AW33" s="793">
        <v>0.68129806427818973</v>
      </c>
      <c r="AX33" s="793">
        <v>0.20258105061886528</v>
      </c>
      <c r="AY33" s="794">
        <v>0.20258105061886528</v>
      </c>
      <c r="AZ33" s="795">
        <v>0</v>
      </c>
      <c r="BA33" s="793">
        <v>0</v>
      </c>
      <c r="BB33" s="793">
        <v>0</v>
      </c>
      <c r="BC33" s="793">
        <v>0</v>
      </c>
      <c r="BD33" s="793">
        <v>0</v>
      </c>
      <c r="BE33" s="793">
        <v>0</v>
      </c>
      <c r="BF33" s="793">
        <v>0.11612088510294502</v>
      </c>
      <c r="BG33" s="793">
        <v>0.11612088510294502</v>
      </c>
      <c r="BH33" s="793">
        <v>0.68129806427818973</v>
      </c>
      <c r="BI33" s="793">
        <v>0.68129806427818973</v>
      </c>
      <c r="BJ33" s="793">
        <v>0.20258105061886528</v>
      </c>
      <c r="BK33" s="794">
        <v>0.20258105061886528</v>
      </c>
      <c r="BL33" s="826"/>
    </row>
    <row r="34" spans="2:64" s="780" customFormat="1">
      <c r="B34" s="783" t="s">
        <v>1057</v>
      </c>
      <c r="C34" s="784" t="s">
        <v>1055</v>
      </c>
      <c r="D34" s="792">
        <v>1</v>
      </c>
      <c r="E34" s="790">
        <v>1</v>
      </c>
      <c r="F34" s="790">
        <v>0</v>
      </c>
      <c r="G34" s="790">
        <v>0</v>
      </c>
      <c r="H34" s="790">
        <v>0</v>
      </c>
      <c r="I34" s="790">
        <v>0</v>
      </c>
      <c r="J34" s="790">
        <v>0</v>
      </c>
      <c r="K34" s="790">
        <v>0</v>
      </c>
      <c r="L34" s="790">
        <v>0</v>
      </c>
      <c r="M34" s="790">
        <v>0</v>
      </c>
      <c r="N34" s="790">
        <v>0</v>
      </c>
      <c r="O34" s="791">
        <v>0</v>
      </c>
      <c r="P34" s="792">
        <v>1</v>
      </c>
      <c r="Q34" s="790">
        <v>1</v>
      </c>
      <c r="R34" s="790">
        <v>0</v>
      </c>
      <c r="S34" s="790">
        <v>0</v>
      </c>
      <c r="T34" s="790">
        <v>0</v>
      </c>
      <c r="U34" s="790">
        <v>0</v>
      </c>
      <c r="V34" s="790">
        <v>0</v>
      </c>
      <c r="W34" s="790">
        <v>0</v>
      </c>
      <c r="X34" s="790">
        <v>0</v>
      </c>
      <c r="Y34" s="790">
        <v>0</v>
      </c>
      <c r="Z34" s="790">
        <v>0</v>
      </c>
      <c r="AA34" s="791">
        <v>0</v>
      </c>
      <c r="AB34" s="792">
        <v>1</v>
      </c>
      <c r="AC34" s="790">
        <v>1</v>
      </c>
      <c r="AD34" s="790">
        <v>0</v>
      </c>
      <c r="AE34" s="790">
        <v>0</v>
      </c>
      <c r="AF34" s="790">
        <v>0</v>
      </c>
      <c r="AG34" s="790">
        <v>0</v>
      </c>
      <c r="AH34" s="790">
        <v>0</v>
      </c>
      <c r="AI34" s="790">
        <v>0</v>
      </c>
      <c r="AJ34" s="790">
        <v>0</v>
      </c>
      <c r="AK34" s="790">
        <v>0</v>
      </c>
      <c r="AL34" s="790">
        <v>0</v>
      </c>
      <c r="AM34" s="791">
        <v>0</v>
      </c>
      <c r="AN34" s="792">
        <v>1</v>
      </c>
      <c r="AO34" s="790">
        <v>1</v>
      </c>
      <c r="AP34" s="790">
        <v>0</v>
      </c>
      <c r="AQ34" s="790">
        <v>0</v>
      </c>
      <c r="AR34" s="790">
        <v>0</v>
      </c>
      <c r="AS34" s="790">
        <v>0</v>
      </c>
      <c r="AT34" s="790">
        <v>0</v>
      </c>
      <c r="AU34" s="790">
        <v>0</v>
      </c>
      <c r="AV34" s="790">
        <v>0</v>
      </c>
      <c r="AW34" s="790">
        <v>0</v>
      </c>
      <c r="AX34" s="790">
        <v>0</v>
      </c>
      <c r="AY34" s="791">
        <v>0</v>
      </c>
      <c r="AZ34" s="792">
        <v>1</v>
      </c>
      <c r="BA34" s="790">
        <v>1</v>
      </c>
      <c r="BB34" s="790">
        <v>0</v>
      </c>
      <c r="BC34" s="790">
        <v>0</v>
      </c>
      <c r="BD34" s="790">
        <v>0</v>
      </c>
      <c r="BE34" s="790">
        <v>0</v>
      </c>
      <c r="BF34" s="790">
        <v>0</v>
      </c>
      <c r="BG34" s="790">
        <v>0</v>
      </c>
      <c r="BH34" s="790">
        <v>0</v>
      </c>
      <c r="BI34" s="790">
        <v>0</v>
      </c>
      <c r="BJ34" s="790">
        <v>0</v>
      </c>
      <c r="BK34" s="791">
        <v>0</v>
      </c>
      <c r="BL34" s="826"/>
    </row>
    <row r="35" spans="2:64" s="780" customFormat="1">
      <c r="B35" s="783" t="s">
        <v>125</v>
      </c>
      <c r="C35" s="784" t="s">
        <v>1055</v>
      </c>
      <c r="D35" s="795">
        <v>0</v>
      </c>
      <c r="E35" s="793">
        <v>0</v>
      </c>
      <c r="F35" s="793">
        <v>0</v>
      </c>
      <c r="G35" s="793">
        <v>0</v>
      </c>
      <c r="H35" s="793">
        <v>0.74516943945014624</v>
      </c>
      <c r="I35" s="793">
        <v>0.74449527352864864</v>
      </c>
      <c r="J35" s="793">
        <v>0.1926022440201185</v>
      </c>
      <c r="K35" s="793">
        <v>0.19446175834555623</v>
      </c>
      <c r="L35" s="793">
        <v>4.5551787705682828E-2</v>
      </c>
      <c r="M35" s="793">
        <v>4.4721316954838247E-2</v>
      </c>
      <c r="N35" s="793">
        <v>1.6676528824051507E-2</v>
      </c>
      <c r="O35" s="794">
        <v>1.6321651170956884E-2</v>
      </c>
      <c r="P35" s="795">
        <v>0</v>
      </c>
      <c r="Q35" s="793">
        <v>0</v>
      </c>
      <c r="R35" s="793">
        <v>0</v>
      </c>
      <c r="S35" s="793">
        <v>0</v>
      </c>
      <c r="T35" s="793">
        <v>0.74516943945014624</v>
      </c>
      <c r="U35" s="793">
        <v>0.74449527352864864</v>
      </c>
      <c r="V35" s="793">
        <v>0.1926022440201185</v>
      </c>
      <c r="W35" s="793">
        <v>0.19446175834555623</v>
      </c>
      <c r="X35" s="793">
        <v>4.5551787705682828E-2</v>
      </c>
      <c r="Y35" s="793">
        <v>4.4721316954838247E-2</v>
      </c>
      <c r="Z35" s="793">
        <v>1.6676528824051507E-2</v>
      </c>
      <c r="AA35" s="794">
        <v>1.6321651170956884E-2</v>
      </c>
      <c r="AB35" s="795">
        <v>0</v>
      </c>
      <c r="AC35" s="793">
        <v>0</v>
      </c>
      <c r="AD35" s="793">
        <v>0</v>
      </c>
      <c r="AE35" s="793">
        <v>0</v>
      </c>
      <c r="AF35" s="793">
        <v>0.74516943945014624</v>
      </c>
      <c r="AG35" s="793">
        <v>0.74449527352864864</v>
      </c>
      <c r="AH35" s="793">
        <v>0.1926022440201185</v>
      </c>
      <c r="AI35" s="793">
        <v>0.19446175834555623</v>
      </c>
      <c r="AJ35" s="793">
        <v>4.5551787705682828E-2</v>
      </c>
      <c r="AK35" s="793">
        <v>4.4721316954838247E-2</v>
      </c>
      <c r="AL35" s="793">
        <v>1.6676528824051507E-2</v>
      </c>
      <c r="AM35" s="794">
        <v>1.6321651170956884E-2</v>
      </c>
      <c r="AN35" s="795">
        <v>0</v>
      </c>
      <c r="AO35" s="793">
        <v>0</v>
      </c>
      <c r="AP35" s="793">
        <v>0</v>
      </c>
      <c r="AQ35" s="793">
        <v>0</v>
      </c>
      <c r="AR35" s="793">
        <v>0.74516943945014624</v>
      </c>
      <c r="AS35" s="793">
        <v>0.74449527352864864</v>
      </c>
      <c r="AT35" s="793">
        <v>0.1926022440201185</v>
      </c>
      <c r="AU35" s="793">
        <v>0.19446175834555623</v>
      </c>
      <c r="AV35" s="793">
        <v>4.5551787705682828E-2</v>
      </c>
      <c r="AW35" s="793">
        <v>4.4721316954838247E-2</v>
      </c>
      <c r="AX35" s="793">
        <v>1.6676528824051507E-2</v>
      </c>
      <c r="AY35" s="794">
        <v>1.6321651170956884E-2</v>
      </c>
      <c r="AZ35" s="795">
        <v>0</v>
      </c>
      <c r="BA35" s="793">
        <v>0</v>
      </c>
      <c r="BB35" s="793">
        <v>0</v>
      </c>
      <c r="BC35" s="793">
        <v>0</v>
      </c>
      <c r="BD35" s="793">
        <v>0.74516943945014624</v>
      </c>
      <c r="BE35" s="793">
        <v>0.74449527352864864</v>
      </c>
      <c r="BF35" s="793">
        <v>0.1926022440201185</v>
      </c>
      <c r="BG35" s="793">
        <v>0.19446175834555623</v>
      </c>
      <c r="BH35" s="793">
        <v>4.5551787705682828E-2</v>
      </c>
      <c r="BI35" s="793">
        <v>4.4721316954838247E-2</v>
      </c>
      <c r="BJ35" s="793">
        <v>1.6676528824051507E-2</v>
      </c>
      <c r="BK35" s="794">
        <v>1.6321651170956884E-2</v>
      </c>
      <c r="BL35" s="826"/>
    </row>
    <row r="36" spans="2:64" s="780" customFormat="1">
      <c r="B36" s="783" t="s">
        <v>1058</v>
      </c>
      <c r="C36" s="784" t="s">
        <v>1055</v>
      </c>
      <c r="D36" s="792">
        <v>0</v>
      </c>
      <c r="E36" s="790">
        <v>0</v>
      </c>
      <c r="F36" s="790">
        <v>0</v>
      </c>
      <c r="G36" s="790">
        <v>0</v>
      </c>
      <c r="H36" s="790">
        <v>0</v>
      </c>
      <c r="I36" s="790">
        <v>0</v>
      </c>
      <c r="J36" s="790">
        <v>0.11612088510294502</v>
      </c>
      <c r="K36" s="790">
        <v>0.11612088510294502</v>
      </c>
      <c r="L36" s="790">
        <v>0.68129806427818973</v>
      </c>
      <c r="M36" s="790">
        <v>0.68129806427818973</v>
      </c>
      <c r="N36" s="790">
        <v>0.20258105061886528</v>
      </c>
      <c r="O36" s="791">
        <v>0.20258105061886528</v>
      </c>
      <c r="P36" s="792">
        <v>0</v>
      </c>
      <c r="Q36" s="790">
        <v>0</v>
      </c>
      <c r="R36" s="790">
        <v>0</v>
      </c>
      <c r="S36" s="790">
        <v>0</v>
      </c>
      <c r="T36" s="790">
        <v>0</v>
      </c>
      <c r="U36" s="790">
        <v>0</v>
      </c>
      <c r="V36" s="790">
        <v>0.11612088510294502</v>
      </c>
      <c r="W36" s="790">
        <v>0.11612088510294502</v>
      </c>
      <c r="X36" s="790">
        <v>0.68129806427818973</v>
      </c>
      <c r="Y36" s="790">
        <v>0.68129806427818973</v>
      </c>
      <c r="Z36" s="790">
        <v>0.20258105061886528</v>
      </c>
      <c r="AA36" s="791">
        <v>0.20258105061886528</v>
      </c>
      <c r="AB36" s="792">
        <v>0</v>
      </c>
      <c r="AC36" s="790">
        <v>0</v>
      </c>
      <c r="AD36" s="790">
        <v>0</v>
      </c>
      <c r="AE36" s="790">
        <v>0</v>
      </c>
      <c r="AF36" s="790">
        <v>0</v>
      </c>
      <c r="AG36" s="790">
        <v>0</v>
      </c>
      <c r="AH36" s="790">
        <v>0.11612088510294502</v>
      </c>
      <c r="AI36" s="790">
        <v>0.11612088510294502</v>
      </c>
      <c r="AJ36" s="790">
        <v>0.68129806427818973</v>
      </c>
      <c r="AK36" s="790">
        <v>0.68129806427818973</v>
      </c>
      <c r="AL36" s="790">
        <v>0.20258105061886528</v>
      </c>
      <c r="AM36" s="791">
        <v>0.20258105061886528</v>
      </c>
      <c r="AN36" s="792">
        <v>0</v>
      </c>
      <c r="AO36" s="790">
        <v>0</v>
      </c>
      <c r="AP36" s="790">
        <v>0</v>
      </c>
      <c r="AQ36" s="790">
        <v>0</v>
      </c>
      <c r="AR36" s="790">
        <v>0</v>
      </c>
      <c r="AS36" s="790">
        <v>0</v>
      </c>
      <c r="AT36" s="790">
        <v>0.11612088510294502</v>
      </c>
      <c r="AU36" s="790">
        <v>0.11612088510294502</v>
      </c>
      <c r="AV36" s="790">
        <v>0.68129806427818973</v>
      </c>
      <c r="AW36" s="790">
        <v>0.68129806427818973</v>
      </c>
      <c r="AX36" s="790">
        <v>0.20258105061886528</v>
      </c>
      <c r="AY36" s="791">
        <v>0.20258105061886528</v>
      </c>
      <c r="AZ36" s="792">
        <v>0</v>
      </c>
      <c r="BA36" s="790">
        <v>0</v>
      </c>
      <c r="BB36" s="790">
        <v>0</v>
      </c>
      <c r="BC36" s="790">
        <v>0</v>
      </c>
      <c r="BD36" s="790">
        <v>0</v>
      </c>
      <c r="BE36" s="790">
        <v>0</v>
      </c>
      <c r="BF36" s="790">
        <v>0.11612088510294502</v>
      </c>
      <c r="BG36" s="790">
        <v>0.11612088510294502</v>
      </c>
      <c r="BH36" s="790">
        <v>0.68129806427818973</v>
      </c>
      <c r="BI36" s="790">
        <v>0.68129806427818973</v>
      </c>
      <c r="BJ36" s="790">
        <v>0.20258105061886528</v>
      </c>
      <c r="BK36" s="791">
        <v>0.20258105061886528</v>
      </c>
      <c r="BL36" s="826"/>
    </row>
    <row r="37" spans="2:64" s="780" customFormat="1">
      <c r="B37" s="783" t="s">
        <v>1042</v>
      </c>
      <c r="C37" s="784" t="s">
        <v>1055</v>
      </c>
      <c r="D37" s="792">
        <v>0</v>
      </c>
      <c r="E37" s="790">
        <v>0</v>
      </c>
      <c r="F37" s="790">
        <v>0</v>
      </c>
      <c r="G37" s="790">
        <v>0</v>
      </c>
      <c r="H37" s="790">
        <v>4.8538394415357795E-2</v>
      </c>
      <c r="I37" s="790">
        <v>3.2192180791624447E-2</v>
      </c>
      <c r="J37" s="790">
        <v>0.77137870855148372</v>
      </c>
      <c r="K37" s="790">
        <v>0.82883166126621965</v>
      </c>
      <c r="L37" s="790">
        <v>0.18008289703315888</v>
      </c>
      <c r="M37" s="790">
        <v>0.12425422894352332</v>
      </c>
      <c r="N37" s="790">
        <v>0</v>
      </c>
      <c r="O37" s="791">
        <v>1.47219289986328E-2</v>
      </c>
      <c r="P37" s="792">
        <v>0</v>
      </c>
      <c r="Q37" s="790">
        <v>0</v>
      </c>
      <c r="R37" s="790">
        <v>0</v>
      </c>
      <c r="S37" s="790">
        <v>0</v>
      </c>
      <c r="T37" s="790">
        <v>4.8538394415357795E-2</v>
      </c>
      <c r="U37" s="790">
        <v>3.2192180791624447E-2</v>
      </c>
      <c r="V37" s="790">
        <v>0.77137870855148372</v>
      </c>
      <c r="W37" s="790">
        <v>0.82883166126621965</v>
      </c>
      <c r="X37" s="790">
        <v>0.18008289703315888</v>
      </c>
      <c r="Y37" s="790">
        <v>0.12425422894352332</v>
      </c>
      <c r="Z37" s="790">
        <v>0</v>
      </c>
      <c r="AA37" s="791">
        <v>1.47219289986328E-2</v>
      </c>
      <c r="AB37" s="792">
        <v>0</v>
      </c>
      <c r="AC37" s="790">
        <v>0</v>
      </c>
      <c r="AD37" s="790">
        <v>0</v>
      </c>
      <c r="AE37" s="790">
        <v>0</v>
      </c>
      <c r="AF37" s="790">
        <v>4.8538394415357795E-2</v>
      </c>
      <c r="AG37" s="790">
        <v>3.2192180791624447E-2</v>
      </c>
      <c r="AH37" s="790">
        <v>0.77137870855148372</v>
      </c>
      <c r="AI37" s="790">
        <v>0.82883166126621965</v>
      </c>
      <c r="AJ37" s="790">
        <v>0.18008289703315888</v>
      </c>
      <c r="AK37" s="790">
        <v>0.12425422894352332</v>
      </c>
      <c r="AL37" s="790">
        <v>0</v>
      </c>
      <c r="AM37" s="791">
        <v>1.47219289986328E-2</v>
      </c>
      <c r="AN37" s="792">
        <v>0</v>
      </c>
      <c r="AO37" s="790">
        <v>0</v>
      </c>
      <c r="AP37" s="790">
        <v>0</v>
      </c>
      <c r="AQ37" s="790">
        <v>0</v>
      </c>
      <c r="AR37" s="790">
        <v>4.8538394415357795E-2</v>
      </c>
      <c r="AS37" s="790">
        <v>3.2192180791624447E-2</v>
      </c>
      <c r="AT37" s="790">
        <v>0.77137870855148372</v>
      </c>
      <c r="AU37" s="790">
        <v>0.82883166126621965</v>
      </c>
      <c r="AV37" s="790">
        <v>0.18008289703315888</v>
      </c>
      <c r="AW37" s="790">
        <v>0.12425422894352332</v>
      </c>
      <c r="AX37" s="790">
        <v>0</v>
      </c>
      <c r="AY37" s="791">
        <v>1.47219289986328E-2</v>
      </c>
      <c r="AZ37" s="792">
        <v>0</v>
      </c>
      <c r="BA37" s="790">
        <v>0</v>
      </c>
      <c r="BB37" s="790">
        <v>0</v>
      </c>
      <c r="BC37" s="790">
        <v>0</v>
      </c>
      <c r="BD37" s="790">
        <v>4.8538394415357795E-2</v>
      </c>
      <c r="BE37" s="790">
        <v>3.2192180791624447E-2</v>
      </c>
      <c r="BF37" s="790">
        <v>0.77137870855148372</v>
      </c>
      <c r="BG37" s="790">
        <v>0.82883166126621965</v>
      </c>
      <c r="BH37" s="790">
        <v>0.18008289703315888</v>
      </c>
      <c r="BI37" s="790">
        <v>0.12425422894352332</v>
      </c>
      <c r="BJ37" s="790">
        <v>0</v>
      </c>
      <c r="BK37" s="791">
        <v>1.47219289986328E-2</v>
      </c>
      <c r="BL37" s="826"/>
    </row>
    <row r="38" spans="2:64" s="780" customFormat="1">
      <c r="B38" s="783" t="s">
        <v>1059</v>
      </c>
      <c r="C38" s="784" t="s">
        <v>1055</v>
      </c>
      <c r="D38" s="792">
        <v>1</v>
      </c>
      <c r="E38" s="790">
        <v>1</v>
      </c>
      <c r="F38" s="790">
        <v>0</v>
      </c>
      <c r="G38" s="790">
        <v>0</v>
      </c>
      <c r="H38" s="790">
        <v>0</v>
      </c>
      <c r="I38" s="790">
        <v>0</v>
      </c>
      <c r="J38" s="790">
        <v>0</v>
      </c>
      <c r="K38" s="790">
        <v>0</v>
      </c>
      <c r="L38" s="790">
        <v>0</v>
      </c>
      <c r="M38" s="790">
        <v>0</v>
      </c>
      <c r="N38" s="790">
        <v>0</v>
      </c>
      <c r="O38" s="791">
        <v>0</v>
      </c>
      <c r="P38" s="792">
        <v>1</v>
      </c>
      <c r="Q38" s="790">
        <v>1</v>
      </c>
      <c r="R38" s="790">
        <v>0</v>
      </c>
      <c r="S38" s="790">
        <v>0</v>
      </c>
      <c r="T38" s="790">
        <v>0</v>
      </c>
      <c r="U38" s="790">
        <v>0</v>
      </c>
      <c r="V38" s="790">
        <v>0</v>
      </c>
      <c r="W38" s="790">
        <v>0</v>
      </c>
      <c r="X38" s="790">
        <v>0</v>
      </c>
      <c r="Y38" s="790">
        <v>0</v>
      </c>
      <c r="Z38" s="790">
        <v>0</v>
      </c>
      <c r="AA38" s="791">
        <v>0</v>
      </c>
      <c r="AB38" s="792">
        <v>1</v>
      </c>
      <c r="AC38" s="790">
        <v>1</v>
      </c>
      <c r="AD38" s="790">
        <v>0</v>
      </c>
      <c r="AE38" s="790">
        <v>0</v>
      </c>
      <c r="AF38" s="790">
        <v>0</v>
      </c>
      <c r="AG38" s="790">
        <v>0</v>
      </c>
      <c r="AH38" s="790">
        <v>0</v>
      </c>
      <c r="AI38" s="790">
        <v>0</v>
      </c>
      <c r="AJ38" s="790">
        <v>0</v>
      </c>
      <c r="AK38" s="790">
        <v>0</v>
      </c>
      <c r="AL38" s="790">
        <v>0</v>
      </c>
      <c r="AM38" s="791">
        <v>0</v>
      </c>
      <c r="AN38" s="792">
        <v>1</v>
      </c>
      <c r="AO38" s="790">
        <v>1</v>
      </c>
      <c r="AP38" s="790">
        <v>0</v>
      </c>
      <c r="AQ38" s="790">
        <v>0</v>
      </c>
      <c r="AR38" s="790">
        <v>0</v>
      </c>
      <c r="AS38" s="790">
        <v>0</v>
      </c>
      <c r="AT38" s="790">
        <v>0</v>
      </c>
      <c r="AU38" s="790">
        <v>0</v>
      </c>
      <c r="AV38" s="790">
        <v>0</v>
      </c>
      <c r="AW38" s="790">
        <v>0</v>
      </c>
      <c r="AX38" s="790">
        <v>0</v>
      </c>
      <c r="AY38" s="791">
        <v>0</v>
      </c>
      <c r="AZ38" s="792">
        <v>1</v>
      </c>
      <c r="BA38" s="790">
        <v>1</v>
      </c>
      <c r="BB38" s="790">
        <v>0</v>
      </c>
      <c r="BC38" s="790">
        <v>0</v>
      </c>
      <c r="BD38" s="790">
        <v>0</v>
      </c>
      <c r="BE38" s="790">
        <v>0</v>
      </c>
      <c r="BF38" s="790">
        <v>0</v>
      </c>
      <c r="BG38" s="790">
        <v>0</v>
      </c>
      <c r="BH38" s="790">
        <v>0</v>
      </c>
      <c r="BI38" s="790">
        <v>0</v>
      </c>
      <c r="BJ38" s="790">
        <v>0</v>
      </c>
      <c r="BK38" s="791">
        <v>0</v>
      </c>
      <c r="BL38" s="826"/>
    </row>
    <row r="39" spans="2:64" s="780" customFormat="1">
      <c r="B39" s="783" t="s">
        <v>1060</v>
      </c>
      <c r="C39" s="784" t="s">
        <v>1055</v>
      </c>
      <c r="D39" s="792">
        <v>0</v>
      </c>
      <c r="E39" s="790">
        <v>0</v>
      </c>
      <c r="F39" s="790">
        <v>0</v>
      </c>
      <c r="G39" s="790">
        <v>0</v>
      </c>
      <c r="H39" s="790">
        <v>0.61970316018197102</v>
      </c>
      <c r="I39" s="790">
        <v>0.61970316018197091</v>
      </c>
      <c r="J39" s="790">
        <v>0.36151451986434596</v>
      </c>
      <c r="K39" s="790">
        <v>0.36151451986434596</v>
      </c>
      <c r="L39" s="790">
        <v>1.6303533812680734E-2</v>
      </c>
      <c r="M39" s="790">
        <v>1.630353381268073E-2</v>
      </c>
      <c r="N39" s="790">
        <v>2.4787861410024326E-3</v>
      </c>
      <c r="O39" s="791">
        <v>2.4787861410024321E-3</v>
      </c>
      <c r="P39" s="792">
        <v>0</v>
      </c>
      <c r="Q39" s="790">
        <v>0</v>
      </c>
      <c r="R39" s="790">
        <v>0</v>
      </c>
      <c r="S39" s="790">
        <v>0</v>
      </c>
      <c r="T39" s="790">
        <v>0.61970316018197102</v>
      </c>
      <c r="U39" s="790">
        <v>0.61970316018197091</v>
      </c>
      <c r="V39" s="790">
        <v>0.36151451986434596</v>
      </c>
      <c r="W39" s="790">
        <v>0.36151451986434596</v>
      </c>
      <c r="X39" s="790">
        <v>1.6303533812680734E-2</v>
      </c>
      <c r="Y39" s="790">
        <v>1.630353381268073E-2</v>
      </c>
      <c r="Z39" s="790">
        <v>2.4787861410024326E-3</v>
      </c>
      <c r="AA39" s="791">
        <v>2.4787861410024321E-3</v>
      </c>
      <c r="AB39" s="792">
        <v>0</v>
      </c>
      <c r="AC39" s="790">
        <v>0</v>
      </c>
      <c r="AD39" s="790">
        <v>0</v>
      </c>
      <c r="AE39" s="790">
        <v>0</v>
      </c>
      <c r="AF39" s="790">
        <v>0.61970316018197102</v>
      </c>
      <c r="AG39" s="790">
        <v>0.61970316018197091</v>
      </c>
      <c r="AH39" s="790">
        <v>0.36151451986434596</v>
      </c>
      <c r="AI39" s="790">
        <v>0.36151451986434596</v>
      </c>
      <c r="AJ39" s="790">
        <v>1.6303533812680734E-2</v>
      </c>
      <c r="AK39" s="790">
        <v>1.630353381268073E-2</v>
      </c>
      <c r="AL39" s="790">
        <v>2.4787861410024326E-3</v>
      </c>
      <c r="AM39" s="791">
        <v>2.4787861410024321E-3</v>
      </c>
      <c r="AN39" s="792">
        <v>0</v>
      </c>
      <c r="AO39" s="790">
        <v>0</v>
      </c>
      <c r="AP39" s="790">
        <v>0</v>
      </c>
      <c r="AQ39" s="790">
        <v>0</v>
      </c>
      <c r="AR39" s="790">
        <v>0.61970316018197102</v>
      </c>
      <c r="AS39" s="790">
        <v>0.61970316018197091</v>
      </c>
      <c r="AT39" s="790">
        <v>0.36151451986434596</v>
      </c>
      <c r="AU39" s="790">
        <v>0.36151451986434596</v>
      </c>
      <c r="AV39" s="790">
        <v>1.6303533812680734E-2</v>
      </c>
      <c r="AW39" s="790">
        <v>1.630353381268073E-2</v>
      </c>
      <c r="AX39" s="790">
        <v>2.4787861410024326E-3</v>
      </c>
      <c r="AY39" s="791">
        <v>2.4787861410024321E-3</v>
      </c>
      <c r="AZ39" s="792">
        <v>0</v>
      </c>
      <c r="BA39" s="790">
        <v>0</v>
      </c>
      <c r="BB39" s="790">
        <v>0</v>
      </c>
      <c r="BC39" s="790">
        <v>0</v>
      </c>
      <c r="BD39" s="790">
        <v>0.61970316018197102</v>
      </c>
      <c r="BE39" s="790">
        <v>0.61970316018197091</v>
      </c>
      <c r="BF39" s="790">
        <v>0.36151451986434596</v>
      </c>
      <c r="BG39" s="790">
        <v>0.36151451986434596</v>
      </c>
      <c r="BH39" s="790">
        <v>1.6303533812680734E-2</v>
      </c>
      <c r="BI39" s="790">
        <v>1.630353381268073E-2</v>
      </c>
      <c r="BJ39" s="790">
        <v>2.4787861410024326E-3</v>
      </c>
      <c r="BK39" s="791">
        <v>2.4787861410024321E-3</v>
      </c>
      <c r="BL39" s="826"/>
    </row>
    <row r="40" spans="2:64" s="780" customFormat="1">
      <c r="B40" s="796" t="s">
        <v>127</v>
      </c>
      <c r="C40" s="784" t="s">
        <v>1055</v>
      </c>
      <c r="D40" s="789"/>
      <c r="E40" s="787"/>
      <c r="F40" s="787"/>
      <c r="G40" s="787"/>
      <c r="H40" s="787"/>
      <c r="I40" s="787"/>
      <c r="J40" s="787"/>
      <c r="K40" s="787"/>
      <c r="L40" s="787"/>
      <c r="M40" s="787"/>
      <c r="N40" s="787"/>
      <c r="O40" s="788"/>
      <c r="P40" s="789"/>
      <c r="Q40" s="787"/>
      <c r="R40" s="787"/>
      <c r="S40" s="787"/>
      <c r="T40" s="787"/>
      <c r="U40" s="787"/>
      <c r="V40" s="787"/>
      <c r="W40" s="787"/>
      <c r="X40" s="787"/>
      <c r="Y40" s="787"/>
      <c r="Z40" s="787"/>
      <c r="AA40" s="788"/>
      <c r="AB40" s="789"/>
      <c r="AC40" s="787"/>
      <c r="AD40" s="787"/>
      <c r="AE40" s="787"/>
      <c r="AF40" s="787"/>
      <c r="AG40" s="787"/>
      <c r="AH40" s="787"/>
      <c r="AI40" s="787"/>
      <c r="AJ40" s="787"/>
      <c r="AK40" s="787"/>
      <c r="AL40" s="787"/>
      <c r="AM40" s="788"/>
      <c r="AN40" s="789"/>
      <c r="AO40" s="787"/>
      <c r="AP40" s="787"/>
      <c r="AQ40" s="787"/>
      <c r="AR40" s="787"/>
      <c r="AS40" s="787"/>
      <c r="AT40" s="787"/>
      <c r="AU40" s="787"/>
      <c r="AV40" s="787"/>
      <c r="AW40" s="787"/>
      <c r="AX40" s="787"/>
      <c r="AY40" s="788"/>
      <c r="AZ40" s="789"/>
      <c r="BA40" s="787"/>
      <c r="BB40" s="787"/>
      <c r="BC40" s="787"/>
      <c r="BD40" s="787"/>
      <c r="BE40" s="787"/>
      <c r="BF40" s="787"/>
      <c r="BG40" s="787"/>
      <c r="BH40" s="787"/>
      <c r="BI40" s="787"/>
      <c r="BJ40" s="787"/>
      <c r="BK40" s="788"/>
    </row>
    <row r="41" spans="2:64" s="780" customFormat="1">
      <c r="B41" s="796" t="s">
        <v>1061</v>
      </c>
      <c r="C41" s="784" t="s">
        <v>1055</v>
      </c>
      <c r="D41" s="789"/>
      <c r="E41" s="787"/>
      <c r="F41" s="787"/>
      <c r="G41" s="787"/>
      <c r="H41" s="787"/>
      <c r="I41" s="787"/>
      <c r="J41" s="787"/>
      <c r="K41" s="787"/>
      <c r="L41" s="787"/>
      <c r="M41" s="787"/>
      <c r="N41" s="787"/>
      <c r="O41" s="788"/>
      <c r="P41" s="789"/>
      <c r="Q41" s="787"/>
      <c r="R41" s="787"/>
      <c r="S41" s="787"/>
      <c r="T41" s="787"/>
      <c r="U41" s="787"/>
      <c r="V41" s="787"/>
      <c r="W41" s="787"/>
      <c r="X41" s="787"/>
      <c r="Y41" s="787"/>
      <c r="Z41" s="787"/>
      <c r="AA41" s="788"/>
      <c r="AB41" s="789"/>
      <c r="AC41" s="787"/>
      <c r="AD41" s="787"/>
      <c r="AE41" s="787"/>
      <c r="AF41" s="787"/>
      <c r="AG41" s="787"/>
      <c r="AH41" s="787"/>
      <c r="AI41" s="787"/>
      <c r="AJ41" s="787"/>
      <c r="AK41" s="787"/>
      <c r="AL41" s="787"/>
      <c r="AM41" s="788"/>
      <c r="AN41" s="789"/>
      <c r="AO41" s="787"/>
      <c r="AP41" s="787"/>
      <c r="AQ41" s="787"/>
      <c r="AR41" s="787"/>
      <c r="AS41" s="787"/>
      <c r="AT41" s="787"/>
      <c r="AU41" s="787"/>
      <c r="AV41" s="787"/>
      <c r="AW41" s="787"/>
      <c r="AX41" s="787"/>
      <c r="AY41" s="788"/>
      <c r="AZ41" s="789"/>
      <c r="BA41" s="787"/>
      <c r="BB41" s="787"/>
      <c r="BC41" s="787"/>
      <c r="BD41" s="787"/>
      <c r="BE41" s="787"/>
      <c r="BF41" s="787"/>
      <c r="BG41" s="787"/>
      <c r="BH41" s="787"/>
      <c r="BI41" s="787"/>
      <c r="BJ41" s="787"/>
      <c r="BK41" s="788"/>
    </row>
    <row r="42" spans="2:64" s="780" customFormat="1">
      <c r="B42" s="796" t="s">
        <v>1062</v>
      </c>
      <c r="C42" s="784" t="s">
        <v>1055</v>
      </c>
      <c r="D42" s="789"/>
      <c r="E42" s="787"/>
      <c r="F42" s="787"/>
      <c r="G42" s="787"/>
      <c r="H42" s="787"/>
      <c r="I42" s="787"/>
      <c r="J42" s="787"/>
      <c r="K42" s="787"/>
      <c r="L42" s="787"/>
      <c r="M42" s="787"/>
      <c r="N42" s="787"/>
      <c r="O42" s="788"/>
      <c r="P42" s="789"/>
      <c r="Q42" s="787"/>
      <c r="R42" s="787"/>
      <c r="S42" s="787"/>
      <c r="T42" s="787"/>
      <c r="U42" s="787"/>
      <c r="V42" s="787"/>
      <c r="W42" s="787"/>
      <c r="X42" s="787"/>
      <c r="Y42" s="787"/>
      <c r="Z42" s="787"/>
      <c r="AA42" s="788"/>
      <c r="AB42" s="789"/>
      <c r="AC42" s="787"/>
      <c r="AD42" s="787"/>
      <c r="AE42" s="787"/>
      <c r="AF42" s="787"/>
      <c r="AG42" s="787"/>
      <c r="AH42" s="787"/>
      <c r="AI42" s="787"/>
      <c r="AJ42" s="787"/>
      <c r="AK42" s="787"/>
      <c r="AL42" s="787"/>
      <c r="AM42" s="788"/>
      <c r="AN42" s="789"/>
      <c r="AO42" s="787"/>
      <c r="AP42" s="787"/>
      <c r="AQ42" s="787"/>
      <c r="AR42" s="787"/>
      <c r="AS42" s="787"/>
      <c r="AT42" s="787"/>
      <c r="AU42" s="787"/>
      <c r="AV42" s="787"/>
      <c r="AW42" s="787"/>
      <c r="AX42" s="787"/>
      <c r="AY42" s="788"/>
      <c r="AZ42" s="789"/>
      <c r="BA42" s="787"/>
      <c r="BB42" s="787"/>
      <c r="BC42" s="787"/>
      <c r="BD42" s="787"/>
      <c r="BE42" s="787"/>
      <c r="BF42" s="787"/>
      <c r="BG42" s="787"/>
      <c r="BH42" s="787"/>
      <c r="BI42" s="787"/>
      <c r="BJ42" s="787"/>
      <c r="BK42" s="788"/>
    </row>
    <row r="43" spans="2:64" s="780" customFormat="1">
      <c r="B43" s="783" t="s">
        <v>1063</v>
      </c>
      <c r="C43" s="784" t="s">
        <v>1055</v>
      </c>
      <c r="D43" s="789"/>
      <c r="E43" s="787"/>
      <c r="F43" s="787"/>
      <c r="G43" s="787"/>
      <c r="H43" s="787"/>
      <c r="I43" s="787"/>
      <c r="J43" s="787"/>
      <c r="K43" s="787"/>
      <c r="L43" s="787"/>
      <c r="M43" s="787"/>
      <c r="N43" s="787"/>
      <c r="O43" s="788"/>
      <c r="P43" s="789"/>
      <c r="Q43" s="787"/>
      <c r="R43" s="787"/>
      <c r="S43" s="787"/>
      <c r="T43" s="787"/>
      <c r="U43" s="787"/>
      <c r="V43" s="787"/>
      <c r="W43" s="787"/>
      <c r="X43" s="787"/>
      <c r="Y43" s="787"/>
      <c r="Z43" s="787"/>
      <c r="AA43" s="788"/>
      <c r="AB43" s="789"/>
      <c r="AC43" s="787"/>
      <c r="AD43" s="787"/>
      <c r="AE43" s="787"/>
      <c r="AF43" s="787"/>
      <c r="AG43" s="787"/>
      <c r="AH43" s="787"/>
      <c r="AI43" s="787"/>
      <c r="AJ43" s="787"/>
      <c r="AK43" s="787"/>
      <c r="AL43" s="787"/>
      <c r="AM43" s="788"/>
      <c r="AN43" s="789"/>
      <c r="AO43" s="787"/>
      <c r="AP43" s="787"/>
      <c r="AQ43" s="787"/>
      <c r="AR43" s="787"/>
      <c r="AS43" s="787"/>
      <c r="AT43" s="787"/>
      <c r="AU43" s="787"/>
      <c r="AV43" s="787"/>
      <c r="AW43" s="787"/>
      <c r="AX43" s="787"/>
      <c r="AY43" s="788"/>
      <c r="AZ43" s="789"/>
      <c r="BA43" s="787"/>
      <c r="BB43" s="787"/>
      <c r="BC43" s="787"/>
      <c r="BD43" s="787"/>
      <c r="BE43" s="787"/>
      <c r="BF43" s="787"/>
      <c r="BG43" s="787"/>
      <c r="BH43" s="787"/>
      <c r="BI43" s="787"/>
      <c r="BJ43" s="787"/>
      <c r="BK43" s="788"/>
    </row>
    <row r="44" spans="2:64" s="780" customFormat="1">
      <c r="B44" s="783" t="s">
        <v>1064</v>
      </c>
      <c r="C44" s="784" t="s">
        <v>1055</v>
      </c>
      <c r="D44" s="789"/>
      <c r="E44" s="787"/>
      <c r="F44" s="787"/>
      <c r="G44" s="787"/>
      <c r="H44" s="787"/>
      <c r="I44" s="787"/>
      <c r="J44" s="787"/>
      <c r="K44" s="787"/>
      <c r="L44" s="787"/>
      <c r="M44" s="787"/>
      <c r="N44" s="787"/>
      <c r="O44" s="788"/>
      <c r="P44" s="789"/>
      <c r="Q44" s="787"/>
      <c r="R44" s="787"/>
      <c r="S44" s="787"/>
      <c r="T44" s="787"/>
      <c r="U44" s="787"/>
      <c r="V44" s="787"/>
      <c r="W44" s="787"/>
      <c r="X44" s="787"/>
      <c r="Y44" s="787"/>
      <c r="Z44" s="787"/>
      <c r="AA44" s="788"/>
      <c r="AB44" s="789"/>
      <c r="AC44" s="787"/>
      <c r="AD44" s="787"/>
      <c r="AE44" s="787"/>
      <c r="AF44" s="787"/>
      <c r="AG44" s="787"/>
      <c r="AH44" s="787"/>
      <c r="AI44" s="787"/>
      <c r="AJ44" s="787"/>
      <c r="AK44" s="787"/>
      <c r="AL44" s="787"/>
      <c r="AM44" s="788"/>
      <c r="AN44" s="789"/>
      <c r="AO44" s="787"/>
      <c r="AP44" s="787"/>
      <c r="AQ44" s="787"/>
      <c r="AR44" s="787"/>
      <c r="AS44" s="787"/>
      <c r="AT44" s="787"/>
      <c r="AU44" s="787"/>
      <c r="AV44" s="787"/>
      <c r="AW44" s="787"/>
      <c r="AX44" s="787"/>
      <c r="AY44" s="788"/>
      <c r="AZ44" s="789"/>
      <c r="BA44" s="787"/>
      <c r="BB44" s="787"/>
      <c r="BC44" s="787"/>
      <c r="BD44" s="787"/>
      <c r="BE44" s="787"/>
      <c r="BF44" s="787"/>
      <c r="BG44" s="787"/>
      <c r="BH44" s="787"/>
      <c r="BI44" s="787"/>
      <c r="BJ44" s="787"/>
      <c r="BK44" s="788"/>
    </row>
    <row r="45" spans="2:64" s="780" customFormat="1">
      <c r="B45" s="783" t="s">
        <v>1065</v>
      </c>
      <c r="C45" s="784" t="s">
        <v>1055</v>
      </c>
      <c r="D45" s="789"/>
      <c r="E45" s="787"/>
      <c r="F45" s="787"/>
      <c r="G45" s="787"/>
      <c r="H45" s="787"/>
      <c r="I45" s="787"/>
      <c r="J45" s="787"/>
      <c r="K45" s="787"/>
      <c r="L45" s="787"/>
      <c r="M45" s="787"/>
      <c r="N45" s="787"/>
      <c r="O45" s="788"/>
      <c r="P45" s="789"/>
      <c r="Q45" s="787"/>
      <c r="R45" s="787"/>
      <c r="S45" s="787"/>
      <c r="T45" s="787"/>
      <c r="U45" s="787"/>
      <c r="V45" s="787"/>
      <c r="W45" s="787"/>
      <c r="X45" s="787"/>
      <c r="Y45" s="787"/>
      <c r="Z45" s="787"/>
      <c r="AA45" s="788"/>
      <c r="AB45" s="789"/>
      <c r="AC45" s="787"/>
      <c r="AD45" s="787"/>
      <c r="AE45" s="787"/>
      <c r="AF45" s="787"/>
      <c r="AG45" s="787"/>
      <c r="AH45" s="787"/>
      <c r="AI45" s="787"/>
      <c r="AJ45" s="787"/>
      <c r="AK45" s="787"/>
      <c r="AL45" s="787"/>
      <c r="AM45" s="788"/>
      <c r="AN45" s="789"/>
      <c r="AO45" s="787"/>
      <c r="AP45" s="787"/>
      <c r="AQ45" s="787"/>
      <c r="AR45" s="787"/>
      <c r="AS45" s="787"/>
      <c r="AT45" s="787"/>
      <c r="AU45" s="787"/>
      <c r="AV45" s="787"/>
      <c r="AW45" s="787"/>
      <c r="AX45" s="787"/>
      <c r="AY45" s="788"/>
      <c r="AZ45" s="789"/>
      <c r="BA45" s="787"/>
      <c r="BB45" s="787"/>
      <c r="BC45" s="787"/>
      <c r="BD45" s="787"/>
      <c r="BE45" s="787"/>
      <c r="BF45" s="787"/>
      <c r="BG45" s="787"/>
      <c r="BH45" s="787"/>
      <c r="BI45" s="787"/>
      <c r="BJ45" s="787"/>
      <c r="BK45" s="788"/>
    </row>
    <row r="46" spans="2:64" s="780" customFormat="1">
      <c r="B46" s="783" t="s">
        <v>1066</v>
      </c>
      <c r="C46" s="784" t="s">
        <v>1055</v>
      </c>
      <c r="D46" s="789"/>
      <c r="E46" s="787"/>
      <c r="F46" s="787"/>
      <c r="G46" s="787"/>
      <c r="H46" s="787"/>
      <c r="I46" s="787"/>
      <c r="J46" s="787"/>
      <c r="K46" s="787"/>
      <c r="L46" s="787"/>
      <c r="M46" s="787"/>
      <c r="N46" s="787"/>
      <c r="O46" s="788"/>
      <c r="P46" s="789"/>
      <c r="Q46" s="787"/>
      <c r="R46" s="787"/>
      <c r="S46" s="787"/>
      <c r="T46" s="787"/>
      <c r="U46" s="787"/>
      <c r="V46" s="787"/>
      <c r="W46" s="787"/>
      <c r="X46" s="787"/>
      <c r="Y46" s="787"/>
      <c r="Z46" s="787"/>
      <c r="AA46" s="788"/>
      <c r="AB46" s="789"/>
      <c r="AC46" s="787"/>
      <c r="AD46" s="787"/>
      <c r="AE46" s="787"/>
      <c r="AF46" s="787"/>
      <c r="AG46" s="787"/>
      <c r="AH46" s="787"/>
      <c r="AI46" s="787"/>
      <c r="AJ46" s="787"/>
      <c r="AK46" s="787"/>
      <c r="AL46" s="787"/>
      <c r="AM46" s="788"/>
      <c r="AN46" s="789"/>
      <c r="AO46" s="787"/>
      <c r="AP46" s="787"/>
      <c r="AQ46" s="787"/>
      <c r="AR46" s="787"/>
      <c r="AS46" s="787"/>
      <c r="AT46" s="787"/>
      <c r="AU46" s="787"/>
      <c r="AV46" s="787"/>
      <c r="AW46" s="787"/>
      <c r="AX46" s="787"/>
      <c r="AY46" s="788"/>
      <c r="AZ46" s="789"/>
      <c r="BA46" s="787"/>
      <c r="BB46" s="787"/>
      <c r="BC46" s="787"/>
      <c r="BD46" s="787"/>
      <c r="BE46" s="787"/>
      <c r="BF46" s="787"/>
      <c r="BG46" s="787"/>
      <c r="BH46" s="787"/>
      <c r="BI46" s="787"/>
      <c r="BJ46" s="787"/>
      <c r="BK46" s="788"/>
    </row>
    <row r="47" spans="2:64" s="780" customFormat="1">
      <c r="B47" s="783" t="s">
        <v>1067</v>
      </c>
      <c r="C47" s="784" t="s">
        <v>1055</v>
      </c>
      <c r="D47" s="789"/>
      <c r="E47" s="787"/>
      <c r="F47" s="787"/>
      <c r="G47" s="787"/>
      <c r="H47" s="787"/>
      <c r="I47" s="787"/>
      <c r="J47" s="787"/>
      <c r="K47" s="787"/>
      <c r="L47" s="787"/>
      <c r="M47" s="787"/>
      <c r="N47" s="787"/>
      <c r="O47" s="788"/>
      <c r="P47" s="789"/>
      <c r="Q47" s="787"/>
      <c r="R47" s="787"/>
      <c r="S47" s="787"/>
      <c r="T47" s="787"/>
      <c r="U47" s="787"/>
      <c r="V47" s="787"/>
      <c r="W47" s="787"/>
      <c r="X47" s="787"/>
      <c r="Y47" s="787"/>
      <c r="Z47" s="787"/>
      <c r="AA47" s="788"/>
      <c r="AB47" s="789"/>
      <c r="AC47" s="787"/>
      <c r="AD47" s="787"/>
      <c r="AE47" s="787"/>
      <c r="AF47" s="787"/>
      <c r="AG47" s="787"/>
      <c r="AH47" s="787"/>
      <c r="AI47" s="787"/>
      <c r="AJ47" s="787"/>
      <c r="AK47" s="787"/>
      <c r="AL47" s="787"/>
      <c r="AM47" s="788"/>
      <c r="AN47" s="789"/>
      <c r="AO47" s="787"/>
      <c r="AP47" s="787"/>
      <c r="AQ47" s="787"/>
      <c r="AR47" s="787"/>
      <c r="AS47" s="787"/>
      <c r="AT47" s="787"/>
      <c r="AU47" s="787"/>
      <c r="AV47" s="787"/>
      <c r="AW47" s="787"/>
      <c r="AX47" s="787"/>
      <c r="AY47" s="788"/>
      <c r="AZ47" s="789"/>
      <c r="BA47" s="787"/>
      <c r="BB47" s="787"/>
      <c r="BC47" s="787"/>
      <c r="BD47" s="787"/>
      <c r="BE47" s="787"/>
      <c r="BF47" s="787"/>
      <c r="BG47" s="787"/>
      <c r="BH47" s="787"/>
      <c r="BI47" s="787"/>
      <c r="BJ47" s="787"/>
      <c r="BK47" s="788"/>
    </row>
    <row r="48" spans="2:64" s="780" customFormat="1">
      <c r="B48" s="783" t="s">
        <v>1068</v>
      </c>
      <c r="C48" s="784" t="s">
        <v>1069</v>
      </c>
      <c r="D48" s="789"/>
      <c r="E48" s="787"/>
      <c r="F48" s="787"/>
      <c r="G48" s="787"/>
      <c r="H48" s="787"/>
      <c r="I48" s="787"/>
      <c r="J48" s="787"/>
      <c r="K48" s="787"/>
      <c r="L48" s="787"/>
      <c r="M48" s="787"/>
      <c r="N48" s="787"/>
      <c r="O48" s="788"/>
      <c r="P48" s="789"/>
      <c r="Q48" s="787"/>
      <c r="R48" s="787"/>
      <c r="S48" s="787"/>
      <c r="T48" s="787"/>
      <c r="U48" s="787"/>
      <c r="V48" s="787"/>
      <c r="W48" s="787"/>
      <c r="X48" s="787"/>
      <c r="Y48" s="787"/>
      <c r="Z48" s="787"/>
      <c r="AA48" s="788"/>
      <c r="AB48" s="789"/>
      <c r="AC48" s="787"/>
      <c r="AD48" s="787"/>
      <c r="AE48" s="787"/>
      <c r="AF48" s="787"/>
      <c r="AG48" s="787"/>
      <c r="AH48" s="787"/>
      <c r="AI48" s="787"/>
      <c r="AJ48" s="787"/>
      <c r="AK48" s="787"/>
      <c r="AL48" s="787"/>
      <c r="AM48" s="788"/>
      <c r="AN48" s="789"/>
      <c r="AO48" s="787"/>
      <c r="AP48" s="787"/>
      <c r="AQ48" s="787"/>
      <c r="AR48" s="787"/>
      <c r="AS48" s="787"/>
      <c r="AT48" s="787"/>
      <c r="AU48" s="787"/>
      <c r="AV48" s="787"/>
      <c r="AW48" s="787"/>
      <c r="AX48" s="787"/>
      <c r="AY48" s="788"/>
      <c r="AZ48" s="789"/>
      <c r="BA48" s="787"/>
      <c r="BB48" s="787"/>
      <c r="BC48" s="787"/>
      <c r="BD48" s="787"/>
      <c r="BE48" s="787"/>
      <c r="BF48" s="787"/>
      <c r="BG48" s="787"/>
      <c r="BH48" s="787"/>
      <c r="BI48" s="787"/>
      <c r="BJ48" s="787"/>
      <c r="BK48" s="788"/>
    </row>
    <row r="49" spans="2:63" s="780" customFormat="1">
      <c r="B49" s="783" t="s">
        <v>1070</v>
      </c>
      <c r="C49" s="784" t="s">
        <v>1069</v>
      </c>
      <c r="D49" s="789"/>
      <c r="E49" s="787"/>
      <c r="F49" s="787"/>
      <c r="G49" s="787"/>
      <c r="H49" s="787"/>
      <c r="I49" s="787"/>
      <c r="J49" s="787"/>
      <c r="K49" s="787"/>
      <c r="L49" s="787"/>
      <c r="M49" s="787"/>
      <c r="N49" s="787"/>
      <c r="O49" s="788"/>
      <c r="P49" s="789"/>
      <c r="Q49" s="787"/>
      <c r="R49" s="787"/>
      <c r="S49" s="787"/>
      <c r="T49" s="787"/>
      <c r="U49" s="787"/>
      <c r="V49" s="787"/>
      <c r="W49" s="787"/>
      <c r="X49" s="787"/>
      <c r="Y49" s="787"/>
      <c r="Z49" s="787"/>
      <c r="AA49" s="788"/>
      <c r="AB49" s="789"/>
      <c r="AC49" s="787"/>
      <c r="AD49" s="787"/>
      <c r="AE49" s="787"/>
      <c r="AF49" s="787"/>
      <c r="AG49" s="787"/>
      <c r="AH49" s="787"/>
      <c r="AI49" s="787"/>
      <c r="AJ49" s="787"/>
      <c r="AK49" s="787"/>
      <c r="AL49" s="787"/>
      <c r="AM49" s="788"/>
      <c r="AN49" s="789"/>
      <c r="AO49" s="787"/>
      <c r="AP49" s="787"/>
      <c r="AQ49" s="787"/>
      <c r="AR49" s="787"/>
      <c r="AS49" s="787"/>
      <c r="AT49" s="787"/>
      <c r="AU49" s="787"/>
      <c r="AV49" s="787"/>
      <c r="AW49" s="787"/>
      <c r="AX49" s="787"/>
      <c r="AY49" s="788"/>
      <c r="AZ49" s="789"/>
      <c r="BA49" s="787"/>
      <c r="BB49" s="787"/>
      <c r="BC49" s="787"/>
      <c r="BD49" s="787"/>
      <c r="BE49" s="787"/>
      <c r="BF49" s="787"/>
      <c r="BG49" s="787"/>
      <c r="BH49" s="787"/>
      <c r="BI49" s="787"/>
      <c r="BJ49" s="787"/>
      <c r="BK49" s="788"/>
    </row>
    <row r="50" spans="2:63" s="780" customFormat="1">
      <c r="B50" s="783" t="s">
        <v>1071</v>
      </c>
      <c r="C50" s="784" t="s">
        <v>1069</v>
      </c>
      <c r="D50" s="789"/>
      <c r="E50" s="787"/>
      <c r="F50" s="787"/>
      <c r="G50" s="787"/>
      <c r="H50" s="787"/>
      <c r="I50" s="787"/>
      <c r="J50" s="787"/>
      <c r="K50" s="787"/>
      <c r="L50" s="787"/>
      <c r="M50" s="787"/>
      <c r="N50" s="787"/>
      <c r="O50" s="788"/>
      <c r="P50" s="789"/>
      <c r="Q50" s="787"/>
      <c r="R50" s="787"/>
      <c r="S50" s="787"/>
      <c r="T50" s="787"/>
      <c r="U50" s="787"/>
      <c r="V50" s="787"/>
      <c r="W50" s="787"/>
      <c r="X50" s="787"/>
      <c r="Y50" s="787"/>
      <c r="Z50" s="787"/>
      <c r="AA50" s="788"/>
      <c r="AB50" s="789"/>
      <c r="AC50" s="787"/>
      <c r="AD50" s="787"/>
      <c r="AE50" s="787"/>
      <c r="AF50" s="787"/>
      <c r="AG50" s="787"/>
      <c r="AH50" s="787"/>
      <c r="AI50" s="787"/>
      <c r="AJ50" s="787"/>
      <c r="AK50" s="787"/>
      <c r="AL50" s="787"/>
      <c r="AM50" s="788"/>
      <c r="AN50" s="789"/>
      <c r="AO50" s="787"/>
      <c r="AP50" s="787"/>
      <c r="AQ50" s="787"/>
      <c r="AR50" s="787"/>
      <c r="AS50" s="787"/>
      <c r="AT50" s="787"/>
      <c r="AU50" s="787"/>
      <c r="AV50" s="787"/>
      <c r="AW50" s="787"/>
      <c r="AX50" s="787"/>
      <c r="AY50" s="788"/>
      <c r="AZ50" s="789"/>
      <c r="BA50" s="787"/>
      <c r="BB50" s="787"/>
      <c r="BC50" s="787"/>
      <c r="BD50" s="787"/>
      <c r="BE50" s="787"/>
      <c r="BF50" s="787"/>
      <c r="BG50" s="787"/>
      <c r="BH50" s="787"/>
      <c r="BI50" s="787"/>
      <c r="BJ50" s="787"/>
      <c r="BK50" s="788"/>
    </row>
    <row r="51" spans="2:63" s="780" customFormat="1">
      <c r="B51" s="783" t="s">
        <v>1072</v>
      </c>
      <c r="C51" s="784" t="s">
        <v>1069</v>
      </c>
      <c r="D51" s="789"/>
      <c r="E51" s="787"/>
      <c r="F51" s="787"/>
      <c r="G51" s="787"/>
      <c r="H51" s="787"/>
      <c r="I51" s="787"/>
      <c r="J51" s="787"/>
      <c r="K51" s="787"/>
      <c r="L51" s="787"/>
      <c r="M51" s="787"/>
      <c r="N51" s="787"/>
      <c r="O51" s="788"/>
      <c r="P51" s="789"/>
      <c r="Q51" s="787"/>
      <c r="R51" s="787"/>
      <c r="S51" s="787"/>
      <c r="T51" s="787"/>
      <c r="U51" s="787"/>
      <c r="V51" s="787"/>
      <c r="W51" s="787"/>
      <c r="X51" s="787"/>
      <c r="Y51" s="787"/>
      <c r="Z51" s="787"/>
      <c r="AA51" s="788"/>
      <c r="AB51" s="789"/>
      <c r="AC51" s="787"/>
      <c r="AD51" s="787"/>
      <c r="AE51" s="787"/>
      <c r="AF51" s="787"/>
      <c r="AG51" s="787"/>
      <c r="AH51" s="787"/>
      <c r="AI51" s="787"/>
      <c r="AJ51" s="787"/>
      <c r="AK51" s="787"/>
      <c r="AL51" s="787"/>
      <c r="AM51" s="788"/>
      <c r="AN51" s="789"/>
      <c r="AO51" s="787"/>
      <c r="AP51" s="787"/>
      <c r="AQ51" s="787"/>
      <c r="AR51" s="787"/>
      <c r="AS51" s="787"/>
      <c r="AT51" s="787"/>
      <c r="AU51" s="787"/>
      <c r="AV51" s="787"/>
      <c r="AW51" s="787"/>
      <c r="AX51" s="787"/>
      <c r="AY51" s="788"/>
      <c r="AZ51" s="789"/>
      <c r="BA51" s="787"/>
      <c r="BB51" s="787"/>
      <c r="BC51" s="787"/>
      <c r="BD51" s="787"/>
      <c r="BE51" s="787"/>
      <c r="BF51" s="787"/>
      <c r="BG51" s="787"/>
      <c r="BH51" s="787"/>
      <c r="BI51" s="787"/>
      <c r="BJ51" s="787"/>
      <c r="BK51" s="788"/>
    </row>
    <row r="52" spans="2:63" s="780" customFormat="1">
      <c r="B52" s="783" t="s">
        <v>97</v>
      </c>
      <c r="C52" s="784" t="s">
        <v>1073</v>
      </c>
      <c r="D52" s="789"/>
      <c r="E52" s="787"/>
      <c r="F52" s="787"/>
      <c r="G52" s="787"/>
      <c r="H52" s="787"/>
      <c r="I52" s="787"/>
      <c r="J52" s="787"/>
      <c r="K52" s="787"/>
      <c r="L52" s="787"/>
      <c r="M52" s="787"/>
      <c r="N52" s="787"/>
      <c r="O52" s="788"/>
      <c r="P52" s="789"/>
      <c r="Q52" s="787"/>
      <c r="R52" s="787"/>
      <c r="S52" s="787"/>
      <c r="T52" s="787"/>
      <c r="U52" s="787"/>
      <c r="V52" s="787"/>
      <c r="W52" s="787"/>
      <c r="X52" s="787"/>
      <c r="Y52" s="787"/>
      <c r="Z52" s="787"/>
      <c r="AA52" s="788"/>
      <c r="AB52" s="789"/>
      <c r="AC52" s="787"/>
      <c r="AD52" s="787"/>
      <c r="AE52" s="787"/>
      <c r="AF52" s="787"/>
      <c r="AG52" s="787"/>
      <c r="AH52" s="787"/>
      <c r="AI52" s="787"/>
      <c r="AJ52" s="787"/>
      <c r="AK52" s="787"/>
      <c r="AL52" s="787"/>
      <c r="AM52" s="788"/>
      <c r="AN52" s="789"/>
      <c r="AO52" s="787"/>
      <c r="AP52" s="787"/>
      <c r="AQ52" s="787"/>
      <c r="AR52" s="787"/>
      <c r="AS52" s="787"/>
      <c r="AT52" s="787"/>
      <c r="AU52" s="787"/>
      <c r="AV52" s="787"/>
      <c r="AW52" s="787"/>
      <c r="AX52" s="787"/>
      <c r="AY52" s="788"/>
      <c r="AZ52" s="789"/>
      <c r="BA52" s="787"/>
      <c r="BB52" s="787"/>
      <c r="BC52" s="787"/>
      <c r="BD52" s="787"/>
      <c r="BE52" s="787"/>
      <c r="BF52" s="787"/>
      <c r="BG52" s="787"/>
      <c r="BH52" s="787"/>
      <c r="BI52" s="787"/>
      <c r="BJ52" s="787"/>
      <c r="BK52" s="788"/>
    </row>
    <row r="53" spans="2:63" s="780" customFormat="1">
      <c r="B53" s="783" t="s">
        <v>95</v>
      </c>
      <c r="C53" s="784" t="s">
        <v>1073</v>
      </c>
      <c r="D53" s="789"/>
      <c r="E53" s="787"/>
      <c r="F53" s="787"/>
      <c r="G53" s="787"/>
      <c r="H53" s="787"/>
      <c r="I53" s="787"/>
      <c r="J53" s="787"/>
      <c r="K53" s="787"/>
      <c r="L53" s="787"/>
      <c r="M53" s="787"/>
      <c r="N53" s="787"/>
      <c r="O53" s="788"/>
      <c r="P53" s="789"/>
      <c r="Q53" s="787"/>
      <c r="R53" s="787"/>
      <c r="S53" s="787"/>
      <c r="T53" s="787"/>
      <c r="U53" s="787"/>
      <c r="V53" s="787"/>
      <c r="W53" s="787"/>
      <c r="X53" s="787"/>
      <c r="Y53" s="787"/>
      <c r="Z53" s="787"/>
      <c r="AA53" s="788"/>
      <c r="AB53" s="789"/>
      <c r="AC53" s="787"/>
      <c r="AD53" s="787"/>
      <c r="AE53" s="787"/>
      <c r="AF53" s="787"/>
      <c r="AG53" s="787"/>
      <c r="AH53" s="787"/>
      <c r="AI53" s="787"/>
      <c r="AJ53" s="787"/>
      <c r="AK53" s="787"/>
      <c r="AL53" s="787"/>
      <c r="AM53" s="788"/>
      <c r="AN53" s="789"/>
      <c r="AO53" s="787"/>
      <c r="AP53" s="787"/>
      <c r="AQ53" s="787"/>
      <c r="AR53" s="787"/>
      <c r="AS53" s="787"/>
      <c r="AT53" s="787"/>
      <c r="AU53" s="787"/>
      <c r="AV53" s="787"/>
      <c r="AW53" s="787"/>
      <c r="AX53" s="787"/>
      <c r="AY53" s="788"/>
      <c r="AZ53" s="789"/>
      <c r="BA53" s="787"/>
      <c r="BB53" s="787"/>
      <c r="BC53" s="787"/>
      <c r="BD53" s="787"/>
      <c r="BE53" s="787"/>
      <c r="BF53" s="787"/>
      <c r="BG53" s="787"/>
      <c r="BH53" s="787"/>
      <c r="BI53" s="787"/>
      <c r="BJ53" s="787"/>
      <c r="BK53" s="788"/>
    </row>
    <row r="54" spans="2:63" s="780" customFormat="1">
      <c r="B54" s="783" t="s">
        <v>96</v>
      </c>
      <c r="C54" s="784" t="s">
        <v>1073</v>
      </c>
      <c r="D54" s="789"/>
      <c r="E54" s="787"/>
      <c r="F54" s="787"/>
      <c r="G54" s="787"/>
      <c r="H54" s="787"/>
      <c r="I54" s="787"/>
      <c r="J54" s="787"/>
      <c r="K54" s="787"/>
      <c r="L54" s="787"/>
      <c r="M54" s="787"/>
      <c r="N54" s="787"/>
      <c r="O54" s="788"/>
      <c r="P54" s="789"/>
      <c r="Q54" s="787"/>
      <c r="R54" s="787"/>
      <c r="S54" s="787"/>
      <c r="T54" s="787"/>
      <c r="U54" s="787"/>
      <c r="V54" s="787"/>
      <c r="W54" s="787"/>
      <c r="X54" s="787"/>
      <c r="Y54" s="787"/>
      <c r="Z54" s="787"/>
      <c r="AA54" s="788"/>
      <c r="AB54" s="789"/>
      <c r="AC54" s="787"/>
      <c r="AD54" s="787"/>
      <c r="AE54" s="787"/>
      <c r="AF54" s="787"/>
      <c r="AG54" s="787"/>
      <c r="AH54" s="787"/>
      <c r="AI54" s="787"/>
      <c r="AJ54" s="787"/>
      <c r="AK54" s="787"/>
      <c r="AL54" s="787"/>
      <c r="AM54" s="788"/>
      <c r="AN54" s="789"/>
      <c r="AO54" s="787"/>
      <c r="AP54" s="787"/>
      <c r="AQ54" s="787"/>
      <c r="AR54" s="787"/>
      <c r="AS54" s="787"/>
      <c r="AT54" s="787"/>
      <c r="AU54" s="787"/>
      <c r="AV54" s="787"/>
      <c r="AW54" s="787"/>
      <c r="AX54" s="787"/>
      <c r="AY54" s="788"/>
      <c r="AZ54" s="789"/>
      <c r="BA54" s="787"/>
      <c r="BB54" s="787"/>
      <c r="BC54" s="787"/>
      <c r="BD54" s="787"/>
      <c r="BE54" s="787"/>
      <c r="BF54" s="787"/>
      <c r="BG54" s="787"/>
      <c r="BH54" s="787"/>
      <c r="BI54" s="787"/>
      <c r="BJ54" s="787"/>
      <c r="BK54" s="788"/>
    </row>
    <row r="55" spans="2:63" s="780" customFormat="1">
      <c r="B55" s="783" t="s">
        <v>661</v>
      </c>
      <c r="C55" s="784" t="s">
        <v>1073</v>
      </c>
      <c r="D55" s="789"/>
      <c r="E55" s="787"/>
      <c r="F55" s="787"/>
      <c r="G55" s="787"/>
      <c r="H55" s="787"/>
      <c r="I55" s="787"/>
      <c r="J55" s="787"/>
      <c r="K55" s="787"/>
      <c r="L55" s="787"/>
      <c r="M55" s="787"/>
      <c r="N55" s="787"/>
      <c r="O55" s="788"/>
      <c r="P55" s="789"/>
      <c r="Q55" s="787"/>
      <c r="R55" s="787"/>
      <c r="S55" s="787"/>
      <c r="T55" s="787"/>
      <c r="U55" s="787"/>
      <c r="V55" s="787"/>
      <c r="W55" s="787"/>
      <c r="X55" s="787"/>
      <c r="Y55" s="787"/>
      <c r="Z55" s="787"/>
      <c r="AA55" s="788"/>
      <c r="AB55" s="789"/>
      <c r="AC55" s="787"/>
      <c r="AD55" s="787"/>
      <c r="AE55" s="787"/>
      <c r="AF55" s="787"/>
      <c r="AG55" s="787"/>
      <c r="AH55" s="787"/>
      <c r="AI55" s="787"/>
      <c r="AJ55" s="787"/>
      <c r="AK55" s="787"/>
      <c r="AL55" s="787"/>
      <c r="AM55" s="788"/>
      <c r="AN55" s="789"/>
      <c r="AO55" s="787"/>
      <c r="AP55" s="787"/>
      <c r="AQ55" s="787"/>
      <c r="AR55" s="787"/>
      <c r="AS55" s="787"/>
      <c r="AT55" s="787"/>
      <c r="AU55" s="787"/>
      <c r="AV55" s="787"/>
      <c r="AW55" s="787"/>
      <c r="AX55" s="787"/>
      <c r="AY55" s="788"/>
      <c r="AZ55" s="789"/>
      <c r="BA55" s="787"/>
      <c r="BB55" s="787"/>
      <c r="BC55" s="787"/>
      <c r="BD55" s="787"/>
      <c r="BE55" s="787"/>
      <c r="BF55" s="787"/>
      <c r="BG55" s="787"/>
      <c r="BH55" s="787"/>
      <c r="BI55" s="787"/>
      <c r="BJ55" s="787"/>
      <c r="BK55" s="788"/>
    </row>
    <row r="56" spans="2:63" s="780" customFormat="1">
      <c r="B56" s="783" t="s">
        <v>98</v>
      </c>
      <c r="C56" s="784" t="s">
        <v>1073</v>
      </c>
      <c r="D56" s="789"/>
      <c r="E56" s="787"/>
      <c r="F56" s="787"/>
      <c r="G56" s="787"/>
      <c r="H56" s="787"/>
      <c r="I56" s="787"/>
      <c r="J56" s="787"/>
      <c r="K56" s="787"/>
      <c r="L56" s="787"/>
      <c r="M56" s="787"/>
      <c r="N56" s="787"/>
      <c r="O56" s="788"/>
      <c r="P56" s="789"/>
      <c r="Q56" s="787"/>
      <c r="R56" s="787"/>
      <c r="S56" s="787"/>
      <c r="T56" s="787"/>
      <c r="U56" s="787"/>
      <c r="V56" s="787"/>
      <c r="W56" s="787"/>
      <c r="X56" s="787"/>
      <c r="Y56" s="787"/>
      <c r="Z56" s="787"/>
      <c r="AA56" s="788"/>
      <c r="AB56" s="789"/>
      <c r="AC56" s="787"/>
      <c r="AD56" s="787"/>
      <c r="AE56" s="787"/>
      <c r="AF56" s="787"/>
      <c r="AG56" s="787"/>
      <c r="AH56" s="787"/>
      <c r="AI56" s="787"/>
      <c r="AJ56" s="787"/>
      <c r="AK56" s="787"/>
      <c r="AL56" s="787"/>
      <c r="AM56" s="788"/>
      <c r="AN56" s="789"/>
      <c r="AO56" s="787"/>
      <c r="AP56" s="787"/>
      <c r="AQ56" s="787"/>
      <c r="AR56" s="787"/>
      <c r="AS56" s="787"/>
      <c r="AT56" s="787"/>
      <c r="AU56" s="787"/>
      <c r="AV56" s="787"/>
      <c r="AW56" s="787"/>
      <c r="AX56" s="787"/>
      <c r="AY56" s="788"/>
      <c r="AZ56" s="789"/>
      <c r="BA56" s="787"/>
      <c r="BB56" s="787"/>
      <c r="BC56" s="787"/>
      <c r="BD56" s="787"/>
      <c r="BE56" s="787"/>
      <c r="BF56" s="787"/>
      <c r="BG56" s="787"/>
      <c r="BH56" s="787"/>
      <c r="BI56" s="787"/>
      <c r="BJ56" s="787"/>
      <c r="BK56" s="788"/>
    </row>
    <row r="57" spans="2:63" s="780" customFormat="1">
      <c r="B57" s="783" t="s">
        <v>99</v>
      </c>
      <c r="C57" s="784" t="s">
        <v>1073</v>
      </c>
      <c r="D57" s="789"/>
      <c r="E57" s="787"/>
      <c r="F57" s="787"/>
      <c r="G57" s="787"/>
      <c r="H57" s="787"/>
      <c r="I57" s="787"/>
      <c r="J57" s="787"/>
      <c r="K57" s="787"/>
      <c r="L57" s="787"/>
      <c r="M57" s="787"/>
      <c r="N57" s="787"/>
      <c r="O57" s="788"/>
      <c r="P57" s="789"/>
      <c r="Q57" s="787"/>
      <c r="R57" s="787"/>
      <c r="S57" s="787"/>
      <c r="T57" s="787"/>
      <c r="U57" s="787"/>
      <c r="V57" s="787"/>
      <c r="W57" s="787"/>
      <c r="X57" s="787"/>
      <c r="Y57" s="787"/>
      <c r="Z57" s="787"/>
      <c r="AA57" s="788"/>
      <c r="AB57" s="789"/>
      <c r="AC57" s="787"/>
      <c r="AD57" s="787"/>
      <c r="AE57" s="787"/>
      <c r="AF57" s="787"/>
      <c r="AG57" s="787"/>
      <c r="AH57" s="787"/>
      <c r="AI57" s="787"/>
      <c r="AJ57" s="787"/>
      <c r="AK57" s="787"/>
      <c r="AL57" s="787"/>
      <c r="AM57" s="788"/>
      <c r="AN57" s="789"/>
      <c r="AO57" s="787"/>
      <c r="AP57" s="787"/>
      <c r="AQ57" s="787"/>
      <c r="AR57" s="787"/>
      <c r="AS57" s="787"/>
      <c r="AT57" s="787"/>
      <c r="AU57" s="787"/>
      <c r="AV57" s="787"/>
      <c r="AW57" s="787"/>
      <c r="AX57" s="787"/>
      <c r="AY57" s="788"/>
      <c r="AZ57" s="789"/>
      <c r="BA57" s="787"/>
      <c r="BB57" s="787"/>
      <c r="BC57" s="787"/>
      <c r="BD57" s="787"/>
      <c r="BE57" s="787"/>
      <c r="BF57" s="787"/>
      <c r="BG57" s="787"/>
      <c r="BH57" s="787"/>
      <c r="BI57" s="787"/>
      <c r="BJ57" s="787"/>
      <c r="BK57" s="788"/>
    </row>
    <row r="58" spans="2:63" s="780" customFormat="1">
      <c r="B58" s="783" t="s">
        <v>100</v>
      </c>
      <c r="C58" s="784" t="s">
        <v>1073</v>
      </c>
      <c r="D58" s="789"/>
      <c r="E58" s="787"/>
      <c r="F58" s="787"/>
      <c r="G58" s="787"/>
      <c r="H58" s="787"/>
      <c r="I58" s="787"/>
      <c r="J58" s="787"/>
      <c r="K58" s="787"/>
      <c r="L58" s="787"/>
      <c r="M58" s="787"/>
      <c r="N58" s="787"/>
      <c r="O58" s="788"/>
      <c r="P58" s="789"/>
      <c r="Q58" s="787"/>
      <c r="R58" s="787"/>
      <c r="S58" s="787"/>
      <c r="T58" s="787"/>
      <c r="U58" s="787"/>
      <c r="V58" s="787"/>
      <c r="W58" s="787"/>
      <c r="X58" s="787"/>
      <c r="Y58" s="787"/>
      <c r="Z58" s="787"/>
      <c r="AA58" s="788"/>
      <c r="AB58" s="789"/>
      <c r="AC58" s="787"/>
      <c r="AD58" s="787"/>
      <c r="AE58" s="787"/>
      <c r="AF58" s="787"/>
      <c r="AG58" s="787"/>
      <c r="AH58" s="787"/>
      <c r="AI58" s="787"/>
      <c r="AJ58" s="787"/>
      <c r="AK58" s="787"/>
      <c r="AL58" s="787"/>
      <c r="AM58" s="788"/>
      <c r="AN58" s="789"/>
      <c r="AO58" s="787"/>
      <c r="AP58" s="787"/>
      <c r="AQ58" s="787"/>
      <c r="AR58" s="787"/>
      <c r="AS58" s="787"/>
      <c r="AT58" s="787"/>
      <c r="AU58" s="787"/>
      <c r="AV58" s="787"/>
      <c r="AW58" s="787"/>
      <c r="AX58" s="787"/>
      <c r="AY58" s="788"/>
      <c r="AZ58" s="789"/>
      <c r="BA58" s="787"/>
      <c r="BB58" s="787"/>
      <c r="BC58" s="787"/>
      <c r="BD58" s="787"/>
      <c r="BE58" s="787"/>
      <c r="BF58" s="787"/>
      <c r="BG58" s="787"/>
      <c r="BH58" s="787"/>
      <c r="BI58" s="787"/>
      <c r="BJ58" s="787"/>
      <c r="BK58" s="788"/>
    </row>
    <row r="59" spans="2:63" s="780" customFormat="1">
      <c r="B59" s="783" t="s">
        <v>101</v>
      </c>
      <c r="C59" s="784" t="s">
        <v>1073</v>
      </c>
      <c r="D59" s="789"/>
      <c r="E59" s="787"/>
      <c r="F59" s="787"/>
      <c r="G59" s="787"/>
      <c r="H59" s="787"/>
      <c r="I59" s="787"/>
      <c r="J59" s="787"/>
      <c r="K59" s="787"/>
      <c r="L59" s="787"/>
      <c r="M59" s="787"/>
      <c r="N59" s="787"/>
      <c r="O59" s="788"/>
      <c r="P59" s="789"/>
      <c r="Q59" s="787"/>
      <c r="R59" s="787"/>
      <c r="S59" s="787"/>
      <c r="T59" s="787"/>
      <c r="U59" s="787"/>
      <c r="V59" s="787"/>
      <c r="W59" s="787"/>
      <c r="X59" s="787"/>
      <c r="Y59" s="787"/>
      <c r="Z59" s="787"/>
      <c r="AA59" s="788"/>
      <c r="AB59" s="789"/>
      <c r="AC59" s="787"/>
      <c r="AD59" s="787"/>
      <c r="AE59" s="787"/>
      <c r="AF59" s="787"/>
      <c r="AG59" s="787"/>
      <c r="AH59" s="787"/>
      <c r="AI59" s="787"/>
      <c r="AJ59" s="787"/>
      <c r="AK59" s="787"/>
      <c r="AL59" s="787"/>
      <c r="AM59" s="788"/>
      <c r="AN59" s="789"/>
      <c r="AO59" s="787"/>
      <c r="AP59" s="787"/>
      <c r="AQ59" s="787"/>
      <c r="AR59" s="787"/>
      <c r="AS59" s="787"/>
      <c r="AT59" s="787"/>
      <c r="AU59" s="787"/>
      <c r="AV59" s="787"/>
      <c r="AW59" s="787"/>
      <c r="AX59" s="787"/>
      <c r="AY59" s="788"/>
      <c r="AZ59" s="789"/>
      <c r="BA59" s="787"/>
      <c r="BB59" s="787"/>
      <c r="BC59" s="787"/>
      <c r="BD59" s="787"/>
      <c r="BE59" s="787"/>
      <c r="BF59" s="787"/>
      <c r="BG59" s="787"/>
      <c r="BH59" s="787"/>
      <c r="BI59" s="787"/>
      <c r="BJ59" s="787"/>
      <c r="BK59" s="788"/>
    </row>
    <row r="60" spans="2:63" s="780" customFormat="1">
      <c r="B60" s="783" t="s">
        <v>102</v>
      </c>
      <c r="C60" s="784" t="s">
        <v>1073</v>
      </c>
      <c r="D60" s="789"/>
      <c r="E60" s="787"/>
      <c r="F60" s="787"/>
      <c r="G60" s="787"/>
      <c r="H60" s="787"/>
      <c r="I60" s="787"/>
      <c r="J60" s="787"/>
      <c r="K60" s="787"/>
      <c r="L60" s="787"/>
      <c r="M60" s="787"/>
      <c r="N60" s="787"/>
      <c r="O60" s="788"/>
      <c r="P60" s="789"/>
      <c r="Q60" s="787"/>
      <c r="R60" s="787"/>
      <c r="S60" s="787"/>
      <c r="T60" s="787"/>
      <c r="U60" s="787"/>
      <c r="V60" s="787"/>
      <c r="W60" s="787"/>
      <c r="X60" s="787"/>
      <c r="Y60" s="787"/>
      <c r="Z60" s="787"/>
      <c r="AA60" s="788"/>
      <c r="AB60" s="789"/>
      <c r="AC60" s="787"/>
      <c r="AD60" s="787"/>
      <c r="AE60" s="787"/>
      <c r="AF60" s="787"/>
      <c r="AG60" s="787"/>
      <c r="AH60" s="787"/>
      <c r="AI60" s="787"/>
      <c r="AJ60" s="787"/>
      <c r="AK60" s="787"/>
      <c r="AL60" s="787"/>
      <c r="AM60" s="788"/>
      <c r="AN60" s="789"/>
      <c r="AO60" s="787"/>
      <c r="AP60" s="787"/>
      <c r="AQ60" s="787"/>
      <c r="AR60" s="787"/>
      <c r="AS60" s="787"/>
      <c r="AT60" s="787"/>
      <c r="AU60" s="787"/>
      <c r="AV60" s="787"/>
      <c r="AW60" s="787"/>
      <c r="AX60" s="787"/>
      <c r="AY60" s="788"/>
      <c r="AZ60" s="789"/>
      <c r="BA60" s="787"/>
      <c r="BB60" s="787"/>
      <c r="BC60" s="787"/>
      <c r="BD60" s="787"/>
      <c r="BE60" s="787"/>
      <c r="BF60" s="787"/>
      <c r="BG60" s="787"/>
      <c r="BH60" s="787"/>
      <c r="BI60" s="787"/>
      <c r="BJ60" s="787"/>
      <c r="BK60" s="788"/>
    </row>
    <row r="61" spans="2:63" s="780" customFormat="1">
      <c r="B61" s="783" t="s">
        <v>103</v>
      </c>
      <c r="C61" s="784" t="s">
        <v>1073</v>
      </c>
      <c r="D61" s="789"/>
      <c r="E61" s="787"/>
      <c r="F61" s="787"/>
      <c r="G61" s="787"/>
      <c r="H61" s="787"/>
      <c r="I61" s="787"/>
      <c r="J61" s="787"/>
      <c r="K61" s="787"/>
      <c r="L61" s="787"/>
      <c r="M61" s="787"/>
      <c r="N61" s="787"/>
      <c r="O61" s="788"/>
      <c r="P61" s="789"/>
      <c r="Q61" s="787"/>
      <c r="R61" s="787"/>
      <c r="S61" s="787"/>
      <c r="T61" s="787"/>
      <c r="U61" s="787"/>
      <c r="V61" s="787"/>
      <c r="W61" s="787"/>
      <c r="X61" s="787"/>
      <c r="Y61" s="787"/>
      <c r="Z61" s="787"/>
      <c r="AA61" s="788"/>
      <c r="AB61" s="789"/>
      <c r="AC61" s="787"/>
      <c r="AD61" s="787"/>
      <c r="AE61" s="787"/>
      <c r="AF61" s="787"/>
      <c r="AG61" s="787"/>
      <c r="AH61" s="787"/>
      <c r="AI61" s="787"/>
      <c r="AJ61" s="787"/>
      <c r="AK61" s="787"/>
      <c r="AL61" s="787"/>
      <c r="AM61" s="788"/>
      <c r="AN61" s="789"/>
      <c r="AO61" s="787"/>
      <c r="AP61" s="787"/>
      <c r="AQ61" s="787"/>
      <c r="AR61" s="787"/>
      <c r="AS61" s="787"/>
      <c r="AT61" s="787"/>
      <c r="AU61" s="787"/>
      <c r="AV61" s="787"/>
      <c r="AW61" s="787"/>
      <c r="AX61" s="787"/>
      <c r="AY61" s="788"/>
      <c r="AZ61" s="789"/>
      <c r="BA61" s="787"/>
      <c r="BB61" s="787"/>
      <c r="BC61" s="787"/>
      <c r="BD61" s="787"/>
      <c r="BE61" s="787"/>
      <c r="BF61" s="787"/>
      <c r="BG61" s="787"/>
      <c r="BH61" s="787"/>
      <c r="BI61" s="787"/>
      <c r="BJ61" s="787"/>
      <c r="BK61" s="788"/>
    </row>
    <row r="62" spans="2:63" s="780" customFormat="1">
      <c r="B62" s="783" t="s">
        <v>104</v>
      </c>
      <c r="C62" s="784" t="s">
        <v>1073</v>
      </c>
      <c r="D62" s="789"/>
      <c r="E62" s="787"/>
      <c r="F62" s="787"/>
      <c r="G62" s="787"/>
      <c r="H62" s="787"/>
      <c r="I62" s="787"/>
      <c r="J62" s="787"/>
      <c r="K62" s="787"/>
      <c r="L62" s="787"/>
      <c r="M62" s="787"/>
      <c r="N62" s="787"/>
      <c r="O62" s="788"/>
      <c r="P62" s="789"/>
      <c r="Q62" s="787"/>
      <c r="R62" s="787"/>
      <c r="S62" s="787"/>
      <c r="T62" s="787"/>
      <c r="U62" s="787"/>
      <c r="V62" s="787"/>
      <c r="W62" s="787"/>
      <c r="X62" s="787"/>
      <c r="Y62" s="787"/>
      <c r="Z62" s="787"/>
      <c r="AA62" s="788"/>
      <c r="AB62" s="789"/>
      <c r="AC62" s="787"/>
      <c r="AD62" s="787"/>
      <c r="AE62" s="787"/>
      <c r="AF62" s="787"/>
      <c r="AG62" s="787"/>
      <c r="AH62" s="787"/>
      <c r="AI62" s="787"/>
      <c r="AJ62" s="787"/>
      <c r="AK62" s="787"/>
      <c r="AL62" s="787"/>
      <c r="AM62" s="788"/>
      <c r="AN62" s="789"/>
      <c r="AO62" s="787"/>
      <c r="AP62" s="787"/>
      <c r="AQ62" s="787"/>
      <c r="AR62" s="787"/>
      <c r="AS62" s="787"/>
      <c r="AT62" s="787"/>
      <c r="AU62" s="787"/>
      <c r="AV62" s="787"/>
      <c r="AW62" s="787"/>
      <c r="AX62" s="787"/>
      <c r="AY62" s="788"/>
      <c r="AZ62" s="789"/>
      <c r="BA62" s="787"/>
      <c r="BB62" s="787"/>
      <c r="BC62" s="787"/>
      <c r="BD62" s="787"/>
      <c r="BE62" s="787"/>
      <c r="BF62" s="787"/>
      <c r="BG62" s="787"/>
      <c r="BH62" s="787"/>
      <c r="BI62" s="787"/>
      <c r="BJ62" s="787"/>
      <c r="BK62" s="788"/>
    </row>
    <row r="63" spans="2:63" s="780" customFormat="1">
      <c r="B63" s="783" t="s">
        <v>106</v>
      </c>
      <c r="C63" s="784" t="s">
        <v>1073</v>
      </c>
      <c r="D63" s="789"/>
      <c r="E63" s="787"/>
      <c r="F63" s="787"/>
      <c r="G63" s="787"/>
      <c r="H63" s="787"/>
      <c r="I63" s="787"/>
      <c r="J63" s="787"/>
      <c r="K63" s="787"/>
      <c r="L63" s="787"/>
      <c r="M63" s="787"/>
      <c r="N63" s="787"/>
      <c r="O63" s="788"/>
      <c r="P63" s="789"/>
      <c r="Q63" s="787"/>
      <c r="R63" s="787"/>
      <c r="S63" s="787"/>
      <c r="T63" s="787"/>
      <c r="U63" s="787"/>
      <c r="V63" s="787"/>
      <c r="W63" s="787"/>
      <c r="X63" s="787"/>
      <c r="Y63" s="787"/>
      <c r="Z63" s="787"/>
      <c r="AA63" s="788"/>
      <c r="AB63" s="789"/>
      <c r="AC63" s="787"/>
      <c r="AD63" s="787"/>
      <c r="AE63" s="787"/>
      <c r="AF63" s="787"/>
      <c r="AG63" s="787"/>
      <c r="AH63" s="787"/>
      <c r="AI63" s="787"/>
      <c r="AJ63" s="787"/>
      <c r="AK63" s="787"/>
      <c r="AL63" s="787"/>
      <c r="AM63" s="788"/>
      <c r="AN63" s="789"/>
      <c r="AO63" s="787"/>
      <c r="AP63" s="787"/>
      <c r="AQ63" s="787"/>
      <c r="AR63" s="787"/>
      <c r="AS63" s="787"/>
      <c r="AT63" s="787"/>
      <c r="AU63" s="787"/>
      <c r="AV63" s="787"/>
      <c r="AW63" s="787"/>
      <c r="AX63" s="787"/>
      <c r="AY63" s="788"/>
      <c r="AZ63" s="789"/>
      <c r="BA63" s="787"/>
      <c r="BB63" s="787"/>
      <c r="BC63" s="787"/>
      <c r="BD63" s="787"/>
      <c r="BE63" s="787"/>
      <c r="BF63" s="787"/>
      <c r="BG63" s="787"/>
      <c r="BH63" s="787"/>
      <c r="BI63" s="787"/>
      <c r="BJ63" s="787"/>
      <c r="BK63" s="788"/>
    </row>
    <row r="64" spans="2:63" s="780" customFormat="1">
      <c r="B64" s="783" t="s">
        <v>105</v>
      </c>
      <c r="C64" s="784" t="s">
        <v>1073</v>
      </c>
      <c r="D64" s="789"/>
      <c r="E64" s="787"/>
      <c r="F64" s="787"/>
      <c r="G64" s="787"/>
      <c r="H64" s="787"/>
      <c r="I64" s="787"/>
      <c r="J64" s="787"/>
      <c r="K64" s="787"/>
      <c r="L64" s="787"/>
      <c r="M64" s="787"/>
      <c r="N64" s="787"/>
      <c r="O64" s="788"/>
      <c r="P64" s="789"/>
      <c r="Q64" s="787"/>
      <c r="R64" s="787"/>
      <c r="S64" s="787"/>
      <c r="T64" s="787"/>
      <c r="U64" s="787"/>
      <c r="V64" s="787"/>
      <c r="W64" s="787"/>
      <c r="X64" s="787"/>
      <c r="Y64" s="787"/>
      <c r="Z64" s="787"/>
      <c r="AA64" s="788"/>
      <c r="AB64" s="789"/>
      <c r="AC64" s="787"/>
      <c r="AD64" s="787"/>
      <c r="AE64" s="787"/>
      <c r="AF64" s="787"/>
      <c r="AG64" s="787"/>
      <c r="AH64" s="787"/>
      <c r="AI64" s="787"/>
      <c r="AJ64" s="787"/>
      <c r="AK64" s="787"/>
      <c r="AL64" s="787"/>
      <c r="AM64" s="788"/>
      <c r="AN64" s="789"/>
      <c r="AO64" s="787"/>
      <c r="AP64" s="787"/>
      <c r="AQ64" s="787"/>
      <c r="AR64" s="787"/>
      <c r="AS64" s="787"/>
      <c r="AT64" s="787"/>
      <c r="AU64" s="787"/>
      <c r="AV64" s="787"/>
      <c r="AW64" s="787"/>
      <c r="AX64" s="787"/>
      <c r="AY64" s="788"/>
      <c r="AZ64" s="789"/>
      <c r="BA64" s="787"/>
      <c r="BB64" s="787"/>
      <c r="BC64" s="787"/>
      <c r="BD64" s="787"/>
      <c r="BE64" s="787"/>
      <c r="BF64" s="787"/>
      <c r="BG64" s="787"/>
      <c r="BH64" s="787"/>
      <c r="BI64" s="787"/>
      <c r="BJ64" s="787"/>
      <c r="BK64" s="788"/>
    </row>
    <row r="65" spans="2:64" s="780" customFormat="1">
      <c r="B65" s="783" t="s">
        <v>108</v>
      </c>
      <c r="C65" s="784" t="s">
        <v>1073</v>
      </c>
      <c r="D65" s="789"/>
      <c r="E65" s="787"/>
      <c r="F65" s="787"/>
      <c r="G65" s="787"/>
      <c r="H65" s="787"/>
      <c r="I65" s="787"/>
      <c r="J65" s="787"/>
      <c r="K65" s="787"/>
      <c r="L65" s="787"/>
      <c r="M65" s="787"/>
      <c r="N65" s="787"/>
      <c r="O65" s="788"/>
      <c r="P65" s="789"/>
      <c r="Q65" s="787"/>
      <c r="R65" s="787"/>
      <c r="S65" s="787"/>
      <c r="T65" s="787"/>
      <c r="U65" s="787"/>
      <c r="V65" s="787"/>
      <c r="W65" s="787"/>
      <c r="X65" s="787"/>
      <c r="Y65" s="787"/>
      <c r="Z65" s="787"/>
      <c r="AA65" s="788"/>
      <c r="AB65" s="789"/>
      <c r="AC65" s="787"/>
      <c r="AD65" s="787"/>
      <c r="AE65" s="787"/>
      <c r="AF65" s="787"/>
      <c r="AG65" s="787"/>
      <c r="AH65" s="787"/>
      <c r="AI65" s="787"/>
      <c r="AJ65" s="787"/>
      <c r="AK65" s="787"/>
      <c r="AL65" s="787"/>
      <c r="AM65" s="788"/>
      <c r="AN65" s="789"/>
      <c r="AO65" s="787"/>
      <c r="AP65" s="787"/>
      <c r="AQ65" s="787"/>
      <c r="AR65" s="787"/>
      <c r="AS65" s="787"/>
      <c r="AT65" s="787"/>
      <c r="AU65" s="787"/>
      <c r="AV65" s="787"/>
      <c r="AW65" s="787"/>
      <c r="AX65" s="787"/>
      <c r="AY65" s="788"/>
      <c r="AZ65" s="789"/>
      <c r="BA65" s="787"/>
      <c r="BB65" s="787"/>
      <c r="BC65" s="787"/>
      <c r="BD65" s="787"/>
      <c r="BE65" s="787"/>
      <c r="BF65" s="787"/>
      <c r="BG65" s="787"/>
      <c r="BH65" s="787"/>
      <c r="BI65" s="787"/>
      <c r="BJ65" s="787"/>
      <c r="BK65" s="788"/>
    </row>
    <row r="66" spans="2:64" s="780" customFormat="1">
      <c r="B66" s="783" t="s">
        <v>492</v>
      </c>
      <c r="C66" s="784" t="s">
        <v>1073</v>
      </c>
      <c r="D66" s="789"/>
      <c r="E66" s="787"/>
      <c r="F66" s="787"/>
      <c r="G66" s="787"/>
      <c r="H66" s="787"/>
      <c r="I66" s="787"/>
      <c r="J66" s="787"/>
      <c r="K66" s="787"/>
      <c r="L66" s="787"/>
      <c r="M66" s="787"/>
      <c r="N66" s="787"/>
      <c r="O66" s="788"/>
      <c r="P66" s="789"/>
      <c r="Q66" s="787"/>
      <c r="R66" s="787"/>
      <c r="S66" s="787"/>
      <c r="T66" s="787"/>
      <c r="U66" s="787"/>
      <c r="V66" s="787"/>
      <c r="W66" s="787"/>
      <c r="X66" s="787"/>
      <c r="Y66" s="787"/>
      <c r="Z66" s="787"/>
      <c r="AA66" s="788"/>
      <c r="AB66" s="789"/>
      <c r="AC66" s="787"/>
      <c r="AD66" s="787"/>
      <c r="AE66" s="787"/>
      <c r="AF66" s="787"/>
      <c r="AG66" s="787"/>
      <c r="AH66" s="787"/>
      <c r="AI66" s="787"/>
      <c r="AJ66" s="787"/>
      <c r="AK66" s="787"/>
      <c r="AL66" s="787"/>
      <c r="AM66" s="788"/>
      <c r="AN66" s="789"/>
      <c r="AO66" s="787"/>
      <c r="AP66" s="787"/>
      <c r="AQ66" s="787"/>
      <c r="AR66" s="787"/>
      <c r="AS66" s="787"/>
      <c r="AT66" s="787"/>
      <c r="AU66" s="787"/>
      <c r="AV66" s="787"/>
      <c r="AW66" s="787"/>
      <c r="AX66" s="787"/>
      <c r="AY66" s="788"/>
      <c r="AZ66" s="789"/>
      <c r="BA66" s="787"/>
      <c r="BB66" s="787"/>
      <c r="BC66" s="787"/>
      <c r="BD66" s="787"/>
      <c r="BE66" s="787"/>
      <c r="BF66" s="787"/>
      <c r="BG66" s="787"/>
      <c r="BH66" s="787"/>
      <c r="BI66" s="787"/>
      <c r="BJ66" s="787"/>
      <c r="BK66" s="788"/>
    </row>
    <row r="67" spans="2:64" s="780" customFormat="1">
      <c r="B67" s="783" t="s">
        <v>488</v>
      </c>
      <c r="C67" s="784" t="s">
        <v>1073</v>
      </c>
      <c r="D67" s="789"/>
      <c r="E67" s="787"/>
      <c r="F67" s="787"/>
      <c r="G67" s="787"/>
      <c r="H67" s="787"/>
      <c r="I67" s="787"/>
      <c r="J67" s="787"/>
      <c r="K67" s="787"/>
      <c r="L67" s="787"/>
      <c r="M67" s="787"/>
      <c r="N67" s="787"/>
      <c r="O67" s="788"/>
      <c r="P67" s="789"/>
      <c r="Q67" s="787"/>
      <c r="R67" s="787"/>
      <c r="S67" s="787"/>
      <c r="T67" s="787"/>
      <c r="U67" s="787"/>
      <c r="V67" s="787"/>
      <c r="W67" s="787"/>
      <c r="X67" s="787"/>
      <c r="Y67" s="787"/>
      <c r="Z67" s="787"/>
      <c r="AA67" s="788"/>
      <c r="AB67" s="789"/>
      <c r="AC67" s="787"/>
      <c r="AD67" s="787"/>
      <c r="AE67" s="787"/>
      <c r="AF67" s="787"/>
      <c r="AG67" s="787"/>
      <c r="AH67" s="787"/>
      <c r="AI67" s="787"/>
      <c r="AJ67" s="787"/>
      <c r="AK67" s="787"/>
      <c r="AL67" s="787"/>
      <c r="AM67" s="788"/>
      <c r="AN67" s="789"/>
      <c r="AO67" s="787"/>
      <c r="AP67" s="787"/>
      <c r="AQ67" s="787"/>
      <c r="AR67" s="787"/>
      <c r="AS67" s="787"/>
      <c r="AT67" s="787"/>
      <c r="AU67" s="787"/>
      <c r="AV67" s="787"/>
      <c r="AW67" s="787"/>
      <c r="AX67" s="787"/>
      <c r="AY67" s="788"/>
      <c r="AZ67" s="789"/>
      <c r="BA67" s="787"/>
      <c r="BB67" s="787"/>
      <c r="BC67" s="787"/>
      <c r="BD67" s="787"/>
      <c r="BE67" s="787"/>
      <c r="BF67" s="787"/>
      <c r="BG67" s="787"/>
      <c r="BH67" s="787"/>
      <c r="BI67" s="787"/>
      <c r="BJ67" s="787"/>
      <c r="BK67" s="788"/>
    </row>
    <row r="68" spans="2:64">
      <c r="B68" s="797" t="s">
        <v>1041</v>
      </c>
      <c r="C68" s="798" t="s">
        <v>1055</v>
      </c>
      <c r="D68" s="792">
        <v>0</v>
      </c>
      <c r="E68" s="790">
        <v>0</v>
      </c>
      <c r="F68" s="790">
        <v>0</v>
      </c>
      <c r="G68" s="790">
        <v>0</v>
      </c>
      <c r="H68" s="790">
        <v>0</v>
      </c>
      <c r="I68" s="790">
        <v>0</v>
      </c>
      <c r="J68" s="790">
        <v>0.11612088510294502</v>
      </c>
      <c r="K68" s="790">
        <v>0.11612088510294502</v>
      </c>
      <c r="L68" s="790">
        <v>0.68129806427818973</v>
      </c>
      <c r="M68" s="790">
        <v>0.68129806427818973</v>
      </c>
      <c r="N68" s="790">
        <v>0.20258105061886528</v>
      </c>
      <c r="O68" s="791">
        <v>0.20258105061886528</v>
      </c>
      <c r="P68" s="792">
        <v>0</v>
      </c>
      <c r="Q68" s="790">
        <v>0</v>
      </c>
      <c r="R68" s="790">
        <v>0</v>
      </c>
      <c r="S68" s="790">
        <v>0</v>
      </c>
      <c r="T68" s="790">
        <v>0</v>
      </c>
      <c r="U68" s="790">
        <v>0</v>
      </c>
      <c r="V68" s="790">
        <v>0.11612088510294502</v>
      </c>
      <c r="W68" s="790">
        <v>0.11612088510294502</v>
      </c>
      <c r="X68" s="790">
        <v>0.68129806427818973</v>
      </c>
      <c r="Y68" s="790">
        <v>0.68129806427818973</v>
      </c>
      <c r="Z68" s="790">
        <v>0.20258105061886528</v>
      </c>
      <c r="AA68" s="791">
        <v>0.20258105061886528</v>
      </c>
      <c r="AB68" s="792">
        <v>0</v>
      </c>
      <c r="AC68" s="790">
        <v>0</v>
      </c>
      <c r="AD68" s="790">
        <v>0</v>
      </c>
      <c r="AE68" s="790">
        <v>0</v>
      </c>
      <c r="AF68" s="790">
        <v>0</v>
      </c>
      <c r="AG68" s="790">
        <v>0</v>
      </c>
      <c r="AH68" s="790">
        <v>0.11612088510294502</v>
      </c>
      <c r="AI68" s="790">
        <v>0.11612088510294502</v>
      </c>
      <c r="AJ68" s="790">
        <v>0.68129806427818973</v>
      </c>
      <c r="AK68" s="790">
        <v>0.68129806427818973</v>
      </c>
      <c r="AL68" s="790">
        <v>0.20258105061886528</v>
      </c>
      <c r="AM68" s="791">
        <v>0.20258105061886528</v>
      </c>
      <c r="AN68" s="792">
        <v>0</v>
      </c>
      <c r="AO68" s="790">
        <v>0</v>
      </c>
      <c r="AP68" s="790">
        <v>0</v>
      </c>
      <c r="AQ68" s="790">
        <v>0</v>
      </c>
      <c r="AR68" s="790">
        <v>0</v>
      </c>
      <c r="AS68" s="790">
        <v>0</v>
      </c>
      <c r="AT68" s="790">
        <v>0.11612088510294502</v>
      </c>
      <c r="AU68" s="790">
        <v>0.11612088510294502</v>
      </c>
      <c r="AV68" s="790">
        <v>0.68129806427818973</v>
      </c>
      <c r="AW68" s="790">
        <v>0.68129806427818973</v>
      </c>
      <c r="AX68" s="790">
        <v>0.20258105061886528</v>
      </c>
      <c r="AY68" s="791">
        <v>0.20258105061886528</v>
      </c>
      <c r="AZ68" s="792">
        <v>0</v>
      </c>
      <c r="BA68" s="790">
        <v>0</v>
      </c>
      <c r="BB68" s="790">
        <v>0</v>
      </c>
      <c r="BC68" s="790">
        <v>0</v>
      </c>
      <c r="BD68" s="790">
        <v>0</v>
      </c>
      <c r="BE68" s="790">
        <v>0</v>
      </c>
      <c r="BF68" s="790">
        <v>0.11612088510294502</v>
      </c>
      <c r="BG68" s="790">
        <v>0.11612088510294502</v>
      </c>
      <c r="BH68" s="790">
        <v>0.68129806427818973</v>
      </c>
      <c r="BI68" s="790">
        <v>0.68129806427818973</v>
      </c>
      <c r="BJ68" s="790">
        <v>0.20258105061886528</v>
      </c>
      <c r="BK68" s="791">
        <v>0.20258105061886528</v>
      </c>
      <c r="BL68" s="826"/>
    </row>
    <row r="69" spans="2:64">
      <c r="B69" s="797" t="s">
        <v>1074</v>
      </c>
      <c r="C69" s="798" t="s">
        <v>1055</v>
      </c>
      <c r="D69" s="792">
        <v>1</v>
      </c>
      <c r="E69" s="790">
        <v>1</v>
      </c>
      <c r="F69" s="790">
        <v>0</v>
      </c>
      <c r="G69" s="790">
        <v>0</v>
      </c>
      <c r="H69" s="790">
        <v>0</v>
      </c>
      <c r="I69" s="790">
        <v>0</v>
      </c>
      <c r="J69" s="790">
        <v>0</v>
      </c>
      <c r="K69" s="790">
        <v>0</v>
      </c>
      <c r="L69" s="790">
        <v>0</v>
      </c>
      <c r="M69" s="790">
        <v>0</v>
      </c>
      <c r="N69" s="790">
        <v>0</v>
      </c>
      <c r="O69" s="791">
        <v>0</v>
      </c>
      <c r="P69" s="792">
        <v>1</v>
      </c>
      <c r="Q69" s="790">
        <v>1</v>
      </c>
      <c r="R69" s="790">
        <v>0</v>
      </c>
      <c r="S69" s="790">
        <v>0</v>
      </c>
      <c r="T69" s="790">
        <v>0</v>
      </c>
      <c r="U69" s="790">
        <v>0</v>
      </c>
      <c r="V69" s="790">
        <v>0</v>
      </c>
      <c r="W69" s="790">
        <v>0</v>
      </c>
      <c r="X69" s="790">
        <v>0</v>
      </c>
      <c r="Y69" s="790">
        <v>0</v>
      </c>
      <c r="Z69" s="790">
        <v>0</v>
      </c>
      <c r="AA69" s="791">
        <v>0</v>
      </c>
      <c r="AB69" s="792">
        <v>1</v>
      </c>
      <c r="AC69" s="790">
        <v>1</v>
      </c>
      <c r="AD69" s="790">
        <v>0</v>
      </c>
      <c r="AE69" s="790">
        <v>0</v>
      </c>
      <c r="AF69" s="790">
        <v>0</v>
      </c>
      <c r="AG69" s="790">
        <v>0</v>
      </c>
      <c r="AH69" s="790">
        <v>0</v>
      </c>
      <c r="AI69" s="790">
        <v>0</v>
      </c>
      <c r="AJ69" s="790">
        <v>0</v>
      </c>
      <c r="AK69" s="790">
        <v>0</v>
      </c>
      <c r="AL69" s="790">
        <v>0</v>
      </c>
      <c r="AM69" s="791">
        <v>0</v>
      </c>
      <c r="AN69" s="792">
        <v>1</v>
      </c>
      <c r="AO69" s="790">
        <v>1</v>
      </c>
      <c r="AP69" s="790">
        <v>0</v>
      </c>
      <c r="AQ69" s="790">
        <v>0</v>
      </c>
      <c r="AR69" s="790">
        <v>0</v>
      </c>
      <c r="AS69" s="790">
        <v>0</v>
      </c>
      <c r="AT69" s="790">
        <v>0</v>
      </c>
      <c r="AU69" s="790">
        <v>0</v>
      </c>
      <c r="AV69" s="790">
        <v>0</v>
      </c>
      <c r="AW69" s="790">
        <v>0</v>
      </c>
      <c r="AX69" s="790">
        <v>0</v>
      </c>
      <c r="AY69" s="791">
        <v>0</v>
      </c>
      <c r="AZ69" s="792">
        <v>1</v>
      </c>
      <c r="BA69" s="790">
        <v>1</v>
      </c>
      <c r="BB69" s="790">
        <v>0</v>
      </c>
      <c r="BC69" s="790">
        <v>0</v>
      </c>
      <c r="BD69" s="790">
        <v>0</v>
      </c>
      <c r="BE69" s="790">
        <v>0</v>
      </c>
      <c r="BF69" s="790">
        <v>0</v>
      </c>
      <c r="BG69" s="790">
        <v>0</v>
      </c>
      <c r="BH69" s="790">
        <v>0</v>
      </c>
      <c r="BI69" s="790">
        <v>0</v>
      </c>
      <c r="BJ69" s="790">
        <v>0</v>
      </c>
      <c r="BK69" s="791">
        <v>0</v>
      </c>
      <c r="BL69" s="826"/>
    </row>
    <row r="70" spans="2:64">
      <c r="B70" s="797" t="s">
        <v>1043</v>
      </c>
      <c r="C70" s="798" t="s">
        <v>1055</v>
      </c>
      <c r="D70" s="792">
        <v>0</v>
      </c>
      <c r="E70" s="790">
        <v>0</v>
      </c>
      <c r="F70" s="790">
        <v>0</v>
      </c>
      <c r="G70" s="790">
        <v>0</v>
      </c>
      <c r="H70" s="790">
        <v>0.61970316018197102</v>
      </c>
      <c r="I70" s="790">
        <v>0.61970316018197091</v>
      </c>
      <c r="J70" s="790">
        <v>0.36151451986434596</v>
      </c>
      <c r="K70" s="790">
        <v>0.36151451986434596</v>
      </c>
      <c r="L70" s="790">
        <v>1.6303533812680734E-2</v>
      </c>
      <c r="M70" s="790">
        <v>1.630353381268073E-2</v>
      </c>
      <c r="N70" s="790">
        <v>2.4787861410024326E-3</v>
      </c>
      <c r="O70" s="791">
        <v>2.4787861410024321E-3</v>
      </c>
      <c r="P70" s="792">
        <v>0</v>
      </c>
      <c r="Q70" s="790">
        <v>0</v>
      </c>
      <c r="R70" s="790">
        <v>0</v>
      </c>
      <c r="S70" s="790">
        <v>0</v>
      </c>
      <c r="T70" s="790">
        <v>0.61970316018197102</v>
      </c>
      <c r="U70" s="790">
        <v>0.61970316018197091</v>
      </c>
      <c r="V70" s="790">
        <v>0.36151451986434596</v>
      </c>
      <c r="W70" s="790">
        <v>0.36151451986434596</v>
      </c>
      <c r="X70" s="790">
        <v>1.6303533812680734E-2</v>
      </c>
      <c r="Y70" s="790">
        <v>1.630353381268073E-2</v>
      </c>
      <c r="Z70" s="790">
        <v>2.4787861410024326E-3</v>
      </c>
      <c r="AA70" s="791">
        <v>2.4787861410024321E-3</v>
      </c>
      <c r="AB70" s="792">
        <v>0</v>
      </c>
      <c r="AC70" s="790">
        <v>0</v>
      </c>
      <c r="AD70" s="790">
        <v>0</v>
      </c>
      <c r="AE70" s="790">
        <v>0</v>
      </c>
      <c r="AF70" s="790">
        <v>0.61970316018197102</v>
      </c>
      <c r="AG70" s="790">
        <v>0.61970316018197091</v>
      </c>
      <c r="AH70" s="790">
        <v>0.36151451986434596</v>
      </c>
      <c r="AI70" s="790">
        <v>0.36151451986434596</v>
      </c>
      <c r="AJ70" s="790">
        <v>1.6303533812680734E-2</v>
      </c>
      <c r="AK70" s="790">
        <v>1.630353381268073E-2</v>
      </c>
      <c r="AL70" s="790">
        <v>2.4787861410024326E-3</v>
      </c>
      <c r="AM70" s="791">
        <v>2.4787861410024321E-3</v>
      </c>
      <c r="AN70" s="792">
        <v>0</v>
      </c>
      <c r="AO70" s="790">
        <v>0</v>
      </c>
      <c r="AP70" s="790">
        <v>0</v>
      </c>
      <c r="AQ70" s="790">
        <v>0</v>
      </c>
      <c r="AR70" s="790">
        <v>0.61970316018197102</v>
      </c>
      <c r="AS70" s="790">
        <v>0.61970316018197091</v>
      </c>
      <c r="AT70" s="790">
        <v>0.36151451986434596</v>
      </c>
      <c r="AU70" s="790">
        <v>0.36151451986434596</v>
      </c>
      <c r="AV70" s="790">
        <v>1.6303533812680734E-2</v>
      </c>
      <c r="AW70" s="790">
        <v>1.630353381268073E-2</v>
      </c>
      <c r="AX70" s="790">
        <v>2.4787861410024326E-3</v>
      </c>
      <c r="AY70" s="791">
        <v>2.4787861410024321E-3</v>
      </c>
      <c r="AZ70" s="792">
        <v>0</v>
      </c>
      <c r="BA70" s="790">
        <v>0</v>
      </c>
      <c r="BB70" s="790">
        <v>0</v>
      </c>
      <c r="BC70" s="790">
        <v>0</v>
      </c>
      <c r="BD70" s="790">
        <v>0.61970316018197102</v>
      </c>
      <c r="BE70" s="790">
        <v>0.61970316018197091</v>
      </c>
      <c r="BF70" s="790">
        <v>0.36151451986434596</v>
      </c>
      <c r="BG70" s="790">
        <v>0.36151451986434596</v>
      </c>
      <c r="BH70" s="790">
        <v>1.6303533812680734E-2</v>
      </c>
      <c r="BI70" s="790">
        <v>1.630353381268073E-2</v>
      </c>
      <c r="BJ70" s="790">
        <v>2.4787861410024326E-3</v>
      </c>
      <c r="BK70" s="791">
        <v>2.4787861410024321E-3</v>
      </c>
      <c r="BL70" s="826"/>
    </row>
    <row r="71" spans="2:64">
      <c r="B71" s="797" t="s">
        <v>1046</v>
      </c>
      <c r="C71" s="798" t="s">
        <v>1055</v>
      </c>
      <c r="D71" s="792">
        <v>1</v>
      </c>
      <c r="E71" s="790">
        <v>1</v>
      </c>
      <c r="F71" s="790">
        <v>0</v>
      </c>
      <c r="G71" s="790">
        <v>0</v>
      </c>
      <c r="H71" s="790">
        <v>0</v>
      </c>
      <c r="I71" s="790">
        <v>0</v>
      </c>
      <c r="J71" s="790">
        <v>0</v>
      </c>
      <c r="K71" s="790">
        <v>0</v>
      </c>
      <c r="L71" s="790">
        <v>0</v>
      </c>
      <c r="M71" s="790">
        <v>0</v>
      </c>
      <c r="N71" s="790">
        <v>0</v>
      </c>
      <c r="O71" s="791">
        <v>0</v>
      </c>
      <c r="P71" s="792">
        <v>1</v>
      </c>
      <c r="Q71" s="790">
        <v>1</v>
      </c>
      <c r="R71" s="790">
        <v>0</v>
      </c>
      <c r="S71" s="790">
        <v>0</v>
      </c>
      <c r="T71" s="790">
        <v>0</v>
      </c>
      <c r="U71" s="790">
        <v>0</v>
      </c>
      <c r="V71" s="790">
        <v>0</v>
      </c>
      <c r="W71" s="790">
        <v>0</v>
      </c>
      <c r="X71" s="790">
        <v>0</v>
      </c>
      <c r="Y71" s="790">
        <v>0</v>
      </c>
      <c r="Z71" s="790">
        <v>0</v>
      </c>
      <c r="AA71" s="791">
        <v>0</v>
      </c>
      <c r="AB71" s="792">
        <v>1</v>
      </c>
      <c r="AC71" s="790">
        <v>1</v>
      </c>
      <c r="AD71" s="790">
        <v>0</v>
      </c>
      <c r="AE71" s="790">
        <v>0</v>
      </c>
      <c r="AF71" s="790">
        <v>0</v>
      </c>
      <c r="AG71" s="790">
        <v>0</v>
      </c>
      <c r="AH71" s="790">
        <v>0</v>
      </c>
      <c r="AI71" s="790">
        <v>0</v>
      </c>
      <c r="AJ71" s="790">
        <v>0</v>
      </c>
      <c r="AK71" s="790">
        <v>0</v>
      </c>
      <c r="AL71" s="790">
        <v>0</v>
      </c>
      <c r="AM71" s="791">
        <v>0</v>
      </c>
      <c r="AN71" s="792">
        <v>1</v>
      </c>
      <c r="AO71" s="790">
        <v>1</v>
      </c>
      <c r="AP71" s="790">
        <v>0</v>
      </c>
      <c r="AQ71" s="790">
        <v>0</v>
      </c>
      <c r="AR71" s="790">
        <v>0</v>
      </c>
      <c r="AS71" s="790">
        <v>0</v>
      </c>
      <c r="AT71" s="790">
        <v>0</v>
      </c>
      <c r="AU71" s="790">
        <v>0</v>
      </c>
      <c r="AV71" s="790">
        <v>0</v>
      </c>
      <c r="AW71" s="790">
        <v>0</v>
      </c>
      <c r="AX71" s="790">
        <v>0</v>
      </c>
      <c r="AY71" s="791">
        <v>0</v>
      </c>
      <c r="AZ71" s="792">
        <v>1</v>
      </c>
      <c r="BA71" s="790">
        <v>1</v>
      </c>
      <c r="BB71" s="790">
        <v>0</v>
      </c>
      <c r="BC71" s="790">
        <v>0</v>
      </c>
      <c r="BD71" s="790">
        <v>0</v>
      </c>
      <c r="BE71" s="790">
        <v>0</v>
      </c>
      <c r="BF71" s="790">
        <v>0</v>
      </c>
      <c r="BG71" s="790">
        <v>0</v>
      </c>
      <c r="BH71" s="790">
        <v>0</v>
      </c>
      <c r="BI71" s="790">
        <v>0</v>
      </c>
      <c r="BJ71" s="790">
        <v>0</v>
      </c>
      <c r="BK71" s="791">
        <v>0</v>
      </c>
      <c r="BL71" s="826"/>
    </row>
    <row r="72" spans="2:64">
      <c r="B72" s="797" t="s">
        <v>1045</v>
      </c>
      <c r="C72" s="798" t="s">
        <v>1055</v>
      </c>
      <c r="D72" s="792">
        <v>1</v>
      </c>
      <c r="E72" s="790">
        <v>1</v>
      </c>
      <c r="F72" s="790">
        <v>0</v>
      </c>
      <c r="G72" s="790">
        <v>0</v>
      </c>
      <c r="H72" s="790">
        <v>0</v>
      </c>
      <c r="I72" s="790">
        <v>0</v>
      </c>
      <c r="J72" s="790">
        <v>0</v>
      </c>
      <c r="K72" s="790">
        <v>0</v>
      </c>
      <c r="L72" s="790">
        <v>0</v>
      </c>
      <c r="M72" s="790">
        <v>0</v>
      </c>
      <c r="N72" s="790">
        <v>0</v>
      </c>
      <c r="O72" s="791">
        <v>0</v>
      </c>
      <c r="P72" s="792">
        <v>1</v>
      </c>
      <c r="Q72" s="790">
        <v>1</v>
      </c>
      <c r="R72" s="790">
        <v>0</v>
      </c>
      <c r="S72" s="790">
        <v>0</v>
      </c>
      <c r="T72" s="790">
        <v>0</v>
      </c>
      <c r="U72" s="790">
        <v>0</v>
      </c>
      <c r="V72" s="790">
        <v>0</v>
      </c>
      <c r="W72" s="790">
        <v>0</v>
      </c>
      <c r="X72" s="790">
        <v>0</v>
      </c>
      <c r="Y72" s="790">
        <v>0</v>
      </c>
      <c r="Z72" s="790">
        <v>0</v>
      </c>
      <c r="AA72" s="791">
        <v>0</v>
      </c>
      <c r="AB72" s="792">
        <v>1</v>
      </c>
      <c r="AC72" s="790">
        <v>1</v>
      </c>
      <c r="AD72" s="790">
        <v>0</v>
      </c>
      <c r="AE72" s="790">
        <v>0</v>
      </c>
      <c r="AF72" s="790">
        <v>0</v>
      </c>
      <c r="AG72" s="790">
        <v>0</v>
      </c>
      <c r="AH72" s="790">
        <v>0</v>
      </c>
      <c r="AI72" s="790">
        <v>0</v>
      </c>
      <c r="AJ72" s="790">
        <v>0</v>
      </c>
      <c r="AK72" s="790">
        <v>0</v>
      </c>
      <c r="AL72" s="790">
        <v>0</v>
      </c>
      <c r="AM72" s="791">
        <v>0</v>
      </c>
      <c r="AN72" s="792">
        <v>1</v>
      </c>
      <c r="AO72" s="790">
        <v>1</v>
      </c>
      <c r="AP72" s="790">
        <v>0</v>
      </c>
      <c r="AQ72" s="790">
        <v>0</v>
      </c>
      <c r="AR72" s="790">
        <v>0</v>
      </c>
      <c r="AS72" s="790">
        <v>0</v>
      </c>
      <c r="AT72" s="790">
        <v>0</v>
      </c>
      <c r="AU72" s="790">
        <v>0</v>
      </c>
      <c r="AV72" s="790">
        <v>0</v>
      </c>
      <c r="AW72" s="790">
        <v>0</v>
      </c>
      <c r="AX72" s="790">
        <v>0</v>
      </c>
      <c r="AY72" s="791">
        <v>0</v>
      </c>
      <c r="AZ72" s="792">
        <v>1</v>
      </c>
      <c r="BA72" s="790">
        <v>1</v>
      </c>
      <c r="BB72" s="790">
        <v>0</v>
      </c>
      <c r="BC72" s="790">
        <v>0</v>
      </c>
      <c r="BD72" s="790">
        <v>0</v>
      </c>
      <c r="BE72" s="790">
        <v>0</v>
      </c>
      <c r="BF72" s="790">
        <v>0</v>
      </c>
      <c r="BG72" s="790">
        <v>0</v>
      </c>
      <c r="BH72" s="790">
        <v>0</v>
      </c>
      <c r="BI72" s="790">
        <v>0</v>
      </c>
      <c r="BJ72" s="790">
        <v>0</v>
      </c>
      <c r="BK72" s="791">
        <v>0</v>
      </c>
      <c r="BL72" s="826"/>
    </row>
    <row r="73" spans="2:64" ht="15.75" thickBot="1">
      <c r="B73" s="797" t="s">
        <v>1044</v>
      </c>
      <c r="C73" s="798" t="s">
        <v>1055</v>
      </c>
      <c r="D73" s="801">
        <v>0</v>
      </c>
      <c r="E73" s="799">
        <v>0</v>
      </c>
      <c r="F73" s="799">
        <v>0.25</v>
      </c>
      <c r="G73" s="799">
        <v>0.25</v>
      </c>
      <c r="H73" s="799">
        <v>2.5653783242369941E-3</v>
      </c>
      <c r="I73" s="799">
        <v>4.5526028414203543E-2</v>
      </c>
      <c r="J73" s="799">
        <v>0.69103272483557265</v>
      </c>
      <c r="K73" s="799">
        <v>0.65495921755177888</v>
      </c>
      <c r="L73" s="799">
        <v>5.6401896840190369E-2</v>
      </c>
      <c r="M73" s="799">
        <v>4.9514754034017623E-2</v>
      </c>
      <c r="N73" s="799">
        <v>0</v>
      </c>
      <c r="O73" s="800">
        <v>0</v>
      </c>
      <c r="P73" s="801">
        <v>0</v>
      </c>
      <c r="Q73" s="799">
        <v>0</v>
      </c>
      <c r="R73" s="799">
        <v>0.25</v>
      </c>
      <c r="S73" s="799">
        <v>0.25</v>
      </c>
      <c r="T73" s="799">
        <v>2.5653783242369941E-3</v>
      </c>
      <c r="U73" s="799">
        <v>4.5526028414203543E-2</v>
      </c>
      <c r="V73" s="799">
        <v>0.69103272483557265</v>
      </c>
      <c r="W73" s="799">
        <v>0.65495921755177888</v>
      </c>
      <c r="X73" s="799">
        <v>5.6401896840190369E-2</v>
      </c>
      <c r="Y73" s="799">
        <v>4.9514754034017623E-2</v>
      </c>
      <c r="Z73" s="799">
        <v>0</v>
      </c>
      <c r="AA73" s="800">
        <v>0</v>
      </c>
      <c r="AB73" s="801">
        <v>0</v>
      </c>
      <c r="AC73" s="799">
        <v>0</v>
      </c>
      <c r="AD73" s="799">
        <v>0.25</v>
      </c>
      <c r="AE73" s="799">
        <v>0.25</v>
      </c>
      <c r="AF73" s="799">
        <v>2.5653783242369941E-3</v>
      </c>
      <c r="AG73" s="799">
        <v>4.5526028414203543E-2</v>
      </c>
      <c r="AH73" s="799">
        <v>0.69103272483557265</v>
      </c>
      <c r="AI73" s="799">
        <v>0.65495921755177888</v>
      </c>
      <c r="AJ73" s="799">
        <v>5.6401896840190369E-2</v>
      </c>
      <c r="AK73" s="799">
        <v>4.9514754034017623E-2</v>
      </c>
      <c r="AL73" s="799">
        <v>0</v>
      </c>
      <c r="AM73" s="800">
        <v>0</v>
      </c>
      <c r="AN73" s="801">
        <v>0</v>
      </c>
      <c r="AO73" s="799">
        <v>0</v>
      </c>
      <c r="AP73" s="799">
        <v>0.25</v>
      </c>
      <c r="AQ73" s="799">
        <v>0.25</v>
      </c>
      <c r="AR73" s="799">
        <v>2.5653783242369941E-3</v>
      </c>
      <c r="AS73" s="799">
        <v>4.5526028414203543E-2</v>
      </c>
      <c r="AT73" s="799">
        <v>0.69103272483557265</v>
      </c>
      <c r="AU73" s="799">
        <v>0.65495921755177888</v>
      </c>
      <c r="AV73" s="799">
        <v>5.6401896840190369E-2</v>
      </c>
      <c r="AW73" s="799">
        <v>4.9514754034017623E-2</v>
      </c>
      <c r="AX73" s="799">
        <v>0</v>
      </c>
      <c r="AY73" s="800">
        <v>0</v>
      </c>
      <c r="AZ73" s="801">
        <v>0</v>
      </c>
      <c r="BA73" s="799">
        <v>0</v>
      </c>
      <c r="BB73" s="799">
        <v>0.25</v>
      </c>
      <c r="BC73" s="799">
        <v>0.25</v>
      </c>
      <c r="BD73" s="799">
        <v>2.5653783242369941E-3</v>
      </c>
      <c r="BE73" s="799">
        <v>4.5526028414203543E-2</v>
      </c>
      <c r="BF73" s="799">
        <v>0.69103272483557265</v>
      </c>
      <c r="BG73" s="799">
        <v>0.65495921755177888</v>
      </c>
      <c r="BH73" s="799">
        <v>5.6401896840190369E-2</v>
      </c>
      <c r="BI73" s="799">
        <v>4.9514754034017623E-2</v>
      </c>
      <c r="BJ73" s="799">
        <v>0</v>
      </c>
      <c r="BK73" s="800">
        <v>0</v>
      </c>
      <c r="BL73" s="826"/>
    </row>
    <row r="74" spans="2:64">
      <c r="B74" s="1">
        <v>1</v>
      </c>
      <c r="C74" s="1">
        <v>2</v>
      </c>
      <c r="D74" s="1">
        <v>3</v>
      </c>
      <c r="E74" s="1">
        <v>4</v>
      </c>
      <c r="F74" s="1">
        <v>5</v>
      </c>
      <c r="G74" s="1">
        <v>6</v>
      </c>
      <c r="H74" s="1">
        <v>7</v>
      </c>
      <c r="I74" s="1">
        <v>8</v>
      </c>
      <c r="J74" s="1">
        <v>9</v>
      </c>
      <c r="K74" s="1">
        <v>10</v>
      </c>
      <c r="L74" s="1">
        <v>11</v>
      </c>
      <c r="M74" s="1">
        <v>12</v>
      </c>
      <c r="N74" s="1">
        <v>13</v>
      </c>
      <c r="O74" s="1">
        <v>14</v>
      </c>
      <c r="P74" s="1">
        <v>15</v>
      </c>
      <c r="Q74" s="1">
        <v>16</v>
      </c>
      <c r="R74" s="1">
        <v>17</v>
      </c>
      <c r="S74" s="1">
        <v>18</v>
      </c>
      <c r="T74" s="1">
        <v>19</v>
      </c>
      <c r="U74" s="1">
        <v>20</v>
      </c>
      <c r="V74" s="1">
        <v>21</v>
      </c>
      <c r="W74" s="1">
        <v>22</v>
      </c>
      <c r="X74" s="1">
        <v>23</v>
      </c>
      <c r="Y74" s="1">
        <v>24</v>
      </c>
      <c r="Z74" s="1">
        <v>25</v>
      </c>
      <c r="AA74" s="1">
        <v>26</v>
      </c>
      <c r="AB74" s="1">
        <v>27</v>
      </c>
      <c r="AC74" s="1">
        <v>28</v>
      </c>
      <c r="AD74" s="1">
        <v>29</v>
      </c>
      <c r="AE74" s="1">
        <v>30</v>
      </c>
      <c r="AF74" s="1">
        <v>31</v>
      </c>
      <c r="AG74" s="1">
        <v>32</v>
      </c>
      <c r="AH74" s="1">
        <v>33</v>
      </c>
      <c r="AI74" s="1">
        <v>34</v>
      </c>
      <c r="AJ74" s="1">
        <v>35</v>
      </c>
      <c r="AK74" s="1">
        <v>36</v>
      </c>
      <c r="AL74" s="1">
        <v>37</v>
      </c>
      <c r="AM74" s="1">
        <v>38</v>
      </c>
      <c r="AN74" s="1">
        <v>39</v>
      </c>
      <c r="AO74" s="1">
        <v>40</v>
      </c>
      <c r="AP74" s="1">
        <v>41</v>
      </c>
      <c r="AQ74" s="1">
        <v>42</v>
      </c>
      <c r="AR74" s="1">
        <v>43</v>
      </c>
      <c r="AS74" s="1">
        <v>44</v>
      </c>
      <c r="AT74" s="1">
        <v>45</v>
      </c>
      <c r="AU74" s="1">
        <v>46</v>
      </c>
      <c r="AV74" s="1">
        <v>47</v>
      </c>
      <c r="AW74" s="1">
        <v>48</v>
      </c>
      <c r="AX74" s="1">
        <v>49</v>
      </c>
      <c r="AY74" s="1">
        <v>50</v>
      </c>
      <c r="AZ74" s="1">
        <v>51</v>
      </c>
      <c r="BA74" s="1">
        <v>52</v>
      </c>
      <c r="BB74" s="1">
        <v>53</v>
      </c>
      <c r="BC74" s="1">
        <v>54</v>
      </c>
      <c r="BD74" s="1">
        <v>55</v>
      </c>
      <c r="BE74" s="1">
        <v>56</v>
      </c>
      <c r="BF74" s="1">
        <v>57</v>
      </c>
      <c r="BG74" s="1">
        <v>58</v>
      </c>
      <c r="BH74" s="1">
        <v>59</v>
      </c>
      <c r="BI74" s="1">
        <v>60</v>
      </c>
      <c r="BJ74" s="1">
        <v>61</v>
      </c>
      <c r="BK74" s="1">
        <v>62</v>
      </c>
    </row>
  </sheetData>
  <mergeCells count="36">
    <mergeCell ref="AZ17:BK17"/>
    <mergeCell ref="AZ18:BA18"/>
    <mergeCell ref="BB18:BC18"/>
    <mergeCell ref="BD18:BE18"/>
    <mergeCell ref="BF18:BG18"/>
    <mergeCell ref="BH18:BI18"/>
    <mergeCell ref="BJ18:BK18"/>
    <mergeCell ref="AN17:AY17"/>
    <mergeCell ref="AN18:AO18"/>
    <mergeCell ref="AP18:AQ18"/>
    <mergeCell ref="AR18:AS18"/>
    <mergeCell ref="AT18:AU18"/>
    <mergeCell ref="AV18:AW18"/>
    <mergeCell ref="AX18:AY18"/>
    <mergeCell ref="B16:AJ16"/>
    <mergeCell ref="Z18:AA18"/>
    <mergeCell ref="P18:Q18"/>
    <mergeCell ref="R18:S18"/>
    <mergeCell ref="T18:U18"/>
    <mergeCell ref="V18:W18"/>
    <mergeCell ref="X18:Y18"/>
    <mergeCell ref="P17:AA17"/>
    <mergeCell ref="AB17:AM17"/>
    <mergeCell ref="AB18:AC18"/>
    <mergeCell ref="AD18:AE18"/>
    <mergeCell ref="AF18:AG18"/>
    <mergeCell ref="AH18:AI18"/>
    <mergeCell ref="AJ18:AK18"/>
    <mergeCell ref="AL18:AM18"/>
    <mergeCell ref="D17:O17"/>
    <mergeCell ref="N18:O18"/>
    <mergeCell ref="D18:E18"/>
    <mergeCell ref="F18:G18"/>
    <mergeCell ref="H18:I18"/>
    <mergeCell ref="J18:K18"/>
    <mergeCell ref="L18:M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2:Y182"/>
  <sheetViews>
    <sheetView zoomScale="70" zoomScaleNormal="70" workbookViewId="0">
      <selection activeCell="V2" sqref="V2:V8"/>
    </sheetView>
  </sheetViews>
  <sheetFormatPr defaultColWidth="9" defaultRowHeight="15" outlineLevelRow="1"/>
  <cols>
    <col min="1" max="1" width="6.5703125" style="4" customWidth="1"/>
    <col min="2" max="2" width="36.5703125" style="5" customWidth="1"/>
    <col min="3" max="3" width="17" style="62" customWidth="1"/>
    <col min="4" max="10" width="16.42578125" style="5" hidden="1" customWidth="1"/>
    <col min="11" max="17" width="16.42578125" style="5" customWidth="1"/>
    <col min="18" max="16384" width="9" style="5"/>
  </cols>
  <sheetData>
    <row r="2" spans="1:25" ht="143.25" customHeight="1"/>
    <row r="3" spans="1:25" ht="14.25" customHeight="1">
      <c r="B3" s="36"/>
      <c r="C3" s="36"/>
      <c r="D3" s="36"/>
      <c r="E3" s="36"/>
      <c r="F3" s="36"/>
      <c r="G3" s="36"/>
      <c r="H3" s="36"/>
      <c r="I3" s="36"/>
      <c r="J3" s="36"/>
      <c r="K3" s="36"/>
      <c r="L3" s="36"/>
      <c r="M3" s="36"/>
      <c r="N3" s="36"/>
      <c r="O3" s="36"/>
    </row>
    <row r="4" spans="1:25" ht="16.5" hidden="1" customHeight="1" outlineLevel="1" thickBot="1">
      <c r="B4" s="36"/>
      <c r="C4" s="63"/>
      <c r="D4" s="36"/>
      <c r="E4" s="36"/>
      <c r="F4" s="36"/>
      <c r="G4" s="36"/>
      <c r="H4" s="36"/>
      <c r="I4" s="36"/>
      <c r="J4" s="36"/>
      <c r="K4" s="36"/>
    </row>
    <row r="5" spans="1:25" ht="26.25" hidden="1" customHeight="1" outlineLevel="1" thickBot="1">
      <c r="B5" s="919" t="s">
        <v>171</v>
      </c>
      <c r="C5" s="68" t="s">
        <v>175</v>
      </c>
      <c r="D5" s="68"/>
      <c r="E5" s="38"/>
    </row>
    <row r="6" spans="1:25" ht="26.25" hidden="1" customHeight="1" outlineLevel="1" thickBot="1">
      <c r="B6" s="919"/>
      <c r="C6" s="69" t="s">
        <v>172</v>
      </c>
      <c r="D6" s="69"/>
      <c r="E6" s="38"/>
    </row>
    <row r="7" spans="1:25" ht="26.25" hidden="1" customHeight="1" outlineLevel="1" thickBot="1">
      <c r="B7" s="919"/>
      <c r="C7" s="925" t="s">
        <v>548</v>
      </c>
      <c r="D7" s="926"/>
      <c r="M7" s="6"/>
      <c r="N7" s="6"/>
      <c r="O7" s="6"/>
      <c r="P7" s="6"/>
      <c r="Q7" s="6"/>
      <c r="R7" s="6"/>
      <c r="S7" s="6"/>
      <c r="T7" s="6"/>
      <c r="U7" s="6"/>
      <c r="V7" s="6"/>
      <c r="W7" s="6"/>
      <c r="X7" s="6"/>
      <c r="Y7" s="6"/>
    </row>
    <row r="8" spans="1:25" ht="26.25" hidden="1" customHeight="1" outlineLevel="1">
      <c r="B8" s="92"/>
      <c r="C8" s="5"/>
      <c r="M8" s="6"/>
      <c r="N8" s="6"/>
      <c r="O8" s="6"/>
      <c r="P8" s="6"/>
      <c r="Q8" s="6"/>
      <c r="R8" s="6"/>
      <c r="S8" s="6"/>
      <c r="T8" s="6"/>
      <c r="U8" s="6"/>
      <c r="V8" s="6"/>
      <c r="W8" s="6"/>
      <c r="X8" s="6"/>
      <c r="Y8" s="6"/>
    </row>
    <row r="9" spans="1:25" ht="19.5" hidden="1" customHeight="1" outlineLevel="1">
      <c r="B9" s="92" t="s">
        <v>524</v>
      </c>
      <c r="C9" s="515" t="s">
        <v>479</v>
      </c>
      <c r="D9" s="514"/>
      <c r="M9" s="6"/>
      <c r="N9" s="6"/>
      <c r="O9" s="6"/>
      <c r="P9" s="6"/>
      <c r="Q9" s="6"/>
      <c r="R9" s="6"/>
      <c r="S9" s="6"/>
      <c r="T9" s="6"/>
      <c r="U9" s="6"/>
      <c r="V9" s="6"/>
      <c r="W9" s="6"/>
      <c r="X9" s="6"/>
      <c r="Y9" s="6"/>
    </row>
    <row r="10" spans="1:25" ht="19.5" hidden="1" customHeight="1" outlineLevel="1">
      <c r="B10" s="92"/>
      <c r="C10" s="515" t="s">
        <v>525</v>
      </c>
      <c r="D10" s="514"/>
      <c r="M10" s="6"/>
      <c r="N10" s="6"/>
      <c r="O10" s="6"/>
      <c r="P10" s="6"/>
      <c r="Q10" s="6"/>
      <c r="R10" s="6"/>
      <c r="S10" s="6"/>
      <c r="T10" s="6"/>
      <c r="U10" s="6"/>
      <c r="V10" s="6"/>
      <c r="W10" s="6"/>
      <c r="X10" s="6"/>
      <c r="Y10" s="6"/>
    </row>
    <row r="11" spans="1:25" hidden="1" outlineLevel="1">
      <c r="B11" s="80"/>
      <c r="C11" s="70"/>
      <c r="D11" s="70"/>
      <c r="E11" s="70"/>
      <c r="M11" s="6"/>
      <c r="N11" s="6"/>
      <c r="O11" s="6"/>
      <c r="P11" s="6"/>
      <c r="Q11" s="6"/>
      <c r="R11" s="6"/>
      <c r="S11" s="6"/>
      <c r="T11" s="6"/>
      <c r="U11" s="6"/>
      <c r="V11" s="6"/>
      <c r="W11" s="6"/>
      <c r="X11" s="6"/>
      <c r="Y11" s="6"/>
    </row>
    <row r="12" spans="1:25" ht="32.25" customHeight="1" collapsed="1">
      <c r="A12" s="12"/>
      <c r="B12" s="93" t="s">
        <v>480</v>
      </c>
      <c r="C12" s="5"/>
      <c r="O12" s="475"/>
    </row>
    <row r="13" spans="1:25" ht="58.5" customHeight="1">
      <c r="B13" s="927" t="s">
        <v>611</v>
      </c>
      <c r="C13" s="927"/>
      <c r="D13" s="927"/>
      <c r="E13" s="927"/>
      <c r="F13" s="927"/>
      <c r="G13" s="927"/>
      <c r="H13" s="927"/>
      <c r="I13" s="927"/>
      <c r="J13" s="927"/>
      <c r="K13" s="927"/>
      <c r="L13" s="927"/>
      <c r="M13" s="927"/>
      <c r="N13" s="927"/>
      <c r="O13" s="927"/>
    </row>
    <row r="14" spans="1:25" ht="15.75" customHeight="1">
      <c r="A14" s="6"/>
      <c r="C14" s="5"/>
      <c r="P14" s="7"/>
      <c r="Q14" s="6"/>
      <c r="R14" s="6"/>
      <c r="S14" s="6"/>
      <c r="T14" s="6"/>
      <c r="U14" s="6"/>
      <c r="V14" s="6"/>
      <c r="W14" s="6"/>
      <c r="X14" s="6"/>
      <c r="Y14" s="6"/>
    </row>
    <row r="15" spans="1:25" s="43" customFormat="1" ht="46.5" customHeight="1">
      <c r="A15" s="42"/>
      <c r="B15" s="476"/>
      <c r="C15" s="417" t="s">
        <v>41</v>
      </c>
      <c r="D15" s="418" t="s">
        <v>560</v>
      </c>
      <c r="E15" s="418" t="s">
        <v>561</v>
      </c>
      <c r="F15" s="418" t="s">
        <v>562</v>
      </c>
      <c r="G15" s="418" t="s">
        <v>563</v>
      </c>
      <c r="H15" s="418" t="s">
        <v>564</v>
      </c>
      <c r="I15" s="418" t="s">
        <v>565</v>
      </c>
      <c r="J15" s="418" t="s">
        <v>566</v>
      </c>
      <c r="K15" s="418" t="s">
        <v>567</v>
      </c>
      <c r="L15" s="418" t="s">
        <v>1128</v>
      </c>
      <c r="M15" s="418" t="s">
        <v>1129</v>
      </c>
      <c r="N15" s="418" t="s">
        <v>1123</v>
      </c>
      <c r="O15" s="418" t="s">
        <v>1115</v>
      </c>
      <c r="P15" s="418" t="s">
        <v>1130</v>
      </c>
      <c r="Q15" s="418" t="s">
        <v>1131</v>
      </c>
    </row>
    <row r="16" spans="1:25" s="7" customFormat="1" ht="18.75" customHeight="1">
      <c r="B16" s="419" t="s">
        <v>188</v>
      </c>
      <c r="C16" s="920"/>
      <c r="D16" s="420">
        <v>2010</v>
      </c>
      <c r="E16" s="420">
        <v>2011</v>
      </c>
      <c r="F16" s="420">
        <v>2012</v>
      </c>
      <c r="G16" s="420">
        <v>2013</v>
      </c>
      <c r="H16" s="420">
        <v>2014</v>
      </c>
      <c r="I16" s="420">
        <v>2015</v>
      </c>
      <c r="J16" s="420">
        <v>2016</v>
      </c>
      <c r="K16" s="420">
        <v>2017</v>
      </c>
      <c r="L16" s="420">
        <v>2018</v>
      </c>
      <c r="M16" s="420">
        <v>2019</v>
      </c>
      <c r="N16" s="420">
        <v>2020</v>
      </c>
      <c r="O16" s="421">
        <v>2021</v>
      </c>
      <c r="P16" s="421">
        <v>2022</v>
      </c>
      <c r="Q16" s="421">
        <v>2023</v>
      </c>
    </row>
    <row r="17" spans="1:17" s="87" customFormat="1" ht="18" customHeight="1">
      <c r="B17" s="422" t="s">
        <v>556</v>
      </c>
      <c r="C17" s="921"/>
      <c r="D17" s="684">
        <v>0</v>
      </c>
      <c r="E17" s="684">
        <v>0</v>
      </c>
      <c r="F17" s="684">
        <v>0</v>
      </c>
      <c r="G17" s="684">
        <v>0</v>
      </c>
      <c r="H17" s="684">
        <v>0</v>
      </c>
      <c r="I17" s="684">
        <v>0</v>
      </c>
      <c r="J17" s="684">
        <v>0</v>
      </c>
      <c r="K17" s="684">
        <v>0</v>
      </c>
      <c r="L17" s="684">
        <v>0</v>
      </c>
      <c r="M17" s="684">
        <v>0</v>
      </c>
      <c r="N17" s="684">
        <v>2</v>
      </c>
      <c r="O17" s="685">
        <v>0</v>
      </c>
      <c r="P17" s="685">
        <v>0</v>
      </c>
      <c r="Q17" s="685">
        <v>0</v>
      </c>
    </row>
    <row r="18" spans="1:17" s="87" customFormat="1" ht="17.25" customHeight="1">
      <c r="B18" s="423" t="s">
        <v>557</v>
      </c>
      <c r="C18" s="922"/>
      <c r="D18" s="88">
        <f>12-D17</f>
        <v>12</v>
      </c>
      <c r="E18" s="88">
        <f>12-E17</f>
        <v>12</v>
      </c>
      <c r="F18" s="88">
        <f t="shared" ref="F18:K18" si="0">12-F17</f>
        <v>12</v>
      </c>
      <c r="G18" s="88">
        <f t="shared" si="0"/>
        <v>12</v>
      </c>
      <c r="H18" s="88">
        <f t="shared" si="0"/>
        <v>12</v>
      </c>
      <c r="I18" s="88">
        <f t="shared" si="0"/>
        <v>12</v>
      </c>
      <c r="J18" s="88">
        <f t="shared" si="0"/>
        <v>12</v>
      </c>
      <c r="K18" s="88">
        <f t="shared" si="0"/>
        <v>12</v>
      </c>
      <c r="L18" s="88">
        <f t="shared" ref="L18:O18" si="1">12-L17</f>
        <v>12</v>
      </c>
      <c r="M18" s="88">
        <f t="shared" si="1"/>
        <v>12</v>
      </c>
      <c r="N18" s="834">
        <f>12-N17</f>
        <v>10</v>
      </c>
      <c r="O18" s="89">
        <f t="shared" si="1"/>
        <v>12</v>
      </c>
      <c r="P18" s="89">
        <f t="shared" ref="P18:Q18" si="2">12-P17</f>
        <v>12</v>
      </c>
      <c r="Q18" s="89">
        <f t="shared" si="2"/>
        <v>12</v>
      </c>
    </row>
    <row r="19" spans="1:17" s="7" customFormat="1" ht="17.25" customHeight="1">
      <c r="B19" s="424" t="str">
        <f>'1.  LRAMVA Summary'!B30</f>
        <v>Residential</v>
      </c>
      <c r="C19" s="923" t="str">
        <f>'2. LRAMVA Threshold'!D44</f>
        <v>kWh</v>
      </c>
      <c r="D19" s="35"/>
      <c r="E19" s="35"/>
      <c r="F19" s="35"/>
      <c r="G19" s="35"/>
      <c r="H19" s="35"/>
      <c r="I19" s="35"/>
      <c r="J19" s="35"/>
      <c r="K19" s="35"/>
      <c r="L19" s="805">
        <v>1.0630000000000001E-2</v>
      </c>
      <c r="M19" s="805">
        <v>5.5300000000000002E-3</v>
      </c>
      <c r="N19" s="35"/>
      <c r="O19" s="57"/>
      <c r="P19" s="57"/>
      <c r="Q19" s="57"/>
    </row>
    <row r="20" spans="1:17" s="7" customFormat="1" ht="15" customHeight="1" outlineLevel="1">
      <c r="B20" s="468" t="s">
        <v>508</v>
      </c>
      <c r="C20" s="921"/>
      <c r="D20" s="35"/>
      <c r="E20" s="35"/>
      <c r="F20" s="35"/>
      <c r="G20" s="35"/>
      <c r="H20" s="35"/>
      <c r="I20" s="35"/>
      <c r="J20" s="35"/>
      <c r="K20" s="35"/>
      <c r="L20" s="35"/>
      <c r="M20" s="35"/>
      <c r="N20" s="35"/>
      <c r="O20" s="57"/>
      <c r="P20" s="57"/>
      <c r="Q20" s="57"/>
    </row>
    <row r="21" spans="1:17" s="7" customFormat="1" ht="15" customHeight="1" outlineLevel="1">
      <c r="B21" s="468" t="s">
        <v>509</v>
      </c>
      <c r="C21" s="921"/>
      <c r="D21" s="35"/>
      <c r="E21" s="35"/>
      <c r="F21" s="35"/>
      <c r="G21" s="35"/>
      <c r="H21" s="35"/>
      <c r="I21" s="35"/>
      <c r="J21" s="35"/>
      <c r="K21" s="35"/>
      <c r="L21" s="35"/>
      <c r="M21" s="35"/>
      <c r="N21" s="35"/>
      <c r="O21" s="57"/>
      <c r="P21" s="57"/>
      <c r="Q21" s="57"/>
    </row>
    <row r="22" spans="1:17" s="7" customFormat="1" ht="15" customHeight="1" outlineLevel="1">
      <c r="B22" s="468" t="s">
        <v>487</v>
      </c>
      <c r="C22" s="921"/>
      <c r="D22" s="35"/>
      <c r="E22" s="35"/>
      <c r="F22" s="35"/>
      <c r="G22" s="35"/>
      <c r="H22" s="35"/>
      <c r="I22" s="35"/>
      <c r="J22" s="35"/>
      <c r="K22" s="35"/>
      <c r="L22" s="35"/>
      <c r="M22" s="35"/>
      <c r="N22" s="35"/>
      <c r="O22" s="57"/>
      <c r="P22" s="57"/>
      <c r="Q22" s="57"/>
    </row>
    <row r="23" spans="1:17" s="7" customFormat="1" ht="14.25" customHeight="1">
      <c r="B23" s="468" t="s">
        <v>510</v>
      </c>
      <c r="C23" s="924"/>
      <c r="D23" s="54">
        <f>SUM(D19:D22)</f>
        <v>0</v>
      </c>
      <c r="E23" s="54">
        <f t="shared" ref="E23:P23" si="3">SUM(E19:E22)</f>
        <v>0</v>
      </c>
      <c r="F23" s="54">
        <f t="shared" si="3"/>
        <v>0</v>
      </c>
      <c r="G23" s="54">
        <f t="shared" si="3"/>
        <v>0</v>
      </c>
      <c r="H23" s="54">
        <f t="shared" si="3"/>
        <v>0</v>
      </c>
      <c r="I23" s="54">
        <f t="shared" si="3"/>
        <v>0</v>
      </c>
      <c r="J23" s="54">
        <f t="shared" si="3"/>
        <v>0</v>
      </c>
      <c r="K23" s="54">
        <f t="shared" si="3"/>
        <v>0</v>
      </c>
      <c r="L23" s="54">
        <f t="shared" si="3"/>
        <v>1.0630000000000001E-2</v>
      </c>
      <c r="M23" s="806">
        <f t="shared" si="3"/>
        <v>5.5300000000000002E-3</v>
      </c>
      <c r="N23" s="806">
        <f t="shared" si="3"/>
        <v>0</v>
      </c>
      <c r="O23" s="54">
        <f t="shared" si="3"/>
        <v>0</v>
      </c>
      <c r="P23" s="54">
        <f t="shared" si="3"/>
        <v>0</v>
      </c>
      <c r="Q23" s="54">
        <f t="shared" ref="Q23" si="4">SUM(Q19:Q22)</f>
        <v>0</v>
      </c>
    </row>
    <row r="24" spans="1:17" s="52" customFormat="1">
      <c r="A24" s="51"/>
      <c r="B24" s="434" t="s">
        <v>511</v>
      </c>
      <c r="C24" s="426"/>
      <c r="D24" s="427"/>
      <c r="E24" s="428">
        <f>ROUND(SUM(D23*E17+E23*E18)/12,4)</f>
        <v>0</v>
      </c>
      <c r="F24" s="428">
        <f t="shared" ref="F24:Q24" si="5">ROUND(SUM(E23*F17+F23*F18)/12,4)</f>
        <v>0</v>
      </c>
      <c r="G24" s="428">
        <f t="shared" si="5"/>
        <v>0</v>
      </c>
      <c r="H24" s="428">
        <f t="shared" si="5"/>
        <v>0</v>
      </c>
      <c r="I24" s="428">
        <f t="shared" si="5"/>
        <v>0</v>
      </c>
      <c r="J24" s="428">
        <f t="shared" si="5"/>
        <v>0</v>
      </c>
      <c r="K24" s="428">
        <f t="shared" si="5"/>
        <v>0</v>
      </c>
      <c r="L24" s="807">
        <f>ROUND(SUM(K23*L17+L23*L18)/12,5)</f>
        <v>1.0630000000000001E-2</v>
      </c>
      <c r="M24" s="807">
        <f>ROUND(SUM(L23*M17+M23*M18)/12,5)</f>
        <v>5.5300000000000002E-3</v>
      </c>
      <c r="N24" s="807">
        <f>ROUND(SUM(M23*N17+N23*N18)/12,5)</f>
        <v>9.2000000000000003E-4</v>
      </c>
      <c r="O24" s="428">
        <f t="shared" si="5"/>
        <v>0</v>
      </c>
      <c r="P24" s="428">
        <f t="shared" si="5"/>
        <v>0</v>
      </c>
      <c r="Q24" s="428">
        <f t="shared" si="5"/>
        <v>0</v>
      </c>
    </row>
    <row r="25" spans="1:17" s="52" customFormat="1">
      <c r="A25" s="51"/>
      <c r="B25" s="425"/>
      <c r="C25" s="429"/>
      <c r="D25" s="427"/>
      <c r="E25" s="428"/>
      <c r="F25" s="428"/>
      <c r="G25" s="428"/>
      <c r="H25" s="428"/>
      <c r="I25" s="428"/>
      <c r="J25" s="428"/>
      <c r="K25" s="428"/>
      <c r="L25" s="430"/>
      <c r="M25" s="430"/>
      <c r="N25" s="430"/>
      <c r="O25" s="430"/>
      <c r="P25" s="430"/>
      <c r="Q25" s="430"/>
    </row>
    <row r="26" spans="1:17" s="52" customFormat="1" ht="15.75" customHeight="1">
      <c r="A26" s="51"/>
      <c r="B26" s="523" t="str">
        <f>'1.  LRAMVA Summary'!B31</f>
        <v>Competitive Sector Multi-Unit Residential Service</v>
      </c>
      <c r="C26" s="923" t="str">
        <f>'2. LRAMVA Threshold'!E44</f>
        <v>kWh</v>
      </c>
      <c r="D26" s="35"/>
      <c r="E26" s="35"/>
      <c r="F26" s="35"/>
      <c r="G26" s="35"/>
      <c r="H26" s="35"/>
      <c r="I26" s="35"/>
      <c r="J26" s="35"/>
      <c r="K26" s="35"/>
      <c r="L26" s="805">
        <v>1.627E-2</v>
      </c>
      <c r="M26" s="805">
        <v>8.4600000000000005E-3</v>
      </c>
      <c r="N26" s="35"/>
      <c r="O26" s="35"/>
      <c r="P26" s="57"/>
      <c r="Q26" s="57"/>
    </row>
    <row r="27" spans="1:17" outlineLevel="1">
      <c r="B27" s="468" t="s">
        <v>508</v>
      </c>
      <c r="C27" s="921"/>
      <c r="D27" s="35"/>
      <c r="E27" s="35"/>
      <c r="F27" s="35"/>
      <c r="G27" s="35"/>
      <c r="H27" s="35"/>
      <c r="I27" s="35"/>
      <c r="J27" s="35"/>
      <c r="K27" s="35"/>
      <c r="L27" s="35"/>
      <c r="M27" s="35"/>
      <c r="N27" s="35"/>
      <c r="O27" s="35"/>
      <c r="P27" s="35"/>
      <c r="Q27" s="35"/>
    </row>
    <row r="28" spans="1:17" outlineLevel="1">
      <c r="B28" s="468" t="s">
        <v>509</v>
      </c>
      <c r="C28" s="921"/>
      <c r="D28" s="35"/>
      <c r="E28" s="35"/>
      <c r="F28" s="35"/>
      <c r="G28" s="35"/>
      <c r="H28" s="35"/>
      <c r="I28" s="35"/>
      <c r="J28" s="35"/>
      <c r="K28" s="35"/>
      <c r="L28" s="35"/>
      <c r="M28" s="35"/>
      <c r="N28" s="35"/>
      <c r="O28" s="35"/>
      <c r="P28" s="35"/>
      <c r="Q28" s="35"/>
    </row>
    <row r="29" spans="1:17" outlineLevel="1">
      <c r="B29" s="468" t="s">
        <v>487</v>
      </c>
      <c r="C29" s="921"/>
      <c r="D29" s="35"/>
      <c r="E29" s="35"/>
      <c r="F29" s="35"/>
      <c r="G29" s="35"/>
      <c r="H29" s="35"/>
      <c r="I29" s="35"/>
      <c r="J29" s="35"/>
      <c r="K29" s="35"/>
      <c r="L29" s="35"/>
      <c r="M29" s="35"/>
      <c r="N29" s="35"/>
      <c r="O29" s="35"/>
      <c r="P29" s="35"/>
      <c r="Q29" s="35"/>
    </row>
    <row r="30" spans="1:17">
      <c r="B30" s="468" t="s">
        <v>510</v>
      </c>
      <c r="C30" s="924"/>
      <c r="D30" s="54">
        <f t="shared" ref="D30:Q30" si="6">SUM(D26:D29)</f>
        <v>0</v>
      </c>
      <c r="E30" s="54">
        <f t="shared" si="6"/>
        <v>0</v>
      </c>
      <c r="F30" s="54">
        <f t="shared" si="6"/>
        <v>0</v>
      </c>
      <c r="G30" s="54">
        <f t="shared" si="6"/>
        <v>0</v>
      </c>
      <c r="H30" s="54">
        <f t="shared" si="6"/>
        <v>0</v>
      </c>
      <c r="I30" s="54">
        <f t="shared" si="6"/>
        <v>0</v>
      </c>
      <c r="J30" s="54">
        <f t="shared" si="6"/>
        <v>0</v>
      </c>
      <c r="K30" s="54">
        <f t="shared" si="6"/>
        <v>0</v>
      </c>
      <c r="L30" s="54">
        <f t="shared" si="6"/>
        <v>1.627E-2</v>
      </c>
      <c r="M30" s="806">
        <f t="shared" si="6"/>
        <v>8.4600000000000005E-3</v>
      </c>
      <c r="N30" s="806">
        <f t="shared" ref="N30" si="7">SUM(N26:N29)</f>
        <v>0</v>
      </c>
      <c r="O30" s="54">
        <f t="shared" si="6"/>
        <v>0</v>
      </c>
      <c r="P30" s="54">
        <f t="shared" si="6"/>
        <v>0</v>
      </c>
      <c r="Q30" s="54">
        <f t="shared" si="6"/>
        <v>0</v>
      </c>
    </row>
    <row r="31" spans="1:17">
      <c r="B31" s="434" t="s">
        <v>511</v>
      </c>
      <c r="C31" s="431"/>
      <c r="D31" s="58"/>
      <c r="E31" s="428">
        <f t="shared" ref="E31:K31" si="8">ROUND(SUM(D30*E17+E30*E18)/12,4)</f>
        <v>0</v>
      </c>
      <c r="F31" s="428">
        <f t="shared" si="8"/>
        <v>0</v>
      </c>
      <c r="G31" s="428">
        <f t="shared" si="8"/>
        <v>0</v>
      </c>
      <c r="H31" s="428">
        <f t="shared" si="8"/>
        <v>0</v>
      </c>
      <c r="I31" s="428">
        <f t="shared" si="8"/>
        <v>0</v>
      </c>
      <c r="J31" s="428">
        <f t="shared" si="8"/>
        <v>0</v>
      </c>
      <c r="K31" s="428">
        <f t="shared" si="8"/>
        <v>0</v>
      </c>
      <c r="L31" s="807">
        <f>ROUND(SUM(K30*L17+L30*L18)/12,5)</f>
        <v>1.627E-2</v>
      </c>
      <c r="M31" s="807">
        <f>ROUND(SUM(L30*M17+M30*M18)/12,5)</f>
        <v>8.4600000000000005E-3</v>
      </c>
      <c r="N31" s="807">
        <f t="shared" ref="N31" si="9">ROUND(SUM(M30*N17+N30*N18)/12,5)</f>
        <v>1.41E-3</v>
      </c>
      <c r="O31" s="428">
        <f>ROUND(SUM(N30*O17+O30*O18)/12,4)</f>
        <v>0</v>
      </c>
      <c r="P31" s="428">
        <f>ROUND(SUM(O30*P17+P30*P18)/12,4)</f>
        <v>0</v>
      </c>
      <c r="Q31" s="428">
        <f>ROUND(SUM(P30*Q17+Q30*Q18)/12,4)</f>
        <v>0</v>
      </c>
    </row>
    <row r="32" spans="1:17">
      <c r="B32" s="425"/>
      <c r="C32" s="432"/>
      <c r="D32" s="433"/>
      <c r="E32" s="433"/>
      <c r="F32" s="433"/>
      <c r="G32" s="433"/>
      <c r="H32" s="433"/>
      <c r="I32" s="433"/>
      <c r="J32" s="433"/>
      <c r="K32" s="433"/>
      <c r="L32" s="433"/>
      <c r="M32" s="433"/>
      <c r="N32" s="430"/>
      <c r="O32" s="430"/>
      <c r="P32" s="430"/>
      <c r="Q32" s="430"/>
    </row>
    <row r="33" spans="2:17" s="53" customFormat="1">
      <c r="B33" s="523" t="str">
        <f>'1.  LRAMVA Summary'!B32</f>
        <v>GS &lt;50kW</v>
      </c>
      <c r="C33" s="923" t="str">
        <f>'2. LRAMVA Threshold'!F44</f>
        <v>kWh</v>
      </c>
      <c r="D33" s="35"/>
      <c r="E33" s="35"/>
      <c r="F33" s="35"/>
      <c r="G33" s="35"/>
      <c r="H33" s="35"/>
      <c r="I33" s="35"/>
      <c r="J33" s="35"/>
      <c r="K33" s="35"/>
      <c r="L33" s="805">
        <v>3.1870000000000002E-2</v>
      </c>
      <c r="M33" s="805">
        <v>3.3119999999999997E-2</v>
      </c>
      <c r="N33" s="805">
        <v>3.4209999999999997E-2</v>
      </c>
      <c r="O33" s="805">
        <v>3.5779999999999999E-2</v>
      </c>
      <c r="P33" s="805">
        <v>3.6310000000000002E-2</v>
      </c>
      <c r="Q33" s="57"/>
    </row>
    <row r="34" spans="2:17" outlineLevel="1">
      <c r="B34" s="468" t="s">
        <v>508</v>
      </c>
      <c r="C34" s="921"/>
      <c r="D34" s="35"/>
      <c r="E34" s="35"/>
      <c r="F34" s="35"/>
      <c r="G34" s="35"/>
      <c r="H34" s="35"/>
      <c r="I34" s="35"/>
      <c r="J34" s="35"/>
      <c r="K34" s="35"/>
      <c r="L34" s="805">
        <v>7.6000000000000004E-4</v>
      </c>
      <c r="M34" s="805">
        <v>7.6000000000000004E-4</v>
      </c>
      <c r="N34" s="805"/>
      <c r="O34" s="805"/>
      <c r="P34" s="35"/>
      <c r="Q34" s="35"/>
    </row>
    <row r="35" spans="2:17" outlineLevel="1">
      <c r="B35" s="468" t="s">
        <v>509</v>
      </c>
      <c r="C35" s="921"/>
      <c r="D35" s="35"/>
      <c r="E35" s="35"/>
      <c r="F35" s="35"/>
      <c r="G35" s="35"/>
      <c r="H35" s="35"/>
      <c r="I35" s="35"/>
      <c r="J35" s="35"/>
      <c r="K35" s="35"/>
      <c r="L35" s="805">
        <v>2.4000000000000001E-4</v>
      </c>
      <c r="M35" s="805">
        <v>2.4000000000000001E-4</v>
      </c>
      <c r="N35" s="805"/>
      <c r="O35" s="809"/>
      <c r="P35" s="35"/>
      <c r="Q35" s="35"/>
    </row>
    <row r="36" spans="2:17" ht="28.5" outlineLevel="1">
      <c r="B36" s="808" t="s">
        <v>1078</v>
      </c>
      <c r="C36" s="921"/>
      <c r="D36" s="35"/>
      <c r="E36" s="35"/>
      <c r="F36" s="35"/>
      <c r="G36" s="35"/>
      <c r="H36" s="35"/>
      <c r="I36" s="35"/>
      <c r="J36" s="35"/>
      <c r="K36" s="35"/>
      <c r="L36" s="805">
        <v>4.8999999999999998E-4</v>
      </c>
      <c r="M36" s="805">
        <v>4.8999999999999998E-4</v>
      </c>
      <c r="N36" s="805"/>
      <c r="O36" s="805"/>
      <c r="P36" s="35"/>
      <c r="Q36" s="35"/>
    </row>
    <row r="37" spans="2:17" ht="28.5" outlineLevel="1">
      <c r="B37" s="808" t="s">
        <v>1079</v>
      </c>
      <c r="C37" s="921"/>
      <c r="D37" s="35"/>
      <c r="E37" s="35"/>
      <c r="F37" s="35"/>
      <c r="G37" s="35"/>
      <c r="H37" s="35"/>
      <c r="I37" s="35"/>
      <c r="J37" s="35"/>
      <c r="K37" s="35"/>
      <c r="L37" s="35"/>
      <c r="M37" s="35"/>
      <c r="N37" s="805">
        <v>5.2999999999999998E-4</v>
      </c>
      <c r="O37" s="805"/>
      <c r="P37" s="35"/>
      <c r="Q37" s="35"/>
    </row>
    <row r="38" spans="2:17" ht="28.5" outlineLevel="1">
      <c r="B38" s="808" t="s">
        <v>1080</v>
      </c>
      <c r="C38" s="921"/>
      <c r="D38" s="35"/>
      <c r="E38" s="35"/>
      <c r="F38" s="35"/>
      <c r="G38" s="35"/>
      <c r="H38" s="35"/>
      <c r="I38" s="35"/>
      <c r="J38" s="35"/>
      <c r="K38" s="35"/>
      <c r="L38" s="35"/>
      <c r="M38" s="35"/>
      <c r="N38" s="805">
        <v>4.8000000000000001E-4</v>
      </c>
      <c r="O38" s="805"/>
      <c r="P38" s="35"/>
      <c r="Q38" s="35"/>
    </row>
    <row r="39" spans="2:17" ht="28.5" outlineLevel="1">
      <c r="B39" s="808" t="s">
        <v>1081</v>
      </c>
      <c r="C39" s="921"/>
      <c r="D39" s="35"/>
      <c r="E39" s="35"/>
      <c r="F39" s="35"/>
      <c r="G39" s="35"/>
      <c r="H39" s="35"/>
      <c r="I39" s="35"/>
      <c r="J39" s="35"/>
      <c r="K39" s="35"/>
      <c r="L39" s="35"/>
      <c r="M39" s="35"/>
      <c r="N39" s="805">
        <v>1.8000000000000001E-4</v>
      </c>
      <c r="O39" s="805">
        <v>1.8000000000000001E-4</v>
      </c>
      <c r="P39" s="805">
        <v>1.8000000000000001E-4</v>
      </c>
      <c r="Q39" s="35"/>
    </row>
    <row r="40" spans="2:17" ht="42.75" outlineLevel="1">
      <c r="B40" s="808" t="s">
        <v>1082</v>
      </c>
      <c r="C40" s="921"/>
      <c r="D40" s="35"/>
      <c r="E40" s="35"/>
      <c r="F40" s="35"/>
      <c r="G40" s="35"/>
      <c r="H40" s="35"/>
      <c r="I40" s="35"/>
      <c r="J40" s="35"/>
      <c r="K40" s="35"/>
      <c r="L40" s="35"/>
      <c r="M40" s="35"/>
      <c r="N40" s="805">
        <v>-2.48E-3</v>
      </c>
      <c r="O40" s="805">
        <v>-2.48E-3</v>
      </c>
      <c r="P40" s="35"/>
      <c r="Q40" s="35"/>
    </row>
    <row r="41" spans="2:17" ht="28.5" outlineLevel="1">
      <c r="B41" s="808" t="s">
        <v>1083</v>
      </c>
      <c r="C41" s="921"/>
      <c r="D41" s="35"/>
      <c r="E41" s="35"/>
      <c r="F41" s="35"/>
      <c r="G41" s="35"/>
      <c r="H41" s="35"/>
      <c r="I41" s="35"/>
      <c r="J41" s="35"/>
      <c r="K41" s="35"/>
      <c r="L41" s="35"/>
      <c r="M41" s="35"/>
      <c r="N41" s="805">
        <v>-4.0000000000000002E-4</v>
      </c>
      <c r="O41" s="805">
        <v>-4.0000000000000002E-4</v>
      </c>
      <c r="P41" s="35"/>
      <c r="Q41" s="35"/>
    </row>
    <row r="42" spans="2:17" ht="42.75" outlineLevel="1">
      <c r="B42" s="808" t="s">
        <v>1084</v>
      </c>
      <c r="C42" s="921"/>
      <c r="D42" s="35"/>
      <c r="E42" s="35"/>
      <c r="F42" s="35"/>
      <c r="G42" s="35"/>
      <c r="H42" s="35"/>
      <c r="I42" s="35"/>
      <c r="J42" s="35"/>
      <c r="K42" s="35"/>
      <c r="L42" s="35"/>
      <c r="M42" s="35"/>
      <c r="N42" s="805">
        <v>-1.2E-4</v>
      </c>
      <c r="O42" s="805"/>
      <c r="P42" s="35"/>
      <c r="Q42" s="35"/>
    </row>
    <row r="43" spans="2:17" ht="28.5" outlineLevel="1">
      <c r="B43" s="808" t="s">
        <v>1085</v>
      </c>
      <c r="C43" s="921"/>
      <c r="D43" s="35"/>
      <c r="E43" s="35"/>
      <c r="F43" s="35"/>
      <c r="G43" s="35"/>
      <c r="H43" s="35"/>
      <c r="I43" s="35"/>
      <c r="J43" s="35"/>
      <c r="K43" s="35"/>
      <c r="L43" s="35"/>
      <c r="M43" s="35"/>
      <c r="N43" s="805">
        <v>-2.3000000000000001E-4</v>
      </c>
      <c r="O43" s="805"/>
      <c r="P43" s="35"/>
      <c r="Q43" s="35"/>
    </row>
    <row r="44" spans="2:17" ht="28.5" outlineLevel="1">
      <c r="B44" s="808" t="s">
        <v>1086</v>
      </c>
      <c r="C44" s="921"/>
      <c r="D44" s="35"/>
      <c r="E44" s="35"/>
      <c r="F44" s="35"/>
      <c r="G44" s="35"/>
      <c r="H44" s="35"/>
      <c r="I44" s="35"/>
      <c r="J44" s="35"/>
      <c r="K44" s="35"/>
      <c r="L44" s="35"/>
      <c r="M44" s="35"/>
      <c r="N44" s="805">
        <v>1E-4</v>
      </c>
      <c r="O44" s="805">
        <v>1E-4</v>
      </c>
      <c r="P44" s="35"/>
      <c r="Q44" s="35"/>
    </row>
    <row r="45" spans="2:17" ht="28.5" outlineLevel="1">
      <c r="B45" s="808" t="s">
        <v>1087</v>
      </c>
      <c r="C45" s="921"/>
      <c r="D45" s="35"/>
      <c r="E45" s="35"/>
      <c r="F45" s="35"/>
      <c r="G45" s="35"/>
      <c r="H45" s="35"/>
      <c r="I45" s="35"/>
      <c r="J45" s="35"/>
      <c r="K45" s="35"/>
      <c r="L45" s="35"/>
      <c r="M45" s="35"/>
      <c r="N45" s="805"/>
      <c r="O45" s="805">
        <v>-2.0000000000000002E-5</v>
      </c>
      <c r="P45" s="805">
        <v>-2.0000000000000002E-5</v>
      </c>
      <c r="Q45" s="35"/>
    </row>
    <row r="46" spans="2:17" ht="28.5" outlineLevel="1">
      <c r="B46" s="808" t="s">
        <v>1088</v>
      </c>
      <c r="C46" s="921"/>
      <c r="D46" s="35"/>
      <c r="E46" s="35"/>
      <c r="F46" s="35"/>
      <c r="G46" s="35"/>
      <c r="H46" s="35"/>
      <c r="I46" s="35"/>
      <c r="J46" s="35"/>
      <c r="K46" s="35"/>
      <c r="L46" s="35"/>
      <c r="M46" s="35"/>
      <c r="N46" s="805"/>
      <c r="O46" s="805">
        <v>-6.0000000000000002E-5</v>
      </c>
      <c r="P46" s="805">
        <v>-6.0000000000000002E-5</v>
      </c>
      <c r="Q46" s="35"/>
    </row>
    <row r="47" spans="2:17" ht="28.5" outlineLevel="1">
      <c r="B47" s="808" t="s">
        <v>1089</v>
      </c>
      <c r="C47" s="921"/>
      <c r="D47" s="35"/>
      <c r="E47" s="35"/>
      <c r="F47" s="35"/>
      <c r="G47" s="35"/>
      <c r="H47" s="35"/>
      <c r="I47" s="35"/>
      <c r="J47" s="35"/>
      <c r="K47" s="35"/>
      <c r="L47" s="35"/>
      <c r="M47" s="35"/>
      <c r="N47" s="805"/>
      <c r="O47" s="805"/>
      <c r="P47" s="805">
        <v>-2.0999999999999999E-3</v>
      </c>
      <c r="Q47" s="35"/>
    </row>
    <row r="48" spans="2:17">
      <c r="B48" s="468" t="s">
        <v>510</v>
      </c>
      <c r="C48" s="924"/>
      <c r="D48" s="54">
        <f>SUM(D33:D47)</f>
        <v>0</v>
      </c>
      <c r="E48" s="54">
        <f>SUM(E33:E47)</f>
        <v>0</v>
      </c>
      <c r="F48" s="54">
        <f t="shared" ref="F48:N48" si="10">SUM(F33:F47)</f>
        <v>0</v>
      </c>
      <c r="G48" s="54">
        <f t="shared" si="10"/>
        <v>0</v>
      </c>
      <c r="H48" s="54">
        <f t="shared" si="10"/>
        <v>0</v>
      </c>
      <c r="I48" s="54">
        <f t="shared" si="10"/>
        <v>0</v>
      </c>
      <c r="J48" s="54">
        <f t="shared" si="10"/>
        <v>0</v>
      </c>
      <c r="K48" s="54">
        <f t="shared" si="10"/>
        <v>0</v>
      </c>
      <c r="L48" s="54">
        <f t="shared" si="10"/>
        <v>3.3359999999999994E-2</v>
      </c>
      <c r="M48" s="806">
        <f t="shared" si="10"/>
        <v>3.4609999999999988E-2</v>
      </c>
      <c r="N48" s="806">
        <f t="shared" si="10"/>
        <v>3.227E-2</v>
      </c>
      <c r="O48" s="806">
        <f>SUM(O33:O47)</f>
        <v>3.3100000000000004E-2</v>
      </c>
      <c r="P48" s="806">
        <f>SUM(P33:P47)</f>
        <v>3.4310000000000007E-2</v>
      </c>
      <c r="Q48" s="54">
        <f t="shared" ref="Q48" si="11">SUM(Q33:Q47)</f>
        <v>0</v>
      </c>
    </row>
    <row r="49" spans="1:17">
      <c r="B49" s="434" t="s">
        <v>511</v>
      </c>
      <c r="C49" s="431"/>
      <c r="D49" s="58"/>
      <c r="E49" s="428">
        <f t="shared" ref="E49:K49" si="12">ROUND(SUM(D48*E17+E48*E18)/12,4)</f>
        <v>0</v>
      </c>
      <c r="F49" s="428">
        <f t="shared" si="12"/>
        <v>0</v>
      </c>
      <c r="G49" s="428">
        <f t="shared" si="12"/>
        <v>0</v>
      </c>
      <c r="H49" s="428">
        <f t="shared" si="12"/>
        <v>0</v>
      </c>
      <c r="I49" s="428">
        <f t="shared" si="12"/>
        <v>0</v>
      </c>
      <c r="J49" s="428">
        <f t="shared" si="12"/>
        <v>0</v>
      </c>
      <c r="K49" s="428">
        <f t="shared" si="12"/>
        <v>0</v>
      </c>
      <c r="L49" s="807">
        <f>ROUND(SUM(K48*L17+L48*L18)/12,5)</f>
        <v>3.3360000000000001E-2</v>
      </c>
      <c r="M49" s="807">
        <f>ROUND(SUM(L48*M17+M48*M18)/12,5)</f>
        <v>3.4610000000000002E-2</v>
      </c>
      <c r="N49" s="807">
        <f>ROUND(SUM(M48*N17+N48*N18)/12,5)</f>
        <v>3.2660000000000002E-2</v>
      </c>
      <c r="O49" s="807">
        <f>ROUND(SUM(N48*O17+O48*O18)/12,5)</f>
        <v>3.3099999999999997E-2</v>
      </c>
      <c r="P49" s="807">
        <f>ROUND(SUM(O48*P17+P48*P18)/12,5)</f>
        <v>3.431E-2</v>
      </c>
      <c r="Q49" s="428">
        <f>ROUND(SUM(P48*Q17+Q48*Q18)/12,4)</f>
        <v>0</v>
      </c>
    </row>
    <row r="50" spans="1:17" s="3" customFormat="1" ht="15.75" customHeight="1">
      <c r="B50" s="434"/>
      <c r="C50" s="431"/>
      <c r="D50" s="58"/>
      <c r="E50" s="58"/>
      <c r="F50" s="58"/>
      <c r="G50" s="58"/>
      <c r="H50" s="58"/>
      <c r="I50" s="58"/>
      <c r="J50" s="58"/>
      <c r="K50" s="58"/>
      <c r="L50" s="430"/>
      <c r="M50" s="430"/>
      <c r="N50" s="430"/>
      <c r="O50" s="430"/>
      <c r="P50" s="430"/>
      <c r="Q50" s="430"/>
    </row>
    <row r="51" spans="1:17" s="53" customFormat="1">
      <c r="A51" s="51"/>
      <c r="B51" s="523" t="str">
        <f>'1.  LRAMVA Summary'!B33</f>
        <v>GS 50-999kW</v>
      </c>
      <c r="C51" s="923" t="str">
        <f>'2. LRAMVA Threshold'!G44</f>
        <v>kW</v>
      </c>
      <c r="D51" s="35"/>
      <c r="E51" s="35"/>
      <c r="F51" s="35"/>
      <c r="G51" s="35"/>
      <c r="H51" s="35"/>
      <c r="I51" s="35"/>
      <c r="J51" s="35"/>
      <c r="K51" s="35"/>
      <c r="L51" s="35">
        <v>7.7987000000000002</v>
      </c>
      <c r="M51" s="35">
        <v>8.1052</v>
      </c>
      <c r="N51" s="35">
        <v>7.8921999999999999</v>
      </c>
      <c r="O51" s="35">
        <v>8.2545000000000002</v>
      </c>
      <c r="P51" s="35">
        <v>8.3774999999999995</v>
      </c>
      <c r="Q51" s="57"/>
    </row>
    <row r="52" spans="1:17" outlineLevel="1">
      <c r="B52" s="468" t="s">
        <v>508</v>
      </c>
      <c r="C52" s="921"/>
      <c r="D52" s="35"/>
      <c r="E52" s="35"/>
      <c r="F52" s="35"/>
      <c r="G52" s="35"/>
      <c r="H52" s="35"/>
      <c r="I52" s="35"/>
      <c r="J52" s="35"/>
      <c r="K52" s="35"/>
      <c r="L52" s="35">
        <v>0.16589999999999999</v>
      </c>
      <c r="M52" s="35">
        <v>0.16589999999999999</v>
      </c>
      <c r="N52" s="35"/>
      <c r="O52" s="35"/>
      <c r="P52" s="35"/>
      <c r="Q52" s="35"/>
    </row>
    <row r="53" spans="1:17" outlineLevel="1">
      <c r="B53" s="468" t="s">
        <v>509</v>
      </c>
      <c r="C53" s="921"/>
      <c r="D53" s="35"/>
      <c r="E53" s="35"/>
      <c r="F53" s="35"/>
      <c r="G53" s="35"/>
      <c r="H53" s="35"/>
      <c r="I53" s="35"/>
      <c r="J53" s="35"/>
      <c r="K53" s="35"/>
      <c r="L53" s="35">
        <v>4.9799999999999997E-2</v>
      </c>
      <c r="M53" s="35">
        <v>4.9799999999999997E-2</v>
      </c>
      <c r="N53" s="35"/>
      <c r="O53" s="35"/>
      <c r="P53" s="35"/>
      <c r="Q53" s="35"/>
    </row>
    <row r="54" spans="1:17" ht="28.5" outlineLevel="1">
      <c r="B54" s="808" t="s">
        <v>1078</v>
      </c>
      <c r="C54" s="921"/>
      <c r="D54" s="35"/>
      <c r="E54" s="35"/>
      <c r="F54" s="35"/>
      <c r="G54" s="35"/>
      <c r="H54" s="35"/>
      <c r="I54" s="35"/>
      <c r="J54" s="35"/>
      <c r="K54" s="35"/>
      <c r="L54" s="35">
        <v>7.8100000000000003E-2</v>
      </c>
      <c r="M54" s="35">
        <v>7.8100000000000003E-2</v>
      </c>
      <c r="N54" s="35"/>
      <c r="O54" s="35"/>
      <c r="P54" s="35"/>
      <c r="Q54" s="35"/>
    </row>
    <row r="55" spans="1:17" ht="28.5" outlineLevel="1">
      <c r="B55" s="808" t="s">
        <v>1079</v>
      </c>
      <c r="C55" s="921"/>
      <c r="D55" s="35"/>
      <c r="E55" s="35"/>
      <c r="F55" s="35"/>
      <c r="G55" s="35"/>
      <c r="H55" s="35"/>
      <c r="I55" s="35"/>
      <c r="J55" s="35"/>
      <c r="K55" s="35"/>
      <c r="L55" s="35"/>
      <c r="M55" s="35"/>
      <c r="N55" s="35">
        <v>9.1399999999999995E-2</v>
      </c>
      <c r="O55" s="35"/>
      <c r="P55" s="35"/>
      <c r="Q55" s="35"/>
    </row>
    <row r="56" spans="1:17" ht="28.5" outlineLevel="1">
      <c r="B56" s="808" t="s">
        <v>1080</v>
      </c>
      <c r="C56" s="921"/>
      <c r="D56" s="35"/>
      <c r="E56" s="35"/>
      <c r="F56" s="35"/>
      <c r="G56" s="35"/>
      <c r="H56" s="35"/>
      <c r="I56" s="35"/>
      <c r="J56" s="35"/>
      <c r="K56" s="35"/>
      <c r="L56" s="35"/>
      <c r="M56" s="35"/>
      <c r="N56" s="35">
        <v>8.2699999999999996E-2</v>
      </c>
      <c r="O56" s="35"/>
      <c r="P56" s="35"/>
      <c r="Q56" s="35"/>
    </row>
    <row r="57" spans="1:17" ht="42.75" outlineLevel="1">
      <c r="B57" s="808" t="s">
        <v>1082</v>
      </c>
      <c r="C57" s="921"/>
      <c r="D57" s="35"/>
      <c r="E57" s="35"/>
      <c r="F57" s="35"/>
      <c r="G57" s="35"/>
      <c r="H57" s="35"/>
      <c r="I57" s="35"/>
      <c r="J57" s="35"/>
      <c r="K57" s="35"/>
      <c r="L57" s="35"/>
      <c r="M57" s="35"/>
      <c r="N57" s="35">
        <v>-0.4304</v>
      </c>
      <c r="O57" s="35">
        <v>-0.4304</v>
      </c>
      <c r="P57" s="35"/>
      <c r="Q57" s="35"/>
    </row>
    <row r="58" spans="1:17" ht="28.5" outlineLevel="1">
      <c r="B58" s="808" t="s">
        <v>1083</v>
      </c>
      <c r="C58" s="921"/>
      <c r="D58" s="35"/>
      <c r="E58" s="35"/>
      <c r="F58" s="35"/>
      <c r="G58" s="35"/>
      <c r="H58" s="35"/>
      <c r="I58" s="35"/>
      <c r="J58" s="35"/>
      <c r="K58" s="35"/>
      <c r="L58" s="35"/>
      <c r="M58" s="35"/>
      <c r="N58" s="35">
        <v>-6.9000000000000006E-2</v>
      </c>
      <c r="O58" s="35">
        <v>-6.9000000000000006E-2</v>
      </c>
      <c r="P58" s="35"/>
      <c r="Q58" s="35"/>
    </row>
    <row r="59" spans="1:17" ht="42.75" outlineLevel="1">
      <c r="B59" s="808" t="s">
        <v>1084</v>
      </c>
      <c r="C59" s="921"/>
      <c r="D59" s="35"/>
      <c r="E59" s="35"/>
      <c r="F59" s="35"/>
      <c r="G59" s="35"/>
      <c r="H59" s="35"/>
      <c r="I59" s="35"/>
      <c r="J59" s="35"/>
      <c r="K59" s="35"/>
      <c r="L59" s="35"/>
      <c r="M59" s="35"/>
      <c r="N59" s="35">
        <v>-0.02</v>
      </c>
      <c r="O59" s="35"/>
      <c r="P59" s="35"/>
      <c r="Q59" s="35"/>
    </row>
    <row r="60" spans="1:17" ht="28.5" outlineLevel="1">
      <c r="B60" s="808" t="s">
        <v>1085</v>
      </c>
      <c r="C60" s="921"/>
      <c r="D60" s="35"/>
      <c r="E60" s="35"/>
      <c r="F60" s="35"/>
      <c r="G60" s="35"/>
      <c r="H60" s="35"/>
      <c r="I60" s="35"/>
      <c r="J60" s="35"/>
      <c r="K60" s="35"/>
      <c r="L60" s="35"/>
      <c r="M60" s="35"/>
      <c r="N60" s="35">
        <v>-4.07E-2</v>
      </c>
      <c r="O60" s="35"/>
      <c r="P60" s="35"/>
      <c r="Q60" s="35"/>
    </row>
    <row r="61" spans="1:17" ht="28.5" outlineLevel="1">
      <c r="B61" s="808" t="s">
        <v>1086</v>
      </c>
      <c r="C61" s="921"/>
      <c r="D61" s="35"/>
      <c r="E61" s="35"/>
      <c r="F61" s="35"/>
      <c r="G61" s="35"/>
      <c r="H61" s="35"/>
      <c r="I61" s="35"/>
      <c r="J61" s="35"/>
      <c r="K61" s="35"/>
      <c r="L61" s="35"/>
      <c r="M61" s="35"/>
      <c r="N61" s="35">
        <v>-1.89E-2</v>
      </c>
      <c r="O61" s="35">
        <v>-1.89E-2</v>
      </c>
      <c r="P61" s="35"/>
      <c r="Q61" s="35"/>
    </row>
    <row r="62" spans="1:17" ht="28.5" outlineLevel="1">
      <c r="B62" s="808" t="s">
        <v>1087</v>
      </c>
      <c r="C62" s="921"/>
      <c r="D62" s="35"/>
      <c r="E62" s="35"/>
      <c r="F62" s="35"/>
      <c r="G62" s="35"/>
      <c r="H62" s="35"/>
      <c r="I62" s="35"/>
      <c r="J62" s="35"/>
      <c r="K62" s="35"/>
      <c r="L62" s="35"/>
      <c r="M62" s="35"/>
      <c r="N62" s="35"/>
      <c r="O62" s="810">
        <v>-1.2999999999999999E-3</v>
      </c>
      <c r="P62" s="810">
        <v>-1.2999999999999999E-3</v>
      </c>
      <c r="Q62" s="35"/>
    </row>
    <row r="63" spans="1:17" ht="28.5" outlineLevel="1">
      <c r="B63" s="808" t="s">
        <v>1090</v>
      </c>
      <c r="C63" s="921"/>
      <c r="D63" s="35"/>
      <c r="E63" s="35"/>
      <c r="F63" s="35"/>
      <c r="G63" s="35"/>
      <c r="H63" s="35"/>
      <c r="I63" s="35"/>
      <c r="J63" s="35"/>
      <c r="K63" s="35"/>
      <c r="L63" s="35"/>
      <c r="M63" s="35"/>
      <c r="N63" s="35"/>
      <c r="O63" s="810">
        <v>-6.9900000000000004E-2</v>
      </c>
      <c r="P63" s="810">
        <v>-6.9900000000000004E-2</v>
      </c>
      <c r="Q63" s="35"/>
    </row>
    <row r="64" spans="1:17" ht="28.5" outlineLevel="1">
      <c r="B64" s="808" t="s">
        <v>1088</v>
      </c>
      <c r="C64" s="921"/>
      <c r="D64" s="35"/>
      <c r="E64" s="35"/>
      <c r="F64" s="35"/>
      <c r="G64" s="35"/>
      <c r="H64" s="35"/>
      <c r="I64" s="35"/>
      <c r="J64" s="35"/>
      <c r="K64" s="35"/>
      <c r="L64" s="35"/>
      <c r="M64" s="35"/>
      <c r="N64" s="35"/>
      <c r="O64" s="810">
        <v>-5.0000000000000001E-4</v>
      </c>
      <c r="P64" s="810">
        <v>-5.0000000000000001E-4</v>
      </c>
      <c r="Q64" s="35"/>
    </row>
    <row r="65" spans="1:17" ht="28.5" outlineLevel="1">
      <c r="B65" s="808" t="s">
        <v>1089</v>
      </c>
      <c r="C65" s="921"/>
      <c r="D65" s="35"/>
      <c r="E65" s="35"/>
      <c r="F65" s="35"/>
      <c r="G65" s="35"/>
      <c r="H65" s="35"/>
      <c r="I65" s="35"/>
      <c r="J65" s="35"/>
      <c r="K65" s="35"/>
      <c r="L65" s="35"/>
      <c r="M65" s="35"/>
      <c r="N65" s="35"/>
      <c r="O65" s="810"/>
      <c r="P65" s="810">
        <v>-0.36580000000000001</v>
      </c>
      <c r="Q65" s="35"/>
    </row>
    <row r="66" spans="1:17">
      <c r="B66" s="468" t="s">
        <v>510</v>
      </c>
      <c r="C66" s="924"/>
      <c r="D66" s="54">
        <f>SUM(D51:D65)</f>
        <v>0</v>
      </c>
      <c r="E66" s="54">
        <f t="shared" ref="E66:N66" si="13">SUM(E51:E65)</f>
        <v>0</v>
      </c>
      <c r="F66" s="54">
        <f t="shared" si="13"/>
        <v>0</v>
      </c>
      <c r="G66" s="54">
        <f t="shared" si="13"/>
        <v>0</v>
      </c>
      <c r="H66" s="54">
        <f t="shared" si="13"/>
        <v>0</v>
      </c>
      <c r="I66" s="54">
        <f t="shared" si="13"/>
        <v>0</v>
      </c>
      <c r="J66" s="54">
        <f t="shared" si="13"/>
        <v>0</v>
      </c>
      <c r="K66" s="54">
        <f t="shared" si="13"/>
        <v>0</v>
      </c>
      <c r="L66" s="54">
        <f t="shared" si="13"/>
        <v>8.0924999999999994</v>
      </c>
      <c r="M66" s="54">
        <f t="shared" si="13"/>
        <v>8.3989999999999991</v>
      </c>
      <c r="N66" s="54">
        <f t="shared" si="13"/>
        <v>7.4873000000000003</v>
      </c>
      <c r="O66" s="54">
        <f t="shared" ref="O66:P66" si="14">SUM(O51:O65)</f>
        <v>7.6645000000000012</v>
      </c>
      <c r="P66" s="54">
        <f t="shared" si="14"/>
        <v>7.9399999999999977</v>
      </c>
      <c r="Q66" s="54">
        <f t="shared" ref="Q66" si="15">SUM(Q51:Q65)</f>
        <v>0</v>
      </c>
    </row>
    <row r="67" spans="1:17">
      <c r="B67" s="434" t="s">
        <v>511</v>
      </c>
      <c r="C67" s="431"/>
      <c r="D67" s="58"/>
      <c r="E67" s="428">
        <f t="shared" ref="E67:Q67" si="16">ROUND(SUM(D66*E17+E66*E18)/12,4)</f>
        <v>0</v>
      </c>
      <c r="F67" s="428">
        <f t="shared" si="16"/>
        <v>0</v>
      </c>
      <c r="G67" s="428">
        <f t="shared" si="16"/>
        <v>0</v>
      </c>
      <c r="H67" s="428">
        <f t="shared" si="16"/>
        <v>0</v>
      </c>
      <c r="I67" s="428">
        <f t="shared" si="16"/>
        <v>0</v>
      </c>
      <c r="J67" s="428">
        <f t="shared" si="16"/>
        <v>0</v>
      </c>
      <c r="K67" s="428">
        <f t="shared" si="16"/>
        <v>0</v>
      </c>
      <c r="L67" s="428">
        <f t="shared" si="16"/>
        <v>8.0924999999999994</v>
      </c>
      <c r="M67" s="428">
        <f t="shared" si="16"/>
        <v>8.3989999999999991</v>
      </c>
      <c r="N67" s="428">
        <f t="shared" si="16"/>
        <v>7.6393000000000004</v>
      </c>
      <c r="O67" s="428">
        <f t="shared" si="16"/>
        <v>7.6645000000000003</v>
      </c>
      <c r="P67" s="428">
        <f t="shared" si="16"/>
        <v>7.94</v>
      </c>
      <c r="Q67" s="428">
        <f t="shared" si="16"/>
        <v>0</v>
      </c>
    </row>
    <row r="68" spans="1:17" s="3" customFormat="1" ht="14.25">
      <c r="A68" s="4"/>
      <c r="B68" s="434"/>
      <c r="C68" s="431"/>
      <c r="D68" s="58"/>
      <c r="E68" s="58"/>
      <c r="F68" s="58"/>
      <c r="G68" s="58"/>
      <c r="H68" s="58"/>
      <c r="I68" s="58"/>
      <c r="J68" s="58"/>
      <c r="K68" s="58"/>
      <c r="L68" s="430"/>
      <c r="M68" s="430"/>
      <c r="N68" s="430"/>
      <c r="O68" s="430"/>
      <c r="P68" s="430"/>
      <c r="Q68" s="430"/>
    </row>
    <row r="69" spans="1:17" s="53" customFormat="1">
      <c r="A69" s="51"/>
      <c r="B69" s="523" t="str">
        <f>'1.  LRAMVA Summary'!B34</f>
        <v>GS 1000-4999kW</v>
      </c>
      <c r="C69" s="923" t="str">
        <f>'2. LRAMVA Threshold'!H44</f>
        <v>kW</v>
      </c>
      <c r="D69" s="35"/>
      <c r="E69" s="35"/>
      <c r="F69" s="35"/>
      <c r="G69" s="35"/>
      <c r="H69" s="35"/>
      <c r="I69" s="35"/>
      <c r="J69" s="35"/>
      <c r="K69" s="35"/>
      <c r="L69" s="35">
        <v>6.1355000000000004</v>
      </c>
      <c r="M69" s="811">
        <v>6.3765999999999998</v>
      </c>
      <c r="N69" s="811">
        <v>6.5218999999999996</v>
      </c>
      <c r="O69" s="57">
        <v>6.8212999999999999</v>
      </c>
      <c r="P69" s="35">
        <v>6.9229000000000003</v>
      </c>
      <c r="Q69" s="35"/>
    </row>
    <row r="70" spans="1:17" outlineLevel="1">
      <c r="B70" s="468" t="s">
        <v>508</v>
      </c>
      <c r="C70" s="921"/>
      <c r="D70" s="35"/>
      <c r="E70" s="35"/>
      <c r="F70" s="35"/>
      <c r="G70" s="35"/>
      <c r="H70" s="35"/>
      <c r="I70" s="35"/>
      <c r="J70" s="35"/>
      <c r="K70" s="35"/>
      <c r="L70" s="35">
        <v>0.1226</v>
      </c>
      <c r="M70" s="35">
        <v>0.1226</v>
      </c>
      <c r="N70" s="811"/>
      <c r="O70" s="57"/>
      <c r="P70" s="35"/>
      <c r="Q70" s="35"/>
    </row>
    <row r="71" spans="1:17" outlineLevel="1">
      <c r="B71" s="468" t="s">
        <v>509</v>
      </c>
      <c r="C71" s="921"/>
      <c r="D71" s="35"/>
      <c r="E71" s="35"/>
      <c r="F71" s="35"/>
      <c r="G71" s="35"/>
      <c r="H71" s="35"/>
      <c r="I71" s="35"/>
      <c r="J71" s="35"/>
      <c r="K71" s="35"/>
      <c r="L71" s="35">
        <v>3.56E-2</v>
      </c>
      <c r="M71" s="35">
        <v>3.56E-2</v>
      </c>
      <c r="N71" s="811"/>
      <c r="O71" s="57"/>
      <c r="P71" s="35"/>
      <c r="Q71" s="35"/>
    </row>
    <row r="72" spans="1:17" ht="28.5" outlineLevel="1">
      <c r="B72" s="808" t="s">
        <v>1078</v>
      </c>
      <c r="C72" s="921"/>
      <c r="D72" s="35"/>
      <c r="E72" s="35"/>
      <c r="F72" s="35"/>
      <c r="G72" s="35"/>
      <c r="H72" s="35"/>
      <c r="I72" s="35"/>
      <c r="J72" s="35"/>
      <c r="K72" s="35"/>
      <c r="L72" s="35">
        <v>6.2700000000000006E-2</v>
      </c>
      <c r="M72" s="35">
        <v>6.2700000000000006E-2</v>
      </c>
      <c r="N72" s="811"/>
      <c r="O72" s="57"/>
      <c r="P72" s="35"/>
      <c r="Q72" s="35"/>
    </row>
    <row r="73" spans="1:17" ht="28.5" outlineLevel="1">
      <c r="B73" s="808" t="s">
        <v>1079</v>
      </c>
      <c r="C73" s="921"/>
      <c r="D73" s="35"/>
      <c r="E73" s="35"/>
      <c r="F73" s="35"/>
      <c r="G73" s="35"/>
      <c r="H73" s="35"/>
      <c r="I73" s="35"/>
      <c r="J73" s="35"/>
      <c r="K73" s="35"/>
      <c r="L73" s="35"/>
      <c r="M73" s="35"/>
      <c r="N73" s="35">
        <v>6.8900000000000003E-2</v>
      </c>
      <c r="O73" s="57"/>
      <c r="P73" s="35"/>
      <c r="Q73" s="35"/>
    </row>
    <row r="74" spans="1:17" ht="28.5" outlineLevel="1">
      <c r="B74" s="808" t="s">
        <v>1080</v>
      </c>
      <c r="C74" s="921"/>
      <c r="D74" s="35"/>
      <c r="E74" s="35"/>
      <c r="F74" s="35"/>
      <c r="G74" s="35"/>
      <c r="H74" s="35"/>
      <c r="I74" s="35"/>
      <c r="J74" s="35"/>
      <c r="K74" s="35"/>
      <c r="L74" s="35"/>
      <c r="M74" s="35"/>
      <c r="N74" s="35">
        <v>6.2399999999999997E-2</v>
      </c>
      <c r="O74" s="57"/>
      <c r="P74" s="35"/>
      <c r="Q74" s="35"/>
    </row>
    <row r="75" spans="1:17" ht="42.75" outlineLevel="1">
      <c r="B75" s="808" t="s">
        <v>1082</v>
      </c>
      <c r="C75" s="921"/>
      <c r="D75" s="35"/>
      <c r="E75" s="35"/>
      <c r="F75" s="35"/>
      <c r="G75" s="35"/>
      <c r="H75" s="35"/>
      <c r="I75" s="35"/>
      <c r="J75" s="35"/>
      <c r="K75" s="35"/>
      <c r="L75" s="35"/>
      <c r="M75" s="35"/>
      <c r="N75" s="35">
        <v>-0.32440000000000002</v>
      </c>
      <c r="O75" s="57">
        <v>-0.32440000000000002</v>
      </c>
      <c r="P75" s="35"/>
      <c r="Q75" s="35"/>
    </row>
    <row r="76" spans="1:17" ht="28.5" outlineLevel="1">
      <c r="B76" s="808" t="s">
        <v>1083</v>
      </c>
      <c r="C76" s="921"/>
      <c r="D76" s="35"/>
      <c r="E76" s="35"/>
      <c r="F76" s="35"/>
      <c r="G76" s="35"/>
      <c r="H76" s="35"/>
      <c r="I76" s="35"/>
      <c r="J76" s="35"/>
      <c r="K76" s="35"/>
      <c r="L76" s="35"/>
      <c r="M76" s="35"/>
      <c r="N76" s="35">
        <v>-5.1999999999999998E-2</v>
      </c>
      <c r="O76" s="35">
        <v>-5.1999999999999998E-2</v>
      </c>
      <c r="P76" s="35"/>
      <c r="Q76" s="35"/>
    </row>
    <row r="77" spans="1:17" ht="42.75" outlineLevel="1">
      <c r="B77" s="808" t="s">
        <v>1084</v>
      </c>
      <c r="C77" s="921"/>
      <c r="D77" s="35"/>
      <c r="E77" s="35"/>
      <c r="F77" s="35"/>
      <c r="G77" s="35"/>
      <c r="H77" s="35"/>
      <c r="I77" s="35"/>
      <c r="J77" s="35"/>
      <c r="K77" s="35"/>
      <c r="L77" s="35"/>
      <c r="M77" s="35"/>
      <c r="N77" s="35">
        <v>-1.5100000000000001E-2</v>
      </c>
      <c r="O77" s="57"/>
      <c r="P77" s="35"/>
      <c r="Q77" s="35"/>
    </row>
    <row r="78" spans="1:17" ht="28.5" outlineLevel="1">
      <c r="B78" s="808" t="s">
        <v>1085</v>
      </c>
      <c r="C78" s="921"/>
      <c r="D78" s="35"/>
      <c r="E78" s="35"/>
      <c r="F78" s="35"/>
      <c r="G78" s="35"/>
      <c r="H78" s="35"/>
      <c r="I78" s="35"/>
      <c r="J78" s="35"/>
      <c r="K78" s="35"/>
      <c r="L78" s="35"/>
      <c r="M78" s="35"/>
      <c r="N78" s="35">
        <v>-3.0700000000000002E-2</v>
      </c>
      <c r="O78" s="57"/>
      <c r="P78" s="35"/>
      <c r="Q78" s="35"/>
    </row>
    <row r="79" spans="1:17" ht="28.5" outlineLevel="1">
      <c r="B79" s="808" t="s">
        <v>1086</v>
      </c>
      <c r="C79" s="921"/>
      <c r="D79" s="35"/>
      <c r="E79" s="35"/>
      <c r="F79" s="35"/>
      <c r="G79" s="35"/>
      <c r="H79" s="35"/>
      <c r="I79" s="35"/>
      <c r="J79" s="35"/>
      <c r="K79" s="35"/>
      <c r="L79" s="35"/>
      <c r="M79" s="35"/>
      <c r="N79" s="35">
        <v>1.24E-2</v>
      </c>
      <c r="O79" s="57">
        <v>1.24E-2</v>
      </c>
      <c r="P79" s="35"/>
      <c r="Q79" s="35"/>
    </row>
    <row r="80" spans="1:17" ht="28.5" outlineLevel="1">
      <c r="B80" s="808" t="s">
        <v>1087</v>
      </c>
      <c r="C80" s="921"/>
      <c r="D80" s="35"/>
      <c r="E80" s="35"/>
      <c r="F80" s="35"/>
      <c r="G80" s="35"/>
      <c r="H80" s="35"/>
      <c r="I80" s="35"/>
      <c r="J80" s="35"/>
      <c r="K80" s="35"/>
      <c r="L80" s="35"/>
      <c r="M80" s="35"/>
      <c r="N80" s="35"/>
      <c r="O80" s="57">
        <v>-5.9999999999999995E-4</v>
      </c>
      <c r="P80" s="57">
        <v>-5.9999999999999995E-4</v>
      </c>
      <c r="Q80" s="35"/>
    </row>
    <row r="81" spans="1:17" ht="28.5" outlineLevel="1">
      <c r="B81" s="808" t="s">
        <v>1090</v>
      </c>
      <c r="C81" s="921"/>
      <c r="D81" s="35"/>
      <c r="E81" s="35"/>
      <c r="F81" s="35"/>
      <c r="G81" s="35"/>
      <c r="H81" s="35"/>
      <c r="I81" s="35"/>
      <c r="J81" s="35"/>
      <c r="K81" s="35"/>
      <c r="L81" s="35"/>
      <c r="M81" s="35"/>
      <c r="N81" s="35"/>
      <c r="O81" s="57">
        <v>-5.2699999999999997E-2</v>
      </c>
      <c r="P81" s="57">
        <v>-5.2699999999999997E-2</v>
      </c>
      <c r="Q81" s="35"/>
    </row>
    <row r="82" spans="1:17" ht="28.5" outlineLevel="1">
      <c r="B82" s="808" t="s">
        <v>1089</v>
      </c>
      <c r="C82" s="921"/>
      <c r="D82" s="35"/>
      <c r="E82" s="35"/>
      <c r="F82" s="35"/>
      <c r="G82" s="35"/>
      <c r="H82" s="35"/>
      <c r="I82" s="35"/>
      <c r="J82" s="35"/>
      <c r="K82" s="35"/>
      <c r="L82" s="35"/>
      <c r="M82" s="35"/>
      <c r="N82" s="35"/>
      <c r="O82" s="810"/>
      <c r="P82" s="810">
        <v>-0.2757</v>
      </c>
      <c r="Q82" s="35"/>
    </row>
    <row r="83" spans="1:17">
      <c r="B83" s="468" t="s">
        <v>510</v>
      </c>
      <c r="C83" s="924"/>
      <c r="D83" s="54">
        <f>SUM(D69:D82)</f>
        <v>0</v>
      </c>
      <c r="E83" s="54">
        <f t="shared" ref="E83:N83" si="17">SUM(E69:E82)</f>
        <v>0</v>
      </c>
      <c r="F83" s="54">
        <f t="shared" si="17"/>
        <v>0</v>
      </c>
      <c r="G83" s="54">
        <f t="shared" si="17"/>
        <v>0</v>
      </c>
      <c r="H83" s="54">
        <f t="shared" si="17"/>
        <v>0</v>
      </c>
      <c r="I83" s="54">
        <f t="shared" si="17"/>
        <v>0</v>
      </c>
      <c r="J83" s="54">
        <f t="shared" si="17"/>
        <v>0</v>
      </c>
      <c r="K83" s="54">
        <f t="shared" si="17"/>
        <v>0</v>
      </c>
      <c r="L83" s="54">
        <f t="shared" si="17"/>
        <v>6.3564000000000007</v>
      </c>
      <c r="M83" s="54">
        <f t="shared" si="17"/>
        <v>6.5975000000000001</v>
      </c>
      <c r="N83" s="54">
        <f t="shared" si="17"/>
        <v>6.2434000000000003</v>
      </c>
      <c r="O83" s="54">
        <f t="shared" ref="O83:P83" si="18">SUM(O69:O82)</f>
        <v>6.4040000000000008</v>
      </c>
      <c r="P83" s="54">
        <f t="shared" si="18"/>
        <v>6.5939000000000005</v>
      </c>
      <c r="Q83" s="54">
        <f t="shared" ref="Q83" si="19">SUM(Q69:Q82)</f>
        <v>0</v>
      </c>
    </row>
    <row r="84" spans="1:17">
      <c r="B84" s="434" t="s">
        <v>511</v>
      </c>
      <c r="C84" s="431"/>
      <c r="D84" s="58"/>
      <c r="E84" s="428">
        <f t="shared" ref="E84:Q84" si="20">ROUND(SUM(D83*E17+E83*E18)/12,4)</f>
        <v>0</v>
      </c>
      <c r="F84" s="428">
        <f t="shared" si="20"/>
        <v>0</v>
      </c>
      <c r="G84" s="428">
        <f t="shared" si="20"/>
        <v>0</v>
      </c>
      <c r="H84" s="428">
        <f t="shared" si="20"/>
        <v>0</v>
      </c>
      <c r="I84" s="428">
        <f t="shared" si="20"/>
        <v>0</v>
      </c>
      <c r="J84" s="428">
        <f t="shared" si="20"/>
        <v>0</v>
      </c>
      <c r="K84" s="428">
        <f t="shared" si="20"/>
        <v>0</v>
      </c>
      <c r="L84" s="428">
        <f t="shared" si="20"/>
        <v>6.3563999999999998</v>
      </c>
      <c r="M84" s="428">
        <f t="shared" si="20"/>
        <v>6.5975000000000001</v>
      </c>
      <c r="N84" s="428">
        <f t="shared" si="20"/>
        <v>6.3023999999999996</v>
      </c>
      <c r="O84" s="428">
        <f t="shared" si="20"/>
        <v>6.4039999999999999</v>
      </c>
      <c r="P84" s="428">
        <f t="shared" si="20"/>
        <v>6.5938999999999997</v>
      </c>
      <c r="Q84" s="428">
        <f t="shared" si="20"/>
        <v>0</v>
      </c>
    </row>
    <row r="85" spans="1:17" s="3" customFormat="1" ht="14.25">
      <c r="A85" s="4"/>
      <c r="B85" s="434"/>
      <c r="C85" s="431"/>
      <c r="D85" s="58"/>
      <c r="E85" s="58"/>
      <c r="F85" s="58"/>
      <c r="G85" s="58"/>
      <c r="H85" s="58"/>
      <c r="I85" s="58"/>
      <c r="J85" s="58"/>
      <c r="K85" s="58"/>
      <c r="L85" s="435"/>
      <c r="M85" s="435"/>
      <c r="N85" s="435"/>
      <c r="O85" s="435"/>
      <c r="P85" s="435"/>
      <c r="Q85" s="435"/>
    </row>
    <row r="86" spans="1:17" s="53" customFormat="1">
      <c r="A86" s="51"/>
      <c r="B86" s="523" t="str">
        <f>'1.  LRAMVA Summary'!B35</f>
        <v>Large Use</v>
      </c>
      <c r="C86" s="923" t="str">
        <f>'2. LRAMVA Threshold'!I44</f>
        <v>kW</v>
      </c>
      <c r="D86" s="35"/>
      <c r="E86" s="35"/>
      <c r="F86" s="35"/>
      <c r="G86" s="35"/>
      <c r="H86" s="35"/>
      <c r="I86" s="35"/>
      <c r="J86" s="35"/>
      <c r="K86" s="35"/>
      <c r="L86" s="35">
        <v>6.5819999999999999</v>
      </c>
      <c r="M86" s="35">
        <v>6.8407</v>
      </c>
      <c r="N86" s="35">
        <v>7.0664999999999996</v>
      </c>
      <c r="O86" s="57">
        <v>7.3909000000000002</v>
      </c>
      <c r="P86" s="35">
        <v>7.5010000000000003</v>
      </c>
      <c r="Q86" s="35"/>
    </row>
    <row r="87" spans="1:17" outlineLevel="1">
      <c r="B87" s="468" t="s">
        <v>508</v>
      </c>
      <c r="C87" s="921"/>
      <c r="D87" s="35"/>
      <c r="E87" s="35"/>
      <c r="F87" s="35"/>
      <c r="G87" s="35"/>
      <c r="H87" s="35"/>
      <c r="I87" s="35"/>
      <c r="J87" s="35"/>
      <c r="K87" s="35"/>
      <c r="L87" s="35">
        <v>0.13819999999999999</v>
      </c>
      <c r="M87" s="35">
        <v>0.13819999999999999</v>
      </c>
      <c r="N87" s="35"/>
      <c r="O87" s="57"/>
      <c r="P87" s="35"/>
      <c r="Q87" s="35"/>
    </row>
    <row r="88" spans="1:17" outlineLevel="1">
      <c r="B88" s="468" t="s">
        <v>509</v>
      </c>
      <c r="C88" s="921"/>
      <c r="D88" s="35"/>
      <c r="E88" s="35"/>
      <c r="F88" s="35"/>
      <c r="G88" s="35"/>
      <c r="H88" s="35"/>
      <c r="I88" s="35"/>
      <c r="J88" s="35"/>
      <c r="K88" s="35"/>
      <c r="L88" s="35">
        <v>4.0599999999999997E-2</v>
      </c>
      <c r="M88" s="35">
        <v>4.0599999999999997E-2</v>
      </c>
      <c r="N88" s="35"/>
      <c r="O88" s="57"/>
      <c r="P88" s="35"/>
      <c r="Q88" s="35"/>
    </row>
    <row r="89" spans="1:17" ht="28.5" outlineLevel="1">
      <c r="B89" s="808" t="s">
        <v>1078</v>
      </c>
      <c r="C89" s="921"/>
      <c r="D89" s="35"/>
      <c r="E89" s="35"/>
      <c r="F89" s="35"/>
      <c r="G89" s="35"/>
      <c r="H89" s="35"/>
      <c r="I89" s="35"/>
      <c r="J89" s="35"/>
      <c r="K89" s="35"/>
      <c r="L89" s="35">
        <v>6.4799999999999996E-2</v>
      </c>
      <c r="M89" s="35">
        <v>6.4799999999999996E-2</v>
      </c>
      <c r="N89" s="35"/>
      <c r="O89" s="57"/>
      <c r="P89" s="35"/>
      <c r="Q89" s="35"/>
    </row>
    <row r="90" spans="1:17" ht="28.5" outlineLevel="1">
      <c r="B90" s="808" t="s">
        <v>1079</v>
      </c>
      <c r="C90" s="921"/>
      <c r="D90" s="35"/>
      <c r="E90" s="35"/>
      <c r="F90" s="35"/>
      <c r="G90" s="35"/>
      <c r="H90" s="35"/>
      <c r="I90" s="35"/>
      <c r="J90" s="35"/>
      <c r="K90" s="35"/>
      <c r="L90" s="35"/>
      <c r="M90" s="35"/>
      <c r="N90" s="35">
        <v>8.1299999999999997E-2</v>
      </c>
      <c r="O90" s="57"/>
      <c r="P90" s="35"/>
      <c r="Q90" s="35"/>
    </row>
    <row r="91" spans="1:17" ht="28.5" outlineLevel="1">
      <c r="B91" s="808" t="s">
        <v>1080</v>
      </c>
      <c r="C91" s="921"/>
      <c r="D91" s="35"/>
      <c r="E91" s="35"/>
      <c r="F91" s="35"/>
      <c r="G91" s="35"/>
      <c r="H91" s="35"/>
      <c r="I91" s="35"/>
      <c r="J91" s="35"/>
      <c r="K91" s="35"/>
      <c r="L91" s="35"/>
      <c r="M91" s="35"/>
      <c r="N91" s="35">
        <v>7.3599999999999999E-2</v>
      </c>
      <c r="O91" s="57"/>
      <c r="P91" s="35"/>
      <c r="Q91" s="35"/>
    </row>
    <row r="92" spans="1:17" ht="42.75" outlineLevel="1">
      <c r="B92" s="808" t="s">
        <v>1082</v>
      </c>
      <c r="C92" s="921"/>
      <c r="D92" s="35"/>
      <c r="E92" s="35"/>
      <c r="F92" s="35"/>
      <c r="G92" s="35"/>
      <c r="H92" s="35"/>
      <c r="I92" s="35"/>
      <c r="J92" s="35"/>
      <c r="K92" s="35"/>
      <c r="L92" s="35"/>
      <c r="M92" s="35"/>
      <c r="N92" s="35">
        <v>-0.38269999999999998</v>
      </c>
      <c r="O92" s="57">
        <v>-0.38269999999999998</v>
      </c>
      <c r="P92" s="35"/>
      <c r="Q92" s="35"/>
    </row>
    <row r="93" spans="1:17" ht="28.5" outlineLevel="1">
      <c r="B93" s="808" t="s">
        <v>1083</v>
      </c>
      <c r="C93" s="921"/>
      <c r="D93" s="35"/>
      <c r="E93" s="35"/>
      <c r="F93" s="35"/>
      <c r="G93" s="35"/>
      <c r="H93" s="35"/>
      <c r="I93" s="35"/>
      <c r="J93" s="35"/>
      <c r="K93" s="35"/>
      <c r="L93" s="35"/>
      <c r="M93" s="35"/>
      <c r="N93" s="35">
        <v>-6.13E-2</v>
      </c>
      <c r="O93" s="35">
        <v>-6.13E-2</v>
      </c>
      <c r="P93" s="35"/>
      <c r="Q93" s="35"/>
    </row>
    <row r="94" spans="1:17" ht="42.75" outlineLevel="1">
      <c r="B94" s="808" t="s">
        <v>1084</v>
      </c>
      <c r="C94" s="921"/>
      <c r="D94" s="35"/>
      <c r="E94" s="35"/>
      <c r="F94" s="35"/>
      <c r="G94" s="35"/>
      <c r="H94" s="35"/>
      <c r="I94" s="35"/>
      <c r="J94" s="35"/>
      <c r="K94" s="35"/>
      <c r="L94" s="35"/>
      <c r="M94" s="35"/>
      <c r="N94" s="35">
        <v>-1.78E-2</v>
      </c>
      <c r="O94" s="57"/>
      <c r="P94" s="35"/>
      <c r="Q94" s="35"/>
    </row>
    <row r="95" spans="1:17" ht="28.5" outlineLevel="1">
      <c r="B95" s="808" t="s">
        <v>1085</v>
      </c>
      <c r="C95" s="921"/>
      <c r="D95" s="35"/>
      <c r="E95" s="35"/>
      <c r="F95" s="35"/>
      <c r="G95" s="35"/>
      <c r="H95" s="35"/>
      <c r="I95" s="35"/>
      <c r="J95" s="35"/>
      <c r="K95" s="35"/>
      <c r="L95" s="35"/>
      <c r="M95" s="35"/>
      <c r="N95" s="35">
        <v>-3.6200000000000003E-2</v>
      </c>
      <c r="O95" s="57"/>
      <c r="P95" s="35"/>
      <c r="Q95" s="35"/>
    </row>
    <row r="96" spans="1:17" ht="28.5" outlineLevel="1">
      <c r="B96" s="808" t="s">
        <v>1086</v>
      </c>
      <c r="C96" s="921"/>
      <c r="D96" s="35"/>
      <c r="E96" s="35"/>
      <c r="F96" s="35"/>
      <c r="G96" s="35"/>
      <c r="H96" s="35"/>
      <c r="I96" s="35"/>
      <c r="J96" s="35"/>
      <c r="K96" s="35"/>
      <c r="L96" s="35"/>
      <c r="M96" s="35"/>
      <c r="N96" s="35">
        <v>1.95E-2</v>
      </c>
      <c r="O96" s="35">
        <v>1.95E-2</v>
      </c>
      <c r="P96" s="35"/>
      <c r="Q96" s="35"/>
    </row>
    <row r="97" spans="1:17" ht="28.5" outlineLevel="1">
      <c r="B97" s="808" t="s">
        <v>1087</v>
      </c>
      <c r="C97" s="921"/>
      <c r="D97" s="35"/>
      <c r="E97" s="35"/>
      <c r="F97" s="35"/>
      <c r="G97" s="35"/>
      <c r="H97" s="35"/>
      <c r="I97" s="35"/>
      <c r="J97" s="35"/>
      <c r="K97" s="35"/>
      <c r="L97" s="35"/>
      <c r="M97" s="35"/>
      <c r="N97" s="35"/>
      <c r="O97" s="810">
        <v>-5.9999999999999995E-4</v>
      </c>
      <c r="P97" s="810">
        <v>-5.9999999999999995E-4</v>
      </c>
      <c r="Q97" s="35"/>
    </row>
    <row r="98" spans="1:17" ht="28.5" outlineLevel="1">
      <c r="B98" s="808" t="s">
        <v>1090</v>
      </c>
      <c r="C98" s="921"/>
      <c r="D98" s="35"/>
      <c r="E98" s="35"/>
      <c r="F98" s="35"/>
      <c r="G98" s="35"/>
      <c r="H98" s="35"/>
      <c r="I98" s="35"/>
      <c r="J98" s="35"/>
      <c r="K98" s="35"/>
      <c r="L98" s="35"/>
      <c r="M98" s="35"/>
      <c r="N98" s="35"/>
      <c r="O98" s="810">
        <v>-6.2199999999999998E-2</v>
      </c>
      <c r="P98" s="810">
        <v>-6.2199999999999998E-2</v>
      </c>
      <c r="Q98" s="35"/>
    </row>
    <row r="99" spans="1:17" ht="28.5" outlineLevel="1">
      <c r="B99" s="808" t="s">
        <v>1089</v>
      </c>
      <c r="C99" s="921"/>
      <c r="D99" s="35"/>
      <c r="E99" s="35"/>
      <c r="F99" s="35"/>
      <c r="G99" s="35"/>
      <c r="H99" s="35"/>
      <c r="I99" s="35"/>
      <c r="J99" s="35"/>
      <c r="K99" s="35"/>
      <c r="L99" s="35"/>
      <c r="M99" s="35"/>
      <c r="N99" s="35"/>
      <c r="O99" s="810"/>
      <c r="P99" s="810">
        <v>-0.32529999999999998</v>
      </c>
      <c r="Q99" s="35"/>
    </row>
    <row r="100" spans="1:17">
      <c r="B100" s="468" t="s">
        <v>510</v>
      </c>
      <c r="C100" s="924"/>
      <c r="D100" s="54">
        <f>SUM(D86:D99)</f>
        <v>0</v>
      </c>
      <c r="E100" s="54">
        <f t="shared" ref="E100:N100" si="21">SUM(E86:E99)</f>
        <v>0</v>
      </c>
      <c r="F100" s="54">
        <f t="shared" si="21"/>
        <v>0</v>
      </c>
      <c r="G100" s="54">
        <f t="shared" si="21"/>
        <v>0</v>
      </c>
      <c r="H100" s="54">
        <f t="shared" si="21"/>
        <v>0</v>
      </c>
      <c r="I100" s="54">
        <f t="shared" si="21"/>
        <v>0</v>
      </c>
      <c r="J100" s="54">
        <f t="shared" si="21"/>
        <v>0</v>
      </c>
      <c r="K100" s="54">
        <f t="shared" si="21"/>
        <v>0</v>
      </c>
      <c r="L100" s="54">
        <f t="shared" si="21"/>
        <v>6.8256000000000006</v>
      </c>
      <c r="M100" s="54">
        <f t="shared" si="21"/>
        <v>7.0843000000000007</v>
      </c>
      <c r="N100" s="54">
        <f t="shared" si="21"/>
        <v>6.7428999999999988</v>
      </c>
      <c r="O100" s="54">
        <f t="shared" ref="O100:P100" si="22">SUM(O86:O99)</f>
        <v>6.9036</v>
      </c>
      <c r="P100" s="54">
        <f t="shared" si="22"/>
        <v>7.1128999999999998</v>
      </c>
      <c r="Q100" s="54">
        <f t="shared" ref="Q100" si="23">SUM(Q86:Q99)</f>
        <v>0</v>
      </c>
    </row>
    <row r="101" spans="1:17">
      <c r="B101" s="434" t="s">
        <v>511</v>
      </c>
      <c r="C101" s="431"/>
      <c r="D101" s="58"/>
      <c r="E101" s="428">
        <f t="shared" ref="E101:Q101" si="24">ROUND(SUM(D100*E17+E100*E18)/12,4)</f>
        <v>0</v>
      </c>
      <c r="F101" s="428">
        <f t="shared" si="24"/>
        <v>0</v>
      </c>
      <c r="G101" s="428">
        <f t="shared" si="24"/>
        <v>0</v>
      </c>
      <c r="H101" s="428">
        <f t="shared" si="24"/>
        <v>0</v>
      </c>
      <c r="I101" s="428">
        <f t="shared" si="24"/>
        <v>0</v>
      </c>
      <c r="J101" s="428">
        <f t="shared" si="24"/>
        <v>0</v>
      </c>
      <c r="K101" s="428">
        <f t="shared" si="24"/>
        <v>0</v>
      </c>
      <c r="L101" s="428">
        <f t="shared" si="24"/>
        <v>6.8255999999999997</v>
      </c>
      <c r="M101" s="428">
        <f t="shared" si="24"/>
        <v>7.0842999999999998</v>
      </c>
      <c r="N101" s="428">
        <f t="shared" si="24"/>
        <v>6.7998000000000003</v>
      </c>
      <c r="O101" s="428">
        <f t="shared" si="24"/>
        <v>6.9036</v>
      </c>
      <c r="P101" s="428">
        <f t="shared" si="24"/>
        <v>7.1128999999999998</v>
      </c>
      <c r="Q101" s="428">
        <f t="shared" si="24"/>
        <v>0</v>
      </c>
    </row>
    <row r="102" spans="1:17" s="3" customFormat="1" ht="14.25">
      <c r="A102" s="4"/>
      <c r="B102" s="434"/>
      <c r="C102" s="431"/>
      <c r="D102" s="58"/>
      <c r="E102" s="58"/>
      <c r="F102" s="58"/>
      <c r="G102" s="58"/>
      <c r="H102" s="58"/>
      <c r="I102" s="58"/>
      <c r="J102" s="58"/>
      <c r="K102" s="58"/>
      <c r="L102" s="435"/>
      <c r="M102" s="435"/>
      <c r="N102" s="435"/>
      <c r="O102" s="435"/>
      <c r="P102" s="435"/>
      <c r="Q102" s="435"/>
    </row>
    <row r="103" spans="1:17" s="53" customFormat="1">
      <c r="A103" s="51"/>
      <c r="B103" s="523">
        <f>'1.  LRAMVA Summary'!B36</f>
        <v>0</v>
      </c>
      <c r="C103" s="923">
        <f>'2. LRAMVA Threshold'!J44</f>
        <v>0</v>
      </c>
      <c r="D103" s="35"/>
      <c r="E103" s="35"/>
      <c r="F103" s="35"/>
      <c r="G103" s="35"/>
      <c r="H103" s="35"/>
      <c r="I103" s="35"/>
      <c r="J103" s="35"/>
      <c r="K103" s="35"/>
      <c r="L103" s="35"/>
      <c r="M103" s="35"/>
      <c r="N103" s="35"/>
      <c r="O103" s="35"/>
      <c r="P103" s="35"/>
      <c r="Q103" s="35"/>
    </row>
    <row r="104" spans="1:17" outlineLevel="1">
      <c r="B104" s="468" t="s">
        <v>508</v>
      </c>
      <c r="C104" s="921"/>
      <c r="D104" s="35"/>
      <c r="E104" s="35"/>
      <c r="F104" s="35"/>
      <c r="G104" s="35"/>
      <c r="H104" s="35"/>
      <c r="I104" s="35"/>
      <c r="J104" s="35"/>
      <c r="K104" s="35"/>
      <c r="L104" s="35"/>
      <c r="M104" s="35"/>
      <c r="N104" s="35"/>
      <c r="O104" s="35"/>
      <c r="P104" s="35"/>
      <c r="Q104" s="35"/>
    </row>
    <row r="105" spans="1:17" outlineLevel="1">
      <c r="B105" s="468" t="s">
        <v>509</v>
      </c>
      <c r="C105" s="921"/>
      <c r="D105" s="35"/>
      <c r="E105" s="35"/>
      <c r="F105" s="35"/>
      <c r="G105" s="35"/>
      <c r="H105" s="35"/>
      <c r="I105" s="35"/>
      <c r="J105" s="35"/>
      <c r="K105" s="35"/>
      <c r="L105" s="35"/>
      <c r="M105" s="35"/>
      <c r="N105" s="35"/>
      <c r="O105" s="35"/>
      <c r="P105" s="35"/>
      <c r="Q105" s="35"/>
    </row>
    <row r="106" spans="1:17" outlineLevel="1">
      <c r="B106" s="468" t="s">
        <v>487</v>
      </c>
      <c r="C106" s="921"/>
      <c r="D106" s="35"/>
      <c r="E106" s="35"/>
      <c r="F106" s="35"/>
      <c r="G106" s="35"/>
      <c r="H106" s="35"/>
      <c r="I106" s="35"/>
      <c r="J106" s="35"/>
      <c r="K106" s="35"/>
      <c r="L106" s="35"/>
      <c r="M106" s="35"/>
      <c r="N106" s="35"/>
      <c r="O106" s="35"/>
      <c r="P106" s="35"/>
      <c r="Q106" s="35"/>
    </row>
    <row r="107" spans="1:17">
      <c r="B107" s="468" t="s">
        <v>510</v>
      </c>
      <c r="C107" s="924"/>
      <c r="D107" s="54">
        <f>SUM(D103:D106)</f>
        <v>0</v>
      </c>
      <c r="E107" s="54">
        <f t="shared" ref="E107:N107" si="25">SUM(E103:E106)</f>
        <v>0</v>
      </c>
      <c r="F107" s="54">
        <f t="shared" si="25"/>
        <v>0</v>
      </c>
      <c r="G107" s="54">
        <f t="shared" si="25"/>
        <v>0</v>
      </c>
      <c r="H107" s="54">
        <f t="shared" si="25"/>
        <v>0</v>
      </c>
      <c r="I107" s="54">
        <f t="shared" si="25"/>
        <v>0</v>
      </c>
      <c r="J107" s="54">
        <f t="shared" si="25"/>
        <v>0</v>
      </c>
      <c r="K107" s="54">
        <f t="shared" si="25"/>
        <v>0</v>
      </c>
      <c r="L107" s="54">
        <f t="shared" si="25"/>
        <v>0</v>
      </c>
      <c r="M107" s="54">
        <f t="shared" si="25"/>
        <v>0</v>
      </c>
      <c r="N107" s="54">
        <f t="shared" si="25"/>
        <v>0</v>
      </c>
      <c r="O107" s="54">
        <f t="shared" ref="O107:P107" si="26">SUM(O103:O106)</f>
        <v>0</v>
      </c>
      <c r="P107" s="54">
        <f t="shared" si="26"/>
        <v>0</v>
      </c>
      <c r="Q107" s="54">
        <f t="shared" ref="Q107" si="27">SUM(Q103:Q106)</f>
        <v>0</v>
      </c>
    </row>
    <row r="108" spans="1:17">
      <c r="B108" s="434" t="s">
        <v>511</v>
      </c>
      <c r="C108" s="431"/>
      <c r="D108" s="58"/>
      <c r="E108" s="428">
        <f t="shared" ref="E108:Q108" si="28">ROUND(SUM(D107*E17+E107*E18)/12,4)</f>
        <v>0</v>
      </c>
      <c r="F108" s="428">
        <f t="shared" si="28"/>
        <v>0</v>
      </c>
      <c r="G108" s="428">
        <f t="shared" si="28"/>
        <v>0</v>
      </c>
      <c r="H108" s="428">
        <f t="shared" si="28"/>
        <v>0</v>
      </c>
      <c r="I108" s="428">
        <f t="shared" si="28"/>
        <v>0</v>
      </c>
      <c r="J108" s="428">
        <f t="shared" si="28"/>
        <v>0</v>
      </c>
      <c r="K108" s="428">
        <f t="shared" si="28"/>
        <v>0</v>
      </c>
      <c r="L108" s="428">
        <f t="shared" si="28"/>
        <v>0</v>
      </c>
      <c r="M108" s="428">
        <f t="shared" si="28"/>
        <v>0</v>
      </c>
      <c r="N108" s="428">
        <f t="shared" si="28"/>
        <v>0</v>
      </c>
      <c r="O108" s="428">
        <f t="shared" si="28"/>
        <v>0</v>
      </c>
      <c r="P108" s="428">
        <f t="shared" si="28"/>
        <v>0</v>
      </c>
      <c r="Q108" s="428">
        <f t="shared" si="28"/>
        <v>0</v>
      </c>
    </row>
    <row r="109" spans="1:17">
      <c r="B109" s="59"/>
      <c r="C109" s="64"/>
      <c r="D109" s="58"/>
      <c r="E109" s="58"/>
      <c r="F109" s="58"/>
      <c r="G109" s="58"/>
      <c r="H109" s="58"/>
      <c r="I109" s="58"/>
      <c r="J109" s="58"/>
      <c r="K109" s="58"/>
      <c r="L109" s="430"/>
      <c r="M109" s="430"/>
      <c r="N109" s="430"/>
      <c r="O109" s="430"/>
      <c r="P109" s="430"/>
      <c r="Q109" s="430"/>
    </row>
    <row r="110" spans="1:17" s="53" customFormat="1">
      <c r="A110" s="51"/>
      <c r="B110" s="523">
        <f>'1.  LRAMVA Summary'!B37</f>
        <v>0</v>
      </c>
      <c r="C110" s="923">
        <f>'2. LRAMVA Threshold'!K44</f>
        <v>0</v>
      </c>
      <c r="D110" s="35"/>
      <c r="E110" s="35"/>
      <c r="F110" s="35"/>
      <c r="G110" s="35"/>
      <c r="H110" s="35"/>
      <c r="I110" s="35"/>
      <c r="J110" s="35"/>
      <c r="K110" s="35"/>
      <c r="L110" s="35"/>
      <c r="M110" s="35"/>
      <c r="N110" s="35"/>
      <c r="O110" s="35"/>
      <c r="P110" s="35"/>
      <c r="Q110" s="35"/>
    </row>
    <row r="111" spans="1:17" outlineLevel="1">
      <c r="B111" s="468" t="s">
        <v>508</v>
      </c>
      <c r="C111" s="921"/>
      <c r="D111" s="35"/>
      <c r="E111" s="35"/>
      <c r="F111" s="35"/>
      <c r="G111" s="35"/>
      <c r="H111" s="35"/>
      <c r="I111" s="35"/>
      <c r="J111" s="35"/>
      <c r="K111" s="35"/>
      <c r="L111" s="35"/>
      <c r="M111" s="35"/>
      <c r="N111" s="35"/>
      <c r="O111" s="35"/>
      <c r="P111" s="35"/>
      <c r="Q111" s="35"/>
    </row>
    <row r="112" spans="1:17" outlineLevel="1">
      <c r="B112" s="468" t="s">
        <v>509</v>
      </c>
      <c r="C112" s="921"/>
      <c r="D112" s="35"/>
      <c r="E112" s="35"/>
      <c r="F112" s="35"/>
      <c r="G112" s="35"/>
      <c r="H112" s="35"/>
      <c r="I112" s="35"/>
      <c r="J112" s="35"/>
      <c r="K112" s="35"/>
      <c r="L112" s="35"/>
      <c r="M112" s="35"/>
      <c r="N112" s="35"/>
      <c r="O112" s="35"/>
      <c r="P112" s="35"/>
      <c r="Q112" s="35"/>
    </row>
    <row r="113" spans="1:17" outlineLevel="1">
      <c r="B113" s="468" t="s">
        <v>487</v>
      </c>
      <c r="C113" s="921"/>
      <c r="D113" s="35"/>
      <c r="E113" s="35"/>
      <c r="F113" s="35"/>
      <c r="G113" s="35"/>
      <c r="H113" s="35"/>
      <c r="I113" s="35"/>
      <c r="J113" s="35"/>
      <c r="K113" s="35"/>
      <c r="L113" s="35"/>
      <c r="M113" s="35"/>
      <c r="N113" s="35"/>
      <c r="O113" s="35"/>
      <c r="P113" s="35"/>
      <c r="Q113" s="35"/>
    </row>
    <row r="114" spans="1:17">
      <c r="B114" s="468" t="s">
        <v>510</v>
      </c>
      <c r="C114" s="924"/>
      <c r="D114" s="54">
        <f>SUM(D110:D113)</f>
        <v>0</v>
      </c>
      <c r="E114" s="54">
        <f t="shared" ref="E114:N114" si="29">SUM(E110:E113)</f>
        <v>0</v>
      </c>
      <c r="F114" s="54">
        <f>SUM(F110:F113)</f>
        <v>0</v>
      </c>
      <c r="G114" s="54">
        <f t="shared" si="29"/>
        <v>0</v>
      </c>
      <c r="H114" s="54">
        <f t="shared" si="29"/>
        <v>0</v>
      </c>
      <c r="I114" s="54">
        <f t="shared" si="29"/>
        <v>0</v>
      </c>
      <c r="J114" s="54">
        <f t="shared" si="29"/>
        <v>0</v>
      </c>
      <c r="K114" s="54">
        <f t="shared" si="29"/>
        <v>0</v>
      </c>
      <c r="L114" s="54">
        <f t="shared" si="29"/>
        <v>0</v>
      </c>
      <c r="M114" s="54">
        <f t="shared" si="29"/>
        <v>0</v>
      </c>
      <c r="N114" s="54">
        <f t="shared" si="29"/>
        <v>0</v>
      </c>
      <c r="O114" s="54">
        <f t="shared" ref="O114:P114" si="30">SUM(O110:O113)</f>
        <v>0</v>
      </c>
      <c r="P114" s="54">
        <f t="shared" si="30"/>
        <v>0</v>
      </c>
      <c r="Q114" s="54">
        <f t="shared" ref="Q114" si="31">SUM(Q110:Q113)</f>
        <v>0</v>
      </c>
    </row>
    <row r="115" spans="1:17">
      <c r="B115" s="434" t="s">
        <v>511</v>
      </c>
      <c r="C115" s="431"/>
      <c r="D115" s="58"/>
      <c r="E115" s="428">
        <f t="shared" ref="E115:Q115" si="32">ROUND(SUM(D114*E17+E114*E18)/12,4)</f>
        <v>0</v>
      </c>
      <c r="F115" s="428">
        <f t="shared" si="32"/>
        <v>0</v>
      </c>
      <c r="G115" s="428">
        <f t="shared" si="32"/>
        <v>0</v>
      </c>
      <c r="H115" s="428">
        <f t="shared" si="32"/>
        <v>0</v>
      </c>
      <c r="I115" s="428">
        <f t="shared" si="32"/>
        <v>0</v>
      </c>
      <c r="J115" s="428">
        <f t="shared" si="32"/>
        <v>0</v>
      </c>
      <c r="K115" s="428">
        <f t="shared" si="32"/>
        <v>0</v>
      </c>
      <c r="L115" s="428">
        <f t="shared" si="32"/>
        <v>0</v>
      </c>
      <c r="M115" s="428">
        <f t="shared" si="32"/>
        <v>0</v>
      </c>
      <c r="N115" s="428">
        <f t="shared" si="32"/>
        <v>0</v>
      </c>
      <c r="O115" s="428">
        <f t="shared" si="32"/>
        <v>0</v>
      </c>
      <c r="P115" s="428">
        <f t="shared" si="32"/>
        <v>0</v>
      </c>
      <c r="Q115" s="428">
        <f t="shared" si="32"/>
        <v>0</v>
      </c>
    </row>
    <row r="116" spans="1:17">
      <c r="B116" s="425"/>
      <c r="C116" s="431"/>
      <c r="D116" s="58"/>
      <c r="E116" s="428"/>
      <c r="F116" s="428"/>
      <c r="G116" s="428"/>
      <c r="H116" s="428"/>
      <c r="I116" s="428"/>
      <c r="J116" s="428"/>
      <c r="K116" s="428"/>
      <c r="L116" s="428"/>
      <c r="M116" s="428"/>
      <c r="N116" s="428"/>
      <c r="O116" s="428"/>
      <c r="P116" s="428"/>
      <c r="Q116" s="428"/>
    </row>
    <row r="117" spans="1:17" s="53" customFormat="1">
      <c r="A117" s="51"/>
      <c r="B117" s="523">
        <f>'1.  LRAMVA Summary'!B38</f>
        <v>0</v>
      </c>
      <c r="C117" s="923">
        <f>'2. LRAMVA Threshold'!L44</f>
        <v>0</v>
      </c>
      <c r="D117" s="35"/>
      <c r="E117" s="35"/>
      <c r="F117" s="35"/>
      <c r="G117" s="35"/>
      <c r="H117" s="35"/>
      <c r="I117" s="35"/>
      <c r="J117" s="35"/>
      <c r="K117" s="35"/>
      <c r="L117" s="35"/>
      <c r="M117" s="35"/>
      <c r="N117" s="35"/>
      <c r="O117" s="35"/>
      <c r="P117" s="35"/>
      <c r="Q117" s="35"/>
    </row>
    <row r="118" spans="1:17" outlineLevel="1">
      <c r="B118" s="468" t="s">
        <v>508</v>
      </c>
      <c r="C118" s="921"/>
      <c r="D118" s="35"/>
      <c r="E118" s="35"/>
      <c r="F118" s="35"/>
      <c r="G118" s="35"/>
      <c r="H118" s="35"/>
      <c r="I118" s="35"/>
      <c r="J118" s="35"/>
      <c r="K118" s="35"/>
      <c r="L118" s="35"/>
      <c r="M118" s="35"/>
      <c r="N118" s="35"/>
      <c r="O118" s="35"/>
      <c r="P118" s="35"/>
      <c r="Q118" s="35"/>
    </row>
    <row r="119" spans="1:17" outlineLevel="1">
      <c r="B119" s="468" t="s">
        <v>509</v>
      </c>
      <c r="C119" s="921"/>
      <c r="D119" s="35"/>
      <c r="E119" s="35"/>
      <c r="F119" s="35"/>
      <c r="G119" s="35"/>
      <c r="H119" s="35"/>
      <c r="I119" s="35"/>
      <c r="J119" s="35"/>
      <c r="K119" s="35"/>
      <c r="L119" s="35"/>
      <c r="M119" s="35"/>
      <c r="N119" s="35"/>
      <c r="O119" s="35"/>
      <c r="P119" s="35"/>
      <c r="Q119" s="35"/>
    </row>
    <row r="120" spans="1:17" outlineLevel="1">
      <c r="B120" s="468" t="s">
        <v>487</v>
      </c>
      <c r="C120" s="921"/>
      <c r="D120" s="35"/>
      <c r="E120" s="35"/>
      <c r="F120" s="35"/>
      <c r="G120" s="35"/>
      <c r="H120" s="35"/>
      <c r="I120" s="35"/>
      <c r="J120" s="35"/>
      <c r="K120" s="35"/>
      <c r="L120" s="35"/>
      <c r="M120" s="35"/>
      <c r="N120" s="35"/>
      <c r="O120" s="35"/>
      <c r="P120" s="35"/>
      <c r="Q120" s="35"/>
    </row>
    <row r="121" spans="1:17">
      <c r="B121" s="468" t="s">
        <v>510</v>
      </c>
      <c r="C121" s="924"/>
      <c r="D121" s="54">
        <f>SUM(D117:D120)</f>
        <v>0</v>
      </c>
      <c r="E121" s="54">
        <f>SUM(E117:E120)</f>
        <v>0</v>
      </c>
      <c r="F121" s="54">
        <f t="shared" ref="F121:N121" si="33">SUM(F117:F120)</f>
        <v>0</v>
      </c>
      <c r="G121" s="54">
        <f t="shared" si="33"/>
        <v>0</v>
      </c>
      <c r="H121" s="54">
        <f t="shared" si="33"/>
        <v>0</v>
      </c>
      <c r="I121" s="54">
        <f t="shared" si="33"/>
        <v>0</v>
      </c>
      <c r="J121" s="54">
        <f t="shared" si="33"/>
        <v>0</v>
      </c>
      <c r="K121" s="54">
        <f t="shared" si="33"/>
        <v>0</v>
      </c>
      <c r="L121" s="54">
        <f t="shared" si="33"/>
        <v>0</v>
      </c>
      <c r="M121" s="54">
        <f t="shared" si="33"/>
        <v>0</v>
      </c>
      <c r="N121" s="54">
        <f t="shared" si="33"/>
        <v>0</v>
      </c>
      <c r="O121" s="54">
        <f t="shared" ref="O121:P121" si="34">SUM(O117:O120)</f>
        <v>0</v>
      </c>
      <c r="P121" s="54">
        <f t="shared" si="34"/>
        <v>0</v>
      </c>
      <c r="Q121" s="54">
        <f t="shared" ref="Q121" si="35">SUM(Q117:Q120)</f>
        <v>0</v>
      </c>
    </row>
    <row r="122" spans="1:17">
      <c r="B122" s="434" t="s">
        <v>511</v>
      </c>
      <c r="C122" s="431"/>
      <c r="D122" s="58"/>
      <c r="E122" s="428">
        <f t="shared" ref="E122:Q122" si="36">ROUND(SUM(D121*E17+E121*E18)/12,4)</f>
        <v>0</v>
      </c>
      <c r="F122" s="428">
        <f t="shared" si="36"/>
        <v>0</v>
      </c>
      <c r="G122" s="428">
        <f t="shared" si="36"/>
        <v>0</v>
      </c>
      <c r="H122" s="428">
        <f t="shared" si="36"/>
        <v>0</v>
      </c>
      <c r="I122" s="428">
        <f t="shared" si="36"/>
        <v>0</v>
      </c>
      <c r="J122" s="428">
        <f t="shared" si="36"/>
        <v>0</v>
      </c>
      <c r="K122" s="428">
        <f t="shared" si="36"/>
        <v>0</v>
      </c>
      <c r="L122" s="428">
        <f t="shared" si="36"/>
        <v>0</v>
      </c>
      <c r="M122" s="428">
        <f t="shared" si="36"/>
        <v>0</v>
      </c>
      <c r="N122" s="428">
        <f t="shared" si="36"/>
        <v>0</v>
      </c>
      <c r="O122" s="428">
        <f t="shared" si="36"/>
        <v>0</v>
      </c>
      <c r="P122" s="428">
        <f t="shared" si="36"/>
        <v>0</v>
      </c>
      <c r="Q122" s="428">
        <f t="shared" si="36"/>
        <v>0</v>
      </c>
    </row>
    <row r="123" spans="1:17">
      <c r="B123" s="425"/>
      <c r="C123" s="431"/>
      <c r="D123" s="58"/>
      <c r="E123" s="428"/>
      <c r="F123" s="428"/>
      <c r="G123" s="428"/>
      <c r="H123" s="428"/>
      <c r="I123" s="428"/>
      <c r="J123" s="428"/>
      <c r="K123" s="428"/>
      <c r="L123" s="428"/>
      <c r="M123" s="428"/>
      <c r="N123" s="428"/>
      <c r="O123" s="428"/>
      <c r="P123" s="428"/>
      <c r="Q123" s="428"/>
    </row>
    <row r="124" spans="1:17" s="53" customFormat="1">
      <c r="A124" s="51"/>
      <c r="B124" s="523">
        <f>'1.  LRAMVA Summary'!B39</f>
        <v>0</v>
      </c>
      <c r="C124" s="923">
        <f>'2. LRAMVA Threshold'!M44</f>
        <v>0</v>
      </c>
      <c r="D124" s="35"/>
      <c r="E124" s="35"/>
      <c r="F124" s="35"/>
      <c r="G124" s="35"/>
      <c r="H124" s="35"/>
      <c r="I124" s="35"/>
      <c r="J124" s="35"/>
      <c r="K124" s="35"/>
      <c r="L124" s="35"/>
      <c r="M124" s="35"/>
      <c r="N124" s="35"/>
      <c r="O124" s="35"/>
      <c r="P124" s="35"/>
      <c r="Q124" s="35"/>
    </row>
    <row r="125" spans="1:17" outlineLevel="1">
      <c r="B125" s="468" t="s">
        <v>508</v>
      </c>
      <c r="C125" s="921"/>
      <c r="D125" s="35"/>
      <c r="E125" s="35"/>
      <c r="F125" s="35"/>
      <c r="G125" s="35"/>
      <c r="H125" s="35"/>
      <c r="I125" s="35"/>
      <c r="J125" s="35"/>
      <c r="K125" s="35"/>
      <c r="L125" s="35"/>
      <c r="M125" s="35"/>
      <c r="N125" s="35"/>
      <c r="O125" s="35"/>
      <c r="P125" s="35"/>
      <c r="Q125" s="35"/>
    </row>
    <row r="126" spans="1:17" outlineLevel="1">
      <c r="B126" s="468" t="s">
        <v>509</v>
      </c>
      <c r="C126" s="921"/>
      <c r="D126" s="35"/>
      <c r="E126" s="35"/>
      <c r="F126" s="35"/>
      <c r="G126" s="35"/>
      <c r="H126" s="35"/>
      <c r="I126" s="35"/>
      <c r="J126" s="35"/>
      <c r="K126" s="35"/>
      <c r="L126" s="35"/>
      <c r="M126" s="35"/>
      <c r="N126" s="35"/>
      <c r="O126" s="35"/>
      <c r="P126" s="35"/>
      <c r="Q126" s="35"/>
    </row>
    <row r="127" spans="1:17" outlineLevel="1">
      <c r="B127" s="468" t="s">
        <v>487</v>
      </c>
      <c r="C127" s="921"/>
      <c r="D127" s="35"/>
      <c r="E127" s="35"/>
      <c r="F127" s="35"/>
      <c r="G127" s="35"/>
      <c r="H127" s="35"/>
      <c r="I127" s="35"/>
      <c r="J127" s="35"/>
      <c r="K127" s="35"/>
      <c r="L127" s="35"/>
      <c r="M127" s="35"/>
      <c r="N127" s="35"/>
      <c r="O127" s="35"/>
      <c r="P127" s="35"/>
      <c r="Q127" s="35"/>
    </row>
    <row r="128" spans="1:17">
      <c r="B128" s="468" t="s">
        <v>510</v>
      </c>
      <c r="C128" s="924"/>
      <c r="D128" s="54">
        <f>SUM(D124:D127)</f>
        <v>0</v>
      </c>
      <c r="E128" s="54">
        <f>SUM(E124:E127)</f>
        <v>0</v>
      </c>
      <c r="F128" s="54">
        <f t="shared" ref="F128:N128" si="37">SUM(F124:F127)</f>
        <v>0</v>
      </c>
      <c r="G128" s="54">
        <f t="shared" si="37"/>
        <v>0</v>
      </c>
      <c r="H128" s="54">
        <f t="shared" si="37"/>
        <v>0</v>
      </c>
      <c r="I128" s="54">
        <f t="shared" si="37"/>
        <v>0</v>
      </c>
      <c r="J128" s="54">
        <f t="shared" si="37"/>
        <v>0</v>
      </c>
      <c r="K128" s="54">
        <f t="shared" si="37"/>
        <v>0</v>
      </c>
      <c r="L128" s="54">
        <f t="shared" si="37"/>
        <v>0</v>
      </c>
      <c r="M128" s="54">
        <f t="shared" si="37"/>
        <v>0</v>
      </c>
      <c r="N128" s="54">
        <f t="shared" si="37"/>
        <v>0</v>
      </c>
      <c r="O128" s="54">
        <f t="shared" ref="O128:P128" si="38">SUM(O124:O127)</f>
        <v>0</v>
      </c>
      <c r="P128" s="54">
        <f t="shared" si="38"/>
        <v>0</v>
      </c>
      <c r="Q128" s="54">
        <f t="shared" ref="Q128" si="39">SUM(Q124:Q127)</f>
        <v>0</v>
      </c>
    </row>
    <row r="129" spans="1:17">
      <c r="B129" s="434" t="s">
        <v>511</v>
      </c>
      <c r="C129" s="431"/>
      <c r="D129" s="58"/>
      <c r="E129" s="428">
        <f t="shared" ref="E129:Q129" si="40">ROUND(SUM(D128*E17+E128*E18)/12,4)</f>
        <v>0</v>
      </c>
      <c r="F129" s="428">
        <f t="shared" si="40"/>
        <v>0</v>
      </c>
      <c r="G129" s="428">
        <f t="shared" si="40"/>
        <v>0</v>
      </c>
      <c r="H129" s="428">
        <f t="shared" si="40"/>
        <v>0</v>
      </c>
      <c r="I129" s="428">
        <f t="shared" si="40"/>
        <v>0</v>
      </c>
      <c r="J129" s="428">
        <f t="shared" si="40"/>
        <v>0</v>
      </c>
      <c r="K129" s="428">
        <f t="shared" si="40"/>
        <v>0</v>
      </c>
      <c r="L129" s="428">
        <f t="shared" si="40"/>
        <v>0</v>
      </c>
      <c r="M129" s="428">
        <f t="shared" si="40"/>
        <v>0</v>
      </c>
      <c r="N129" s="428">
        <f t="shared" si="40"/>
        <v>0</v>
      </c>
      <c r="O129" s="428">
        <f t="shared" si="40"/>
        <v>0</v>
      </c>
      <c r="P129" s="428">
        <f t="shared" si="40"/>
        <v>0</v>
      </c>
      <c r="Q129" s="428">
        <f t="shared" si="40"/>
        <v>0</v>
      </c>
    </row>
    <row r="130" spans="1:17">
      <c r="B130" s="425"/>
      <c r="C130" s="431"/>
      <c r="D130" s="58"/>
      <c r="E130" s="428"/>
      <c r="F130" s="428"/>
      <c r="G130" s="428"/>
      <c r="H130" s="428"/>
      <c r="I130" s="428"/>
      <c r="J130" s="428"/>
      <c r="K130" s="428"/>
      <c r="L130" s="428"/>
      <c r="M130" s="428"/>
      <c r="N130" s="428"/>
      <c r="O130" s="428"/>
      <c r="P130" s="428"/>
      <c r="Q130" s="428"/>
    </row>
    <row r="131" spans="1:17" s="53" customFormat="1">
      <c r="A131" s="51"/>
      <c r="B131" s="523">
        <f>'1.  LRAMVA Summary'!B40</f>
        <v>0</v>
      </c>
      <c r="C131" s="923">
        <f>'2. LRAMVA Threshold'!N44</f>
        <v>0</v>
      </c>
      <c r="D131" s="35"/>
      <c r="E131" s="35"/>
      <c r="F131" s="35"/>
      <c r="G131" s="35"/>
      <c r="H131" s="35"/>
      <c r="I131" s="35"/>
      <c r="J131" s="35"/>
      <c r="K131" s="35"/>
      <c r="L131" s="35"/>
      <c r="M131" s="35"/>
      <c r="N131" s="35"/>
      <c r="O131" s="35"/>
      <c r="P131" s="35"/>
      <c r="Q131" s="35"/>
    </row>
    <row r="132" spans="1:17" outlineLevel="1">
      <c r="B132" s="468" t="s">
        <v>508</v>
      </c>
      <c r="C132" s="921"/>
      <c r="D132" s="35"/>
      <c r="E132" s="35"/>
      <c r="F132" s="35"/>
      <c r="G132" s="35"/>
      <c r="H132" s="35"/>
      <c r="I132" s="35"/>
      <c r="J132" s="35"/>
      <c r="K132" s="35"/>
      <c r="L132" s="35"/>
      <c r="M132" s="35"/>
      <c r="N132" s="35"/>
      <c r="O132" s="35"/>
      <c r="P132" s="35"/>
      <c r="Q132" s="35"/>
    </row>
    <row r="133" spans="1:17" outlineLevel="1">
      <c r="B133" s="468" t="s">
        <v>509</v>
      </c>
      <c r="C133" s="921"/>
      <c r="D133" s="35"/>
      <c r="E133" s="35"/>
      <c r="F133" s="35"/>
      <c r="G133" s="35"/>
      <c r="H133" s="35"/>
      <c r="I133" s="35"/>
      <c r="J133" s="35"/>
      <c r="K133" s="35"/>
      <c r="L133" s="35"/>
      <c r="M133" s="35"/>
      <c r="N133" s="35"/>
      <c r="O133" s="35"/>
      <c r="P133" s="35"/>
      <c r="Q133" s="35"/>
    </row>
    <row r="134" spans="1:17" outlineLevel="1">
      <c r="B134" s="468" t="s">
        <v>487</v>
      </c>
      <c r="C134" s="921"/>
      <c r="D134" s="35"/>
      <c r="E134" s="35"/>
      <c r="F134" s="35"/>
      <c r="G134" s="35"/>
      <c r="H134" s="35"/>
      <c r="I134" s="35"/>
      <c r="J134" s="35"/>
      <c r="K134" s="35"/>
      <c r="L134" s="35"/>
      <c r="M134" s="35"/>
      <c r="N134" s="35"/>
      <c r="O134" s="35"/>
      <c r="P134" s="35"/>
      <c r="Q134" s="35"/>
    </row>
    <row r="135" spans="1:17">
      <c r="B135" s="468" t="s">
        <v>510</v>
      </c>
      <c r="C135" s="924"/>
      <c r="D135" s="54">
        <f>SUM(D131:D134)</f>
        <v>0</v>
      </c>
      <c r="E135" s="54">
        <f>SUM(E131:E134)</f>
        <v>0</v>
      </c>
      <c r="F135" s="54">
        <f t="shared" ref="F135:N135" si="41">SUM(F131:F134)</f>
        <v>0</v>
      </c>
      <c r="G135" s="54">
        <f t="shared" si="41"/>
        <v>0</v>
      </c>
      <c r="H135" s="54">
        <f t="shared" si="41"/>
        <v>0</v>
      </c>
      <c r="I135" s="54">
        <f t="shared" si="41"/>
        <v>0</v>
      </c>
      <c r="J135" s="54">
        <f t="shared" si="41"/>
        <v>0</v>
      </c>
      <c r="K135" s="54">
        <f t="shared" si="41"/>
        <v>0</v>
      </c>
      <c r="L135" s="54">
        <f t="shared" si="41"/>
        <v>0</v>
      </c>
      <c r="M135" s="54">
        <f t="shared" si="41"/>
        <v>0</v>
      </c>
      <c r="N135" s="54">
        <f t="shared" si="41"/>
        <v>0</v>
      </c>
      <c r="O135" s="54">
        <f t="shared" ref="O135:P135" si="42">SUM(O131:O134)</f>
        <v>0</v>
      </c>
      <c r="P135" s="54">
        <f t="shared" si="42"/>
        <v>0</v>
      </c>
      <c r="Q135" s="54">
        <f t="shared" ref="Q135" si="43">SUM(Q131:Q134)</f>
        <v>0</v>
      </c>
    </row>
    <row r="136" spans="1:17">
      <c r="B136" s="434" t="s">
        <v>511</v>
      </c>
      <c r="C136" s="431"/>
      <c r="D136" s="58"/>
      <c r="E136" s="428">
        <f t="shared" ref="E136:Q136" si="44">ROUND(SUM(D135*E17+E135*E18)/12,4)</f>
        <v>0</v>
      </c>
      <c r="F136" s="428">
        <f t="shared" si="44"/>
        <v>0</v>
      </c>
      <c r="G136" s="428">
        <f t="shared" si="44"/>
        <v>0</v>
      </c>
      <c r="H136" s="428">
        <f t="shared" si="44"/>
        <v>0</v>
      </c>
      <c r="I136" s="428">
        <f t="shared" si="44"/>
        <v>0</v>
      </c>
      <c r="J136" s="428">
        <f t="shared" si="44"/>
        <v>0</v>
      </c>
      <c r="K136" s="428">
        <f t="shared" si="44"/>
        <v>0</v>
      </c>
      <c r="L136" s="428">
        <f t="shared" si="44"/>
        <v>0</v>
      </c>
      <c r="M136" s="428">
        <f t="shared" si="44"/>
        <v>0</v>
      </c>
      <c r="N136" s="428">
        <f t="shared" si="44"/>
        <v>0</v>
      </c>
      <c r="O136" s="428">
        <f t="shared" si="44"/>
        <v>0</v>
      </c>
      <c r="P136" s="428">
        <f t="shared" si="44"/>
        <v>0</v>
      </c>
      <c r="Q136" s="428">
        <f t="shared" si="44"/>
        <v>0</v>
      </c>
    </row>
    <row r="137" spans="1:17">
      <c r="B137" s="425"/>
      <c r="C137" s="431"/>
      <c r="D137" s="58"/>
      <c r="E137" s="428"/>
      <c r="F137" s="428"/>
      <c r="G137" s="428"/>
      <c r="H137" s="428"/>
      <c r="I137" s="428"/>
      <c r="J137" s="428"/>
      <c r="K137" s="428"/>
      <c r="L137" s="428"/>
      <c r="M137" s="428"/>
      <c r="N137" s="428"/>
      <c r="O137" s="428"/>
      <c r="P137" s="428"/>
      <c r="Q137" s="428"/>
    </row>
    <row r="138" spans="1:17" s="53" customFormat="1">
      <c r="A138" s="51"/>
      <c r="B138" s="523">
        <f>'1.  LRAMVA Summary'!B41</f>
        <v>0</v>
      </c>
      <c r="C138" s="923">
        <f>'2. LRAMVA Threshold'!O44</f>
        <v>0</v>
      </c>
      <c r="D138" s="35"/>
      <c r="E138" s="35"/>
      <c r="F138" s="35"/>
      <c r="G138" s="35"/>
      <c r="H138" s="35"/>
      <c r="I138" s="35"/>
      <c r="J138" s="35"/>
      <c r="K138" s="35"/>
      <c r="L138" s="35"/>
      <c r="M138" s="35"/>
      <c r="N138" s="35"/>
      <c r="O138" s="35"/>
      <c r="P138" s="35"/>
      <c r="Q138" s="35"/>
    </row>
    <row r="139" spans="1:17" outlineLevel="1">
      <c r="B139" s="468" t="s">
        <v>508</v>
      </c>
      <c r="C139" s="921"/>
      <c r="D139" s="35"/>
      <c r="E139" s="35"/>
      <c r="F139" s="35"/>
      <c r="G139" s="35"/>
      <c r="H139" s="35"/>
      <c r="I139" s="35"/>
      <c r="J139" s="35"/>
      <c r="K139" s="35"/>
      <c r="L139" s="35"/>
      <c r="M139" s="35"/>
      <c r="N139" s="35"/>
      <c r="O139" s="35"/>
      <c r="P139" s="35"/>
      <c r="Q139" s="35"/>
    </row>
    <row r="140" spans="1:17" outlineLevel="1">
      <c r="B140" s="468" t="s">
        <v>509</v>
      </c>
      <c r="C140" s="921"/>
      <c r="D140" s="35"/>
      <c r="E140" s="35"/>
      <c r="F140" s="35"/>
      <c r="G140" s="35"/>
      <c r="H140" s="35"/>
      <c r="I140" s="35"/>
      <c r="J140" s="35"/>
      <c r="K140" s="35"/>
      <c r="L140" s="35"/>
      <c r="M140" s="35"/>
      <c r="N140" s="35"/>
      <c r="O140" s="35"/>
      <c r="P140" s="35"/>
      <c r="Q140" s="35"/>
    </row>
    <row r="141" spans="1:17" outlineLevel="1">
      <c r="B141" s="468" t="s">
        <v>487</v>
      </c>
      <c r="C141" s="921"/>
      <c r="D141" s="35"/>
      <c r="E141" s="35"/>
      <c r="F141" s="35"/>
      <c r="G141" s="35"/>
      <c r="H141" s="35"/>
      <c r="I141" s="35"/>
      <c r="J141" s="35"/>
      <c r="K141" s="35"/>
      <c r="L141" s="35"/>
      <c r="M141" s="35"/>
      <c r="N141" s="35"/>
      <c r="O141" s="35"/>
      <c r="P141" s="35"/>
      <c r="Q141" s="35"/>
    </row>
    <row r="142" spans="1:17">
      <c r="B142" s="468" t="s">
        <v>510</v>
      </c>
      <c r="C142" s="924"/>
      <c r="D142" s="54">
        <f>SUM(D138:D141)</f>
        <v>0</v>
      </c>
      <c r="E142" s="54">
        <f>SUM(E138:E141)</f>
        <v>0</v>
      </c>
      <c r="F142" s="54">
        <f t="shared" ref="F142:N142" si="45">SUM(F138:F141)</f>
        <v>0</v>
      </c>
      <c r="G142" s="54">
        <f t="shared" si="45"/>
        <v>0</v>
      </c>
      <c r="H142" s="54">
        <f t="shared" si="45"/>
        <v>0</v>
      </c>
      <c r="I142" s="54">
        <f t="shared" si="45"/>
        <v>0</v>
      </c>
      <c r="J142" s="54">
        <f t="shared" si="45"/>
        <v>0</v>
      </c>
      <c r="K142" s="54">
        <f t="shared" si="45"/>
        <v>0</v>
      </c>
      <c r="L142" s="54">
        <f t="shared" si="45"/>
        <v>0</v>
      </c>
      <c r="M142" s="54">
        <f t="shared" si="45"/>
        <v>0</v>
      </c>
      <c r="N142" s="54">
        <f t="shared" si="45"/>
        <v>0</v>
      </c>
      <c r="O142" s="54">
        <f t="shared" ref="O142:P142" si="46">SUM(O138:O141)</f>
        <v>0</v>
      </c>
      <c r="P142" s="54">
        <f t="shared" si="46"/>
        <v>0</v>
      </c>
      <c r="Q142" s="54">
        <f t="shared" ref="Q142" si="47">SUM(Q138:Q141)</f>
        <v>0</v>
      </c>
    </row>
    <row r="143" spans="1:17">
      <c r="B143" s="434" t="s">
        <v>511</v>
      </c>
      <c r="C143" s="431"/>
      <c r="D143" s="58"/>
      <c r="E143" s="428">
        <f t="shared" ref="E143:Q143" si="48">ROUND(SUM(D142*E17+E142*E18)/12,4)</f>
        <v>0</v>
      </c>
      <c r="F143" s="428">
        <f t="shared" si="48"/>
        <v>0</v>
      </c>
      <c r="G143" s="428">
        <f t="shared" si="48"/>
        <v>0</v>
      </c>
      <c r="H143" s="428">
        <f t="shared" si="48"/>
        <v>0</v>
      </c>
      <c r="I143" s="428">
        <f t="shared" si="48"/>
        <v>0</v>
      </c>
      <c r="J143" s="428">
        <f t="shared" si="48"/>
        <v>0</v>
      </c>
      <c r="K143" s="428">
        <f t="shared" si="48"/>
        <v>0</v>
      </c>
      <c r="L143" s="428">
        <f t="shared" si="48"/>
        <v>0</v>
      </c>
      <c r="M143" s="428">
        <f t="shared" si="48"/>
        <v>0</v>
      </c>
      <c r="N143" s="428">
        <f t="shared" si="48"/>
        <v>0</v>
      </c>
      <c r="O143" s="428">
        <f t="shared" si="48"/>
        <v>0</v>
      </c>
      <c r="P143" s="428">
        <f t="shared" si="48"/>
        <v>0</v>
      </c>
      <c r="Q143" s="428">
        <f t="shared" si="48"/>
        <v>0</v>
      </c>
    </row>
    <row r="144" spans="1:17">
      <c r="B144" s="425"/>
      <c r="C144" s="431"/>
      <c r="D144" s="58"/>
      <c r="E144" s="428"/>
      <c r="F144" s="428"/>
      <c r="G144" s="428"/>
      <c r="H144" s="428"/>
      <c r="I144" s="428"/>
      <c r="J144" s="428"/>
      <c r="K144" s="428"/>
      <c r="L144" s="428"/>
      <c r="M144" s="428"/>
      <c r="N144" s="428"/>
      <c r="O144" s="428"/>
      <c r="P144" s="428"/>
      <c r="Q144" s="428"/>
    </row>
    <row r="145" spans="1:17" s="53" customFormat="1">
      <c r="A145" s="51"/>
      <c r="B145" s="523">
        <f>'1.  LRAMVA Summary'!B42</f>
        <v>0</v>
      </c>
      <c r="C145" s="923">
        <f>'2. LRAMVA Threshold'!P44</f>
        <v>0</v>
      </c>
      <c r="D145" s="35"/>
      <c r="E145" s="35"/>
      <c r="F145" s="35"/>
      <c r="G145" s="35"/>
      <c r="H145" s="35"/>
      <c r="I145" s="35"/>
      <c r="J145" s="35"/>
      <c r="K145" s="35"/>
      <c r="L145" s="35"/>
      <c r="M145" s="35"/>
      <c r="N145" s="35"/>
      <c r="O145" s="35"/>
      <c r="P145" s="35"/>
      <c r="Q145" s="35"/>
    </row>
    <row r="146" spans="1:17" outlineLevel="1">
      <c r="B146" s="468" t="s">
        <v>508</v>
      </c>
      <c r="C146" s="921"/>
      <c r="D146" s="35"/>
      <c r="E146" s="35"/>
      <c r="F146" s="35"/>
      <c r="G146" s="35"/>
      <c r="H146" s="35"/>
      <c r="I146" s="35"/>
      <c r="J146" s="35"/>
      <c r="K146" s="35"/>
      <c r="L146" s="35"/>
      <c r="M146" s="35"/>
      <c r="N146" s="35"/>
      <c r="O146" s="35"/>
      <c r="P146" s="35"/>
      <c r="Q146" s="35"/>
    </row>
    <row r="147" spans="1:17" outlineLevel="1">
      <c r="B147" s="468" t="s">
        <v>509</v>
      </c>
      <c r="C147" s="921"/>
      <c r="D147" s="35"/>
      <c r="E147" s="35"/>
      <c r="F147" s="35"/>
      <c r="G147" s="35"/>
      <c r="H147" s="35"/>
      <c r="I147" s="35"/>
      <c r="J147" s="35"/>
      <c r="K147" s="35"/>
      <c r="L147" s="35"/>
      <c r="M147" s="35"/>
      <c r="N147" s="35"/>
      <c r="O147" s="35"/>
      <c r="P147" s="35"/>
      <c r="Q147" s="35"/>
    </row>
    <row r="148" spans="1:17" outlineLevel="1">
      <c r="B148" s="468" t="s">
        <v>487</v>
      </c>
      <c r="C148" s="921"/>
      <c r="D148" s="35"/>
      <c r="E148" s="35"/>
      <c r="F148" s="35"/>
      <c r="G148" s="35"/>
      <c r="H148" s="35"/>
      <c r="I148" s="35"/>
      <c r="J148" s="35"/>
      <c r="K148" s="35"/>
      <c r="L148" s="35"/>
      <c r="M148" s="35"/>
      <c r="N148" s="35"/>
      <c r="O148" s="35"/>
      <c r="P148" s="35"/>
      <c r="Q148" s="35"/>
    </row>
    <row r="149" spans="1:17">
      <c r="B149" s="468" t="s">
        <v>510</v>
      </c>
      <c r="C149" s="924"/>
      <c r="D149" s="54">
        <f>SUM(D145:D148)</f>
        <v>0</v>
      </c>
      <c r="E149" s="54">
        <f>SUM(E145:E148)</f>
        <v>0</v>
      </c>
      <c r="F149" s="54">
        <f>SUM(F145:F148)</f>
        <v>0</v>
      </c>
      <c r="G149" s="54">
        <f t="shared" ref="G149:N149" si="49">SUM(G145:G148)</f>
        <v>0</v>
      </c>
      <c r="H149" s="54">
        <f t="shared" si="49"/>
        <v>0</v>
      </c>
      <c r="I149" s="54">
        <f t="shared" si="49"/>
        <v>0</v>
      </c>
      <c r="J149" s="54">
        <f t="shared" si="49"/>
        <v>0</v>
      </c>
      <c r="K149" s="54">
        <f t="shared" si="49"/>
        <v>0</v>
      </c>
      <c r="L149" s="54">
        <f t="shared" si="49"/>
        <v>0</v>
      </c>
      <c r="M149" s="54">
        <f t="shared" si="49"/>
        <v>0</v>
      </c>
      <c r="N149" s="54">
        <f t="shared" si="49"/>
        <v>0</v>
      </c>
      <c r="O149" s="54">
        <f t="shared" ref="O149:P149" si="50">SUM(O145:O148)</f>
        <v>0</v>
      </c>
      <c r="P149" s="54">
        <f t="shared" si="50"/>
        <v>0</v>
      </c>
      <c r="Q149" s="54">
        <f t="shared" ref="Q149" si="51">SUM(Q145:Q148)</f>
        <v>0</v>
      </c>
    </row>
    <row r="150" spans="1:17">
      <c r="B150" s="434" t="s">
        <v>511</v>
      </c>
      <c r="C150" s="431"/>
      <c r="D150" s="58"/>
      <c r="E150" s="428">
        <f t="shared" ref="E150:Q150" si="52">ROUND(SUM(D149*E17+E149*E18)/12,4)</f>
        <v>0</v>
      </c>
      <c r="F150" s="428">
        <f t="shared" si="52"/>
        <v>0</v>
      </c>
      <c r="G150" s="428">
        <f t="shared" si="52"/>
        <v>0</v>
      </c>
      <c r="H150" s="428">
        <f t="shared" si="52"/>
        <v>0</v>
      </c>
      <c r="I150" s="428">
        <f t="shared" si="52"/>
        <v>0</v>
      </c>
      <c r="J150" s="428">
        <f t="shared" si="52"/>
        <v>0</v>
      </c>
      <c r="K150" s="428">
        <f t="shared" si="52"/>
        <v>0</v>
      </c>
      <c r="L150" s="428">
        <f t="shared" si="52"/>
        <v>0</v>
      </c>
      <c r="M150" s="428">
        <f t="shared" si="52"/>
        <v>0</v>
      </c>
      <c r="N150" s="428">
        <f t="shared" si="52"/>
        <v>0</v>
      </c>
      <c r="O150" s="428">
        <f t="shared" si="52"/>
        <v>0</v>
      </c>
      <c r="P150" s="428">
        <f t="shared" si="52"/>
        <v>0</v>
      </c>
      <c r="Q150" s="428">
        <f t="shared" si="52"/>
        <v>0</v>
      </c>
    </row>
    <row r="151" spans="1:17">
      <c r="B151" s="425"/>
      <c r="C151" s="431"/>
      <c r="D151" s="58"/>
      <c r="E151" s="428"/>
      <c r="F151" s="428"/>
      <c r="G151" s="428"/>
      <c r="H151" s="428"/>
      <c r="I151" s="428"/>
      <c r="J151" s="428"/>
      <c r="K151" s="428"/>
      <c r="L151" s="428"/>
      <c r="M151" s="428"/>
      <c r="N151" s="428"/>
      <c r="O151" s="428"/>
      <c r="P151" s="428"/>
      <c r="Q151" s="428"/>
    </row>
    <row r="152" spans="1:17" s="53" customFormat="1">
      <c r="A152" s="51"/>
      <c r="B152" s="523">
        <f>'1.  LRAMVA Summary'!B43</f>
        <v>0</v>
      </c>
      <c r="C152" s="923">
        <f>'2. LRAMVA Threshold'!Q44</f>
        <v>0</v>
      </c>
      <c r="D152" s="35"/>
      <c r="E152" s="35"/>
      <c r="F152" s="35"/>
      <c r="G152" s="35"/>
      <c r="H152" s="35"/>
      <c r="I152" s="35"/>
      <c r="J152" s="35"/>
      <c r="K152" s="35"/>
      <c r="L152" s="35"/>
      <c r="M152" s="35"/>
      <c r="N152" s="35"/>
      <c r="O152" s="35"/>
      <c r="P152" s="35"/>
      <c r="Q152" s="35"/>
    </row>
    <row r="153" spans="1:17" outlineLevel="1">
      <c r="B153" s="468" t="s">
        <v>508</v>
      </c>
      <c r="C153" s="921"/>
      <c r="D153" s="35"/>
      <c r="E153" s="35"/>
      <c r="F153" s="35"/>
      <c r="G153" s="35"/>
      <c r="H153" s="35"/>
      <c r="I153" s="35"/>
      <c r="J153" s="35"/>
      <c r="K153" s="35"/>
      <c r="L153" s="35"/>
      <c r="M153" s="35"/>
      <c r="N153" s="35"/>
      <c r="O153" s="35"/>
      <c r="P153" s="35"/>
      <c r="Q153" s="35"/>
    </row>
    <row r="154" spans="1:17" outlineLevel="1">
      <c r="B154" s="468" t="s">
        <v>509</v>
      </c>
      <c r="C154" s="921"/>
      <c r="D154" s="35"/>
      <c r="E154" s="35"/>
      <c r="F154" s="35"/>
      <c r="G154" s="35"/>
      <c r="H154" s="35"/>
      <c r="I154" s="35"/>
      <c r="J154" s="35"/>
      <c r="K154" s="35"/>
      <c r="L154" s="35"/>
      <c r="M154" s="35"/>
      <c r="N154" s="35"/>
      <c r="O154" s="35"/>
      <c r="P154" s="35"/>
      <c r="Q154" s="35"/>
    </row>
    <row r="155" spans="1:17" outlineLevel="1">
      <c r="B155" s="468" t="s">
        <v>487</v>
      </c>
      <c r="C155" s="921"/>
      <c r="D155" s="35"/>
      <c r="E155" s="35"/>
      <c r="F155" s="35"/>
      <c r="G155" s="35"/>
      <c r="H155" s="35"/>
      <c r="I155" s="35"/>
      <c r="J155" s="35"/>
      <c r="K155" s="35"/>
      <c r="L155" s="35"/>
      <c r="M155" s="35"/>
      <c r="N155" s="35"/>
      <c r="O155" s="35"/>
      <c r="P155" s="35"/>
      <c r="Q155" s="35"/>
    </row>
    <row r="156" spans="1:17">
      <c r="B156" s="468" t="s">
        <v>510</v>
      </c>
      <c r="C156" s="924"/>
      <c r="D156" s="54">
        <f>SUM(D152:D155)</f>
        <v>0</v>
      </c>
      <c r="E156" s="54">
        <f>SUM(E152:E155)</f>
        <v>0</v>
      </c>
      <c r="F156" s="54">
        <f>SUM(F152:F155)</f>
        <v>0</v>
      </c>
      <c r="G156" s="54">
        <f>SUM(G152:G155)</f>
        <v>0</v>
      </c>
      <c r="H156" s="54">
        <f t="shared" ref="H156:N156" si="53">SUM(H152:H155)</f>
        <v>0</v>
      </c>
      <c r="I156" s="54">
        <f t="shared" si="53"/>
        <v>0</v>
      </c>
      <c r="J156" s="54">
        <f t="shared" si="53"/>
        <v>0</v>
      </c>
      <c r="K156" s="54">
        <f t="shared" si="53"/>
        <v>0</v>
      </c>
      <c r="L156" s="54">
        <f t="shared" si="53"/>
        <v>0</v>
      </c>
      <c r="M156" s="54">
        <f t="shared" si="53"/>
        <v>0</v>
      </c>
      <c r="N156" s="54">
        <f t="shared" si="53"/>
        <v>0</v>
      </c>
      <c r="O156" s="54">
        <f t="shared" ref="O156:P156" si="54">SUM(O152:O155)</f>
        <v>0</v>
      </c>
      <c r="P156" s="54">
        <f t="shared" si="54"/>
        <v>0</v>
      </c>
      <c r="Q156" s="54">
        <f t="shared" ref="Q156" si="55">SUM(Q152:Q155)</f>
        <v>0</v>
      </c>
    </row>
    <row r="157" spans="1:17">
      <c r="B157" s="434" t="s">
        <v>511</v>
      </c>
      <c r="C157" s="431"/>
      <c r="D157" s="58"/>
      <c r="E157" s="428">
        <f t="shared" ref="E157:Q157" si="56">ROUND(SUM(D156*E17+E156*E18)/12,4)</f>
        <v>0</v>
      </c>
      <c r="F157" s="428">
        <f t="shared" si="56"/>
        <v>0</v>
      </c>
      <c r="G157" s="428">
        <f t="shared" si="56"/>
        <v>0</v>
      </c>
      <c r="H157" s="428">
        <f t="shared" si="56"/>
        <v>0</v>
      </c>
      <c r="I157" s="428">
        <f t="shared" si="56"/>
        <v>0</v>
      </c>
      <c r="J157" s="428">
        <f t="shared" si="56"/>
        <v>0</v>
      </c>
      <c r="K157" s="428">
        <f t="shared" si="56"/>
        <v>0</v>
      </c>
      <c r="L157" s="428">
        <f t="shared" si="56"/>
        <v>0</v>
      </c>
      <c r="M157" s="428">
        <f t="shared" si="56"/>
        <v>0</v>
      </c>
      <c r="N157" s="428">
        <f t="shared" si="56"/>
        <v>0</v>
      </c>
      <c r="O157" s="428">
        <f t="shared" si="56"/>
        <v>0</v>
      </c>
      <c r="P157" s="428">
        <f t="shared" si="56"/>
        <v>0</v>
      </c>
      <c r="Q157" s="428">
        <f t="shared" si="56"/>
        <v>0</v>
      </c>
    </row>
    <row r="158" spans="1:17" s="3" customFormat="1" ht="14.25">
      <c r="A158" s="4"/>
      <c r="B158" s="60"/>
      <c r="C158" s="65"/>
      <c r="D158" s="61"/>
      <c r="E158" s="61"/>
      <c r="F158" s="61"/>
      <c r="G158" s="61"/>
      <c r="H158" s="61"/>
      <c r="I158" s="61"/>
      <c r="J158" s="61"/>
      <c r="K158" s="436"/>
      <c r="L158" s="437"/>
      <c r="M158" s="437"/>
      <c r="N158" s="437"/>
      <c r="O158" s="437"/>
      <c r="P158" s="437"/>
      <c r="Q158" s="437"/>
    </row>
    <row r="159" spans="1:17" s="3" customFormat="1" ht="21" customHeight="1">
      <c r="A159" s="4"/>
      <c r="B159" s="438" t="s">
        <v>607</v>
      </c>
      <c r="C159" s="78"/>
      <c r="D159" s="439"/>
      <c r="E159" s="439"/>
      <c r="F159" s="439"/>
      <c r="G159" s="439"/>
      <c r="H159" s="439"/>
      <c r="I159" s="439"/>
      <c r="J159" s="439"/>
      <c r="K159" s="439"/>
      <c r="L159" s="439"/>
      <c r="M159" s="439"/>
      <c r="N159" s="439"/>
      <c r="O159" s="439"/>
      <c r="P159" s="439"/>
      <c r="Q159" s="439"/>
    </row>
    <row r="162" spans="1:17" ht="15.75">
      <c r="B162" s="93" t="s">
        <v>481</v>
      </c>
    </row>
    <row r="163" spans="1:17" ht="75.75" customHeight="1">
      <c r="B163" s="915" t="s">
        <v>658</v>
      </c>
      <c r="C163" s="915"/>
      <c r="D163" s="915"/>
      <c r="E163" s="915"/>
      <c r="F163" s="915"/>
      <c r="G163" s="915"/>
      <c r="H163" s="915"/>
      <c r="I163" s="915"/>
      <c r="J163" s="915"/>
      <c r="K163" s="915"/>
      <c r="L163" s="915"/>
      <c r="M163" s="915"/>
      <c r="N163" s="915"/>
      <c r="O163" s="915"/>
      <c r="P163" s="915"/>
      <c r="Q163" s="915"/>
    </row>
    <row r="164" spans="1:17" ht="9" customHeight="1">
      <c r="B164" s="93"/>
    </row>
    <row r="165" spans="1:17" ht="63.75" customHeight="1">
      <c r="B165" s="209" t="s">
        <v>234</v>
      </c>
      <c r="C165" s="209" t="str">
        <f>'1.  LRAMVA Summary'!D53</f>
        <v>Residential</v>
      </c>
      <c r="D165" s="209" t="str">
        <f>'1.  LRAMVA Summary'!E53</f>
        <v>Competitive Sector Multi-Unit Residential Service</v>
      </c>
      <c r="E165" s="209" t="str">
        <f>'1.  LRAMVA Summary'!F53</f>
        <v>GS &lt;50kW</v>
      </c>
      <c r="F165" s="209" t="str">
        <f>'1.  LRAMVA Summary'!G53</f>
        <v>GS 50-999kW</v>
      </c>
      <c r="G165" s="209" t="str">
        <f>'1.  LRAMVA Summary'!H53</f>
        <v>GS 1000-4999kW</v>
      </c>
      <c r="H165" s="209" t="str">
        <f>'1.  LRAMVA Summary'!I53</f>
        <v>Large Use</v>
      </c>
      <c r="I165" s="209" t="str">
        <f>'1.  LRAMVA Summary'!J53</f>
        <v/>
      </c>
      <c r="J165" s="209" t="str">
        <f>'1.  LRAMVA Summary'!K53</f>
        <v/>
      </c>
      <c r="K165" s="209" t="str">
        <f>'1.  LRAMVA Summary'!L53</f>
        <v/>
      </c>
      <c r="L165" s="209" t="str">
        <f>'1.  LRAMVA Summary'!M53</f>
        <v/>
      </c>
      <c r="M165" s="209" t="str">
        <f>'1.  LRAMVA Summary'!N53</f>
        <v/>
      </c>
      <c r="N165" s="209" t="str">
        <f>'1.  LRAMVA Summary'!O53</f>
        <v/>
      </c>
      <c r="O165" s="209" t="str">
        <f>'1.  LRAMVA Summary'!P53</f>
        <v/>
      </c>
      <c r="P165" s="209" t="str">
        <f>'1.  LRAMVA Summary'!Q53</f>
        <v/>
      </c>
      <c r="Q165" s="209" t="str">
        <f>'1.  LRAMVA Summary'!R53</f>
        <v>Total</v>
      </c>
    </row>
    <row r="166" spans="1:17">
      <c r="A166" s="72"/>
      <c r="B166" s="506"/>
      <c r="C166" s="507" t="str">
        <f>'1.  LRAMVA Summary'!D54</f>
        <v>kWh</v>
      </c>
      <c r="D166" s="507" t="str">
        <f>'1.  LRAMVA Summary'!E54</f>
        <v>kWh</v>
      </c>
      <c r="E166" s="507" t="str">
        <f>'1.  LRAMVA Summary'!F54</f>
        <v>kWh</v>
      </c>
      <c r="F166" s="507" t="str">
        <f>'1.  LRAMVA Summary'!G54</f>
        <v>kW</v>
      </c>
      <c r="G166" s="507" t="str">
        <f>'1.  LRAMVA Summary'!H54</f>
        <v>kW</v>
      </c>
      <c r="H166" s="507" t="str">
        <f>'1.  LRAMVA Summary'!I54</f>
        <v>kW</v>
      </c>
      <c r="I166" s="507">
        <f>'1.  LRAMVA Summary'!J54</f>
        <v>0</v>
      </c>
      <c r="J166" s="507">
        <f>'1.  LRAMVA Summary'!K54</f>
        <v>0</v>
      </c>
      <c r="K166" s="507">
        <f>'1.  LRAMVA Summary'!L54</f>
        <v>0</v>
      </c>
      <c r="L166" s="507">
        <f>'1.  LRAMVA Summary'!M54</f>
        <v>0</v>
      </c>
      <c r="M166" s="507">
        <f>'1.  LRAMVA Summary'!N54</f>
        <v>0</v>
      </c>
      <c r="N166" s="507">
        <f>'1.  LRAMVA Summary'!O54</f>
        <v>0</v>
      </c>
      <c r="O166" s="507">
        <f>'1.  LRAMVA Summary'!P54</f>
        <v>0</v>
      </c>
      <c r="P166" s="508">
        <f>'1.  LRAMVA Summary'!Q54</f>
        <v>0</v>
      </c>
      <c r="Q166" s="508">
        <f>'1.  LRAMVA Summary'!R54</f>
        <v>0</v>
      </c>
    </row>
    <row r="167" spans="1:17">
      <c r="B167" s="440">
        <v>2011</v>
      </c>
      <c r="C167" s="588"/>
      <c r="D167" s="589"/>
      <c r="E167" s="590"/>
      <c r="F167" s="589"/>
      <c r="G167" s="590"/>
      <c r="H167" s="589"/>
      <c r="I167" s="590"/>
      <c r="J167" s="590"/>
      <c r="K167" s="590"/>
      <c r="L167" s="590"/>
      <c r="M167" s="590"/>
      <c r="N167" s="590"/>
      <c r="O167" s="590"/>
      <c r="P167" s="590"/>
      <c r="Q167" s="590" t="e">
        <f t="shared" ref="Q167:Q179" si="57">HLOOKUP(C167,$E$16:$P$157,100,FALSE)</f>
        <v>#N/A</v>
      </c>
    </row>
    <row r="168" spans="1:17">
      <c r="B168" s="441">
        <v>2012</v>
      </c>
      <c r="C168" s="591"/>
      <c r="D168" s="592"/>
      <c r="E168" s="593"/>
      <c r="F168" s="592"/>
      <c r="G168" s="593"/>
      <c r="H168" s="592"/>
      <c r="I168" s="593"/>
      <c r="J168" s="593"/>
      <c r="K168" s="593"/>
      <c r="L168" s="593"/>
      <c r="M168" s="593"/>
      <c r="N168" s="593"/>
      <c r="O168" s="593"/>
      <c r="P168" s="593"/>
      <c r="Q168" s="593" t="e">
        <f t="shared" si="57"/>
        <v>#N/A</v>
      </c>
    </row>
    <row r="169" spans="1:17">
      <c r="B169" s="441">
        <v>2013</v>
      </c>
      <c r="C169" s="591"/>
      <c r="D169" s="592"/>
      <c r="E169" s="593"/>
      <c r="F169" s="592"/>
      <c r="G169" s="593"/>
      <c r="H169" s="592"/>
      <c r="I169" s="593"/>
      <c r="J169" s="593"/>
      <c r="K169" s="593"/>
      <c r="L169" s="593"/>
      <c r="M169" s="593"/>
      <c r="N169" s="593"/>
      <c r="O169" s="593"/>
      <c r="P169" s="593"/>
      <c r="Q169" s="593" t="e">
        <f t="shared" si="57"/>
        <v>#N/A</v>
      </c>
    </row>
    <row r="170" spans="1:17">
      <c r="B170" s="441">
        <v>2014</v>
      </c>
      <c r="C170" s="687"/>
      <c r="D170" s="727"/>
      <c r="E170" s="593"/>
      <c r="F170" s="592"/>
      <c r="G170" s="593"/>
      <c r="H170" s="592"/>
      <c r="I170" s="593"/>
      <c r="J170" s="593"/>
      <c r="K170" s="593"/>
      <c r="L170" s="593"/>
      <c r="M170" s="593"/>
      <c r="N170" s="593"/>
      <c r="O170" s="593"/>
      <c r="P170" s="593"/>
      <c r="Q170" s="593" t="e">
        <f t="shared" si="57"/>
        <v>#N/A</v>
      </c>
    </row>
    <row r="171" spans="1:17">
      <c r="B171" s="441">
        <v>2015</v>
      </c>
      <c r="C171" s="591"/>
      <c r="D171" s="592"/>
      <c r="E171" s="593"/>
      <c r="F171" s="592"/>
      <c r="G171" s="593"/>
      <c r="H171" s="592"/>
      <c r="I171" s="593"/>
      <c r="J171" s="593"/>
      <c r="K171" s="593"/>
      <c r="L171" s="593"/>
      <c r="M171" s="593"/>
      <c r="N171" s="593"/>
      <c r="O171" s="593"/>
      <c r="P171" s="593"/>
      <c r="Q171" s="593" t="e">
        <f t="shared" si="57"/>
        <v>#N/A</v>
      </c>
    </row>
    <row r="172" spans="1:17">
      <c r="B172" s="441">
        <v>2016</v>
      </c>
      <c r="C172" s="687"/>
      <c r="D172" s="592"/>
      <c r="E172" s="593"/>
      <c r="F172" s="592"/>
      <c r="G172" s="593"/>
      <c r="H172" s="592"/>
      <c r="I172" s="593"/>
      <c r="J172" s="593"/>
      <c r="K172" s="593"/>
      <c r="L172" s="593"/>
      <c r="M172" s="593"/>
      <c r="N172" s="593"/>
      <c r="O172" s="593"/>
      <c r="P172" s="593"/>
      <c r="Q172" s="593" t="e">
        <f t="shared" si="57"/>
        <v>#N/A</v>
      </c>
    </row>
    <row r="173" spans="1:17">
      <c r="B173" s="441">
        <v>2017</v>
      </c>
      <c r="C173" s="728"/>
      <c r="D173" s="727"/>
      <c r="E173" s="593"/>
      <c r="F173" s="592"/>
      <c r="G173" s="593"/>
      <c r="H173" s="592"/>
      <c r="I173" s="593"/>
      <c r="J173" s="593"/>
      <c r="K173" s="593"/>
      <c r="L173" s="593"/>
      <c r="M173" s="593"/>
      <c r="N173" s="593"/>
      <c r="O173" s="593"/>
      <c r="P173" s="593"/>
      <c r="Q173" s="593" t="e">
        <f t="shared" si="57"/>
        <v>#N/A</v>
      </c>
    </row>
    <row r="174" spans="1:17">
      <c r="B174" s="441">
        <v>2018</v>
      </c>
      <c r="C174" s="591"/>
      <c r="D174" s="592"/>
      <c r="E174" s="593"/>
      <c r="F174" s="592"/>
      <c r="G174" s="593"/>
      <c r="H174" s="592"/>
      <c r="I174" s="593"/>
      <c r="J174" s="593"/>
      <c r="K174" s="593"/>
      <c r="L174" s="593"/>
      <c r="M174" s="593"/>
      <c r="N174" s="593"/>
      <c r="O174" s="593"/>
      <c r="P174" s="593"/>
      <c r="Q174" s="593" t="e">
        <f t="shared" si="57"/>
        <v>#N/A</v>
      </c>
    </row>
    <row r="175" spans="1:17">
      <c r="B175" s="441">
        <v>2019</v>
      </c>
      <c r="C175" s="591"/>
      <c r="D175" s="592"/>
      <c r="E175" s="593"/>
      <c r="F175" s="592"/>
      <c r="G175" s="593"/>
      <c r="H175" s="592"/>
      <c r="I175" s="593"/>
      <c r="J175" s="593"/>
      <c r="K175" s="593"/>
      <c r="L175" s="593"/>
      <c r="M175" s="593"/>
      <c r="N175" s="593"/>
      <c r="O175" s="593"/>
      <c r="P175" s="593"/>
      <c r="Q175" s="593" t="e">
        <f t="shared" si="57"/>
        <v>#N/A</v>
      </c>
    </row>
    <row r="176" spans="1:17">
      <c r="B176" s="441">
        <v>2020</v>
      </c>
      <c r="C176" s="812">
        <f>HLOOKUP(B176,$E$16:$P$157,9,FALSE)</f>
        <v>9.2000000000000003E-4</v>
      </c>
      <c r="D176" s="813">
        <f>HLOOKUP(B176,$E$16:$P$157,16,FALSE)</f>
        <v>1.41E-3</v>
      </c>
      <c r="E176" s="814">
        <f>HLOOKUP(B176,$E$16:$P$157,34,FALSE)</f>
        <v>3.2660000000000002E-2</v>
      </c>
      <c r="F176" s="592">
        <f>HLOOKUP(B176,$E$16:$P$157,52,FALSE)</f>
        <v>7.6393000000000004</v>
      </c>
      <c r="G176" s="593">
        <f>HLOOKUP(B176,$E$16:$P$157,69,FALSE)</f>
        <v>6.3023999999999996</v>
      </c>
      <c r="H176" s="592">
        <f>HLOOKUP(B176,$E$16:$P$157,86,FALSE)</f>
        <v>6.7998000000000003</v>
      </c>
      <c r="I176" s="593"/>
      <c r="J176" s="593"/>
      <c r="K176" s="593"/>
      <c r="L176" s="593"/>
      <c r="M176" s="593"/>
      <c r="N176" s="593"/>
      <c r="O176" s="593"/>
      <c r="P176" s="593"/>
      <c r="Q176" s="593" t="e">
        <f t="shared" si="57"/>
        <v>#N/A</v>
      </c>
    </row>
    <row r="177" spans="2:17">
      <c r="B177" s="686">
        <v>2021</v>
      </c>
      <c r="C177" s="814">
        <f t="shared" ref="C177:C178" si="58">HLOOKUP(B177,$E$16:$P$157,9,FALSE)</f>
        <v>0</v>
      </c>
      <c r="D177" s="815">
        <f t="shared" ref="D177:D178" si="59">HLOOKUP(B177,$E$16:$P$157,16,FALSE)</f>
        <v>0</v>
      </c>
      <c r="E177" s="812">
        <f t="shared" ref="E177:E178" si="60">HLOOKUP(B177,$E$16:$P$157,34,FALSE)</f>
        <v>3.3099999999999997E-2</v>
      </c>
      <c r="F177" s="688">
        <f t="shared" ref="F177:F178" si="61">HLOOKUP(B177,$E$16:$P$157,52,FALSE)</f>
        <v>7.6645000000000003</v>
      </c>
      <c r="G177" s="689">
        <f t="shared" ref="G177:G178" si="62">HLOOKUP(B177,$E$16:$P$157,69,FALSE)</f>
        <v>6.4039999999999999</v>
      </c>
      <c r="H177" s="688">
        <f t="shared" ref="H177:H178" si="63">HLOOKUP(B177,$E$16:$P$157,86,FALSE)</f>
        <v>6.9036</v>
      </c>
      <c r="I177" s="689"/>
      <c r="J177" s="689"/>
      <c r="K177" s="689"/>
      <c r="L177" s="689"/>
      <c r="M177" s="689"/>
      <c r="N177" s="689"/>
      <c r="O177" s="689"/>
      <c r="P177" s="689"/>
      <c r="Q177" s="689" t="e">
        <f t="shared" si="57"/>
        <v>#N/A</v>
      </c>
    </row>
    <row r="178" spans="2:17">
      <c r="B178" s="759">
        <v>2022</v>
      </c>
      <c r="C178" s="814">
        <f t="shared" si="58"/>
        <v>0</v>
      </c>
      <c r="D178" s="816">
        <f t="shared" si="59"/>
        <v>0</v>
      </c>
      <c r="E178" s="817">
        <f t="shared" si="60"/>
        <v>3.431E-2</v>
      </c>
      <c r="F178" s="761">
        <f t="shared" si="61"/>
        <v>7.94</v>
      </c>
      <c r="G178" s="760">
        <f t="shared" si="62"/>
        <v>6.5938999999999997</v>
      </c>
      <c r="H178" s="761">
        <f t="shared" si="63"/>
        <v>7.1128999999999998</v>
      </c>
      <c r="I178" s="760"/>
      <c r="J178" s="760"/>
      <c r="K178" s="760"/>
      <c r="L178" s="760"/>
      <c r="M178" s="760"/>
      <c r="N178" s="760"/>
      <c r="O178" s="760"/>
      <c r="P178" s="760"/>
      <c r="Q178" s="760" t="e">
        <f t="shared" si="57"/>
        <v>#N/A</v>
      </c>
    </row>
    <row r="179" spans="2:17">
      <c r="B179" s="762">
        <v>2023</v>
      </c>
      <c r="C179" s="731"/>
      <c r="D179" s="729"/>
      <c r="E179" s="763"/>
      <c r="F179" s="764"/>
      <c r="G179" s="763"/>
      <c r="H179" s="764"/>
      <c r="I179" s="763"/>
      <c r="J179" s="763"/>
      <c r="K179" s="763"/>
      <c r="L179" s="763"/>
      <c r="M179" s="763"/>
      <c r="N179" s="763"/>
      <c r="O179" s="763"/>
      <c r="P179" s="763"/>
      <c r="Q179" s="763" t="e">
        <f t="shared" si="57"/>
        <v>#N/A</v>
      </c>
    </row>
    <row r="180" spans="2:17" ht="18.75" customHeight="1">
      <c r="B180" s="438" t="s">
        <v>622</v>
      </c>
      <c r="C180" s="730"/>
      <c r="D180" s="519"/>
      <c r="E180" s="520"/>
      <c r="F180" s="519"/>
      <c r="G180" s="519"/>
      <c r="H180" s="519"/>
      <c r="I180" s="519"/>
      <c r="J180" s="519"/>
      <c r="K180" s="519"/>
      <c r="L180" s="519"/>
      <c r="M180" s="519"/>
      <c r="N180" s="519"/>
      <c r="O180" s="519"/>
      <c r="P180" s="519"/>
      <c r="Q180" s="519"/>
    </row>
    <row r="182" spans="2:17">
      <c r="B182" s="513" t="s">
        <v>523</v>
      </c>
    </row>
  </sheetData>
  <sheetProtection formatCells="0" formatColumns="0" formatRows="0" insertColumns="0" insertRows="0" insertHyperlinks="0" deleteColumns="0" deleteRows="0" sort="0" autoFilter="0" pivotTables="0"/>
  <mergeCells count="19">
    <mergeCell ref="C124:C128"/>
    <mergeCell ref="C131:C135"/>
    <mergeCell ref="C138:C142"/>
    <mergeCell ref="B163:Q163"/>
    <mergeCell ref="B5:B7"/>
    <mergeCell ref="C16:C18"/>
    <mergeCell ref="C69:C83"/>
    <mergeCell ref="C86:C100"/>
    <mergeCell ref="C103:C107"/>
    <mergeCell ref="C19:C23"/>
    <mergeCell ref="C26:C30"/>
    <mergeCell ref="C33:C48"/>
    <mergeCell ref="C51:C66"/>
    <mergeCell ref="C7:D7"/>
    <mergeCell ref="C145:C149"/>
    <mergeCell ref="B13:O13"/>
    <mergeCell ref="C152:C156"/>
    <mergeCell ref="C110:C114"/>
    <mergeCell ref="C117:C121"/>
  </mergeCells>
  <hyperlinks>
    <hyperlink ref="C9" location="Table_3.__Inputs_for_Distribution_Rates_and_Adjustments_by_Rate_Class" display="Table 3" xr:uid="{00000000-0004-0000-0700-000000000000}"/>
    <hyperlink ref="C10" location="Table_3_a.__Distribution_Rates_by_Rate_Class" display="Table 3-a." xr:uid="{00000000-0004-0000-0700-000001000000}"/>
    <hyperlink ref="B182" location="'3.  Distribution Rates'!A1" display="Return to top" xr:uid="{00000000-0004-0000-0700-000002000000}"/>
  </hyperlinks>
  <pageMargins left="0.7" right="0.7" top="0.75" bottom="0.75" header="0.3" footer="0.3"/>
  <pageSetup paperSize="17" scale="1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DD7623-F492-4C40-BC96-5C17FC63A259}">
  <ds:schemaRefs>
    <ds:schemaRef ds:uri="http://schemas.microsoft.com/sharepoint/v3/contenttype/forms"/>
  </ds:schemaRefs>
</ds:datastoreItem>
</file>

<file path=customXml/itemProps2.xml><?xml version="1.0" encoding="utf-8"?>
<ds:datastoreItem xmlns:ds="http://schemas.openxmlformats.org/officeDocument/2006/customXml" ds:itemID="{9471FA3F-7F65-4C5E-BCDE-B54BE0600793}">
  <ds:schemaRefs>
    <ds:schemaRef ds:uri="http://www.w3.org/XML/1998/namespace"/>
    <ds:schemaRef ds:uri="http://schemas.openxmlformats.org/package/2006/metadata/core-properties"/>
    <ds:schemaRef ds:uri="http://schemas.microsoft.com/sharepoint/v3/fields"/>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d178a8d1-16ff-473a-8ed0-d41f4478457a"/>
    <ds:schemaRef ds:uri="12f68b52-648b-46a0-8463-d3282342a499"/>
    <ds:schemaRef ds:uri="http://purl.org/dc/dcmitype/"/>
  </ds:schemaRefs>
</ds:datastoreItem>
</file>

<file path=customXml/itemProps3.xml><?xml version="1.0" encoding="utf-8"?>
<ds:datastoreItem xmlns:ds="http://schemas.openxmlformats.org/officeDocument/2006/customXml" ds:itemID="{231D5E0F-EE22-44CD-B2E1-81B108145C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29</vt:i4>
      </vt:variant>
    </vt:vector>
  </HeadingPairs>
  <TitlesOfParts>
    <vt:vector size="43" baseType="lpstr">
      <vt:lpstr>Contents</vt:lpstr>
      <vt:lpstr>Instructions</vt:lpstr>
      <vt:lpstr>LRAMVA Checklist Schematic</vt:lpstr>
      <vt:lpstr>DropDownList</vt:lpstr>
      <vt:lpstr>1.  LRAMVA Summary</vt:lpstr>
      <vt:lpstr>1-a.  Summary of Changes</vt:lpstr>
      <vt:lpstr>2. LRAMVA Threshold</vt:lpstr>
      <vt:lpstr>3-a.  Rate Class Allocations</vt:lpstr>
      <vt:lpstr>3.  Distribution Rates</vt:lpstr>
      <vt:lpstr>6.  Carrying Charges</vt:lpstr>
      <vt:lpstr>4.  2011-2014 LRAM</vt:lpstr>
      <vt:lpstr>5.  2015-2027 LRAM</vt:lpstr>
      <vt:lpstr>7.  Persistence Report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OEB Staff</dc:creator>
  <cp:lastModifiedBy>Sehrish Syed</cp:lastModifiedBy>
  <cp:lastPrinted>2017-05-24T00:43:43Z</cp:lastPrinted>
  <dcterms:created xsi:type="dcterms:W3CDTF">2012-03-05T18:56:04Z</dcterms:created>
  <dcterms:modified xsi:type="dcterms:W3CDTF">2023-11-16T17:39:48Z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f3ae17-4131-4cab-af65-6307e1627001_Enabled">
    <vt:lpwstr>true</vt:lpwstr>
  </property>
  <property fmtid="{D5CDD505-2E9C-101B-9397-08002B2CF9AE}" pid="3" name="MSIP_Label_84f3ae17-4131-4cab-af65-6307e1627001_SetDate">
    <vt:lpwstr>2023-08-03T17:22:52Z</vt:lpwstr>
  </property>
  <property fmtid="{D5CDD505-2E9C-101B-9397-08002B2CF9AE}" pid="4" name="MSIP_Label_84f3ae17-4131-4cab-af65-6307e1627001_Method">
    <vt:lpwstr>Privileged</vt:lpwstr>
  </property>
  <property fmtid="{D5CDD505-2E9C-101B-9397-08002B2CF9AE}" pid="5" name="MSIP_Label_84f3ae17-4131-4cab-af65-6307e1627001_Name">
    <vt:lpwstr>Confidential - Anyone (not protected)</vt:lpwstr>
  </property>
  <property fmtid="{D5CDD505-2E9C-101B-9397-08002B2CF9AE}" pid="6" name="MSIP_Label_84f3ae17-4131-4cab-af65-6307e1627001_SiteId">
    <vt:lpwstr>cecf09d6-44f1-4c40-95a1-cbafb9319d75</vt:lpwstr>
  </property>
  <property fmtid="{D5CDD505-2E9C-101B-9397-08002B2CF9AE}" pid="7" name="MSIP_Label_84f3ae17-4131-4cab-af65-6307e1627001_ActionId">
    <vt:lpwstr>0f4e6c02-3056-40a5-92ce-23862382174e</vt:lpwstr>
  </property>
  <property fmtid="{D5CDD505-2E9C-101B-9397-08002B2CF9AE}" pid="8" name="MSIP_Label_84f3ae17-4131-4cab-af65-6307e1627001_ContentBits">
    <vt:lpwstr>0</vt:lpwstr>
  </property>
  <property fmtid="{D5CDD505-2E9C-101B-9397-08002B2CF9AE}" pid="9" name="ContentTypeId">
    <vt:lpwstr>0x0101002EDAACFF67256049A485179023DD9F32</vt:lpwstr>
  </property>
</Properties>
</file>