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updateLinks="never"/>
  <mc:AlternateContent xmlns:mc="http://schemas.openxmlformats.org/markup-compatibility/2006">
    <mc:Choice Requires="x15">
      <x15ac:absPath xmlns:x15ac="http://schemas.microsoft.com/office/spreadsheetml/2010/11/ac" url="C:\Users\apillay\Documents\"/>
    </mc:Choice>
  </mc:AlternateContent>
  <xr:revisionPtr revIDLastSave="0" documentId="8_{65E78563-18CF-4EC5-9D04-627F82DB8F88}" xr6:coauthVersionLast="36" xr6:coauthVersionMax="36" xr10:uidLastSave="{00000000-0000-0000-0000-000000000000}"/>
  <bookViews>
    <workbookView xWindow="-46965" yWindow="-3435" windowWidth="31500" windowHeight="2062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J16" i="4" s="1"/>
  <c r="K16" i="4" s="1"/>
  <c r="L16" i="4" s="1"/>
  <c r="M16" i="4" s="1"/>
  <c r="N16" i="4" s="1"/>
  <c r="H16" i="4"/>
  <c r="G20" i="4" l="1"/>
  <c r="G21" i="4"/>
  <c r="M6" i="5"/>
  <c r="G87" i="1" l="1"/>
  <c r="G81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0" i="1"/>
  <c r="N158" i="1" l="1"/>
  <c r="N222" i="1"/>
  <c r="N111" i="1"/>
  <c r="N5" i="1"/>
  <c r="N27" i="4"/>
  <c r="N6" i="4"/>
  <c r="E3" i="1"/>
  <c r="H32" i="4"/>
  <c r="H27" i="4"/>
  <c r="G5" i="1"/>
  <c r="F6" i="5" s="1"/>
  <c r="G107" i="1" l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H49" i="4" s="1"/>
  <c r="I49" i="4" s="1"/>
  <c r="J49" i="4" s="1"/>
  <c r="K49" i="4" s="1"/>
  <c r="L49" i="4" s="1"/>
  <c r="M49" i="4" s="1"/>
  <c r="N49" i="4" s="1"/>
  <c r="G17" i="4" l="1"/>
  <c r="G256" i="1"/>
  <c r="G22" i="4" l="1"/>
  <c r="K22" i="4" s="1"/>
  <c r="L22" i="4" s="1"/>
  <c r="M22" i="4" s="1"/>
  <c r="G121" i="4"/>
  <c r="G36" i="4" s="1"/>
  <c r="G122" i="4"/>
  <c r="H122" i="4" s="1"/>
  <c r="I122" i="4" s="1"/>
  <c r="J122" i="4" s="1"/>
  <c r="K122" i="4" s="1"/>
  <c r="L122" i="4" s="1"/>
  <c r="M122" i="4" s="1"/>
  <c r="N122" i="4" s="1"/>
  <c r="G45" i="4"/>
  <c r="H45" i="4" s="1"/>
  <c r="I45" i="4" s="1"/>
  <c r="J45" i="4" s="1"/>
  <c r="K45" i="4" s="1"/>
  <c r="L45" i="4" s="1"/>
  <c r="M45" i="4" s="1"/>
  <c r="N45" i="4" s="1"/>
  <c r="G46" i="4"/>
  <c r="H46" i="4" s="1"/>
  <c r="I46" i="4" s="1"/>
  <c r="J46" i="4" s="1"/>
  <c r="K46" i="4" s="1"/>
  <c r="L46" i="4" s="1"/>
  <c r="M46" i="4" s="1"/>
  <c r="N46" i="4" s="1"/>
  <c r="G47" i="4"/>
  <c r="G48" i="4"/>
  <c r="G50" i="4"/>
  <c r="H50" i="4" s="1"/>
  <c r="I50" i="4" s="1"/>
  <c r="J50" i="4" s="1"/>
  <c r="K50" i="4" s="1"/>
  <c r="L50" i="4" s="1"/>
  <c r="M50" i="4" s="1"/>
  <c r="N50" i="4" s="1"/>
  <c r="G51" i="4"/>
  <c r="H51" i="4" s="1"/>
  <c r="I51" i="4" s="1"/>
  <c r="J51" i="4" s="1"/>
  <c r="K51" i="4" s="1"/>
  <c r="L51" i="4" s="1"/>
  <c r="M51" i="4" s="1"/>
  <c r="N51" i="4" s="1"/>
  <c r="G52" i="4"/>
  <c r="H52" i="4" s="1"/>
  <c r="I52" i="4" s="1"/>
  <c r="J52" i="4" s="1"/>
  <c r="K52" i="4" s="1"/>
  <c r="L52" i="4" s="1"/>
  <c r="M52" i="4" s="1"/>
  <c r="N52" i="4" s="1"/>
  <c r="G53" i="4"/>
  <c r="H53" i="4" s="1"/>
  <c r="I53" i="4" s="1"/>
  <c r="J53" i="4" s="1"/>
  <c r="K53" i="4" s="1"/>
  <c r="L53" i="4" s="1"/>
  <c r="M53" i="4" s="1"/>
  <c r="N53" i="4" s="1"/>
  <c r="G54" i="4"/>
  <c r="H54" i="4" s="1"/>
  <c r="I54" i="4" s="1"/>
  <c r="J54" i="4" s="1"/>
  <c r="K54" i="4" s="1"/>
  <c r="L54" i="4" s="1"/>
  <c r="M54" i="4" s="1"/>
  <c r="N54" i="4" s="1"/>
  <c r="G55" i="4"/>
  <c r="H55" i="4" s="1"/>
  <c r="I55" i="4" s="1"/>
  <c r="J55" i="4" s="1"/>
  <c r="K55" i="4" s="1"/>
  <c r="L55" i="4" s="1"/>
  <c r="M55" i="4" s="1"/>
  <c r="N55" i="4" s="1"/>
  <c r="G56" i="4"/>
  <c r="H56" i="4" s="1"/>
  <c r="I56" i="4" s="1"/>
  <c r="J56" i="4" s="1"/>
  <c r="K56" i="4" s="1"/>
  <c r="L56" i="4" s="1"/>
  <c r="M56" i="4" s="1"/>
  <c r="N56" i="4" s="1"/>
  <c r="G57" i="4"/>
  <c r="H57" i="4" s="1"/>
  <c r="I57" i="4" s="1"/>
  <c r="J57" i="4" s="1"/>
  <c r="K57" i="4" s="1"/>
  <c r="L57" i="4" s="1"/>
  <c r="M57" i="4" s="1"/>
  <c r="N57" i="4" s="1"/>
  <c r="G58" i="4"/>
  <c r="H58" i="4" s="1"/>
  <c r="I58" i="4" s="1"/>
  <c r="J58" i="4" s="1"/>
  <c r="K58" i="4" s="1"/>
  <c r="L58" i="4" s="1"/>
  <c r="M58" i="4" s="1"/>
  <c r="N58" i="4" s="1"/>
  <c r="G59" i="4"/>
  <c r="H59" i="4" s="1"/>
  <c r="I59" i="4" s="1"/>
  <c r="J59" i="4" s="1"/>
  <c r="K59" i="4" s="1"/>
  <c r="L59" i="4" s="1"/>
  <c r="M59" i="4" s="1"/>
  <c r="N59" i="4" s="1"/>
  <c r="G60" i="4"/>
  <c r="H60" i="4" s="1"/>
  <c r="I60" i="4" s="1"/>
  <c r="J60" i="4" s="1"/>
  <c r="K60" i="4" s="1"/>
  <c r="L60" i="4" s="1"/>
  <c r="M60" i="4" s="1"/>
  <c r="N60" i="4" s="1"/>
  <c r="G61" i="4"/>
  <c r="H61" i="4" s="1"/>
  <c r="I61" i="4" s="1"/>
  <c r="J61" i="4" s="1"/>
  <c r="K61" i="4" s="1"/>
  <c r="L61" i="4" s="1"/>
  <c r="M61" i="4" s="1"/>
  <c r="N61" i="4" s="1"/>
  <c r="G62" i="4"/>
  <c r="H62" i="4" s="1"/>
  <c r="I62" i="4" s="1"/>
  <c r="J62" i="4" s="1"/>
  <c r="K62" i="4" s="1"/>
  <c r="L62" i="4" s="1"/>
  <c r="M62" i="4" s="1"/>
  <c r="N62" i="4" s="1"/>
  <c r="G63" i="4"/>
  <c r="H63" i="4" s="1"/>
  <c r="I63" i="4" s="1"/>
  <c r="J63" i="4" s="1"/>
  <c r="K63" i="4" s="1"/>
  <c r="L63" i="4" s="1"/>
  <c r="M63" i="4" s="1"/>
  <c r="N63" i="4" s="1"/>
  <c r="G64" i="4"/>
  <c r="G65" i="4"/>
  <c r="H65" i="4" s="1"/>
  <c r="G66" i="4"/>
  <c r="H66" i="4" s="1"/>
  <c r="I66" i="4" s="1"/>
  <c r="G67" i="4"/>
  <c r="G68" i="4"/>
  <c r="H68" i="4" s="1"/>
  <c r="I68" i="4" s="1"/>
  <c r="J68" i="4" s="1"/>
  <c r="K68" i="4" s="1"/>
  <c r="L68" i="4" s="1"/>
  <c r="M68" i="4" s="1"/>
  <c r="N68" i="4" s="1"/>
  <c r="G69" i="4"/>
  <c r="H69" i="4" s="1"/>
  <c r="I69" i="4" s="1"/>
  <c r="J69" i="4" s="1"/>
  <c r="K69" i="4" s="1"/>
  <c r="L69" i="4" s="1"/>
  <c r="M69" i="4" s="1"/>
  <c r="N69" i="4" s="1"/>
  <c r="G70" i="4"/>
  <c r="H70" i="4" s="1"/>
  <c r="I70" i="4" s="1"/>
  <c r="J70" i="4" s="1"/>
  <c r="K70" i="4" s="1"/>
  <c r="L70" i="4" s="1"/>
  <c r="M70" i="4" s="1"/>
  <c r="N70" i="4" s="1"/>
  <c r="G71" i="4"/>
  <c r="H71" i="4" s="1"/>
  <c r="I71" i="4" s="1"/>
  <c r="J71" i="4" s="1"/>
  <c r="K71" i="4" s="1"/>
  <c r="L71" i="4" s="1"/>
  <c r="M71" i="4" s="1"/>
  <c r="N71" i="4" s="1"/>
  <c r="G72" i="4"/>
  <c r="H72" i="4" s="1"/>
  <c r="I72" i="4" s="1"/>
  <c r="J72" i="4" s="1"/>
  <c r="K72" i="4" s="1"/>
  <c r="L72" i="4" s="1"/>
  <c r="M72" i="4" s="1"/>
  <c r="N72" i="4" s="1"/>
  <c r="G73" i="4"/>
  <c r="H73" i="4" s="1"/>
  <c r="I73" i="4" s="1"/>
  <c r="J73" i="4" s="1"/>
  <c r="K73" i="4" s="1"/>
  <c r="L73" i="4" s="1"/>
  <c r="M73" i="4" s="1"/>
  <c r="N73" i="4" s="1"/>
  <c r="G74" i="4"/>
  <c r="H74" i="4" s="1"/>
  <c r="I74" i="4" s="1"/>
  <c r="J74" i="4" s="1"/>
  <c r="K74" i="4" s="1"/>
  <c r="L74" i="4" s="1"/>
  <c r="M74" i="4" s="1"/>
  <c r="N74" i="4" s="1"/>
  <c r="G75" i="4"/>
  <c r="H75" i="4" s="1"/>
  <c r="I75" i="4" s="1"/>
  <c r="J75" i="4" s="1"/>
  <c r="K75" i="4" s="1"/>
  <c r="L75" i="4" s="1"/>
  <c r="M75" i="4" s="1"/>
  <c r="N75" i="4" s="1"/>
  <c r="G76" i="4"/>
  <c r="H76" i="4" s="1"/>
  <c r="I76" i="4" s="1"/>
  <c r="J76" i="4" s="1"/>
  <c r="K76" i="4" s="1"/>
  <c r="L76" i="4" s="1"/>
  <c r="M76" i="4" s="1"/>
  <c r="N76" i="4" s="1"/>
  <c r="G77" i="4"/>
  <c r="H77" i="4" s="1"/>
  <c r="I77" i="4" s="1"/>
  <c r="J77" i="4" s="1"/>
  <c r="K77" i="4" s="1"/>
  <c r="L77" i="4" s="1"/>
  <c r="M77" i="4" s="1"/>
  <c r="N77" i="4" s="1"/>
  <c r="G78" i="4"/>
  <c r="G79" i="4"/>
  <c r="H79" i="4" s="1"/>
  <c r="G80" i="4"/>
  <c r="H80" i="4" s="1"/>
  <c r="I80" i="4" s="1"/>
  <c r="J80" i="4" s="1"/>
  <c r="K80" i="4" s="1"/>
  <c r="L80" i="4" s="1"/>
  <c r="M80" i="4" s="1"/>
  <c r="N80" i="4" s="1"/>
  <c r="G81" i="4"/>
  <c r="H81" i="4" s="1"/>
  <c r="I81" i="4" s="1"/>
  <c r="J81" i="4" s="1"/>
  <c r="K81" i="4" s="1"/>
  <c r="L81" i="4" s="1"/>
  <c r="M81" i="4" s="1"/>
  <c r="N81" i="4" s="1"/>
  <c r="G82" i="4"/>
  <c r="H82" i="4" s="1"/>
  <c r="I82" i="4" s="1"/>
  <c r="J82" i="4" s="1"/>
  <c r="K82" i="4" s="1"/>
  <c r="L82" i="4" s="1"/>
  <c r="M82" i="4" s="1"/>
  <c r="N82" i="4" s="1"/>
  <c r="G83" i="4"/>
  <c r="H83" i="4" s="1"/>
  <c r="I83" i="4" s="1"/>
  <c r="J83" i="4" s="1"/>
  <c r="K83" i="4" s="1"/>
  <c r="L83" i="4" s="1"/>
  <c r="M83" i="4" s="1"/>
  <c r="N83" i="4" s="1"/>
  <c r="G84" i="4"/>
  <c r="H84" i="4" s="1"/>
  <c r="I84" i="4" s="1"/>
  <c r="J84" i="4" s="1"/>
  <c r="K84" i="4" s="1"/>
  <c r="L84" i="4" s="1"/>
  <c r="M84" i="4" s="1"/>
  <c r="N84" i="4" s="1"/>
  <c r="G85" i="4"/>
  <c r="H85" i="4" s="1"/>
  <c r="I85" i="4" s="1"/>
  <c r="J85" i="4" s="1"/>
  <c r="K85" i="4" s="1"/>
  <c r="L85" i="4" s="1"/>
  <c r="M85" i="4" s="1"/>
  <c r="N85" i="4" s="1"/>
  <c r="G86" i="4"/>
  <c r="G87" i="4"/>
  <c r="H87" i="4" s="1"/>
  <c r="G88" i="4"/>
  <c r="H88" i="4" s="1"/>
  <c r="I88" i="4" s="1"/>
  <c r="J88" i="4" s="1"/>
  <c r="K88" i="4" s="1"/>
  <c r="L88" i="4" s="1"/>
  <c r="M88" i="4" s="1"/>
  <c r="N88" i="4" s="1"/>
  <c r="G89" i="4"/>
  <c r="H89" i="4" s="1"/>
  <c r="I89" i="4" s="1"/>
  <c r="J89" i="4" s="1"/>
  <c r="K89" i="4" s="1"/>
  <c r="L89" i="4" s="1"/>
  <c r="M89" i="4" s="1"/>
  <c r="N89" i="4" s="1"/>
  <c r="G90" i="4"/>
  <c r="H90" i="4" s="1"/>
  <c r="I90" i="4" s="1"/>
  <c r="J90" i="4" s="1"/>
  <c r="K90" i="4" s="1"/>
  <c r="L90" i="4" s="1"/>
  <c r="M90" i="4" s="1"/>
  <c r="N90" i="4" s="1"/>
  <c r="G91" i="4"/>
  <c r="G92" i="4"/>
  <c r="H92" i="4" s="1"/>
  <c r="G93" i="4"/>
  <c r="H93" i="4" s="1"/>
  <c r="I93" i="4" s="1"/>
  <c r="J93" i="4" s="1"/>
  <c r="K93" i="4" s="1"/>
  <c r="L93" i="4" s="1"/>
  <c r="M93" i="4" s="1"/>
  <c r="N93" i="4" s="1"/>
  <c r="G94" i="4"/>
  <c r="H94" i="4" s="1"/>
  <c r="I94" i="4" s="1"/>
  <c r="J94" i="4" s="1"/>
  <c r="K94" i="4" s="1"/>
  <c r="L94" i="4" s="1"/>
  <c r="M94" i="4" s="1"/>
  <c r="N94" i="4" s="1"/>
  <c r="G95" i="4"/>
  <c r="H95" i="4" s="1"/>
  <c r="I95" i="4" s="1"/>
  <c r="J95" i="4" s="1"/>
  <c r="K95" i="4" s="1"/>
  <c r="L95" i="4" s="1"/>
  <c r="M95" i="4" s="1"/>
  <c r="N95" i="4" s="1"/>
  <c r="G96" i="4"/>
  <c r="H96" i="4" s="1"/>
  <c r="I96" i="4" s="1"/>
  <c r="J96" i="4" s="1"/>
  <c r="K96" i="4" s="1"/>
  <c r="L96" i="4" s="1"/>
  <c r="M96" i="4" s="1"/>
  <c r="N96" i="4" s="1"/>
  <c r="G97" i="4"/>
  <c r="H97" i="4" s="1"/>
  <c r="I97" i="4" s="1"/>
  <c r="J97" i="4" s="1"/>
  <c r="K97" i="4" s="1"/>
  <c r="L97" i="4" s="1"/>
  <c r="M97" i="4" s="1"/>
  <c r="N97" i="4" s="1"/>
  <c r="G98" i="4"/>
  <c r="H98" i="4" s="1"/>
  <c r="I98" i="4" s="1"/>
  <c r="J98" i="4" s="1"/>
  <c r="K98" i="4" s="1"/>
  <c r="L98" i="4" s="1"/>
  <c r="M98" i="4" s="1"/>
  <c r="N98" i="4" s="1"/>
  <c r="G99" i="4"/>
  <c r="H99" i="4" s="1"/>
  <c r="I99" i="4" s="1"/>
  <c r="J99" i="4" s="1"/>
  <c r="K99" i="4" s="1"/>
  <c r="L99" i="4" s="1"/>
  <c r="M99" i="4" s="1"/>
  <c r="N99" i="4" s="1"/>
  <c r="G100" i="4"/>
  <c r="H100" i="4" s="1"/>
  <c r="I100" i="4" s="1"/>
  <c r="J100" i="4" s="1"/>
  <c r="K100" i="4" s="1"/>
  <c r="L100" i="4" s="1"/>
  <c r="M100" i="4" s="1"/>
  <c r="N100" i="4" s="1"/>
  <c r="G101" i="4"/>
  <c r="H101" i="4" s="1"/>
  <c r="I101" i="4" s="1"/>
  <c r="J101" i="4" s="1"/>
  <c r="K101" i="4" s="1"/>
  <c r="L101" i="4" s="1"/>
  <c r="M101" i="4" s="1"/>
  <c r="N101" i="4" s="1"/>
  <c r="G102" i="4"/>
  <c r="H102" i="4" s="1"/>
  <c r="I102" i="4" s="1"/>
  <c r="J102" i="4" s="1"/>
  <c r="K102" i="4" s="1"/>
  <c r="L102" i="4" s="1"/>
  <c r="M102" i="4" s="1"/>
  <c r="N102" i="4" s="1"/>
  <c r="G103" i="4"/>
  <c r="H103" i="4" s="1"/>
  <c r="I103" i="4" s="1"/>
  <c r="J103" i="4" s="1"/>
  <c r="K103" i="4" s="1"/>
  <c r="L103" i="4" s="1"/>
  <c r="M103" i="4" s="1"/>
  <c r="N103" i="4" s="1"/>
  <c r="G104" i="4"/>
  <c r="H104" i="4" s="1"/>
  <c r="I104" i="4" s="1"/>
  <c r="J104" i="4" s="1"/>
  <c r="K104" i="4" s="1"/>
  <c r="L104" i="4" s="1"/>
  <c r="M104" i="4" s="1"/>
  <c r="N104" i="4" s="1"/>
  <c r="G105" i="4"/>
  <c r="H105" i="4" s="1"/>
  <c r="I105" i="4" s="1"/>
  <c r="J105" i="4" s="1"/>
  <c r="K105" i="4" s="1"/>
  <c r="L105" i="4" s="1"/>
  <c r="M105" i="4" s="1"/>
  <c r="N105" i="4" s="1"/>
  <c r="G106" i="4"/>
  <c r="H106" i="4" s="1"/>
  <c r="I106" i="4" s="1"/>
  <c r="J106" i="4" s="1"/>
  <c r="K106" i="4" s="1"/>
  <c r="L106" i="4" s="1"/>
  <c r="M106" i="4" s="1"/>
  <c r="N106" i="4" s="1"/>
  <c r="G107" i="4"/>
  <c r="H107" i="4" s="1"/>
  <c r="I107" i="4" s="1"/>
  <c r="J107" i="4" s="1"/>
  <c r="K107" i="4" s="1"/>
  <c r="L107" i="4" s="1"/>
  <c r="M107" i="4" s="1"/>
  <c r="N107" i="4" s="1"/>
  <c r="G108" i="4"/>
  <c r="H108" i="4" s="1"/>
  <c r="I108" i="4" s="1"/>
  <c r="J108" i="4" s="1"/>
  <c r="K108" i="4" s="1"/>
  <c r="L108" i="4" s="1"/>
  <c r="M108" i="4" s="1"/>
  <c r="N108" i="4" s="1"/>
  <c r="G109" i="4"/>
  <c r="G110" i="4"/>
  <c r="H110" i="4" s="1"/>
  <c r="G111" i="4"/>
  <c r="H111" i="4" s="1"/>
  <c r="I111" i="4" s="1"/>
  <c r="J111" i="4" s="1"/>
  <c r="K111" i="4" s="1"/>
  <c r="L111" i="4" s="1"/>
  <c r="M111" i="4" s="1"/>
  <c r="N111" i="4" s="1"/>
  <c r="G112" i="4"/>
  <c r="G113" i="4"/>
  <c r="H113" i="4" s="1"/>
  <c r="G114" i="4"/>
  <c r="G115" i="4"/>
  <c r="G35" i="4" s="1"/>
  <c r="G44" i="4"/>
  <c r="H44" i="4" s="1"/>
  <c r="G14" i="4"/>
  <c r="G15" i="4"/>
  <c r="G16" i="4"/>
  <c r="G13" i="4"/>
  <c r="G10" i="4"/>
  <c r="G9" i="4"/>
  <c r="L222" i="1"/>
  <c r="F10" i="5"/>
  <c r="N142" i="1" l="1"/>
  <c r="N99" i="1"/>
  <c r="M93" i="1"/>
  <c r="M115" i="1" s="1"/>
  <c r="N93" i="1"/>
  <c r="N115" i="1" s="1"/>
  <c r="M110" i="1"/>
  <c r="N22" i="4"/>
  <c r="N110" i="1" s="1"/>
  <c r="M145" i="1"/>
  <c r="M157" i="1" s="1"/>
  <c r="N145" i="1"/>
  <c r="N157" i="1" s="1"/>
  <c r="N221" i="1" s="1"/>
  <c r="H145" i="1"/>
  <c r="I92" i="4"/>
  <c r="H109" i="4"/>
  <c r="I110" i="4"/>
  <c r="H112" i="4"/>
  <c r="I44" i="4"/>
  <c r="J66" i="4"/>
  <c r="K66" i="4" s="1"/>
  <c r="L66" i="4" s="1"/>
  <c r="M66" i="4" s="1"/>
  <c r="N66" i="4" s="1"/>
  <c r="G120" i="4"/>
  <c r="H67" i="4"/>
  <c r="I113" i="4"/>
  <c r="H114" i="4"/>
  <c r="I65" i="4"/>
  <c r="J65" i="4" s="1"/>
  <c r="G119" i="4"/>
  <c r="H48" i="4"/>
  <c r="G118" i="4"/>
  <c r="H47" i="4"/>
  <c r="I87" i="4"/>
  <c r="H91" i="4"/>
  <c r="I79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H136" i="1" l="1"/>
  <c r="M97" i="1"/>
  <c r="M155" i="1" s="1"/>
  <c r="M209" i="1" s="1"/>
  <c r="M213" i="1" s="1"/>
  <c r="N97" i="1"/>
  <c r="M92" i="1"/>
  <c r="M114" i="1" s="1"/>
  <c r="N92" i="1"/>
  <c r="N114" i="1" s="1"/>
  <c r="M98" i="1"/>
  <c r="M130" i="1" s="1"/>
  <c r="N98" i="1"/>
  <c r="N130" i="1" s="1"/>
  <c r="M96" i="1"/>
  <c r="M128" i="1" s="1"/>
  <c r="N96" i="1"/>
  <c r="H92" i="1"/>
  <c r="H114" i="1" s="1"/>
  <c r="H96" i="1"/>
  <c r="K65" i="4"/>
  <c r="J44" i="4"/>
  <c r="J79" i="4"/>
  <c r="I86" i="4"/>
  <c r="J113" i="4"/>
  <c r="I114" i="4"/>
  <c r="J110" i="4"/>
  <c r="I112" i="4"/>
  <c r="I67" i="4"/>
  <c r="I78" i="4" s="1"/>
  <c r="H120" i="4"/>
  <c r="H97" i="1"/>
  <c r="H155" i="1" s="1"/>
  <c r="H209" i="1" s="1"/>
  <c r="H213" i="1" s="1"/>
  <c r="J87" i="4"/>
  <c r="I91" i="4"/>
  <c r="I48" i="4"/>
  <c r="H119" i="4"/>
  <c r="H98" i="1"/>
  <c r="H130" i="1" s="1"/>
  <c r="J92" i="4"/>
  <c r="I109" i="4"/>
  <c r="I47" i="4"/>
  <c r="H121" i="4"/>
  <c r="H118" i="4"/>
  <c r="H78" i="4"/>
  <c r="H64" i="4"/>
  <c r="M221" i="1"/>
  <c r="I135" i="1"/>
  <c r="J135" i="1" s="1"/>
  <c r="K135" i="1" s="1"/>
  <c r="L135" i="1" s="1"/>
  <c r="M135" i="1" s="1"/>
  <c r="N135" i="1" s="1"/>
  <c r="I134" i="1"/>
  <c r="J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12" i="1" s="1"/>
  <c r="N112" i="1" s="1"/>
  <c r="I97" i="1"/>
  <c r="H113" i="1"/>
  <c r="K134" i="1" l="1"/>
  <c r="L134" i="1" s="1"/>
  <c r="M134" i="1" s="1"/>
  <c r="M129" i="1"/>
  <c r="N129" i="1"/>
  <c r="N155" i="1"/>
  <c r="N209" i="1" s="1"/>
  <c r="N213" i="1" s="1"/>
  <c r="N128" i="1"/>
  <c r="N153" i="1"/>
  <c r="N207" i="1" s="1"/>
  <c r="M153" i="1"/>
  <c r="M207" i="1" s="1"/>
  <c r="M211" i="1" s="1"/>
  <c r="H115" i="4"/>
  <c r="H129" i="1"/>
  <c r="I64" i="4"/>
  <c r="I115" i="4" s="1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N134" i="1" l="1"/>
  <c r="N136" i="1" s="1"/>
  <c r="M136" i="1"/>
  <c r="M218" i="1"/>
  <c r="N218" i="1"/>
  <c r="N211" i="1"/>
  <c r="M116" i="1"/>
  <c r="N116" i="1"/>
  <c r="H29" i="4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N65" i="4" s="1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N113" i="1" l="1"/>
  <c r="K64" i="4"/>
  <c r="M44" i="4"/>
  <c r="N44" i="4" s="1"/>
  <c r="M113" i="4"/>
  <c r="L114" i="4"/>
  <c r="L67" i="4"/>
  <c r="K120" i="4"/>
  <c r="K78" i="4"/>
  <c r="L109" i="4"/>
  <c r="M92" i="4"/>
  <c r="M79" i="4"/>
  <c r="L86" i="4"/>
  <c r="L47" i="4"/>
  <c r="K121" i="4"/>
  <c r="K118" i="4"/>
  <c r="L112" i="4"/>
  <c r="M110" i="4"/>
  <c r="J115" i="4"/>
  <c r="J29" i="4" s="1"/>
  <c r="L48" i="4"/>
  <c r="K119" i="4"/>
  <c r="M87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N139" i="1" l="1"/>
  <c r="M91" i="4"/>
  <c r="N87" i="4"/>
  <c r="N91" i="4" s="1"/>
  <c r="M86" i="4"/>
  <c r="N79" i="4"/>
  <c r="N86" i="4" s="1"/>
  <c r="M109" i="4"/>
  <c r="N92" i="4"/>
  <c r="N109" i="4" s="1"/>
  <c r="M114" i="4"/>
  <c r="N113" i="4"/>
  <c r="N114" i="4" s="1"/>
  <c r="M112" i="4"/>
  <c r="N110" i="4"/>
  <c r="N112" i="4" s="1"/>
  <c r="K115" i="4"/>
  <c r="K29" i="4" s="1"/>
  <c r="M47" i="4"/>
  <c r="N47" i="4" s="1"/>
  <c r="L121" i="4"/>
  <c r="L118" i="4"/>
  <c r="M67" i="4"/>
  <c r="N67" i="4" s="1"/>
  <c r="L120" i="4"/>
  <c r="L78" i="4"/>
  <c r="L64" i="4"/>
  <c r="M48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N120" i="4" l="1"/>
  <c r="N78" i="4"/>
  <c r="N118" i="4"/>
  <c r="M119" i="4"/>
  <c r="N48" i="4"/>
  <c r="N119" i="4" s="1"/>
  <c r="N64" i="4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M137" i="1" s="1"/>
  <c r="N137" i="1" s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N115" i="4" l="1"/>
  <c r="N121" i="4"/>
  <c r="M115" i="4"/>
  <c r="M29" i="4" s="1"/>
  <c r="M31" i="4" s="1"/>
  <c r="M89" i="1" s="1"/>
  <c r="L156" i="1"/>
  <c r="L220" i="1" s="1"/>
  <c r="M143" i="1"/>
  <c r="L247" i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N29" i="4" l="1"/>
  <c r="N31" i="4" s="1"/>
  <c r="N89" i="1" s="1"/>
  <c r="N247" i="1"/>
  <c r="N152" i="1"/>
  <c r="N206" i="1" s="1"/>
  <c r="M156" i="1"/>
  <c r="M220" i="1" s="1"/>
  <c r="N143" i="1"/>
  <c r="N156" i="1" s="1"/>
  <c r="N220" i="1" s="1"/>
  <c r="M154" i="1"/>
  <c r="M208" i="1" s="1"/>
  <c r="N131" i="1"/>
  <c r="N154" i="1" s="1"/>
  <c r="N208" i="1" s="1"/>
  <c r="L219" i="1"/>
  <c r="L212" i="1"/>
  <c r="M247" i="1"/>
  <c r="M152" i="1"/>
  <c r="M206" i="1" s="1"/>
  <c r="L119" i="1"/>
  <c r="L121" i="1" s="1"/>
  <c r="L256" i="1" s="1"/>
  <c r="M117" i="1"/>
  <c r="M118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15" i="1" l="1"/>
  <c r="N210" i="1"/>
  <c r="N216" i="1"/>
  <c r="N214" i="1"/>
  <c r="N219" i="1"/>
  <c r="N212" i="1"/>
  <c r="N217" i="1"/>
  <c r="M119" i="1"/>
  <c r="M121" i="1" s="1"/>
  <c r="M256" i="1" s="1"/>
  <c r="N117" i="1"/>
  <c r="N118" i="1" s="1"/>
  <c r="N119" i="1" s="1"/>
  <c r="N121" i="1" s="1"/>
  <c r="N256" i="1" s="1"/>
  <c r="G258" i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18" i="5" l="1"/>
  <c r="G24" i="5" s="1"/>
  <c r="G22" i="5"/>
  <c r="J258" i="1"/>
  <c r="J259" i="1" s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4" i="5"/>
  <c r="H16" i="5"/>
  <c r="K245" i="1"/>
  <c r="K246" i="1" s="1"/>
  <c r="K248" i="1" s="1"/>
  <c r="K257" i="1" s="1"/>
  <c r="I10" i="5"/>
  <c r="I14" i="5" s="1"/>
  <c r="I16" i="5" s="1"/>
  <c r="N245" i="1" l="1"/>
  <c r="N246" i="1" s="1"/>
  <c r="N248" i="1" s="1"/>
  <c r="N257" i="1" s="1"/>
  <c r="M12" i="5" s="1"/>
  <c r="H22" i="5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K261" i="1"/>
  <c r="K258" i="1"/>
  <c r="K259" i="1" s="1"/>
  <c r="J12" i="5"/>
  <c r="M10" i="5" l="1"/>
  <c r="M14" i="5" s="1"/>
  <c r="M16" i="5" s="1"/>
  <c r="M22" i="5" s="1"/>
  <c r="L248" i="1"/>
  <c r="L257" i="1" s="1"/>
  <c r="N258" i="1"/>
  <c r="N259" i="1" s="1"/>
  <c r="N261" i="1"/>
  <c r="M245" i="1"/>
  <c r="M246" i="1" s="1"/>
  <c r="M248" i="1" s="1"/>
  <c r="M257" i="1" s="1"/>
  <c r="J10" i="5"/>
  <c r="J14" i="5" s="1"/>
  <c r="J16" i="5" s="1"/>
  <c r="L258" i="1" l="1"/>
  <c r="L259" i="1" s="1"/>
  <c r="L261" i="1"/>
  <c r="K12" i="5"/>
  <c r="K10" i="5" s="1"/>
  <c r="K14" i="5" s="1"/>
  <c r="K16" i="5" s="1"/>
  <c r="M258" i="1"/>
  <c r="M259" i="1" s="1"/>
  <c r="L12" i="5"/>
  <c r="M261" i="1"/>
  <c r="J18" i="5"/>
  <c r="J24" i="5" s="1"/>
  <c r="J22" i="5"/>
  <c r="L10" i="5" l="1"/>
  <c r="L14" i="5" s="1"/>
  <c r="L16" i="5" s="1"/>
  <c r="M18" i="5" s="1"/>
  <c r="M24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<sst xmlns="http://schemas.openxmlformats.org/spreadsheetml/2006/main" count="505" uniqueCount="265">
  <si>
    <t>Benchmarking Calculations for LDC Forecasting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</si>
  <si>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</si>
  <si>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</si>
  <si>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</si>
  <si>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</si>
  <si>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</si>
  <si>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</si>
  <si>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</si>
  <si>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</si>
  <si>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</si>
  <si>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</si>
  <si>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</si>
  <si>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</si>
  <si>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</si>
  <si>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</si>
  <si>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</si>
  <si>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</si>
  <si>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</si>
  <si>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</si>
  <si>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</si>
  <si>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</si>
  <si>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</si>
  <si>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</si>
  <si>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</si>
  <si>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</si>
  <si>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</si>
  <si>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</si>
  <si>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</si>
  <si>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</si>
  <si>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</si>
  <si>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</si>
  <si>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</si>
  <si>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</si>
  <si>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</si>
  <si>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</si>
  <si>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</si>
  <si>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</si>
  <si>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</si>
  <si>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</si>
  <si>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</si>
  <si>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</si>
  <si>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</si>
  <si>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</si>
  <si>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</si>
  <si>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</si>
  <si>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</si>
  <si>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</si>
  <si>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</si>
  <si>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</si>
  <si>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</si>
  <si>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</si>
  <si>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</si>
  <si>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</si>
  <si>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</si>
  <si>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</si>
  <si>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</si>
  <si>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</si>
  <si>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</si>
  <si>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</si>
  <si>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</si>
  <si>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</si>
  <si>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</si>
  <si>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</si>
  <si>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</si>
  <si>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</si>
  <si>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</si>
  <si>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</si>
  <si>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</si>
  <si>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</si>
  <si>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</si>
  <si>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</si>
  <si>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</si>
  <si>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</si>
  <si>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</si>
  <si>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</si>
  <si>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</si>
  <si>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</si>
  <si>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</si>
  <si>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</si>
  <si>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</si>
  <si>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</si>
  <si>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</si>
  <si>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</si>
  <si>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</si>
  <si>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</si>
  <si>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</si>
  <si>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</si>
  <si>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</si>
  <si>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</si>
  <si>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</si>
  <si>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</si>
  <si>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</si>
  <si>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</si>
  <si>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</si>
  <si>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</si>
  <si>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</si>
  <si>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</si>
  <si>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</si>
  <si>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</si>
  <si>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</si>
  <si>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</si>
  <si>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</si>
  <si>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</si>
  <si>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</si>
  <si>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</si>
  <si>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</si>
  <si>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</si>
  <si>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</si>
  <si>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</si>
  <si>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</si>
  <si>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</si>
  <si>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</si>
  <si>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</si>
  <si>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</si>
  <si>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</si>
  <si>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</si>
  <si>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</si>
  <si>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</si>
  <si>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</si>
  <si>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</si>
  <si>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</si>
  <si>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</si>
  <si>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</si>
  <si>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</si>
  <si>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</si>
  <si>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</si>
  <si>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</si>
  <si>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</si>
  <si>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</si>
  <si>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</si>
  <si>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</si>
  <si>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</si>
  <si>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</si>
  <si>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</si>
  <si>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</si>
  <si>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</si>
  <si>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</si>
  <si>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</si>
  <si>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</si>
  <si>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</si>
  <si>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</si>
  <si>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</si>
  <si>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</si>
  <si>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</si>
  <si>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</si>
  <si>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</si>
  <si>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</si>
  <si>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</si>
  <si>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</si>
  <si>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</si>
  <si>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</si>
  <si>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</si>
  <si>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</si>
  <si>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</si>
  <si>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</si>
  <si>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</si>
  <si>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</si>
  <si>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</si>
  <si>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</si>
  <si>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</si>
  <si>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</si>
  <si>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</si>
  <si>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</si>
  <si>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</si>
  <si>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</si>
  <si>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</si>
  <si>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</si>
  <si>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</si>
  <si>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</si>
  <si>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</si>
  <si>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</si>
  <si>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</si>
  <si>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</si>
  <si>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</si>
  <si>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</si>
  <si>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</si>
  <si>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</si>
  <si>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</si>
  <si>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</si>
  <si>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</si>
  <si>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</si>
  <si>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</si>
  <si>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</si>
  <si>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</si>
  <si>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</si>
  <si>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</si>
  <si>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</si>
  <si>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</si>
  <si>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</si>
  <si>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</si>
  <si>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</si>
  <si>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</si>
  <si>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</si>
  <si>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</si>
  <si>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</si>
  <si>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</si>
  <si>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</si>
  <si>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</si>
  <si>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</si>
  <si>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</si>
  <si>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</si>
  <si>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</si>
  <si>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</si>
  <si>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</si>
  <si>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</si>
  <si>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</si>
  <si>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</si>
  <si>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</si>
  <si>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</si>
  <si>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</si>
  <si>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</si>
  <si>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</si>
  <si>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</si>
  <si>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</si>
  <si>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</si>
  <si>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</si>
  <si>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</si>
  <si>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</si>
  <si>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</si>
  <si>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</si>
  <si>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</si>
  <si>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</si>
  <si>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</si>
  <si>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</si>
  <si>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</si>
  <si>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</si>
  <si>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</si>
  <si>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</si>
  <si>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</si>
  <si>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</si>
  <si>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</si>
  <si>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</si>
  <si>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</si>
  <si>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</si>
  <si>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</si>
  <si>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</si>
  <si>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</si>
  <si>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</si>
  <si>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</si>
  <si>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</si>
  <si>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</si>
  <si>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</si>
  <si>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</si>
  <si>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</si>
  <si>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</si>
  <si>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</si>
  <si>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</si>
  <si>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</si>
  <si>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</si>
  <si>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</si>
  <si>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</si>
  <si>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</si>
  <si>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</si>
  <si>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</si>
  <si>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</si>
  <si>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</si>
  <si>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Enter values.  The value provided is an arbitrary placeholder.</t>
  </si>
  <si>
    <t>Distributor Values Logged and Mean Scaled (where applicable)</t>
  </si>
  <si>
    <t>Product of the Parameter and the Logged, Mean Scaled Values</t>
  </si>
  <si>
    <t>Selected LDC from the Model Inputs Worksheet:</t>
  </si>
  <si>
    <t>The applicability of the wage index used in the benchmarking analysis has been reviewed by the OEB.  Please refer to EB-2021-0212 and subsequent proceedings for policy regarding inflation measures.</t>
  </si>
  <si>
    <t>Enova Power Corp.</t>
  </si>
  <si>
    <t>GrandBridge Energy Inc.</t>
  </si>
  <si>
    <t xml:space="preserve">Enter Values.  The default value provided is for 2022.  </t>
  </si>
  <si>
    <t>The values provided for 2023-2028 are placeholder values that must be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</si>
</sst>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1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7" fontId="7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8" xfId="2" applyNumberFormat="1" applyFont="1" applyFill="1" applyBorder="1" applyAlignment="1">
      <alignment horizontal="center"/>
    </xf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0" fontId="0" fillId="0" borderId="0" xfId="0" applyNumberFormat="1" applyBorder="1" applyAlignment="1">
      <alignment horizontal="center"/>
    </xf>
    <xf numFmtId="169" fontId="0" fillId="2" borderId="9" xfId="0" applyNumberFormat="1" applyFill="1" applyBorder="1"/>
    <xf numFmtId="169" fontId="0" fillId="2" borderId="10" xfId="0" applyNumberFormat="1" applyFill="1" applyBorder="1"/>
    <xf numFmtId="169" fontId="0" fillId="2" borderId="11" xfId="0" applyNumberFormat="1" applyFill="1" applyBorder="1"/>
    <xf numFmtId="165" fontId="0" fillId="2" borderId="6" xfId="0" applyNumberFormat="1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0" fontId="7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0" fontId="7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0" fontId="0" fillId="3" borderId="5" xfId="2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23"/>
  <sheetViews>
    <sheetView tabSelected="1" zoomScale="90" zoomScaleNormal="90" workbookViewId="0">
      <selection activeCell="F19" sqref="F19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14" width="14.85546875" bestFit="1" customWidth="1"/>
    <col min="15" max="15" width="46.5703125" style="9" customWidth="1"/>
    <col min="16" max="16" width="69.42578125" customWidth="1"/>
  </cols>
  <sheetData>
    <row r="2" spans="2:16" ht="23.25" x14ac:dyDescent="0.35">
      <c r="C2" s="203" t="s">
        <v>186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</row>
    <row r="3" spans="2:16" ht="19.5" customHeight="1" x14ac:dyDescent="0.25">
      <c r="C3" s="204" t="str">
        <f>IF(F5="Click to Choose an LDC","",F5)</f>
        <v>Toronto Hydro-Electric System Limited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</row>
    <row r="4" spans="2:16" ht="19.5" customHeight="1" thickBot="1" x14ac:dyDescent="0.3">
      <c r="C4" s="70"/>
      <c r="D4" s="70"/>
      <c r="E4" s="136"/>
      <c r="F4" s="147"/>
      <c r="G4" s="70"/>
      <c r="H4" s="70"/>
      <c r="I4" s="70"/>
      <c r="J4" s="70"/>
      <c r="K4" s="70"/>
      <c r="L4" s="70"/>
      <c r="M4" s="70"/>
      <c r="N4" s="70"/>
      <c r="O4" s="85"/>
    </row>
    <row r="5" spans="2:16" ht="25.5" customHeight="1" thickBot="1" x14ac:dyDescent="0.25">
      <c r="B5" s="80" t="s">
        <v>254</v>
      </c>
      <c r="E5" s="9"/>
      <c r="F5" s="81" t="s">
        <v>238</v>
      </c>
      <c r="G5" s="2" t="s">
        <v>172</v>
      </c>
      <c r="H5" s="2" t="s">
        <v>173</v>
      </c>
      <c r="I5" s="2" t="s">
        <v>171</v>
      </c>
      <c r="J5" s="205" t="s">
        <v>174</v>
      </c>
      <c r="K5" s="205"/>
      <c r="L5" s="205"/>
      <c r="M5" s="205"/>
      <c r="N5" s="187"/>
      <c r="P5" s="4"/>
    </row>
    <row r="6" spans="2:16" ht="36" customHeight="1" x14ac:dyDescent="0.35">
      <c r="B6" s="4" t="s">
        <v>177</v>
      </c>
      <c r="C6" s="57"/>
      <c r="G6" s="2">
        <v>2022</v>
      </c>
      <c r="H6" s="2">
        <f>G6+1</f>
        <v>2023</v>
      </c>
      <c r="I6" s="2">
        <f t="shared" ref="I6:N6" si="0">H6+1</f>
        <v>2024</v>
      </c>
      <c r="J6" s="2">
        <f t="shared" si="0"/>
        <v>2025</v>
      </c>
      <c r="K6" s="2">
        <f t="shared" si="0"/>
        <v>2026</v>
      </c>
      <c r="L6" s="2">
        <f t="shared" si="0"/>
        <v>2027</v>
      </c>
      <c r="M6" s="2">
        <f t="shared" si="0"/>
        <v>2028</v>
      </c>
      <c r="N6" s="2">
        <f t="shared" si="0"/>
        <v>2029</v>
      </c>
      <c r="O6" s="154" t="s">
        <v>264</v>
      </c>
      <c r="P6" s="2"/>
    </row>
    <row r="8" spans="2:16" x14ac:dyDescent="0.2">
      <c r="C8" s="8" t="s">
        <v>84</v>
      </c>
      <c r="D8" s="8"/>
      <c r="E8" s="2"/>
      <c r="H8" s="205"/>
      <c r="I8" s="205"/>
      <c r="J8" s="205"/>
      <c r="K8" s="205"/>
      <c r="L8" s="205"/>
      <c r="M8" s="205"/>
      <c r="N8" s="187"/>
    </row>
    <row r="9" spans="2:16" x14ac:dyDescent="0.2">
      <c r="B9" s="2">
        <v>1</v>
      </c>
      <c r="D9" s="9" t="s">
        <v>85</v>
      </c>
      <c r="G9" s="53">
        <f>'Benchmarking Calculations'!G92</f>
        <v>681954313.12</v>
      </c>
      <c r="H9" s="73">
        <v>768296258.45212269</v>
      </c>
      <c r="I9" s="73">
        <v>760975058.27471244</v>
      </c>
      <c r="J9" s="73">
        <v>757172875.99365139</v>
      </c>
      <c r="K9" s="73">
        <v>847752882.9554193</v>
      </c>
      <c r="L9" s="73">
        <v>935650544.76987791</v>
      </c>
      <c r="M9" s="73">
        <v>925220827.54421055</v>
      </c>
      <c r="N9" s="73">
        <v>1046281351.7202516</v>
      </c>
      <c r="O9" s="9" t="s">
        <v>169</v>
      </c>
      <c r="P9" s="54"/>
    </row>
    <row r="10" spans="2:16" x14ac:dyDescent="0.2">
      <c r="B10" s="2">
        <v>2</v>
      </c>
      <c r="D10" s="9" t="s">
        <v>86</v>
      </c>
      <c r="G10" s="53">
        <f>'Benchmarking Calculations'!G93</f>
        <v>0</v>
      </c>
      <c r="H10" s="73">
        <v>38315420.150890373</v>
      </c>
      <c r="I10" s="73">
        <v>7145488.7483948525</v>
      </c>
      <c r="J10" s="73">
        <v>120773.62128865901</v>
      </c>
      <c r="K10" s="73">
        <v>139616.44792324083</v>
      </c>
      <c r="L10" s="73">
        <v>205026.32648034944</v>
      </c>
      <c r="M10" s="73">
        <v>132841.09885436986</v>
      </c>
      <c r="N10" s="73">
        <v>132476.01706753843</v>
      </c>
      <c r="O10" s="9" t="s">
        <v>169</v>
      </c>
      <c r="P10" s="54"/>
    </row>
    <row r="11" spans="2:16" x14ac:dyDescent="0.2">
      <c r="E11" s="2"/>
      <c r="G11" s="53"/>
      <c r="P11" s="54"/>
    </row>
    <row r="12" spans="2:16" x14ac:dyDescent="0.2">
      <c r="C12" s="8" t="s">
        <v>87</v>
      </c>
      <c r="D12" s="8"/>
      <c r="E12" s="2"/>
      <c r="G12" s="53"/>
      <c r="H12" s="3"/>
      <c r="I12" s="3"/>
      <c r="J12" s="3"/>
      <c r="K12" s="3"/>
      <c r="L12" s="3"/>
      <c r="M12" s="3"/>
      <c r="N12" s="3"/>
      <c r="P12" s="54"/>
    </row>
    <row r="13" spans="2:16" x14ac:dyDescent="0.2">
      <c r="B13" s="2">
        <v>3</v>
      </c>
      <c r="D13" t="s">
        <v>88</v>
      </c>
      <c r="G13" s="53">
        <f>'Benchmarking Calculations'!G96</f>
        <v>790518</v>
      </c>
      <c r="H13" s="73">
        <v>793231.17071450222</v>
      </c>
      <c r="I13" s="73">
        <v>796523.89501868666</v>
      </c>
      <c r="J13" s="73">
        <v>799580.45983643888</v>
      </c>
      <c r="K13" s="73">
        <v>802549.63467646786</v>
      </c>
      <c r="L13" s="73">
        <v>805222.96233636863</v>
      </c>
      <c r="M13" s="73">
        <v>807936.87856414239</v>
      </c>
      <c r="N13" s="73">
        <v>810451.49452378054</v>
      </c>
      <c r="O13" s="9" t="s">
        <v>169</v>
      </c>
      <c r="P13" s="54"/>
    </row>
    <row r="14" spans="2:16" x14ac:dyDescent="0.2">
      <c r="B14" s="2">
        <v>4</v>
      </c>
      <c r="D14" t="s">
        <v>89</v>
      </c>
      <c r="G14" s="53">
        <f>'Benchmarking Calculations'!G97</f>
        <v>23480523117.110001</v>
      </c>
      <c r="H14" s="73">
        <v>23143884524.3153</v>
      </c>
      <c r="I14" s="73">
        <v>23137120955.442802</v>
      </c>
      <c r="J14" s="73">
        <v>22923991172.221001</v>
      </c>
      <c r="K14" s="73">
        <v>22881964613.9366</v>
      </c>
      <c r="L14" s="73">
        <v>22854496769.665203</v>
      </c>
      <c r="M14" s="73">
        <v>22958809958.987602</v>
      </c>
      <c r="N14" s="73">
        <v>22918843605.1203</v>
      </c>
      <c r="O14" s="9" t="s">
        <v>169</v>
      </c>
      <c r="P14" s="54"/>
    </row>
    <row r="15" spans="2:16" x14ac:dyDescent="0.2">
      <c r="B15" s="2">
        <v>5</v>
      </c>
      <c r="D15" t="s">
        <v>90</v>
      </c>
      <c r="G15" s="53">
        <f>'Benchmarking Calculations'!G98</f>
        <v>4276455</v>
      </c>
      <c r="H15" s="73">
        <v>4310106.3714782046</v>
      </c>
      <c r="I15" s="73">
        <v>4297900.3789378945</v>
      </c>
      <c r="J15" s="73">
        <v>4270092.8580199573</v>
      </c>
      <c r="K15" s="73">
        <v>4262402.363724662</v>
      </c>
      <c r="L15" s="73">
        <v>4257514.2826112397</v>
      </c>
      <c r="M15" s="73">
        <v>4265705.2360584205</v>
      </c>
      <c r="N15" s="73">
        <v>4270053.9658316225</v>
      </c>
      <c r="O15" s="9" t="s">
        <v>169</v>
      </c>
      <c r="P15" s="54"/>
    </row>
    <row r="16" spans="2:16" x14ac:dyDescent="0.2">
      <c r="B16" s="2">
        <v>6</v>
      </c>
      <c r="D16" s="9" t="s">
        <v>187</v>
      </c>
      <c r="G16" s="53">
        <f>'Benchmarking Calculations'!G99</f>
        <v>29158</v>
      </c>
      <c r="H16" s="73">
        <f>G16*(1+0.0038)</f>
        <v>29268.8004</v>
      </c>
      <c r="I16" s="73">
        <f t="shared" ref="I16:N16" si="1">H16*(1+0.0038)</f>
        <v>29380.02184152</v>
      </c>
      <c r="J16" s="73">
        <f t="shared" si="1"/>
        <v>29491.665924517776</v>
      </c>
      <c r="K16" s="73">
        <f t="shared" si="1"/>
        <v>29603.734255030944</v>
      </c>
      <c r="L16" s="73">
        <f t="shared" si="1"/>
        <v>29716.228445200064</v>
      </c>
      <c r="M16" s="73">
        <f t="shared" si="1"/>
        <v>29829.150113291824</v>
      </c>
      <c r="N16" s="73">
        <f t="shared" si="1"/>
        <v>29942.500883722332</v>
      </c>
      <c r="O16" s="9" t="s">
        <v>169</v>
      </c>
      <c r="P16" s="54"/>
    </row>
    <row r="17" spans="2:16" x14ac:dyDescent="0.2">
      <c r="B17" s="2">
        <v>7</v>
      </c>
      <c r="C17" s="2"/>
      <c r="D17" t="s">
        <v>120</v>
      </c>
      <c r="F17" s="9"/>
      <c r="G17" s="56">
        <f>'Benchmarking Calculations'!G145</f>
        <v>9.9987337562494699E-2</v>
      </c>
      <c r="H17" s="135">
        <v>7.9849015914625884E-2</v>
      </c>
      <c r="I17" s="135">
        <v>7.0234134431196235E-2</v>
      </c>
      <c r="J17" s="135">
        <v>5.4422868501760993E-2</v>
      </c>
      <c r="K17" s="135">
        <v>5.3325329006283943E-2</v>
      </c>
      <c r="L17" s="135">
        <v>4.8541124423290997E-2</v>
      </c>
      <c r="M17" s="135">
        <v>4.5705127674188724E-2</v>
      </c>
      <c r="N17" s="135">
        <v>4.1839988640989811E-2</v>
      </c>
      <c r="O17" s="9" t="s">
        <v>169</v>
      </c>
      <c r="P17" s="54"/>
    </row>
    <row r="18" spans="2:16" x14ac:dyDescent="0.2">
      <c r="C18" s="2"/>
      <c r="F18" s="9"/>
      <c r="G18" s="33"/>
      <c r="H18" s="52"/>
      <c r="I18" s="37"/>
    </row>
    <row r="19" spans="2:16" x14ac:dyDescent="0.2">
      <c r="C19" s="8" t="s">
        <v>162</v>
      </c>
      <c r="F19" s="9"/>
      <c r="G19" s="33"/>
      <c r="H19" s="205"/>
      <c r="I19" s="205"/>
      <c r="J19" s="205"/>
      <c r="K19" s="205"/>
      <c r="L19" s="205"/>
      <c r="M19" s="205"/>
      <c r="N19" s="187"/>
    </row>
    <row r="20" spans="2:16" ht="15" customHeight="1" x14ac:dyDescent="0.2">
      <c r="B20" s="2">
        <v>8</v>
      </c>
      <c r="C20" s="2"/>
      <c r="D20" t="s">
        <v>163</v>
      </c>
      <c r="F20" s="9"/>
      <c r="G20" s="56">
        <f>'Benchmarking Calculations'!G135</f>
        <v>3.0454519489995294E-2</v>
      </c>
      <c r="H20" s="216"/>
      <c r="I20" s="216"/>
      <c r="J20" s="216"/>
      <c r="K20" s="216"/>
      <c r="L20" s="216"/>
      <c r="M20" s="216"/>
      <c r="N20" s="216"/>
      <c r="P20" s="206" t="s">
        <v>260</v>
      </c>
    </row>
    <row r="21" spans="2:16" ht="14.25" customHeight="1" x14ac:dyDescent="0.2">
      <c r="B21" s="2">
        <v>9</v>
      </c>
      <c r="C21" s="2"/>
      <c r="D21" t="s">
        <v>164</v>
      </c>
      <c r="F21" s="9"/>
      <c r="G21" s="56">
        <f>'Benchmarking Calculations'!G134</f>
        <v>5.8587303414415259E-2</v>
      </c>
      <c r="H21" s="72">
        <v>3.61E-2</v>
      </c>
      <c r="I21" s="72">
        <v>2.5700000000000001E-2</v>
      </c>
      <c r="J21" s="72">
        <v>2.5999999999999999E-2</v>
      </c>
      <c r="K21" s="72">
        <v>0.02</v>
      </c>
      <c r="L21" s="72">
        <v>0.02</v>
      </c>
      <c r="M21" s="72">
        <v>0.02</v>
      </c>
      <c r="N21" s="72">
        <v>0.02</v>
      </c>
      <c r="O21" s="9" t="s">
        <v>256</v>
      </c>
      <c r="P21" s="206"/>
    </row>
    <row r="22" spans="2:16" x14ac:dyDescent="0.2">
      <c r="B22" s="2">
        <v>10</v>
      </c>
      <c r="C22" s="2"/>
      <c r="D22" t="s">
        <v>170</v>
      </c>
      <c r="F22" s="9"/>
      <c r="G22" s="56">
        <f>'Benchmarking Calculations'!G110</f>
        <v>5.4651999999999999E-2</v>
      </c>
      <c r="H22" s="72">
        <v>6.6699999999999995E-2</v>
      </c>
      <c r="I22" s="72">
        <v>6.5000000000000002E-2</v>
      </c>
      <c r="J22" s="72">
        <v>6.1699999999999998E-2</v>
      </c>
      <c r="K22" s="72">
        <f t="shared" ref="K22:N22" si="2">J22</f>
        <v>6.1699999999999998E-2</v>
      </c>
      <c r="L22" s="72">
        <f t="shared" si="2"/>
        <v>6.1699999999999998E-2</v>
      </c>
      <c r="M22" s="72">
        <f t="shared" si="2"/>
        <v>6.1699999999999998E-2</v>
      </c>
      <c r="N22" s="72">
        <f t="shared" si="2"/>
        <v>6.1699999999999998E-2</v>
      </c>
      <c r="O22" s="9" t="s">
        <v>263</v>
      </c>
      <c r="P22" s="206"/>
    </row>
    <row r="23" spans="2:16" x14ac:dyDescent="0.2">
      <c r="C23" s="2"/>
      <c r="F23" s="9"/>
      <c r="G23" s="56"/>
      <c r="H23" s="58"/>
      <c r="I23" s="58"/>
      <c r="J23" s="58"/>
      <c r="K23" s="58"/>
      <c r="L23" s="58"/>
      <c r="M23" s="58"/>
      <c r="N23" s="58"/>
    </row>
    <row r="24" spans="2:16" x14ac:dyDescent="0.2">
      <c r="C24" s="2"/>
      <c r="F24" s="9"/>
      <c r="G24" s="56"/>
      <c r="H24" s="58"/>
      <c r="I24" s="58"/>
      <c r="J24" s="58"/>
      <c r="K24" s="58"/>
      <c r="L24" s="58"/>
      <c r="M24" s="58"/>
      <c r="N24" s="58"/>
    </row>
    <row r="25" spans="2:16" x14ac:dyDescent="0.2">
      <c r="C25" s="8" t="s">
        <v>188</v>
      </c>
      <c r="F25" s="9"/>
      <c r="G25" s="56"/>
      <c r="H25" s="58"/>
      <c r="I25" s="58"/>
      <c r="J25" s="58"/>
      <c r="K25" s="58"/>
      <c r="L25" s="58"/>
      <c r="M25" s="58"/>
      <c r="N25" s="58"/>
    </row>
    <row r="26" spans="2:16" ht="13.5" thickBot="1" x14ac:dyDescent="0.25">
      <c r="C26" s="2"/>
      <c r="E26" s="2"/>
      <c r="F26" s="9"/>
      <c r="G26" s="33"/>
      <c r="H26" s="52"/>
      <c r="I26" s="37"/>
    </row>
    <row r="27" spans="2:16" ht="13.5" thickBot="1" x14ac:dyDescent="0.25">
      <c r="E27" s="79" t="s">
        <v>166</v>
      </c>
      <c r="F27" s="8" t="s">
        <v>193</v>
      </c>
      <c r="G27" s="33">
        <f>G35-G36+G37</f>
        <v>264587694.44999996</v>
      </c>
      <c r="H27" s="33">
        <f>H35-H36+H37</f>
        <v>301274908.69000077</v>
      </c>
      <c r="I27" s="33">
        <f t="shared" ref="I27:M27" si="3">I35-I36+I37</f>
        <v>325251912.1400004</v>
      </c>
      <c r="J27" s="33">
        <f>J35-J36+J37</f>
        <v>341712773.03999799</v>
      </c>
      <c r="K27" s="33">
        <f t="shared" si="3"/>
        <v>356706885.55000001</v>
      </c>
      <c r="L27" s="33">
        <f t="shared" si="3"/>
        <v>369970753.92000002</v>
      </c>
      <c r="M27" s="33">
        <f t="shared" si="3"/>
        <v>385264425.66000122</v>
      </c>
      <c r="N27" s="33">
        <f t="shared" ref="N27" si="4">N35-N36+N37</f>
        <v>399212599.13999999</v>
      </c>
      <c r="O27" s="9" t="s">
        <v>28</v>
      </c>
    </row>
    <row r="28" spans="2:16" ht="13.5" thickBot="1" x14ac:dyDescent="0.25">
      <c r="B28" s="9" t="s">
        <v>185</v>
      </c>
      <c r="E28" s="2"/>
      <c r="F28" s="8"/>
      <c r="G28" s="33"/>
      <c r="H28" s="33"/>
      <c r="I28" s="33"/>
      <c r="J28" s="33"/>
      <c r="K28" s="33"/>
      <c r="L28" s="33"/>
      <c r="M28" s="33"/>
      <c r="N28" s="33"/>
    </row>
    <row r="29" spans="2:16" ht="13.5" thickBot="1" x14ac:dyDescent="0.25">
      <c r="E29" s="79" t="s">
        <v>167</v>
      </c>
      <c r="F29" s="8" t="s">
        <v>197</v>
      </c>
      <c r="G29" s="33">
        <f>G115-G121+G122</f>
        <v>264587694.44999996</v>
      </c>
      <c r="H29" s="33">
        <f>H115-H121+H122</f>
        <v>264587694.44999996</v>
      </c>
      <c r="I29" s="33">
        <f t="shared" ref="I29:M29" si="5">I115-I121+I122</f>
        <v>264587694.44999996</v>
      </c>
      <c r="J29" s="33">
        <f t="shared" si="5"/>
        <v>264587694.44999996</v>
      </c>
      <c r="K29" s="33">
        <f t="shared" si="5"/>
        <v>264587694.44999996</v>
      </c>
      <c r="L29" s="33">
        <f t="shared" si="5"/>
        <v>264587694.44999996</v>
      </c>
      <c r="M29" s="33">
        <f t="shared" si="5"/>
        <v>264587694.44999996</v>
      </c>
      <c r="N29" s="33">
        <f t="shared" ref="N29" si="6">N115-N121+N122</f>
        <v>264587694.44999996</v>
      </c>
      <c r="O29" s="9" t="s">
        <v>28</v>
      </c>
    </row>
    <row r="30" spans="2:16" x14ac:dyDescent="0.2">
      <c r="C30" s="47"/>
      <c r="F30" s="9"/>
      <c r="G30" s="33"/>
      <c r="H30" s="52"/>
      <c r="I30" s="37"/>
    </row>
    <row r="31" spans="2:16" x14ac:dyDescent="0.2">
      <c r="B31" s="2">
        <v>11</v>
      </c>
      <c r="E31" s="13" t="s">
        <v>168</v>
      </c>
      <c r="F31" s="9"/>
      <c r="G31" s="33">
        <f t="shared" ref="G31:M31" si="7">IF($E$27="Y",G27,IF($E$29="Y",G29,"Error: Please enter Y for one method"))</f>
        <v>264587694.44999996</v>
      </c>
      <c r="H31" s="33">
        <f>IF($E$27="Y",H27,IF($E$29="Y",H29,"Error: Please enter Y for one method"))</f>
        <v>301274908.69000077</v>
      </c>
      <c r="I31" s="33">
        <f t="shared" si="7"/>
        <v>325251912.1400004</v>
      </c>
      <c r="J31" s="33">
        <f t="shared" si="7"/>
        <v>341712773.03999799</v>
      </c>
      <c r="K31" s="33">
        <f t="shared" si="7"/>
        <v>356706885.55000001</v>
      </c>
      <c r="L31" s="33">
        <f t="shared" si="7"/>
        <v>369970753.92000002</v>
      </c>
      <c r="M31" s="33">
        <f t="shared" si="7"/>
        <v>385264425.66000122</v>
      </c>
      <c r="N31" s="33">
        <f t="shared" ref="N31" si="8">IF($E$27="Y",N27,IF($E$29="Y",N29,"Error: Please enter Y for one method"))</f>
        <v>399212599.13999999</v>
      </c>
      <c r="O31" s="9" t="s">
        <v>28</v>
      </c>
    </row>
    <row r="32" spans="2:16" ht="13.5" thickBot="1" x14ac:dyDescent="0.25">
      <c r="C32" s="8"/>
      <c r="H32" t="str">
        <f>IF(AND(E27="Y",E29="Y"),"Error: Please enter only one Y selection","")</f>
        <v/>
      </c>
    </row>
    <row r="33" spans="3:28" x14ac:dyDescent="0.2">
      <c r="C33" s="8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88"/>
    </row>
    <row r="34" spans="3:28" x14ac:dyDescent="0.2">
      <c r="C34" s="89"/>
      <c r="D34" s="8" t="s">
        <v>176</v>
      </c>
      <c r="G34" s="53"/>
      <c r="H34" s="202" t="s">
        <v>180</v>
      </c>
      <c r="I34" s="202"/>
      <c r="J34" s="202"/>
      <c r="K34" s="202"/>
      <c r="L34" s="202"/>
      <c r="M34" s="202"/>
      <c r="N34" s="2"/>
      <c r="O34" s="90"/>
    </row>
    <row r="35" spans="3:28" x14ac:dyDescent="0.2">
      <c r="C35" s="89"/>
      <c r="D35" s="103" t="s">
        <v>190</v>
      </c>
      <c r="E35" t="s">
        <v>198</v>
      </c>
      <c r="G35" s="17">
        <f>G115</f>
        <v>266281658.24999997</v>
      </c>
      <c r="H35" s="73">
        <v>301500000</v>
      </c>
      <c r="I35" s="73">
        <v>325500000</v>
      </c>
      <c r="J35" s="73">
        <v>343000000</v>
      </c>
      <c r="K35" s="73">
        <v>358000000</v>
      </c>
      <c r="L35" s="73">
        <v>370200000</v>
      </c>
      <c r="M35" s="73">
        <v>385500000</v>
      </c>
      <c r="N35" s="73">
        <v>399600000</v>
      </c>
      <c r="O35" s="90" t="s">
        <v>169</v>
      </c>
    </row>
    <row r="36" spans="3:28" x14ac:dyDescent="0.2">
      <c r="C36" s="89"/>
      <c r="D36" s="103" t="s">
        <v>191</v>
      </c>
      <c r="E36" t="s">
        <v>189</v>
      </c>
      <c r="G36" s="33">
        <f>G121</f>
        <v>1693963.8</v>
      </c>
      <c r="H36" s="73">
        <v>225091.30999919999</v>
      </c>
      <c r="I36" s="73">
        <v>248087.85999959998</v>
      </c>
      <c r="J36" s="73">
        <v>1287226.960002</v>
      </c>
      <c r="K36" s="73">
        <v>1293114.45</v>
      </c>
      <c r="L36" s="73">
        <v>229246.08000000002</v>
      </c>
      <c r="M36" s="73">
        <v>235574.33999880002</v>
      </c>
      <c r="N36" s="73">
        <v>387400.86</v>
      </c>
      <c r="O36" s="90" t="s">
        <v>169</v>
      </c>
    </row>
    <row r="37" spans="3:28" x14ac:dyDescent="0.2">
      <c r="C37" s="89"/>
      <c r="D37" s="103" t="s">
        <v>192</v>
      </c>
      <c r="E37" t="s">
        <v>82</v>
      </c>
      <c r="G37" s="33">
        <f>G122</f>
        <v>0</v>
      </c>
      <c r="H37" s="73"/>
      <c r="I37" s="73"/>
      <c r="J37" s="73"/>
      <c r="K37" s="73"/>
      <c r="L37" s="73"/>
      <c r="M37" s="73"/>
      <c r="N37" s="73"/>
      <c r="O37" s="90" t="s">
        <v>169</v>
      </c>
    </row>
    <row r="38" spans="3:28" ht="13.5" thickBot="1" x14ac:dyDescent="0.25">
      <c r="C38" s="91"/>
      <c r="D38" s="50"/>
      <c r="E38" s="50"/>
      <c r="F38" s="50"/>
      <c r="G38" s="92"/>
      <c r="H38" s="99"/>
      <c r="I38" s="99"/>
      <c r="J38" s="99"/>
      <c r="K38" s="99"/>
      <c r="L38" s="99"/>
      <c r="M38" s="99"/>
      <c r="N38" s="99"/>
      <c r="O38" s="93"/>
    </row>
    <row r="39" spans="3:28" ht="13.5" thickBot="1" x14ac:dyDescent="0.25">
      <c r="C39" s="8"/>
      <c r="G39" s="33"/>
      <c r="H39" s="17"/>
      <c r="I39" s="17"/>
      <c r="J39" s="17"/>
      <c r="K39" s="17"/>
      <c r="L39" s="17"/>
      <c r="M39" s="17"/>
      <c r="N39" s="17"/>
    </row>
    <row r="40" spans="3:28" x14ac:dyDescent="0.2">
      <c r="C40" s="87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88"/>
      <c r="P40" s="201"/>
    </row>
    <row r="41" spans="3:28" x14ac:dyDescent="0.2">
      <c r="C41" s="89"/>
      <c r="D41" s="8" t="s">
        <v>175</v>
      </c>
      <c r="O41" s="90"/>
      <c r="P41" s="201"/>
    </row>
    <row r="42" spans="3:28" x14ac:dyDescent="0.2">
      <c r="C42" s="49"/>
      <c r="O42" s="90"/>
      <c r="P42" s="201"/>
    </row>
    <row r="43" spans="3:28" x14ac:dyDescent="0.2">
      <c r="C43" s="94"/>
      <c r="D43" s="8" t="s">
        <v>161</v>
      </c>
      <c r="E43" s="8"/>
      <c r="F43" s="2"/>
      <c r="O43" s="90"/>
      <c r="P43" s="201"/>
    </row>
    <row r="44" spans="3:28" x14ac:dyDescent="0.2">
      <c r="C44" s="94"/>
      <c r="E44" s="9">
        <v>5005</v>
      </c>
      <c r="F44" s="86" t="s">
        <v>7</v>
      </c>
      <c r="G44" s="37">
        <f>'Benchmarking Calculations'!G10</f>
        <v>20843674.34</v>
      </c>
      <c r="H44" s="78">
        <f>G44</f>
        <v>20843674.34</v>
      </c>
      <c r="I44" s="78">
        <f t="shared" ref="I44:N59" si="9">H44</f>
        <v>20843674.34</v>
      </c>
      <c r="J44" s="78">
        <f t="shared" si="9"/>
        <v>20843674.34</v>
      </c>
      <c r="K44" s="78">
        <f t="shared" si="9"/>
        <v>20843674.34</v>
      </c>
      <c r="L44" s="78">
        <f t="shared" si="9"/>
        <v>20843674.34</v>
      </c>
      <c r="M44" s="78">
        <f t="shared" si="9"/>
        <v>20843674.34</v>
      </c>
      <c r="N44" s="78">
        <f t="shared" si="9"/>
        <v>20843674.34</v>
      </c>
      <c r="O44" s="90" t="s">
        <v>169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3:28" x14ac:dyDescent="0.2">
      <c r="C45" s="94"/>
      <c r="E45" s="9">
        <v>5010</v>
      </c>
      <c r="F45" s="86" t="s">
        <v>8</v>
      </c>
      <c r="G45" s="37">
        <f>'Benchmarking Calculations'!G11</f>
        <v>6563799.7300000004</v>
      </c>
      <c r="H45" s="78">
        <f t="shared" ref="H45:M110" si="10">G45</f>
        <v>6563799.7300000004</v>
      </c>
      <c r="I45" s="78">
        <f t="shared" si="10"/>
        <v>6563799.7300000004</v>
      </c>
      <c r="J45" s="78">
        <f t="shared" si="10"/>
        <v>6563799.7300000004</v>
      </c>
      <c r="K45" s="78">
        <f t="shared" si="10"/>
        <v>6563799.7300000004</v>
      </c>
      <c r="L45" s="78">
        <f t="shared" si="10"/>
        <v>6563799.7300000004</v>
      </c>
      <c r="M45" s="78">
        <f t="shared" si="10"/>
        <v>6563799.7300000004</v>
      </c>
      <c r="N45" s="78">
        <f t="shared" si="9"/>
        <v>6563799.7300000004</v>
      </c>
      <c r="O45" s="90" t="s">
        <v>169</v>
      </c>
    </row>
    <row r="46" spans="3:28" x14ac:dyDescent="0.2">
      <c r="C46" s="94"/>
      <c r="E46" s="9">
        <v>5012</v>
      </c>
      <c r="F46" s="86" t="s">
        <v>9</v>
      </c>
      <c r="G46" s="37">
        <f>'Benchmarking Calculations'!G12</f>
        <v>227653.96</v>
      </c>
      <c r="H46" s="78">
        <f t="shared" si="10"/>
        <v>227653.96</v>
      </c>
      <c r="I46" s="78">
        <f t="shared" si="10"/>
        <v>227653.96</v>
      </c>
      <c r="J46" s="78">
        <f t="shared" si="10"/>
        <v>227653.96</v>
      </c>
      <c r="K46" s="78">
        <f t="shared" si="10"/>
        <v>227653.96</v>
      </c>
      <c r="L46" s="78">
        <f t="shared" si="10"/>
        <v>227653.96</v>
      </c>
      <c r="M46" s="78">
        <f t="shared" si="10"/>
        <v>227653.96</v>
      </c>
      <c r="N46" s="78">
        <f t="shared" si="9"/>
        <v>227653.96</v>
      </c>
      <c r="O46" s="90" t="s">
        <v>169</v>
      </c>
    </row>
    <row r="47" spans="3:28" x14ac:dyDescent="0.2">
      <c r="C47" s="94"/>
      <c r="E47" s="9">
        <v>5014</v>
      </c>
      <c r="F47" s="86" t="s">
        <v>10</v>
      </c>
      <c r="G47" s="37">
        <f>'Benchmarking Calculations'!G13</f>
        <v>102538.85</v>
      </c>
      <c r="H47" s="78">
        <f t="shared" si="10"/>
        <v>102538.85</v>
      </c>
      <c r="I47" s="78">
        <f t="shared" si="10"/>
        <v>102538.85</v>
      </c>
      <c r="J47" s="78">
        <f t="shared" si="10"/>
        <v>102538.85</v>
      </c>
      <c r="K47" s="78">
        <f t="shared" si="10"/>
        <v>102538.85</v>
      </c>
      <c r="L47" s="78">
        <f t="shared" si="10"/>
        <v>102538.85</v>
      </c>
      <c r="M47" s="78">
        <f t="shared" si="10"/>
        <v>102538.85</v>
      </c>
      <c r="N47" s="78">
        <f t="shared" si="9"/>
        <v>102538.85</v>
      </c>
      <c r="O47" s="90" t="s">
        <v>169</v>
      </c>
    </row>
    <row r="48" spans="3:28" ht="25.5" x14ac:dyDescent="0.2">
      <c r="C48" s="94"/>
      <c r="E48" s="9">
        <v>5015</v>
      </c>
      <c r="F48" s="86" t="s">
        <v>11</v>
      </c>
      <c r="G48" s="37">
        <f>'Benchmarking Calculations'!G14</f>
        <v>55576.160000000003</v>
      </c>
      <c r="H48" s="78">
        <f t="shared" si="10"/>
        <v>55576.160000000003</v>
      </c>
      <c r="I48" s="78">
        <f t="shared" si="10"/>
        <v>55576.160000000003</v>
      </c>
      <c r="J48" s="78">
        <f t="shared" si="10"/>
        <v>55576.160000000003</v>
      </c>
      <c r="K48" s="78">
        <f t="shared" si="10"/>
        <v>55576.160000000003</v>
      </c>
      <c r="L48" s="78">
        <f t="shared" si="10"/>
        <v>55576.160000000003</v>
      </c>
      <c r="M48" s="78">
        <f t="shared" si="10"/>
        <v>55576.160000000003</v>
      </c>
      <c r="N48" s="78">
        <f t="shared" si="9"/>
        <v>55576.160000000003</v>
      </c>
      <c r="O48" s="90" t="s">
        <v>169</v>
      </c>
    </row>
    <row r="49" spans="3:15" x14ac:dyDescent="0.2">
      <c r="C49" s="94"/>
      <c r="E49" s="9">
        <v>5016</v>
      </c>
      <c r="F49" s="86" t="s">
        <v>12</v>
      </c>
      <c r="G49" s="37">
        <f>'Benchmarking Calculations'!G15</f>
        <v>4796188.3600000003</v>
      </c>
      <c r="H49" s="78">
        <f t="shared" si="10"/>
        <v>4796188.3600000003</v>
      </c>
      <c r="I49" s="78">
        <f t="shared" si="10"/>
        <v>4796188.3600000003</v>
      </c>
      <c r="J49" s="78">
        <f t="shared" si="10"/>
        <v>4796188.3600000003</v>
      </c>
      <c r="K49" s="78">
        <f t="shared" si="10"/>
        <v>4796188.3600000003</v>
      </c>
      <c r="L49" s="78">
        <f t="shared" si="10"/>
        <v>4796188.3600000003</v>
      </c>
      <c r="M49" s="78">
        <f t="shared" si="10"/>
        <v>4796188.3600000003</v>
      </c>
      <c r="N49" s="78">
        <f t="shared" si="9"/>
        <v>4796188.3600000003</v>
      </c>
      <c r="O49" s="90" t="s">
        <v>169</v>
      </c>
    </row>
    <row r="50" spans="3:15" ht="25.5" x14ac:dyDescent="0.2">
      <c r="C50" s="94"/>
      <c r="E50" s="9">
        <v>5017</v>
      </c>
      <c r="F50" s="86" t="s">
        <v>13</v>
      </c>
      <c r="G50" s="37">
        <f>'Benchmarking Calculations'!G16</f>
        <v>2150365.7599999998</v>
      </c>
      <c r="H50" s="78">
        <f t="shared" si="10"/>
        <v>2150365.7599999998</v>
      </c>
      <c r="I50" s="78">
        <f t="shared" si="10"/>
        <v>2150365.7599999998</v>
      </c>
      <c r="J50" s="78">
        <f t="shared" si="10"/>
        <v>2150365.7599999998</v>
      </c>
      <c r="K50" s="78">
        <f t="shared" si="10"/>
        <v>2150365.7599999998</v>
      </c>
      <c r="L50" s="78">
        <f t="shared" si="10"/>
        <v>2150365.7599999998</v>
      </c>
      <c r="M50" s="78">
        <f t="shared" si="10"/>
        <v>2150365.7599999998</v>
      </c>
      <c r="N50" s="78">
        <f t="shared" si="9"/>
        <v>2150365.7599999998</v>
      </c>
      <c r="O50" s="90" t="s">
        <v>169</v>
      </c>
    </row>
    <row r="51" spans="3:15" ht="25.5" x14ac:dyDescent="0.2">
      <c r="C51" s="94"/>
      <c r="E51" s="9">
        <v>5020</v>
      </c>
      <c r="F51" s="86" t="s">
        <v>14</v>
      </c>
      <c r="G51" s="37">
        <f>'Benchmarking Calculations'!G17</f>
        <v>502350.74</v>
      </c>
      <c r="H51" s="78">
        <f t="shared" si="10"/>
        <v>502350.74</v>
      </c>
      <c r="I51" s="78">
        <f t="shared" si="10"/>
        <v>502350.74</v>
      </c>
      <c r="J51" s="78">
        <f t="shared" si="10"/>
        <v>502350.74</v>
      </c>
      <c r="K51" s="78">
        <f t="shared" si="10"/>
        <v>502350.74</v>
      </c>
      <c r="L51" s="78">
        <f t="shared" si="10"/>
        <v>502350.74</v>
      </c>
      <c r="M51" s="78">
        <f t="shared" si="10"/>
        <v>502350.74</v>
      </c>
      <c r="N51" s="78">
        <f t="shared" si="9"/>
        <v>502350.74</v>
      </c>
      <c r="O51" s="90" t="s">
        <v>169</v>
      </c>
    </row>
    <row r="52" spans="3:15" ht="25.5" x14ac:dyDescent="0.2">
      <c r="C52" s="94"/>
      <c r="E52" s="9">
        <v>5025</v>
      </c>
      <c r="F52" s="86" t="s">
        <v>15</v>
      </c>
      <c r="G52" s="37">
        <f>'Benchmarking Calculations'!G18</f>
        <v>1524306.54</v>
      </c>
      <c r="H52" s="78">
        <f t="shared" si="10"/>
        <v>1524306.54</v>
      </c>
      <c r="I52" s="78">
        <f t="shared" si="10"/>
        <v>1524306.54</v>
      </c>
      <c r="J52" s="78">
        <f t="shared" si="10"/>
        <v>1524306.54</v>
      </c>
      <c r="K52" s="78">
        <f t="shared" si="10"/>
        <v>1524306.54</v>
      </c>
      <c r="L52" s="78">
        <f t="shared" si="10"/>
        <v>1524306.54</v>
      </c>
      <c r="M52" s="78">
        <f t="shared" si="10"/>
        <v>1524306.54</v>
      </c>
      <c r="N52" s="78">
        <f t="shared" si="9"/>
        <v>1524306.54</v>
      </c>
      <c r="O52" s="90" t="s">
        <v>169</v>
      </c>
    </row>
    <row r="53" spans="3:15" x14ac:dyDescent="0.2">
      <c r="C53" s="94"/>
      <c r="E53" s="9">
        <v>5035</v>
      </c>
      <c r="F53" s="86" t="s">
        <v>16</v>
      </c>
      <c r="G53" s="37">
        <f>'Benchmarking Calculations'!G19</f>
        <v>0</v>
      </c>
      <c r="H53" s="78">
        <f t="shared" si="10"/>
        <v>0</v>
      </c>
      <c r="I53" s="78">
        <f t="shared" si="10"/>
        <v>0</v>
      </c>
      <c r="J53" s="78">
        <f t="shared" si="10"/>
        <v>0</v>
      </c>
      <c r="K53" s="78">
        <f t="shared" si="10"/>
        <v>0</v>
      </c>
      <c r="L53" s="78">
        <f t="shared" si="10"/>
        <v>0</v>
      </c>
      <c r="M53" s="78">
        <f t="shared" si="10"/>
        <v>0</v>
      </c>
      <c r="N53" s="78">
        <f t="shared" si="9"/>
        <v>0</v>
      </c>
      <c r="O53" s="90" t="s">
        <v>169</v>
      </c>
    </row>
    <row r="54" spans="3:15" ht="25.5" x14ac:dyDescent="0.2">
      <c r="C54" s="94"/>
      <c r="E54" s="9">
        <v>5040</v>
      </c>
      <c r="F54" s="86" t="s">
        <v>17</v>
      </c>
      <c r="G54" s="37">
        <f>'Benchmarking Calculations'!G20</f>
        <v>621245.91</v>
      </c>
      <c r="H54" s="78">
        <f t="shared" si="10"/>
        <v>621245.91</v>
      </c>
      <c r="I54" s="78">
        <f t="shared" si="10"/>
        <v>621245.91</v>
      </c>
      <c r="J54" s="78">
        <f t="shared" si="10"/>
        <v>621245.91</v>
      </c>
      <c r="K54" s="78">
        <f t="shared" si="10"/>
        <v>621245.91</v>
      </c>
      <c r="L54" s="78">
        <f t="shared" si="10"/>
        <v>621245.91</v>
      </c>
      <c r="M54" s="78">
        <f t="shared" si="10"/>
        <v>621245.91</v>
      </c>
      <c r="N54" s="78">
        <f t="shared" si="9"/>
        <v>621245.91</v>
      </c>
      <c r="O54" s="90" t="s">
        <v>169</v>
      </c>
    </row>
    <row r="55" spans="3:15" ht="25.5" x14ac:dyDescent="0.2">
      <c r="C55" s="94"/>
      <c r="E55" s="9">
        <v>5045</v>
      </c>
      <c r="F55" s="86" t="s">
        <v>18</v>
      </c>
      <c r="G55" s="37">
        <f>'Benchmarking Calculations'!G21</f>
        <v>5634732.6600000001</v>
      </c>
      <c r="H55" s="78">
        <f t="shared" si="10"/>
        <v>5634732.6600000001</v>
      </c>
      <c r="I55" s="78">
        <f t="shared" si="10"/>
        <v>5634732.6600000001</v>
      </c>
      <c r="J55" s="78">
        <f t="shared" si="10"/>
        <v>5634732.6600000001</v>
      </c>
      <c r="K55" s="78">
        <f t="shared" si="10"/>
        <v>5634732.6600000001</v>
      </c>
      <c r="L55" s="78">
        <f t="shared" si="10"/>
        <v>5634732.6600000001</v>
      </c>
      <c r="M55" s="78">
        <f t="shared" si="10"/>
        <v>5634732.6600000001</v>
      </c>
      <c r="N55" s="78">
        <f t="shared" si="9"/>
        <v>5634732.6600000001</v>
      </c>
      <c r="O55" s="90" t="s">
        <v>169</v>
      </c>
    </row>
    <row r="56" spans="3:15" x14ac:dyDescent="0.2">
      <c r="C56" s="94"/>
      <c r="E56" s="9">
        <v>5055</v>
      </c>
      <c r="F56" s="86" t="s">
        <v>19</v>
      </c>
      <c r="G56" s="37">
        <f>'Benchmarking Calculations'!G22</f>
        <v>74725.179999999993</v>
      </c>
      <c r="H56" s="78">
        <f t="shared" si="10"/>
        <v>74725.179999999993</v>
      </c>
      <c r="I56" s="78">
        <f t="shared" si="10"/>
        <v>74725.179999999993</v>
      </c>
      <c r="J56" s="78">
        <f t="shared" si="10"/>
        <v>74725.179999999993</v>
      </c>
      <c r="K56" s="78">
        <f t="shared" si="10"/>
        <v>74725.179999999993</v>
      </c>
      <c r="L56" s="78">
        <f t="shared" si="10"/>
        <v>74725.179999999993</v>
      </c>
      <c r="M56" s="78">
        <f t="shared" si="10"/>
        <v>74725.179999999993</v>
      </c>
      <c r="N56" s="78">
        <f t="shared" si="9"/>
        <v>74725.179999999993</v>
      </c>
      <c r="O56" s="90" t="s">
        <v>169</v>
      </c>
    </row>
    <row r="57" spans="3:15" x14ac:dyDescent="0.2">
      <c r="C57" s="94"/>
      <c r="E57" s="9">
        <v>5065</v>
      </c>
      <c r="F57" s="86" t="s">
        <v>20</v>
      </c>
      <c r="G57" s="37">
        <f>'Benchmarking Calculations'!G23</f>
        <v>335615.99</v>
      </c>
      <c r="H57" s="78">
        <f t="shared" si="10"/>
        <v>335615.99</v>
      </c>
      <c r="I57" s="78">
        <f t="shared" si="10"/>
        <v>335615.99</v>
      </c>
      <c r="J57" s="78">
        <f t="shared" si="10"/>
        <v>335615.99</v>
      </c>
      <c r="K57" s="78">
        <f t="shared" si="10"/>
        <v>335615.99</v>
      </c>
      <c r="L57" s="78">
        <f t="shared" si="10"/>
        <v>335615.99</v>
      </c>
      <c r="M57" s="78">
        <f t="shared" si="10"/>
        <v>335615.99</v>
      </c>
      <c r="N57" s="78">
        <f t="shared" si="9"/>
        <v>335615.99</v>
      </c>
      <c r="O57" s="90" t="s">
        <v>169</v>
      </c>
    </row>
    <row r="58" spans="3:15" x14ac:dyDescent="0.2">
      <c r="C58" s="94"/>
      <c r="E58" s="9">
        <v>5070</v>
      </c>
      <c r="F58" s="86" t="s">
        <v>21</v>
      </c>
      <c r="G58" s="37">
        <f>'Benchmarking Calculations'!G24</f>
        <v>1456776.51</v>
      </c>
      <c r="H58" s="78">
        <f t="shared" si="10"/>
        <v>1456776.51</v>
      </c>
      <c r="I58" s="78">
        <f t="shared" si="10"/>
        <v>1456776.51</v>
      </c>
      <c r="J58" s="78">
        <f t="shared" si="10"/>
        <v>1456776.51</v>
      </c>
      <c r="K58" s="78">
        <f t="shared" si="10"/>
        <v>1456776.51</v>
      </c>
      <c r="L58" s="78">
        <f t="shared" si="10"/>
        <v>1456776.51</v>
      </c>
      <c r="M58" s="78">
        <f t="shared" si="10"/>
        <v>1456776.51</v>
      </c>
      <c r="N58" s="78">
        <f t="shared" si="9"/>
        <v>1456776.51</v>
      </c>
      <c r="O58" s="90" t="s">
        <v>169</v>
      </c>
    </row>
    <row r="59" spans="3:15" ht="25.5" x14ac:dyDescent="0.2">
      <c r="C59" s="94"/>
      <c r="E59" s="9">
        <v>5075</v>
      </c>
      <c r="F59" s="86" t="s">
        <v>22</v>
      </c>
      <c r="G59" s="37">
        <f>'Benchmarking Calculations'!G25</f>
        <v>3270369.07</v>
      </c>
      <c r="H59" s="78">
        <f t="shared" si="10"/>
        <v>3270369.07</v>
      </c>
      <c r="I59" s="78">
        <f t="shared" si="10"/>
        <v>3270369.07</v>
      </c>
      <c r="J59" s="78">
        <f t="shared" si="10"/>
        <v>3270369.07</v>
      </c>
      <c r="K59" s="78">
        <f t="shared" si="10"/>
        <v>3270369.07</v>
      </c>
      <c r="L59" s="78">
        <f t="shared" si="10"/>
        <v>3270369.07</v>
      </c>
      <c r="M59" s="78">
        <f t="shared" si="10"/>
        <v>3270369.07</v>
      </c>
      <c r="N59" s="78">
        <f t="shared" si="9"/>
        <v>3270369.07</v>
      </c>
      <c r="O59" s="90" t="s">
        <v>169</v>
      </c>
    </row>
    <row r="60" spans="3:15" x14ac:dyDescent="0.2">
      <c r="C60" s="94"/>
      <c r="E60" s="9">
        <v>5085</v>
      </c>
      <c r="F60" s="86" t="s">
        <v>23</v>
      </c>
      <c r="G60" s="37">
        <f>'Benchmarking Calculations'!G26</f>
        <v>3498741.86</v>
      </c>
      <c r="H60" s="78">
        <f t="shared" si="10"/>
        <v>3498741.86</v>
      </c>
      <c r="I60" s="78">
        <f t="shared" si="10"/>
        <v>3498741.86</v>
      </c>
      <c r="J60" s="78">
        <f t="shared" si="10"/>
        <v>3498741.86</v>
      </c>
      <c r="K60" s="78">
        <f t="shared" si="10"/>
        <v>3498741.86</v>
      </c>
      <c r="L60" s="78">
        <f t="shared" si="10"/>
        <v>3498741.86</v>
      </c>
      <c r="M60" s="78">
        <f t="shared" si="10"/>
        <v>3498741.86</v>
      </c>
      <c r="N60" s="78">
        <f t="shared" ref="N60:N84" si="11">M60</f>
        <v>3498741.86</v>
      </c>
      <c r="O60" s="90" t="s">
        <v>169</v>
      </c>
    </row>
    <row r="61" spans="3:15" ht="25.5" x14ac:dyDescent="0.2">
      <c r="C61" s="94"/>
      <c r="E61" s="9">
        <v>5090</v>
      </c>
      <c r="F61" s="86" t="s">
        <v>24</v>
      </c>
      <c r="G61" s="37">
        <f>'Benchmarking Calculations'!G27</f>
        <v>0</v>
      </c>
      <c r="H61" s="78">
        <f t="shared" si="10"/>
        <v>0</v>
      </c>
      <c r="I61" s="78">
        <f t="shared" si="10"/>
        <v>0</v>
      </c>
      <c r="J61" s="78">
        <f t="shared" si="10"/>
        <v>0</v>
      </c>
      <c r="K61" s="78">
        <f t="shared" si="10"/>
        <v>0</v>
      </c>
      <c r="L61" s="78">
        <f t="shared" si="10"/>
        <v>0</v>
      </c>
      <c r="M61" s="78">
        <f t="shared" si="10"/>
        <v>0</v>
      </c>
      <c r="N61" s="78">
        <f t="shared" si="11"/>
        <v>0</v>
      </c>
      <c r="O61" s="90" t="s">
        <v>169</v>
      </c>
    </row>
    <row r="62" spans="3:15" ht="25.5" x14ac:dyDescent="0.2">
      <c r="C62" s="94"/>
      <c r="E62" s="9">
        <v>5095</v>
      </c>
      <c r="F62" s="86" t="s">
        <v>25</v>
      </c>
      <c r="G62" s="37">
        <f>'Benchmarking Calculations'!G28</f>
        <v>0</v>
      </c>
      <c r="H62" s="78">
        <f t="shared" si="10"/>
        <v>0</v>
      </c>
      <c r="I62" s="78">
        <f t="shared" si="10"/>
        <v>0</v>
      </c>
      <c r="J62" s="78">
        <f t="shared" si="10"/>
        <v>0</v>
      </c>
      <c r="K62" s="78">
        <f t="shared" si="10"/>
        <v>0</v>
      </c>
      <c r="L62" s="78">
        <f t="shared" si="10"/>
        <v>0</v>
      </c>
      <c r="M62" s="78">
        <f t="shared" si="10"/>
        <v>0</v>
      </c>
      <c r="N62" s="78">
        <f t="shared" si="11"/>
        <v>0</v>
      </c>
      <c r="O62" s="90" t="s">
        <v>169</v>
      </c>
    </row>
    <row r="63" spans="3:15" x14ac:dyDescent="0.2">
      <c r="C63" s="94"/>
      <c r="E63" s="66">
        <v>5096</v>
      </c>
      <c r="F63" s="102" t="s">
        <v>26</v>
      </c>
      <c r="G63" s="67">
        <f>'Benchmarking Calculations'!G29</f>
        <v>0</v>
      </c>
      <c r="H63" s="78">
        <f t="shared" si="10"/>
        <v>0</v>
      </c>
      <c r="I63" s="78">
        <f t="shared" si="10"/>
        <v>0</v>
      </c>
      <c r="J63" s="78">
        <f t="shared" si="10"/>
        <v>0</v>
      </c>
      <c r="K63" s="78">
        <f t="shared" si="10"/>
        <v>0</v>
      </c>
      <c r="L63" s="78">
        <f t="shared" si="10"/>
        <v>0</v>
      </c>
      <c r="M63" s="78">
        <f t="shared" si="10"/>
        <v>0</v>
      </c>
      <c r="N63" s="78">
        <f t="shared" si="11"/>
        <v>0</v>
      </c>
      <c r="O63" s="90" t="s">
        <v>169</v>
      </c>
    </row>
    <row r="64" spans="3:15" x14ac:dyDescent="0.2">
      <c r="C64" s="94"/>
      <c r="E64" s="12"/>
      <c r="F64" s="13" t="s">
        <v>27</v>
      </c>
      <c r="G64" s="65">
        <f>'Benchmarking Calculations'!G30</f>
        <v>51658661.620000005</v>
      </c>
      <c r="H64" s="51">
        <f>SUM(H44:H63)</f>
        <v>51658661.620000005</v>
      </c>
      <c r="I64" s="51">
        <f t="shared" ref="I64:M64" si="12">SUM(I44:I63)</f>
        <v>51658661.620000005</v>
      </c>
      <c r="J64" s="51">
        <f t="shared" si="12"/>
        <v>51658661.620000005</v>
      </c>
      <c r="K64" s="51">
        <f t="shared" si="12"/>
        <v>51658661.620000005</v>
      </c>
      <c r="L64" s="51">
        <f t="shared" si="12"/>
        <v>51658661.620000005</v>
      </c>
      <c r="M64" s="51">
        <f t="shared" si="12"/>
        <v>51658661.620000005</v>
      </c>
      <c r="N64" s="51">
        <f t="shared" ref="N64" si="13">SUM(N44:N63)</f>
        <v>51658661.620000005</v>
      </c>
      <c r="O64" s="90" t="s">
        <v>28</v>
      </c>
    </row>
    <row r="65" spans="3:15" x14ac:dyDescent="0.2">
      <c r="C65" s="94"/>
      <c r="E65" s="9">
        <v>5105</v>
      </c>
      <c r="F65" s="86" t="s">
        <v>29</v>
      </c>
      <c r="G65" s="37">
        <f>'Benchmarking Calculations'!G31</f>
        <v>22686910.5</v>
      </c>
      <c r="H65" s="78">
        <f t="shared" si="10"/>
        <v>22686910.5</v>
      </c>
      <c r="I65" s="78">
        <f t="shared" si="10"/>
        <v>22686910.5</v>
      </c>
      <c r="J65" s="78">
        <f t="shared" si="10"/>
        <v>22686910.5</v>
      </c>
      <c r="K65" s="78">
        <f t="shared" si="10"/>
        <v>22686910.5</v>
      </c>
      <c r="L65" s="78">
        <f t="shared" si="10"/>
        <v>22686910.5</v>
      </c>
      <c r="M65" s="78">
        <f t="shared" si="10"/>
        <v>22686910.5</v>
      </c>
      <c r="N65" s="78">
        <f t="shared" si="11"/>
        <v>22686910.5</v>
      </c>
      <c r="O65" s="90" t="s">
        <v>169</v>
      </c>
    </row>
    <row r="66" spans="3:15" x14ac:dyDescent="0.2">
      <c r="C66" s="94"/>
      <c r="E66" s="9">
        <v>5110</v>
      </c>
      <c r="F66" s="86" t="s">
        <v>30</v>
      </c>
      <c r="G66" s="37">
        <f>'Benchmarking Calculations'!G32</f>
        <v>15617200.859999999</v>
      </c>
      <c r="H66" s="78">
        <f t="shared" si="10"/>
        <v>15617200.859999999</v>
      </c>
      <c r="I66" s="78">
        <f t="shared" si="10"/>
        <v>15617200.859999999</v>
      </c>
      <c r="J66" s="78">
        <f t="shared" si="10"/>
        <v>15617200.859999999</v>
      </c>
      <c r="K66" s="78">
        <f t="shared" si="10"/>
        <v>15617200.859999999</v>
      </c>
      <c r="L66" s="78">
        <f t="shared" si="10"/>
        <v>15617200.859999999</v>
      </c>
      <c r="M66" s="78">
        <f t="shared" si="10"/>
        <v>15617200.859999999</v>
      </c>
      <c r="N66" s="78">
        <f t="shared" si="11"/>
        <v>15617200.859999999</v>
      </c>
      <c r="O66" s="90" t="s">
        <v>169</v>
      </c>
    </row>
    <row r="67" spans="3:15" x14ac:dyDescent="0.2">
      <c r="C67" s="94"/>
      <c r="E67" s="9">
        <v>5112</v>
      </c>
      <c r="F67" s="86" t="s">
        <v>31</v>
      </c>
      <c r="G67" s="37">
        <f>'Benchmarking Calculations'!G33</f>
        <v>1535848.79</v>
      </c>
      <c r="H67" s="78">
        <f t="shared" si="10"/>
        <v>1535848.79</v>
      </c>
      <c r="I67" s="78">
        <f t="shared" si="10"/>
        <v>1535848.79</v>
      </c>
      <c r="J67" s="78">
        <f t="shared" si="10"/>
        <v>1535848.79</v>
      </c>
      <c r="K67" s="78">
        <f t="shared" si="10"/>
        <v>1535848.79</v>
      </c>
      <c r="L67" s="78">
        <f t="shared" si="10"/>
        <v>1535848.79</v>
      </c>
      <c r="M67" s="78">
        <f t="shared" si="10"/>
        <v>1535848.79</v>
      </c>
      <c r="N67" s="78">
        <f t="shared" si="11"/>
        <v>1535848.79</v>
      </c>
      <c r="O67" s="90" t="s">
        <v>169</v>
      </c>
    </row>
    <row r="68" spans="3:15" x14ac:dyDescent="0.2">
      <c r="C68" s="94"/>
      <c r="E68" s="9">
        <v>5114</v>
      </c>
      <c r="F68" s="86" t="s">
        <v>32</v>
      </c>
      <c r="G68" s="37">
        <f>'Benchmarking Calculations'!G34</f>
        <v>1655160.87</v>
      </c>
      <c r="H68" s="78">
        <f t="shared" si="10"/>
        <v>1655160.87</v>
      </c>
      <c r="I68" s="78">
        <f t="shared" si="10"/>
        <v>1655160.87</v>
      </c>
      <c r="J68" s="78">
        <f t="shared" si="10"/>
        <v>1655160.87</v>
      </c>
      <c r="K68" s="78">
        <f t="shared" si="10"/>
        <v>1655160.87</v>
      </c>
      <c r="L68" s="78">
        <f t="shared" si="10"/>
        <v>1655160.87</v>
      </c>
      <c r="M68" s="78">
        <f t="shared" si="10"/>
        <v>1655160.87</v>
      </c>
      <c r="N68" s="78">
        <f t="shared" si="11"/>
        <v>1655160.87</v>
      </c>
      <c r="O68" s="90" t="s">
        <v>169</v>
      </c>
    </row>
    <row r="69" spans="3:15" x14ac:dyDescent="0.2">
      <c r="C69" s="94"/>
      <c r="E69" s="9">
        <v>5120</v>
      </c>
      <c r="F69" s="86" t="s">
        <v>33</v>
      </c>
      <c r="G69" s="37">
        <f>'Benchmarking Calculations'!G35</f>
        <v>1751461.01</v>
      </c>
      <c r="H69" s="78">
        <f t="shared" si="10"/>
        <v>1751461.01</v>
      </c>
      <c r="I69" s="78">
        <f t="shared" si="10"/>
        <v>1751461.01</v>
      </c>
      <c r="J69" s="78">
        <f t="shared" si="10"/>
        <v>1751461.01</v>
      </c>
      <c r="K69" s="78">
        <f t="shared" si="10"/>
        <v>1751461.01</v>
      </c>
      <c r="L69" s="78">
        <f t="shared" si="10"/>
        <v>1751461.01</v>
      </c>
      <c r="M69" s="78">
        <f t="shared" si="10"/>
        <v>1751461.01</v>
      </c>
      <c r="N69" s="78">
        <f t="shared" si="11"/>
        <v>1751461.01</v>
      </c>
      <c r="O69" s="90" t="s">
        <v>169</v>
      </c>
    </row>
    <row r="70" spans="3:15" x14ac:dyDescent="0.2">
      <c r="C70" s="94"/>
      <c r="E70" s="9">
        <v>5125</v>
      </c>
      <c r="F70" s="86" t="s">
        <v>34</v>
      </c>
      <c r="G70" s="37">
        <f>'Benchmarking Calculations'!G36</f>
        <v>7291416.2599999998</v>
      </c>
      <c r="H70" s="78">
        <f t="shared" si="10"/>
        <v>7291416.2599999998</v>
      </c>
      <c r="I70" s="78">
        <f t="shared" si="10"/>
        <v>7291416.2599999998</v>
      </c>
      <c r="J70" s="78">
        <f t="shared" si="10"/>
        <v>7291416.2599999998</v>
      </c>
      <c r="K70" s="78">
        <f t="shared" si="10"/>
        <v>7291416.2599999998</v>
      </c>
      <c r="L70" s="78">
        <f t="shared" si="10"/>
        <v>7291416.2599999998</v>
      </c>
      <c r="M70" s="78">
        <f t="shared" si="10"/>
        <v>7291416.2599999998</v>
      </c>
      <c r="N70" s="78">
        <f t="shared" si="11"/>
        <v>7291416.2599999998</v>
      </c>
      <c r="O70" s="90" t="s">
        <v>169</v>
      </c>
    </row>
    <row r="71" spans="3:15" x14ac:dyDescent="0.2">
      <c r="C71" s="94"/>
      <c r="E71" s="9">
        <v>5130</v>
      </c>
      <c r="F71" s="86" t="s">
        <v>35</v>
      </c>
      <c r="G71" s="37">
        <f>'Benchmarking Calculations'!G37</f>
        <v>619489.35</v>
      </c>
      <c r="H71" s="78">
        <f t="shared" si="10"/>
        <v>619489.35</v>
      </c>
      <c r="I71" s="78">
        <f t="shared" si="10"/>
        <v>619489.35</v>
      </c>
      <c r="J71" s="78">
        <f t="shared" si="10"/>
        <v>619489.35</v>
      </c>
      <c r="K71" s="78">
        <f t="shared" si="10"/>
        <v>619489.35</v>
      </c>
      <c r="L71" s="78">
        <f t="shared" si="10"/>
        <v>619489.35</v>
      </c>
      <c r="M71" s="78">
        <f t="shared" si="10"/>
        <v>619489.35</v>
      </c>
      <c r="N71" s="78">
        <f t="shared" si="11"/>
        <v>619489.35</v>
      </c>
      <c r="O71" s="90" t="s">
        <v>169</v>
      </c>
    </row>
    <row r="72" spans="3:15" ht="25.5" x14ac:dyDescent="0.2">
      <c r="C72" s="94"/>
      <c r="E72" s="9">
        <v>5135</v>
      </c>
      <c r="F72" s="86" t="s">
        <v>36</v>
      </c>
      <c r="G72" s="37">
        <f>'Benchmarking Calculations'!G38</f>
        <v>3431165.57</v>
      </c>
      <c r="H72" s="78">
        <f t="shared" si="10"/>
        <v>3431165.57</v>
      </c>
      <c r="I72" s="78">
        <f t="shared" si="10"/>
        <v>3431165.57</v>
      </c>
      <c r="J72" s="78">
        <f t="shared" si="10"/>
        <v>3431165.57</v>
      </c>
      <c r="K72" s="78">
        <f t="shared" si="10"/>
        <v>3431165.57</v>
      </c>
      <c r="L72" s="78">
        <f t="shared" si="10"/>
        <v>3431165.57</v>
      </c>
      <c r="M72" s="78">
        <f t="shared" si="10"/>
        <v>3431165.57</v>
      </c>
      <c r="N72" s="78">
        <f t="shared" si="11"/>
        <v>3431165.57</v>
      </c>
      <c r="O72" s="90" t="s">
        <v>169</v>
      </c>
    </row>
    <row r="73" spans="3:15" x14ac:dyDescent="0.2">
      <c r="C73" s="94"/>
      <c r="E73" s="9">
        <v>5145</v>
      </c>
      <c r="F73" s="86" t="s">
        <v>37</v>
      </c>
      <c r="G73" s="37">
        <f>'Benchmarking Calculations'!G39</f>
        <v>2092068.51</v>
      </c>
      <c r="H73" s="78">
        <f t="shared" si="10"/>
        <v>2092068.51</v>
      </c>
      <c r="I73" s="78">
        <f t="shared" si="10"/>
        <v>2092068.51</v>
      </c>
      <c r="J73" s="78">
        <f t="shared" si="10"/>
        <v>2092068.51</v>
      </c>
      <c r="K73" s="78">
        <f t="shared" si="10"/>
        <v>2092068.51</v>
      </c>
      <c r="L73" s="78">
        <f t="shared" si="10"/>
        <v>2092068.51</v>
      </c>
      <c r="M73" s="78">
        <f t="shared" si="10"/>
        <v>2092068.51</v>
      </c>
      <c r="N73" s="78">
        <f t="shared" si="11"/>
        <v>2092068.51</v>
      </c>
      <c r="O73" s="90" t="s">
        <v>169</v>
      </c>
    </row>
    <row r="74" spans="3:15" x14ac:dyDescent="0.2">
      <c r="C74" s="94"/>
      <c r="E74" s="9">
        <v>5150</v>
      </c>
      <c r="F74" s="86" t="s">
        <v>38</v>
      </c>
      <c r="G74" s="37">
        <f>'Benchmarking Calculations'!G40</f>
        <v>11161608.66</v>
      </c>
      <c r="H74" s="78">
        <f t="shared" si="10"/>
        <v>11161608.66</v>
      </c>
      <c r="I74" s="78">
        <f t="shared" si="10"/>
        <v>11161608.66</v>
      </c>
      <c r="J74" s="78">
        <f t="shared" si="10"/>
        <v>11161608.66</v>
      </c>
      <c r="K74" s="78">
        <f t="shared" si="10"/>
        <v>11161608.66</v>
      </c>
      <c r="L74" s="78">
        <f t="shared" si="10"/>
        <v>11161608.66</v>
      </c>
      <c r="M74" s="78">
        <f t="shared" si="10"/>
        <v>11161608.66</v>
      </c>
      <c r="N74" s="78">
        <f t="shared" si="11"/>
        <v>11161608.66</v>
      </c>
      <c r="O74" s="90" t="s">
        <v>169</v>
      </c>
    </row>
    <row r="75" spans="3:15" x14ac:dyDescent="0.2">
      <c r="C75" s="94"/>
      <c r="E75" s="9">
        <v>5155</v>
      </c>
      <c r="F75" s="86" t="s">
        <v>39</v>
      </c>
      <c r="G75" s="37">
        <f>'Benchmarking Calculations'!G41</f>
        <v>148791.72</v>
      </c>
      <c r="H75" s="78">
        <f t="shared" si="10"/>
        <v>148791.72</v>
      </c>
      <c r="I75" s="78">
        <f t="shared" si="10"/>
        <v>148791.72</v>
      </c>
      <c r="J75" s="78">
        <f t="shared" si="10"/>
        <v>148791.72</v>
      </c>
      <c r="K75" s="78">
        <f t="shared" si="10"/>
        <v>148791.72</v>
      </c>
      <c r="L75" s="78">
        <f t="shared" si="10"/>
        <v>148791.72</v>
      </c>
      <c r="M75" s="78">
        <f t="shared" si="10"/>
        <v>148791.72</v>
      </c>
      <c r="N75" s="78">
        <f t="shared" si="11"/>
        <v>148791.72</v>
      </c>
      <c r="O75" s="90" t="s">
        <v>169</v>
      </c>
    </row>
    <row r="76" spans="3:15" x14ac:dyDescent="0.2">
      <c r="C76" s="94"/>
      <c r="E76" s="9">
        <v>5160</v>
      </c>
      <c r="F76" s="86" t="s">
        <v>40</v>
      </c>
      <c r="G76" s="37">
        <f>'Benchmarking Calculations'!G42</f>
        <v>676834.63</v>
      </c>
      <c r="H76" s="78">
        <f t="shared" si="10"/>
        <v>676834.63</v>
      </c>
      <c r="I76" s="78">
        <f t="shared" si="10"/>
        <v>676834.63</v>
      </c>
      <c r="J76" s="78">
        <f t="shared" si="10"/>
        <v>676834.63</v>
      </c>
      <c r="K76" s="78">
        <f t="shared" si="10"/>
        <v>676834.63</v>
      </c>
      <c r="L76" s="78">
        <f t="shared" si="10"/>
        <v>676834.63</v>
      </c>
      <c r="M76" s="78">
        <f t="shared" si="10"/>
        <v>676834.63</v>
      </c>
      <c r="N76" s="78">
        <f t="shared" si="11"/>
        <v>676834.63</v>
      </c>
      <c r="O76" s="90" t="s">
        <v>169</v>
      </c>
    </row>
    <row r="77" spans="3:15" x14ac:dyDescent="0.2">
      <c r="C77" s="94"/>
      <c r="E77" s="66">
        <v>5175</v>
      </c>
      <c r="F77" s="102" t="s">
        <v>41</v>
      </c>
      <c r="G77" s="67">
        <f>'Benchmarking Calculations'!G43</f>
        <v>0</v>
      </c>
      <c r="H77" s="78">
        <f t="shared" si="10"/>
        <v>0</v>
      </c>
      <c r="I77" s="78">
        <f t="shared" si="10"/>
        <v>0</v>
      </c>
      <c r="J77" s="78">
        <f t="shared" si="10"/>
        <v>0</v>
      </c>
      <c r="K77" s="78">
        <f t="shared" si="10"/>
        <v>0</v>
      </c>
      <c r="L77" s="78">
        <f t="shared" si="10"/>
        <v>0</v>
      </c>
      <c r="M77" s="78">
        <f t="shared" si="10"/>
        <v>0</v>
      </c>
      <c r="N77" s="78">
        <f t="shared" si="11"/>
        <v>0</v>
      </c>
      <c r="O77" s="90" t="s">
        <v>169</v>
      </c>
    </row>
    <row r="78" spans="3:15" x14ac:dyDescent="0.2">
      <c r="C78" s="94"/>
      <c r="E78" s="12"/>
      <c r="F78" s="13" t="s">
        <v>42</v>
      </c>
      <c r="G78" s="65">
        <f>'Benchmarking Calculations'!G44</f>
        <v>68667956.729999989</v>
      </c>
      <c r="H78" s="51">
        <f>SUM(H65:H77)</f>
        <v>68667956.729999989</v>
      </c>
      <c r="I78" s="51">
        <f t="shared" ref="I78:M78" si="14">SUM(I65:I77)</f>
        <v>68667956.729999989</v>
      </c>
      <c r="J78" s="51">
        <f t="shared" si="14"/>
        <v>68667956.729999989</v>
      </c>
      <c r="K78" s="51">
        <f t="shared" si="14"/>
        <v>68667956.729999989</v>
      </c>
      <c r="L78" s="51">
        <f t="shared" si="14"/>
        <v>68667956.729999989</v>
      </c>
      <c r="M78" s="51">
        <f t="shared" si="14"/>
        <v>68667956.729999989</v>
      </c>
      <c r="N78" s="51">
        <f t="shared" ref="N78" si="15">SUM(N65:N77)</f>
        <v>68667956.729999989</v>
      </c>
      <c r="O78" s="90" t="s">
        <v>28</v>
      </c>
    </row>
    <row r="79" spans="3:15" x14ac:dyDescent="0.2">
      <c r="C79" s="94"/>
      <c r="E79" s="9">
        <v>5305</v>
      </c>
      <c r="F79" s="9" t="s">
        <v>43</v>
      </c>
      <c r="G79" s="37">
        <f>'Benchmarking Calculations'!G45</f>
        <v>1214045.6000000001</v>
      </c>
      <c r="H79" s="78">
        <f t="shared" si="10"/>
        <v>1214045.6000000001</v>
      </c>
      <c r="I79" s="78">
        <f t="shared" si="10"/>
        <v>1214045.6000000001</v>
      </c>
      <c r="J79" s="78">
        <f t="shared" si="10"/>
        <v>1214045.6000000001</v>
      </c>
      <c r="K79" s="78">
        <f t="shared" si="10"/>
        <v>1214045.6000000001</v>
      </c>
      <c r="L79" s="78">
        <f t="shared" si="10"/>
        <v>1214045.6000000001</v>
      </c>
      <c r="M79" s="78">
        <f t="shared" si="10"/>
        <v>1214045.6000000001</v>
      </c>
      <c r="N79" s="78">
        <f t="shared" si="11"/>
        <v>1214045.6000000001</v>
      </c>
      <c r="O79" s="90" t="s">
        <v>169</v>
      </c>
    </row>
    <row r="80" spans="3:15" x14ac:dyDescent="0.2">
      <c r="C80" s="94"/>
      <c r="E80" s="9">
        <v>5310</v>
      </c>
      <c r="F80" s="9" t="s">
        <v>44</v>
      </c>
      <c r="G80" s="37">
        <f>'Benchmarking Calculations'!G46</f>
        <v>4517280.42</v>
      </c>
      <c r="H80" s="78">
        <f t="shared" si="10"/>
        <v>4517280.42</v>
      </c>
      <c r="I80" s="78">
        <f t="shared" si="10"/>
        <v>4517280.42</v>
      </c>
      <c r="J80" s="78">
        <f t="shared" si="10"/>
        <v>4517280.42</v>
      </c>
      <c r="K80" s="78">
        <f t="shared" si="10"/>
        <v>4517280.42</v>
      </c>
      <c r="L80" s="78">
        <f t="shared" si="10"/>
        <v>4517280.42</v>
      </c>
      <c r="M80" s="78">
        <f t="shared" si="10"/>
        <v>4517280.42</v>
      </c>
      <c r="N80" s="78">
        <f t="shared" si="11"/>
        <v>4517280.42</v>
      </c>
      <c r="O80" s="90" t="s">
        <v>169</v>
      </c>
    </row>
    <row r="81" spans="3:15" x14ac:dyDescent="0.2">
      <c r="C81" s="94"/>
      <c r="E81" s="9">
        <v>5315</v>
      </c>
      <c r="F81" s="9" t="s">
        <v>45</v>
      </c>
      <c r="G81" s="37">
        <f>'Benchmarking Calculations'!G47</f>
        <v>24400610.210000001</v>
      </c>
      <c r="H81" s="78">
        <f t="shared" si="10"/>
        <v>24400610.210000001</v>
      </c>
      <c r="I81" s="78">
        <f t="shared" si="10"/>
        <v>24400610.210000001</v>
      </c>
      <c r="J81" s="78">
        <f t="shared" si="10"/>
        <v>24400610.210000001</v>
      </c>
      <c r="K81" s="78">
        <f t="shared" si="10"/>
        <v>24400610.210000001</v>
      </c>
      <c r="L81" s="78">
        <f t="shared" si="10"/>
        <v>24400610.210000001</v>
      </c>
      <c r="M81" s="78">
        <f t="shared" si="10"/>
        <v>24400610.210000001</v>
      </c>
      <c r="N81" s="78">
        <f t="shared" si="11"/>
        <v>24400610.210000001</v>
      </c>
      <c r="O81" s="90" t="s">
        <v>169</v>
      </c>
    </row>
    <row r="82" spans="3:15" x14ac:dyDescent="0.2">
      <c r="C82" s="94"/>
      <c r="E82" s="9">
        <v>5320</v>
      </c>
      <c r="F82" s="9" t="s">
        <v>46</v>
      </c>
      <c r="G82" s="37">
        <f>'Benchmarking Calculations'!G48</f>
        <v>4071457.46</v>
      </c>
      <c r="H82" s="78">
        <f t="shared" si="10"/>
        <v>4071457.46</v>
      </c>
      <c r="I82" s="78">
        <f t="shared" si="10"/>
        <v>4071457.46</v>
      </c>
      <c r="J82" s="78">
        <f t="shared" si="10"/>
        <v>4071457.46</v>
      </c>
      <c r="K82" s="78">
        <f t="shared" si="10"/>
        <v>4071457.46</v>
      </c>
      <c r="L82" s="78">
        <f t="shared" si="10"/>
        <v>4071457.46</v>
      </c>
      <c r="M82" s="78">
        <f t="shared" si="10"/>
        <v>4071457.46</v>
      </c>
      <c r="N82" s="78">
        <f t="shared" si="11"/>
        <v>4071457.46</v>
      </c>
      <c r="O82" s="90" t="s">
        <v>169</v>
      </c>
    </row>
    <row r="83" spans="3:15" x14ac:dyDescent="0.2">
      <c r="C83" s="94"/>
      <c r="E83" s="9">
        <v>5325</v>
      </c>
      <c r="F83" s="9" t="s">
        <v>47</v>
      </c>
      <c r="G83" s="37">
        <f>'Benchmarking Calculations'!G49</f>
        <v>0</v>
      </c>
      <c r="H83" s="78">
        <f t="shared" si="10"/>
        <v>0</v>
      </c>
      <c r="I83" s="78">
        <f t="shared" si="10"/>
        <v>0</v>
      </c>
      <c r="J83" s="78">
        <f t="shared" si="10"/>
        <v>0</v>
      </c>
      <c r="K83" s="78">
        <f t="shared" si="10"/>
        <v>0</v>
      </c>
      <c r="L83" s="78">
        <f t="shared" si="10"/>
        <v>0</v>
      </c>
      <c r="M83" s="78">
        <f t="shared" si="10"/>
        <v>0</v>
      </c>
      <c r="N83" s="78">
        <f t="shared" si="11"/>
        <v>0</v>
      </c>
      <c r="O83" s="90" t="s">
        <v>169</v>
      </c>
    </row>
    <row r="84" spans="3:15" x14ac:dyDescent="0.2">
      <c r="C84" s="94"/>
      <c r="E84" s="9">
        <v>5330</v>
      </c>
      <c r="F84" s="9" t="s">
        <v>48</v>
      </c>
      <c r="G84" s="37">
        <f>'Benchmarking Calculations'!G50</f>
        <v>0</v>
      </c>
      <c r="H84" s="78">
        <f t="shared" si="10"/>
        <v>0</v>
      </c>
      <c r="I84" s="78">
        <f t="shared" si="10"/>
        <v>0</v>
      </c>
      <c r="J84" s="78">
        <f t="shared" si="10"/>
        <v>0</v>
      </c>
      <c r="K84" s="78">
        <f t="shared" si="10"/>
        <v>0</v>
      </c>
      <c r="L84" s="78">
        <f t="shared" si="10"/>
        <v>0</v>
      </c>
      <c r="M84" s="78">
        <f t="shared" si="10"/>
        <v>0</v>
      </c>
      <c r="N84" s="78">
        <f t="shared" si="11"/>
        <v>0</v>
      </c>
      <c r="O84" s="90" t="s">
        <v>169</v>
      </c>
    </row>
    <row r="85" spans="3:15" x14ac:dyDescent="0.2">
      <c r="C85" s="94"/>
      <c r="E85" s="66">
        <v>5340</v>
      </c>
      <c r="F85" s="66" t="s">
        <v>49</v>
      </c>
      <c r="G85" s="67">
        <f>'Benchmarking Calculations'!G51</f>
        <v>0</v>
      </c>
      <c r="H85" s="78">
        <f t="shared" si="10"/>
        <v>0</v>
      </c>
      <c r="I85" s="78">
        <f t="shared" si="10"/>
        <v>0</v>
      </c>
      <c r="J85" s="78">
        <f t="shared" si="10"/>
        <v>0</v>
      </c>
      <c r="K85" s="78">
        <f t="shared" si="10"/>
        <v>0</v>
      </c>
      <c r="L85" s="78">
        <f t="shared" si="10"/>
        <v>0</v>
      </c>
      <c r="M85" s="78">
        <f t="shared" ref="I85:N100" si="16">L85</f>
        <v>0</v>
      </c>
      <c r="N85" s="78">
        <f t="shared" si="16"/>
        <v>0</v>
      </c>
      <c r="O85" s="90" t="s">
        <v>169</v>
      </c>
    </row>
    <row r="86" spans="3:15" x14ac:dyDescent="0.2">
      <c r="C86" s="94"/>
      <c r="E86" s="12"/>
      <c r="F86" s="13" t="s">
        <v>50</v>
      </c>
      <c r="G86" s="65">
        <f>'Benchmarking Calculations'!G52</f>
        <v>34203393.689999998</v>
      </c>
      <c r="H86" s="51">
        <f>SUM(H79:H85)</f>
        <v>34203393.689999998</v>
      </c>
      <c r="I86" s="51">
        <f t="shared" ref="I86:M86" si="17">SUM(I79:I85)</f>
        <v>34203393.689999998</v>
      </c>
      <c r="J86" s="51">
        <f t="shared" si="17"/>
        <v>34203393.689999998</v>
      </c>
      <c r="K86" s="51">
        <f t="shared" si="17"/>
        <v>34203393.689999998</v>
      </c>
      <c r="L86" s="51">
        <f t="shared" si="17"/>
        <v>34203393.689999998</v>
      </c>
      <c r="M86" s="51">
        <f t="shared" si="17"/>
        <v>34203393.689999998</v>
      </c>
      <c r="N86" s="51">
        <f t="shared" ref="N86" si="18">SUM(N79:N85)</f>
        <v>34203393.689999998</v>
      </c>
      <c r="O86" s="90" t="s">
        <v>28</v>
      </c>
    </row>
    <row r="87" spans="3:15" x14ac:dyDescent="0.2">
      <c r="C87" s="94"/>
      <c r="E87" s="9">
        <v>5405</v>
      </c>
      <c r="F87" s="9" t="s">
        <v>51</v>
      </c>
      <c r="G87" s="37">
        <f>'Benchmarking Calculations'!G53</f>
        <v>0</v>
      </c>
      <c r="H87" s="78">
        <f t="shared" si="10"/>
        <v>0</v>
      </c>
      <c r="I87" s="78">
        <f t="shared" si="16"/>
        <v>0</v>
      </c>
      <c r="J87" s="78">
        <f t="shared" si="16"/>
        <v>0</v>
      </c>
      <c r="K87" s="78">
        <f t="shared" si="16"/>
        <v>0</v>
      </c>
      <c r="L87" s="78">
        <f t="shared" si="16"/>
        <v>0</v>
      </c>
      <c r="M87" s="78">
        <f t="shared" si="16"/>
        <v>0</v>
      </c>
      <c r="N87" s="78">
        <f t="shared" si="16"/>
        <v>0</v>
      </c>
      <c r="O87" s="90" t="s">
        <v>169</v>
      </c>
    </row>
    <row r="88" spans="3:15" x14ac:dyDescent="0.2">
      <c r="C88" s="94"/>
      <c r="E88" s="9">
        <v>5410</v>
      </c>
      <c r="F88" s="9" t="s">
        <v>52</v>
      </c>
      <c r="G88" s="37">
        <f>'Benchmarking Calculations'!G54</f>
        <v>0</v>
      </c>
      <c r="H88" s="78">
        <f t="shared" si="10"/>
        <v>0</v>
      </c>
      <c r="I88" s="78">
        <f t="shared" si="16"/>
        <v>0</v>
      </c>
      <c r="J88" s="78">
        <f t="shared" si="16"/>
        <v>0</v>
      </c>
      <c r="K88" s="78">
        <f t="shared" si="16"/>
        <v>0</v>
      </c>
      <c r="L88" s="78">
        <f t="shared" si="16"/>
        <v>0</v>
      </c>
      <c r="M88" s="78">
        <f t="shared" si="16"/>
        <v>0</v>
      </c>
      <c r="N88" s="78">
        <f t="shared" si="16"/>
        <v>0</v>
      </c>
      <c r="O88" s="90" t="s">
        <v>169</v>
      </c>
    </row>
    <row r="89" spans="3:15" x14ac:dyDescent="0.2">
      <c r="C89" s="94"/>
      <c r="E89" s="9">
        <v>5420</v>
      </c>
      <c r="F89" s="9" t="s">
        <v>53</v>
      </c>
      <c r="G89" s="37">
        <f>'Benchmarking Calculations'!G55</f>
        <v>2171412.02</v>
      </c>
      <c r="H89" s="78">
        <f t="shared" si="10"/>
        <v>2171412.02</v>
      </c>
      <c r="I89" s="78">
        <f t="shared" si="16"/>
        <v>2171412.02</v>
      </c>
      <c r="J89" s="78">
        <f t="shared" si="16"/>
        <v>2171412.02</v>
      </c>
      <c r="K89" s="78">
        <f t="shared" si="16"/>
        <v>2171412.02</v>
      </c>
      <c r="L89" s="78">
        <f t="shared" si="16"/>
        <v>2171412.02</v>
      </c>
      <c r="M89" s="78">
        <f t="shared" si="16"/>
        <v>2171412.02</v>
      </c>
      <c r="N89" s="78">
        <f t="shared" si="16"/>
        <v>2171412.02</v>
      </c>
      <c r="O89" s="90" t="s">
        <v>169</v>
      </c>
    </row>
    <row r="90" spans="3:15" x14ac:dyDescent="0.2">
      <c r="C90" s="94"/>
      <c r="E90" s="66">
        <v>5425</v>
      </c>
      <c r="F90" s="66" t="s">
        <v>54</v>
      </c>
      <c r="G90" s="67">
        <f>'Benchmarking Calculations'!G56</f>
        <v>0</v>
      </c>
      <c r="H90" s="78">
        <f t="shared" si="10"/>
        <v>0</v>
      </c>
      <c r="I90" s="78">
        <f t="shared" si="16"/>
        <v>0</v>
      </c>
      <c r="J90" s="78">
        <f t="shared" si="16"/>
        <v>0</v>
      </c>
      <c r="K90" s="78">
        <f t="shared" si="16"/>
        <v>0</v>
      </c>
      <c r="L90" s="78">
        <f t="shared" si="16"/>
        <v>0</v>
      </c>
      <c r="M90" s="78">
        <f t="shared" si="16"/>
        <v>0</v>
      </c>
      <c r="N90" s="78">
        <f t="shared" si="16"/>
        <v>0</v>
      </c>
      <c r="O90" s="90" t="s">
        <v>169</v>
      </c>
    </row>
    <row r="91" spans="3:15" x14ac:dyDescent="0.2">
      <c r="C91" s="94"/>
      <c r="E91" s="12"/>
      <c r="F91" s="13" t="s">
        <v>55</v>
      </c>
      <c r="G91" s="65">
        <f>'Benchmarking Calculations'!G57</f>
        <v>2171412.02</v>
      </c>
      <c r="H91" s="51">
        <f>SUM(H87:H90)</f>
        <v>2171412.02</v>
      </c>
      <c r="I91" s="51">
        <f t="shared" ref="I91:M91" si="19">SUM(I87:I90)</f>
        <v>2171412.02</v>
      </c>
      <c r="J91" s="51">
        <f t="shared" si="19"/>
        <v>2171412.02</v>
      </c>
      <c r="K91" s="51">
        <f t="shared" si="19"/>
        <v>2171412.02</v>
      </c>
      <c r="L91" s="51">
        <f t="shared" si="19"/>
        <v>2171412.02</v>
      </c>
      <c r="M91" s="51">
        <f t="shared" si="19"/>
        <v>2171412.02</v>
      </c>
      <c r="N91" s="51">
        <f t="shared" ref="N91" si="20">SUM(N87:N90)</f>
        <v>2171412.02</v>
      </c>
      <c r="O91" s="90" t="s">
        <v>28</v>
      </c>
    </row>
    <row r="92" spans="3:15" x14ac:dyDescent="0.2">
      <c r="C92" s="94"/>
      <c r="E92" s="9">
        <v>5605</v>
      </c>
      <c r="F92" s="9" t="s">
        <v>56</v>
      </c>
      <c r="G92" s="37">
        <f>'Benchmarking Calculations'!G58</f>
        <v>4087733.66</v>
      </c>
      <c r="H92" s="78">
        <f t="shared" si="10"/>
        <v>4087733.66</v>
      </c>
      <c r="I92" s="78">
        <f t="shared" si="16"/>
        <v>4087733.66</v>
      </c>
      <c r="J92" s="78">
        <f t="shared" si="16"/>
        <v>4087733.66</v>
      </c>
      <c r="K92" s="78">
        <f t="shared" si="16"/>
        <v>4087733.66</v>
      </c>
      <c r="L92" s="78">
        <f t="shared" si="16"/>
        <v>4087733.66</v>
      </c>
      <c r="M92" s="78">
        <f t="shared" si="16"/>
        <v>4087733.66</v>
      </c>
      <c r="N92" s="78">
        <f t="shared" si="16"/>
        <v>4087733.66</v>
      </c>
      <c r="O92" s="90" t="s">
        <v>169</v>
      </c>
    </row>
    <row r="93" spans="3:15" x14ac:dyDescent="0.2">
      <c r="C93" s="94"/>
      <c r="E93" s="9">
        <v>5610</v>
      </c>
      <c r="F93" s="9" t="s">
        <v>57</v>
      </c>
      <c r="G93" s="37">
        <f>'Benchmarking Calculations'!G59</f>
        <v>14521856.1</v>
      </c>
      <c r="H93" s="78">
        <f t="shared" si="10"/>
        <v>14521856.1</v>
      </c>
      <c r="I93" s="78">
        <f t="shared" si="16"/>
        <v>14521856.1</v>
      </c>
      <c r="J93" s="78">
        <f t="shared" si="16"/>
        <v>14521856.1</v>
      </c>
      <c r="K93" s="78">
        <f t="shared" si="16"/>
        <v>14521856.1</v>
      </c>
      <c r="L93" s="78">
        <f t="shared" si="16"/>
        <v>14521856.1</v>
      </c>
      <c r="M93" s="78">
        <f t="shared" si="16"/>
        <v>14521856.1</v>
      </c>
      <c r="N93" s="78">
        <f t="shared" si="16"/>
        <v>14521856.1</v>
      </c>
      <c r="O93" s="90" t="s">
        <v>169</v>
      </c>
    </row>
    <row r="94" spans="3:15" x14ac:dyDescent="0.2">
      <c r="C94" s="94"/>
      <c r="E94" s="9">
        <v>5615</v>
      </c>
      <c r="F94" s="9" t="s">
        <v>58</v>
      </c>
      <c r="G94" s="37">
        <f>'Benchmarking Calculations'!G60</f>
        <v>28900874.379999999</v>
      </c>
      <c r="H94" s="78">
        <f t="shared" si="10"/>
        <v>28900874.379999999</v>
      </c>
      <c r="I94" s="78">
        <f t="shared" si="16"/>
        <v>28900874.379999999</v>
      </c>
      <c r="J94" s="78">
        <f t="shared" si="16"/>
        <v>28900874.379999999</v>
      </c>
      <c r="K94" s="78">
        <f t="shared" si="16"/>
        <v>28900874.379999999</v>
      </c>
      <c r="L94" s="78">
        <f t="shared" si="16"/>
        <v>28900874.379999999</v>
      </c>
      <c r="M94" s="78">
        <f t="shared" si="16"/>
        <v>28900874.379999999</v>
      </c>
      <c r="N94" s="78">
        <f t="shared" si="16"/>
        <v>28900874.379999999</v>
      </c>
      <c r="O94" s="90" t="s">
        <v>169</v>
      </c>
    </row>
    <row r="95" spans="3:15" x14ac:dyDescent="0.2">
      <c r="C95" s="94"/>
      <c r="E95" s="9">
        <v>5620</v>
      </c>
      <c r="F95" s="9" t="s">
        <v>59</v>
      </c>
      <c r="G95" s="37">
        <f>'Benchmarking Calculations'!G61</f>
        <v>482498.82</v>
      </c>
      <c r="H95" s="78">
        <f t="shared" si="10"/>
        <v>482498.82</v>
      </c>
      <c r="I95" s="78">
        <f t="shared" si="16"/>
        <v>482498.82</v>
      </c>
      <c r="J95" s="78">
        <f t="shared" si="16"/>
        <v>482498.82</v>
      </c>
      <c r="K95" s="78">
        <f t="shared" si="16"/>
        <v>482498.82</v>
      </c>
      <c r="L95" s="78">
        <f t="shared" si="16"/>
        <v>482498.82</v>
      </c>
      <c r="M95" s="78">
        <f t="shared" si="16"/>
        <v>482498.82</v>
      </c>
      <c r="N95" s="78">
        <f t="shared" si="16"/>
        <v>482498.82</v>
      </c>
      <c r="O95" s="90" t="s">
        <v>169</v>
      </c>
    </row>
    <row r="96" spans="3:15" x14ac:dyDescent="0.2">
      <c r="C96" s="94"/>
      <c r="E96" s="9">
        <v>5625</v>
      </c>
      <c r="F96" s="9" t="s">
        <v>60</v>
      </c>
      <c r="G96" s="37">
        <f>'Benchmarking Calculations'!G62</f>
        <v>0</v>
      </c>
      <c r="H96" s="78">
        <f t="shared" si="10"/>
        <v>0</v>
      </c>
      <c r="I96" s="78">
        <f t="shared" si="16"/>
        <v>0</v>
      </c>
      <c r="J96" s="78">
        <f t="shared" si="16"/>
        <v>0</v>
      </c>
      <c r="K96" s="78">
        <f t="shared" si="16"/>
        <v>0</v>
      </c>
      <c r="L96" s="78">
        <f t="shared" si="16"/>
        <v>0</v>
      </c>
      <c r="M96" s="78">
        <f t="shared" si="16"/>
        <v>0</v>
      </c>
      <c r="N96" s="78">
        <f t="shared" si="16"/>
        <v>0</v>
      </c>
      <c r="O96" s="90" t="s">
        <v>169</v>
      </c>
    </row>
    <row r="97" spans="3:15" x14ac:dyDescent="0.2">
      <c r="C97" s="94"/>
      <c r="E97" s="9">
        <v>5630</v>
      </c>
      <c r="F97" s="9" t="s">
        <v>61</v>
      </c>
      <c r="G97" s="37">
        <f>'Benchmarking Calculations'!G63</f>
        <v>19217727.940000001</v>
      </c>
      <c r="H97" s="78">
        <f t="shared" si="10"/>
        <v>19217727.940000001</v>
      </c>
      <c r="I97" s="78">
        <f t="shared" si="16"/>
        <v>19217727.940000001</v>
      </c>
      <c r="J97" s="78">
        <f t="shared" si="16"/>
        <v>19217727.940000001</v>
      </c>
      <c r="K97" s="78">
        <f t="shared" si="16"/>
        <v>19217727.940000001</v>
      </c>
      <c r="L97" s="78">
        <f t="shared" si="16"/>
        <v>19217727.940000001</v>
      </c>
      <c r="M97" s="78">
        <f t="shared" si="16"/>
        <v>19217727.940000001</v>
      </c>
      <c r="N97" s="78">
        <f t="shared" si="16"/>
        <v>19217727.940000001</v>
      </c>
      <c r="O97" s="90" t="s">
        <v>169</v>
      </c>
    </row>
    <row r="98" spans="3:15" x14ac:dyDescent="0.2">
      <c r="C98" s="94"/>
      <c r="E98" s="9">
        <v>5640</v>
      </c>
      <c r="F98" s="9" t="s">
        <v>62</v>
      </c>
      <c r="G98" s="37">
        <f>'Benchmarking Calculations'!G64</f>
        <v>4209632.83</v>
      </c>
      <c r="H98" s="78">
        <f t="shared" si="10"/>
        <v>4209632.83</v>
      </c>
      <c r="I98" s="78">
        <f t="shared" si="16"/>
        <v>4209632.83</v>
      </c>
      <c r="J98" s="78">
        <f t="shared" si="16"/>
        <v>4209632.83</v>
      </c>
      <c r="K98" s="78">
        <f t="shared" si="16"/>
        <v>4209632.83</v>
      </c>
      <c r="L98" s="78">
        <f t="shared" si="16"/>
        <v>4209632.83</v>
      </c>
      <c r="M98" s="78">
        <f t="shared" si="16"/>
        <v>4209632.83</v>
      </c>
      <c r="N98" s="78">
        <f t="shared" si="16"/>
        <v>4209632.83</v>
      </c>
      <c r="O98" s="90" t="s">
        <v>169</v>
      </c>
    </row>
    <row r="99" spans="3:15" x14ac:dyDescent="0.2">
      <c r="C99" s="94"/>
      <c r="E99" s="9">
        <v>5645</v>
      </c>
      <c r="F99" s="9" t="s">
        <v>63</v>
      </c>
      <c r="G99" s="37">
        <f>'Benchmarking Calculations'!G65</f>
        <v>0</v>
      </c>
      <c r="H99" s="78">
        <f t="shared" si="10"/>
        <v>0</v>
      </c>
      <c r="I99" s="78">
        <f t="shared" si="16"/>
        <v>0</v>
      </c>
      <c r="J99" s="78">
        <f t="shared" si="16"/>
        <v>0</v>
      </c>
      <c r="K99" s="78">
        <f t="shared" si="16"/>
        <v>0</v>
      </c>
      <c r="L99" s="78">
        <f t="shared" si="16"/>
        <v>0</v>
      </c>
      <c r="M99" s="78">
        <f t="shared" si="16"/>
        <v>0</v>
      </c>
      <c r="N99" s="78">
        <f t="shared" si="16"/>
        <v>0</v>
      </c>
      <c r="O99" s="90" t="s">
        <v>169</v>
      </c>
    </row>
    <row r="100" spans="3:15" x14ac:dyDescent="0.2">
      <c r="C100" s="94"/>
      <c r="E100" s="9">
        <v>5646</v>
      </c>
      <c r="F100" s="9" t="s">
        <v>64</v>
      </c>
      <c r="G100" s="37">
        <f>'Benchmarking Calculations'!G66</f>
        <v>0</v>
      </c>
      <c r="H100" s="78">
        <f t="shared" si="10"/>
        <v>0</v>
      </c>
      <c r="I100" s="78">
        <f t="shared" si="16"/>
        <v>0</v>
      </c>
      <c r="J100" s="78">
        <f t="shared" si="16"/>
        <v>0</v>
      </c>
      <c r="K100" s="78">
        <f t="shared" si="16"/>
        <v>0</v>
      </c>
      <c r="L100" s="78">
        <f t="shared" si="16"/>
        <v>0</v>
      </c>
      <c r="M100" s="78">
        <f t="shared" si="16"/>
        <v>0</v>
      </c>
      <c r="N100" s="78">
        <f t="shared" si="16"/>
        <v>0</v>
      </c>
      <c r="O100" s="90" t="s">
        <v>169</v>
      </c>
    </row>
    <row r="101" spans="3:15" x14ac:dyDescent="0.2">
      <c r="C101" s="94"/>
      <c r="E101" s="9">
        <v>5647</v>
      </c>
      <c r="F101" s="9" t="s">
        <v>65</v>
      </c>
      <c r="G101" s="37">
        <f>'Benchmarking Calculations'!G67</f>
        <v>0</v>
      </c>
      <c r="H101" s="78">
        <f t="shared" si="10"/>
        <v>0</v>
      </c>
      <c r="I101" s="78">
        <f t="shared" ref="I101:N110" si="21">H101</f>
        <v>0</v>
      </c>
      <c r="J101" s="78">
        <f t="shared" si="21"/>
        <v>0</v>
      </c>
      <c r="K101" s="78">
        <f t="shared" si="21"/>
        <v>0</v>
      </c>
      <c r="L101" s="78">
        <f t="shared" si="21"/>
        <v>0</v>
      </c>
      <c r="M101" s="78">
        <f t="shared" si="21"/>
        <v>0</v>
      </c>
      <c r="N101" s="78">
        <f t="shared" si="21"/>
        <v>0</v>
      </c>
      <c r="O101" s="90" t="s">
        <v>169</v>
      </c>
    </row>
    <row r="102" spans="3:15" x14ac:dyDescent="0.2">
      <c r="C102" s="94"/>
      <c r="E102" s="9">
        <v>5650</v>
      </c>
      <c r="F102" s="9" t="s">
        <v>66</v>
      </c>
      <c r="G102" s="37">
        <f>'Benchmarking Calculations'!G68</f>
        <v>0</v>
      </c>
      <c r="H102" s="78">
        <f t="shared" si="10"/>
        <v>0</v>
      </c>
      <c r="I102" s="78">
        <f t="shared" si="21"/>
        <v>0</v>
      </c>
      <c r="J102" s="78">
        <f t="shared" si="21"/>
        <v>0</v>
      </c>
      <c r="K102" s="78">
        <f t="shared" si="21"/>
        <v>0</v>
      </c>
      <c r="L102" s="78">
        <f t="shared" si="21"/>
        <v>0</v>
      </c>
      <c r="M102" s="78">
        <f t="shared" si="21"/>
        <v>0</v>
      </c>
      <c r="N102" s="78">
        <f t="shared" si="21"/>
        <v>0</v>
      </c>
      <c r="O102" s="90" t="s">
        <v>169</v>
      </c>
    </row>
    <row r="103" spans="3:15" x14ac:dyDescent="0.2">
      <c r="C103" s="94"/>
      <c r="E103" s="9">
        <v>5655</v>
      </c>
      <c r="F103" s="9" t="s">
        <v>67</v>
      </c>
      <c r="G103" s="37">
        <f>'Benchmarking Calculations'!G69</f>
        <v>4350817.96</v>
      </c>
      <c r="H103" s="78">
        <f t="shared" si="10"/>
        <v>4350817.96</v>
      </c>
      <c r="I103" s="78">
        <f t="shared" si="21"/>
        <v>4350817.96</v>
      </c>
      <c r="J103" s="78">
        <f t="shared" si="21"/>
        <v>4350817.96</v>
      </c>
      <c r="K103" s="78">
        <f t="shared" si="21"/>
        <v>4350817.96</v>
      </c>
      <c r="L103" s="78">
        <f t="shared" si="21"/>
        <v>4350817.96</v>
      </c>
      <c r="M103" s="78">
        <f t="shared" si="21"/>
        <v>4350817.96</v>
      </c>
      <c r="N103" s="78">
        <f t="shared" si="21"/>
        <v>4350817.96</v>
      </c>
      <c r="O103" s="90" t="s">
        <v>169</v>
      </c>
    </row>
    <row r="104" spans="3:15" x14ac:dyDescent="0.2">
      <c r="C104" s="94"/>
      <c r="E104" s="9">
        <v>5665</v>
      </c>
      <c r="F104" s="9" t="s">
        <v>68</v>
      </c>
      <c r="G104" s="37">
        <f>'Benchmarking Calculations'!G70</f>
        <v>146671.64000000001</v>
      </c>
      <c r="H104" s="78">
        <f t="shared" si="10"/>
        <v>146671.64000000001</v>
      </c>
      <c r="I104" s="78">
        <f t="shared" si="21"/>
        <v>146671.64000000001</v>
      </c>
      <c r="J104" s="78">
        <f t="shared" si="21"/>
        <v>146671.64000000001</v>
      </c>
      <c r="K104" s="78">
        <f t="shared" si="21"/>
        <v>146671.64000000001</v>
      </c>
      <c r="L104" s="78">
        <f t="shared" si="21"/>
        <v>146671.64000000001</v>
      </c>
      <c r="M104" s="78">
        <f t="shared" si="21"/>
        <v>146671.64000000001</v>
      </c>
      <c r="N104" s="78">
        <f t="shared" si="21"/>
        <v>146671.64000000001</v>
      </c>
      <c r="O104" s="90" t="s">
        <v>169</v>
      </c>
    </row>
    <row r="105" spans="3:15" x14ac:dyDescent="0.2">
      <c r="C105" s="94"/>
      <c r="E105" s="9">
        <v>5670</v>
      </c>
      <c r="F105" s="9" t="s">
        <v>69</v>
      </c>
      <c r="G105" s="37">
        <f>'Benchmarking Calculations'!G71</f>
        <v>15702.71</v>
      </c>
      <c r="H105" s="78">
        <f t="shared" si="10"/>
        <v>15702.71</v>
      </c>
      <c r="I105" s="78">
        <f t="shared" si="21"/>
        <v>15702.71</v>
      </c>
      <c r="J105" s="78">
        <f t="shared" si="21"/>
        <v>15702.71</v>
      </c>
      <c r="K105" s="78">
        <f t="shared" si="21"/>
        <v>15702.71</v>
      </c>
      <c r="L105" s="78">
        <f t="shared" si="21"/>
        <v>15702.71</v>
      </c>
      <c r="M105" s="78">
        <f t="shared" si="21"/>
        <v>15702.71</v>
      </c>
      <c r="N105" s="78">
        <f t="shared" si="21"/>
        <v>15702.71</v>
      </c>
      <c r="O105" s="90" t="s">
        <v>169</v>
      </c>
    </row>
    <row r="106" spans="3:15" x14ac:dyDescent="0.2">
      <c r="C106" s="94"/>
      <c r="E106" s="9">
        <v>5672</v>
      </c>
      <c r="F106" s="9" t="s">
        <v>70</v>
      </c>
      <c r="G106" s="37">
        <f>'Benchmarking Calculations'!G72</f>
        <v>0</v>
      </c>
      <c r="H106" s="78">
        <f t="shared" si="10"/>
        <v>0</v>
      </c>
      <c r="I106" s="78">
        <f t="shared" si="21"/>
        <v>0</v>
      </c>
      <c r="J106" s="78">
        <f t="shared" si="21"/>
        <v>0</v>
      </c>
      <c r="K106" s="78">
        <f t="shared" si="21"/>
        <v>0</v>
      </c>
      <c r="L106" s="78">
        <f t="shared" si="21"/>
        <v>0</v>
      </c>
      <c r="M106" s="78">
        <f t="shared" si="21"/>
        <v>0</v>
      </c>
      <c r="N106" s="78">
        <f t="shared" si="21"/>
        <v>0</v>
      </c>
      <c r="O106" s="90" t="s">
        <v>169</v>
      </c>
    </row>
    <row r="107" spans="3:15" x14ac:dyDescent="0.2">
      <c r="C107" s="94"/>
      <c r="E107" s="9">
        <v>5675</v>
      </c>
      <c r="F107" s="9" t="s">
        <v>71</v>
      </c>
      <c r="G107" s="37">
        <f>'Benchmarking Calculations'!G73</f>
        <v>31774932.609999999</v>
      </c>
      <c r="H107" s="78">
        <f t="shared" si="10"/>
        <v>31774932.609999999</v>
      </c>
      <c r="I107" s="78">
        <f t="shared" si="21"/>
        <v>31774932.609999999</v>
      </c>
      <c r="J107" s="78">
        <f t="shared" si="21"/>
        <v>31774932.609999999</v>
      </c>
      <c r="K107" s="78">
        <f t="shared" si="21"/>
        <v>31774932.609999999</v>
      </c>
      <c r="L107" s="78">
        <f t="shared" si="21"/>
        <v>31774932.609999999</v>
      </c>
      <c r="M107" s="78">
        <f t="shared" si="21"/>
        <v>31774932.609999999</v>
      </c>
      <c r="N107" s="78">
        <f t="shared" si="21"/>
        <v>31774932.609999999</v>
      </c>
      <c r="O107" s="90" t="s">
        <v>169</v>
      </c>
    </row>
    <row r="108" spans="3:15" x14ac:dyDescent="0.2">
      <c r="C108" s="94"/>
      <c r="E108" s="66">
        <v>5680</v>
      </c>
      <c r="F108" s="66" t="s">
        <v>72</v>
      </c>
      <c r="G108" s="67">
        <f>'Benchmarking Calculations'!G74</f>
        <v>481788</v>
      </c>
      <c r="H108" s="78">
        <f t="shared" si="10"/>
        <v>481788</v>
      </c>
      <c r="I108" s="78">
        <f t="shared" si="21"/>
        <v>481788</v>
      </c>
      <c r="J108" s="78">
        <f t="shared" si="21"/>
        <v>481788</v>
      </c>
      <c r="K108" s="78">
        <f t="shared" si="21"/>
        <v>481788</v>
      </c>
      <c r="L108" s="78">
        <f t="shared" si="21"/>
        <v>481788</v>
      </c>
      <c r="M108" s="78">
        <f t="shared" si="21"/>
        <v>481788</v>
      </c>
      <c r="N108" s="78">
        <f t="shared" si="21"/>
        <v>481788</v>
      </c>
      <c r="O108" s="90" t="s">
        <v>169</v>
      </c>
    </row>
    <row r="109" spans="3:15" x14ac:dyDescent="0.2">
      <c r="C109" s="94"/>
      <c r="E109" s="10"/>
      <c r="F109" s="13" t="s">
        <v>73</v>
      </c>
      <c r="G109" s="65">
        <f>'Benchmarking Calculations'!G75</f>
        <v>108190236.64999999</v>
      </c>
      <c r="H109" s="51">
        <f>SUM(H92:H108)</f>
        <v>108190236.64999999</v>
      </c>
      <c r="I109" s="51">
        <f t="shared" ref="I109:M109" si="22">SUM(I92:I108)</f>
        <v>108190236.64999999</v>
      </c>
      <c r="J109" s="51">
        <f t="shared" si="22"/>
        <v>108190236.64999999</v>
      </c>
      <c r="K109" s="51">
        <f t="shared" si="22"/>
        <v>108190236.64999999</v>
      </c>
      <c r="L109" s="51">
        <f t="shared" si="22"/>
        <v>108190236.64999999</v>
      </c>
      <c r="M109" s="51">
        <f t="shared" si="22"/>
        <v>108190236.64999999</v>
      </c>
      <c r="N109" s="51">
        <f t="shared" ref="N109" si="23">SUM(N92:N108)</f>
        <v>108190236.64999999</v>
      </c>
      <c r="O109" s="90" t="s">
        <v>28</v>
      </c>
    </row>
    <row r="110" spans="3:15" x14ac:dyDescent="0.2">
      <c r="C110" s="94"/>
      <c r="E110" s="9">
        <v>5635</v>
      </c>
      <c r="F110" s="9" t="s">
        <v>74</v>
      </c>
      <c r="G110" s="37">
        <f>'Benchmarking Calculations'!G76</f>
        <v>1389997.54</v>
      </c>
      <c r="H110" s="78">
        <f t="shared" si="10"/>
        <v>1389997.54</v>
      </c>
      <c r="I110" s="78">
        <f t="shared" si="21"/>
        <v>1389997.54</v>
      </c>
      <c r="J110" s="78">
        <f t="shared" si="21"/>
        <v>1389997.54</v>
      </c>
      <c r="K110" s="78">
        <f t="shared" si="21"/>
        <v>1389997.54</v>
      </c>
      <c r="L110" s="78">
        <f t="shared" si="21"/>
        <v>1389997.54</v>
      </c>
      <c r="M110" s="78">
        <f t="shared" si="21"/>
        <v>1389997.54</v>
      </c>
      <c r="N110" s="78">
        <f t="shared" si="21"/>
        <v>1389997.54</v>
      </c>
      <c r="O110" s="90" t="s">
        <v>169</v>
      </c>
    </row>
    <row r="111" spans="3:15" x14ac:dyDescent="0.2">
      <c r="C111" s="94"/>
      <c r="E111" s="66">
        <v>6210</v>
      </c>
      <c r="F111" s="66" t="s">
        <v>75</v>
      </c>
      <c r="G111" s="67">
        <f>'Benchmarking Calculations'!G77</f>
        <v>0</v>
      </c>
      <c r="H111" s="78">
        <f t="shared" ref="H111:N113" si="24">G111</f>
        <v>0</v>
      </c>
      <c r="I111" s="78">
        <f t="shared" si="24"/>
        <v>0</v>
      </c>
      <c r="J111" s="78">
        <f t="shared" si="24"/>
        <v>0</v>
      </c>
      <c r="K111" s="78">
        <f t="shared" si="24"/>
        <v>0</v>
      </c>
      <c r="L111" s="78">
        <f t="shared" si="24"/>
        <v>0</v>
      </c>
      <c r="M111" s="78">
        <f t="shared" si="24"/>
        <v>0</v>
      </c>
      <c r="N111" s="78">
        <f t="shared" si="24"/>
        <v>0</v>
      </c>
      <c r="O111" s="90" t="s">
        <v>169</v>
      </c>
    </row>
    <row r="112" spans="3:15" x14ac:dyDescent="0.2">
      <c r="C112" s="94"/>
      <c r="F112" s="13" t="s">
        <v>76</v>
      </c>
      <c r="G112" s="65">
        <f>'Benchmarking Calculations'!G78</f>
        <v>1389997.54</v>
      </c>
      <c r="H112" s="51">
        <f>H110+H111</f>
        <v>1389997.54</v>
      </c>
      <c r="I112" s="51">
        <f t="shared" ref="I112:M112" si="25">I110+I111</f>
        <v>1389997.54</v>
      </c>
      <c r="J112" s="51">
        <f t="shared" si="25"/>
        <v>1389997.54</v>
      </c>
      <c r="K112" s="51">
        <f t="shared" si="25"/>
        <v>1389997.54</v>
      </c>
      <c r="L112" s="51">
        <f t="shared" si="25"/>
        <v>1389997.54</v>
      </c>
      <c r="M112" s="51">
        <f t="shared" si="25"/>
        <v>1389997.54</v>
      </c>
      <c r="N112" s="51">
        <f t="shared" ref="N112" si="26">N110+N111</f>
        <v>1389997.54</v>
      </c>
      <c r="O112" s="90" t="s">
        <v>28</v>
      </c>
    </row>
    <row r="113" spans="3:15" x14ac:dyDescent="0.2">
      <c r="C113" s="94"/>
      <c r="E113" s="66">
        <v>5515</v>
      </c>
      <c r="F113" s="66" t="s">
        <v>77</v>
      </c>
      <c r="G113" s="67">
        <f>'Benchmarking Calculations'!G79</f>
        <v>0</v>
      </c>
      <c r="H113" s="78">
        <f t="shared" si="24"/>
        <v>0</v>
      </c>
      <c r="I113" s="78">
        <f t="shared" si="24"/>
        <v>0</v>
      </c>
      <c r="J113" s="78">
        <f t="shared" si="24"/>
        <v>0</v>
      </c>
      <c r="K113" s="78">
        <f t="shared" si="24"/>
        <v>0</v>
      </c>
      <c r="L113" s="78">
        <f t="shared" si="24"/>
        <v>0</v>
      </c>
      <c r="M113" s="78">
        <f t="shared" si="24"/>
        <v>0</v>
      </c>
      <c r="N113" s="78">
        <f t="shared" si="24"/>
        <v>0</v>
      </c>
      <c r="O113" s="90" t="s">
        <v>169</v>
      </c>
    </row>
    <row r="114" spans="3:15" x14ac:dyDescent="0.2">
      <c r="C114" s="94"/>
      <c r="E114" s="12"/>
      <c r="F114" s="13" t="s">
        <v>78</v>
      </c>
      <c r="G114" s="65">
        <f>'Benchmarking Calculations'!G80</f>
        <v>0</v>
      </c>
      <c r="H114" s="51">
        <f>H113</f>
        <v>0</v>
      </c>
      <c r="I114" s="51">
        <f t="shared" ref="I114:M114" si="27">I113</f>
        <v>0</v>
      </c>
      <c r="J114" s="51">
        <f t="shared" si="27"/>
        <v>0</v>
      </c>
      <c r="K114" s="51">
        <f t="shared" si="27"/>
        <v>0</v>
      </c>
      <c r="L114" s="51">
        <f t="shared" si="27"/>
        <v>0</v>
      </c>
      <c r="M114" s="51">
        <f t="shared" si="27"/>
        <v>0</v>
      </c>
      <c r="N114" s="51">
        <f t="shared" ref="N114" si="28">N113</f>
        <v>0</v>
      </c>
      <c r="O114" s="90" t="s">
        <v>28</v>
      </c>
    </row>
    <row r="115" spans="3:15" x14ac:dyDescent="0.2">
      <c r="C115" s="94"/>
      <c r="E115" s="104" t="s">
        <v>194</v>
      </c>
      <c r="F115" s="13" t="s">
        <v>79</v>
      </c>
      <c r="G115" s="37">
        <f>'Benchmarking Calculations'!G81</f>
        <v>266281658.24999997</v>
      </c>
      <c r="H115" s="51">
        <f>H64+H78+H86+H91+H109+H112</f>
        <v>266281658.24999997</v>
      </c>
      <c r="I115" s="51">
        <f t="shared" ref="I115:M115" si="29">I64+I78+I86+I91+I109+I112</f>
        <v>266281658.24999997</v>
      </c>
      <c r="J115" s="51">
        <f t="shared" si="29"/>
        <v>266281658.24999997</v>
      </c>
      <c r="K115" s="51">
        <f t="shared" si="29"/>
        <v>266281658.24999997</v>
      </c>
      <c r="L115" s="51">
        <f t="shared" si="29"/>
        <v>266281658.24999997</v>
      </c>
      <c r="M115" s="51">
        <f t="shared" si="29"/>
        <v>266281658.24999997</v>
      </c>
      <c r="N115" s="51">
        <f t="shared" ref="N115" si="30">N64+N78+N86+N91+N109+N112</f>
        <v>266281658.24999997</v>
      </c>
      <c r="O115" s="90" t="s">
        <v>28</v>
      </c>
    </row>
    <row r="116" spans="3:15" x14ac:dyDescent="0.2">
      <c r="C116" s="94"/>
      <c r="F116" s="13"/>
      <c r="G116" s="37"/>
      <c r="H116" s="52"/>
      <c r="I116" s="15"/>
      <c r="O116" s="90"/>
    </row>
    <row r="117" spans="3:15" x14ac:dyDescent="0.2">
      <c r="C117" s="94"/>
      <c r="D117" s="8" t="s">
        <v>80</v>
      </c>
      <c r="F117" s="2"/>
      <c r="G117" s="37"/>
      <c r="H117" s="52"/>
      <c r="O117" s="90"/>
    </row>
    <row r="118" spans="3:15" x14ac:dyDescent="0.2">
      <c r="C118" s="94"/>
      <c r="F118" s="9">
        <v>5014</v>
      </c>
      <c r="G118" s="37">
        <f>G47</f>
        <v>102538.85</v>
      </c>
      <c r="H118" s="37">
        <f t="shared" ref="H118:L118" si="31">H47</f>
        <v>102538.85</v>
      </c>
      <c r="I118" s="37">
        <f t="shared" si="31"/>
        <v>102538.85</v>
      </c>
      <c r="J118" s="37">
        <f t="shared" si="31"/>
        <v>102538.85</v>
      </c>
      <c r="K118" s="37">
        <f t="shared" si="31"/>
        <v>102538.85</v>
      </c>
      <c r="L118" s="37">
        <f t="shared" si="31"/>
        <v>102538.85</v>
      </c>
      <c r="M118" s="37">
        <f t="shared" ref="M118:N118" si="32">M47</f>
        <v>102538.85</v>
      </c>
      <c r="N118" s="37">
        <f t="shared" si="32"/>
        <v>102538.85</v>
      </c>
      <c r="O118" s="90" t="s">
        <v>28</v>
      </c>
    </row>
    <row r="119" spans="3:15" x14ac:dyDescent="0.2">
      <c r="C119" s="94"/>
      <c r="F119" s="9">
        <v>5015</v>
      </c>
      <c r="G119" s="37">
        <f>G48</f>
        <v>55576.160000000003</v>
      </c>
      <c r="H119" s="37">
        <f t="shared" ref="H119:L119" si="33">H48</f>
        <v>55576.160000000003</v>
      </c>
      <c r="I119" s="37">
        <f t="shared" si="33"/>
        <v>55576.160000000003</v>
      </c>
      <c r="J119" s="37">
        <f t="shared" si="33"/>
        <v>55576.160000000003</v>
      </c>
      <c r="K119" s="37">
        <f t="shared" si="33"/>
        <v>55576.160000000003</v>
      </c>
      <c r="L119" s="37">
        <f t="shared" si="33"/>
        <v>55576.160000000003</v>
      </c>
      <c r="M119" s="37">
        <f t="shared" ref="M119:N119" si="34">M48</f>
        <v>55576.160000000003</v>
      </c>
      <c r="N119" s="37">
        <f t="shared" si="34"/>
        <v>55576.160000000003</v>
      </c>
      <c r="O119" s="90" t="s">
        <v>28</v>
      </c>
    </row>
    <row r="120" spans="3:15" x14ac:dyDescent="0.2">
      <c r="C120" s="94"/>
      <c r="F120" s="9">
        <v>5112</v>
      </c>
      <c r="G120" s="37">
        <f>G67</f>
        <v>1535848.79</v>
      </c>
      <c r="H120" s="37">
        <f t="shared" ref="H120:L120" si="35">H67</f>
        <v>1535848.79</v>
      </c>
      <c r="I120" s="37">
        <f t="shared" si="35"/>
        <v>1535848.79</v>
      </c>
      <c r="J120" s="37">
        <f t="shared" si="35"/>
        <v>1535848.79</v>
      </c>
      <c r="K120" s="37">
        <f t="shared" si="35"/>
        <v>1535848.79</v>
      </c>
      <c r="L120" s="37">
        <f t="shared" si="35"/>
        <v>1535848.79</v>
      </c>
      <c r="M120" s="37">
        <f t="shared" ref="M120:N120" si="36">M67</f>
        <v>1535848.79</v>
      </c>
      <c r="N120" s="37">
        <f t="shared" si="36"/>
        <v>1535848.79</v>
      </c>
      <c r="O120" s="90" t="s">
        <v>28</v>
      </c>
    </row>
    <row r="121" spans="3:15" x14ac:dyDescent="0.2">
      <c r="C121" s="94"/>
      <c r="E121" s="104" t="s">
        <v>195</v>
      </c>
      <c r="F121" s="13" t="s">
        <v>81</v>
      </c>
      <c r="G121" s="65">
        <f>'Benchmarking Calculations'!G87</f>
        <v>1693963.8</v>
      </c>
      <c r="H121" s="65">
        <f>H47+H48+H67</f>
        <v>1693963.8</v>
      </c>
      <c r="I121" s="65">
        <f t="shared" ref="I121:L121" si="37">I47+I48+I67</f>
        <v>1693963.8</v>
      </c>
      <c r="J121" s="65">
        <f t="shared" si="37"/>
        <v>1693963.8</v>
      </c>
      <c r="K121" s="65">
        <f t="shared" si="37"/>
        <v>1693963.8</v>
      </c>
      <c r="L121" s="65">
        <f t="shared" si="37"/>
        <v>1693963.8</v>
      </c>
      <c r="M121" s="65">
        <f t="shared" ref="M121:N121" si="38">M47+M48+M67</f>
        <v>1693963.8</v>
      </c>
      <c r="N121" s="65">
        <f t="shared" si="38"/>
        <v>1693963.8</v>
      </c>
      <c r="O121" s="105" t="s">
        <v>28</v>
      </c>
    </row>
    <row r="122" spans="3:15" x14ac:dyDescent="0.2">
      <c r="C122" s="94"/>
      <c r="E122" s="104" t="s">
        <v>196</v>
      </c>
      <c r="F122" s="13" t="s">
        <v>82</v>
      </c>
      <c r="G122" s="65">
        <f>'Benchmarking Calculations'!G88</f>
        <v>0</v>
      </c>
      <c r="H122" s="106">
        <f>G122</f>
        <v>0</v>
      </c>
      <c r="I122" s="106">
        <f t="shared" ref="I122:N122" si="39">H122</f>
        <v>0</v>
      </c>
      <c r="J122" s="106">
        <f t="shared" si="39"/>
        <v>0</v>
      </c>
      <c r="K122" s="106">
        <f t="shared" si="39"/>
        <v>0</v>
      </c>
      <c r="L122" s="106">
        <f t="shared" si="39"/>
        <v>0</v>
      </c>
      <c r="M122" s="106">
        <f t="shared" si="39"/>
        <v>0</v>
      </c>
      <c r="N122" s="106">
        <f t="shared" si="39"/>
        <v>0</v>
      </c>
      <c r="O122" s="105" t="s">
        <v>169</v>
      </c>
    </row>
    <row r="123" spans="3:15" ht="13.5" thickBot="1" x14ac:dyDescent="0.25">
      <c r="C123" s="95"/>
      <c r="D123" s="50"/>
      <c r="E123" s="50"/>
      <c r="F123" s="96"/>
      <c r="G123" s="92"/>
      <c r="H123" s="97"/>
      <c r="I123" s="98"/>
      <c r="J123" s="50"/>
      <c r="K123" s="50"/>
      <c r="L123" s="50"/>
      <c r="M123" s="50"/>
      <c r="N123" s="50"/>
      <c r="O123" s="93"/>
    </row>
  </sheetData>
  <mergeCells count="8">
    <mergeCell ref="P40:P43"/>
    <mergeCell ref="H34:M34"/>
    <mergeCell ref="C2:O2"/>
    <mergeCell ref="C3:O3"/>
    <mergeCell ref="J5:M5"/>
    <mergeCell ref="H8:M8"/>
    <mergeCell ref="H19:M19"/>
    <mergeCell ref="P20:P22"/>
  </mergeCells>
  <pageMargins left="0.7" right="0.7" top="0.75" bottom="0.75" header="0.3" footer="0.3"/>
  <pageSetup orientation="portrait" r:id="rId1"/>
  <ignoredErrors>
    <ignoredError sqref="H6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Calculations'!$Q$3:$BS$3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1268"/>
  <sheetViews>
    <sheetView topLeftCell="BF1" zoomScale="90" zoomScaleNormal="90" workbookViewId="0">
      <pane ySplit="5" topLeftCell="A108" activePane="bottomLeft" state="frozen"/>
      <selection activeCell="G33" sqref="G33"/>
      <selection pane="bottomLeft" activeCell="G110" sqref="G11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4" width="16.5703125" customWidth="1"/>
    <col min="15" max="15" width="9.85546875" style="2" customWidth="1"/>
    <col min="16" max="16" width="9.140625" style="68" customWidth="1"/>
    <col min="17" max="17" width="16.140625" style="68" customWidth="1"/>
    <col min="18" max="18" width="15.85546875" customWidth="1"/>
    <col min="19" max="19" width="18.140625" style="68" customWidth="1"/>
    <col min="20" max="20" width="14.42578125" style="68" customWidth="1"/>
    <col min="21" max="21" width="17.140625" style="68" customWidth="1"/>
    <col min="22" max="23" width="14.42578125" style="68" customWidth="1"/>
    <col min="24" max="24" width="17.140625" style="68" customWidth="1"/>
    <col min="25" max="25" width="21.42578125" style="68" customWidth="1"/>
    <col min="26" max="26" width="21" style="68" customWidth="1"/>
    <col min="27" max="27" width="19.42578125" style="68" customWidth="1"/>
    <col min="28" max="28" width="14.42578125" style="68" customWidth="1"/>
    <col min="29" max="29" width="16.42578125" style="68" customWidth="1"/>
    <col min="30" max="30" width="15.42578125" style="68" customWidth="1"/>
    <col min="31" max="31" width="19.42578125" style="68" customWidth="1"/>
    <col min="32" max="32" width="18.85546875" style="68" customWidth="1"/>
    <col min="33" max="33" width="14.42578125" style="68" customWidth="1"/>
    <col min="34" max="34" width="18.42578125" style="68" customWidth="1"/>
    <col min="35" max="35" width="14.42578125" style="68" customWidth="1"/>
    <col min="36" max="36" width="17.42578125" style="68" customWidth="1"/>
    <col min="37" max="37" width="16.5703125" style="68" customWidth="1"/>
    <col min="38" max="38" width="18.5703125" style="68" customWidth="1"/>
    <col min="39" max="39" width="16.5703125" style="68" customWidth="1"/>
    <col min="40" max="41" width="13.42578125" style="68" customWidth="1"/>
    <col min="42" max="42" width="19.140625" style="68" customWidth="1"/>
    <col min="43" max="43" width="15.85546875" style="68" customWidth="1"/>
    <col min="44" max="44" width="17.42578125" style="68" customWidth="1"/>
    <col min="45" max="45" width="18" style="68" customWidth="1"/>
    <col min="46" max="46" width="17.42578125" style="68" customWidth="1"/>
    <col min="47" max="47" width="13.42578125" style="68" customWidth="1"/>
    <col min="48" max="48" width="17.42578125" style="68" customWidth="1"/>
    <col min="49" max="49" width="18.140625" style="68" customWidth="1"/>
    <col min="50" max="50" width="21.42578125" style="68" customWidth="1"/>
    <col min="51" max="51" width="18.42578125" style="68" customWidth="1"/>
    <col min="52" max="52" width="18" style="68" customWidth="1"/>
    <col min="53" max="56" width="13.42578125" style="68" customWidth="1"/>
    <col min="57" max="57" width="14.85546875" style="68" customWidth="1"/>
    <col min="58" max="58" width="15.85546875" style="68" customWidth="1"/>
    <col min="59" max="59" width="16.42578125" style="68" customWidth="1"/>
    <col min="60" max="60" width="16.140625" style="68" customWidth="1"/>
    <col min="61" max="64" width="13.42578125" style="68" customWidth="1"/>
    <col min="65" max="65" width="15.42578125" style="68" customWidth="1"/>
    <col min="66" max="67" width="14.5703125" style="68" customWidth="1"/>
    <col min="68" max="68" width="16.140625" style="68" customWidth="1"/>
    <col min="69" max="71" width="13.42578125" style="68" customWidth="1"/>
    <col min="72" max="72" width="13.42578125" customWidth="1"/>
    <col min="73" max="73" width="17.140625" customWidth="1"/>
    <col min="74" max="77" width="13.42578125" customWidth="1"/>
    <col min="78" max="143" width="9.140625" customWidth="1"/>
    <col min="144" max="144" width="9.140625" style="46" customWidth="1"/>
  </cols>
  <sheetData>
    <row r="1" spans="1:144" ht="24" thickBot="1" x14ac:dyDescent="0.4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P1" s="74"/>
      <c r="Q1" s="208" t="s">
        <v>255</v>
      </c>
      <c r="R1" s="209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3"/>
      <c r="BU1" s="3"/>
      <c r="BV1" s="3"/>
      <c r="BW1" s="3"/>
      <c r="BX1" s="3"/>
      <c r="BY1" s="3"/>
    </row>
    <row r="2" spans="1:144" ht="21" thickTop="1" thickBot="1" x14ac:dyDescent="0.4">
      <c r="A2" s="1"/>
      <c r="B2" s="1"/>
      <c r="R2" s="161"/>
      <c r="S2" s="161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</row>
    <row r="3" spans="1:144" s="108" customFormat="1" ht="75.75" thickBot="1" x14ac:dyDescent="0.3">
      <c r="B3" s="211" t="s">
        <v>259</v>
      </c>
      <c r="C3" s="211"/>
      <c r="D3" s="126"/>
      <c r="E3" s="149" t="str">
        <f>'Model Inputs'!F5</f>
        <v>Toronto Hydro-Electric System Limited</v>
      </c>
      <c r="O3" s="4"/>
      <c r="P3" s="108">
        <v>1</v>
      </c>
      <c r="Q3" s="108" t="s">
        <v>253</v>
      </c>
      <c r="R3" s="163" t="s">
        <v>245</v>
      </c>
      <c r="S3" s="163" t="s">
        <v>199</v>
      </c>
      <c r="T3" s="163" t="s">
        <v>200</v>
      </c>
      <c r="U3" s="163" t="s">
        <v>201</v>
      </c>
      <c r="V3" s="163" t="s">
        <v>202</v>
      </c>
      <c r="W3" s="163" t="s">
        <v>203</v>
      </c>
      <c r="X3" s="163" t="s">
        <v>204</v>
      </c>
      <c r="Y3" s="163" t="s">
        <v>205</v>
      </c>
      <c r="Z3" s="163" t="s">
        <v>206</v>
      </c>
      <c r="AA3" s="163" t="s">
        <v>207</v>
      </c>
      <c r="AB3" s="163" t="s">
        <v>249</v>
      </c>
      <c r="AC3" s="163" t="s">
        <v>208</v>
      </c>
      <c r="AD3" s="163" t="s">
        <v>250</v>
      </c>
      <c r="AE3" s="163" t="s">
        <v>247</v>
      </c>
      <c r="AF3" s="163" t="s">
        <v>248</v>
      </c>
      <c r="AG3" s="163" t="s">
        <v>209</v>
      </c>
      <c r="AH3" s="163" t="s">
        <v>210</v>
      </c>
      <c r="AI3" s="163" t="s">
        <v>211</v>
      </c>
      <c r="AJ3" s="163" t="s">
        <v>212</v>
      </c>
      <c r="AK3" s="163" t="s">
        <v>251</v>
      </c>
      <c r="AL3" s="163" t="s">
        <v>213</v>
      </c>
      <c r="AM3" s="163" t="s">
        <v>214</v>
      </c>
      <c r="AN3" s="163" t="s">
        <v>215</v>
      </c>
      <c r="AO3" s="163" t="s">
        <v>216</v>
      </c>
      <c r="AP3" s="163" t="s">
        <v>217</v>
      </c>
      <c r="AQ3" s="163" t="s">
        <v>218</v>
      </c>
      <c r="AR3" s="163" t="s">
        <v>246</v>
      </c>
      <c r="AS3" s="163" t="s">
        <v>219</v>
      </c>
      <c r="AT3" s="163" t="s">
        <v>220</v>
      </c>
      <c r="AU3" s="163" t="s">
        <v>221</v>
      </c>
      <c r="AV3" s="163" t="s">
        <v>222</v>
      </c>
      <c r="AW3" s="163" t="s">
        <v>223</v>
      </c>
      <c r="AX3" s="163" t="s">
        <v>224</v>
      </c>
      <c r="AY3" s="163" t="s">
        <v>225</v>
      </c>
      <c r="AZ3" s="163" t="s">
        <v>226</v>
      </c>
      <c r="BA3" s="163" t="s">
        <v>227</v>
      </c>
      <c r="BB3" s="163" t="s">
        <v>228</v>
      </c>
      <c r="BC3" s="163" t="s">
        <v>229</v>
      </c>
      <c r="BD3" s="163" t="s">
        <v>230</v>
      </c>
      <c r="BE3" s="163" t="s">
        <v>231</v>
      </c>
      <c r="BF3" s="163" t="s">
        <v>232</v>
      </c>
      <c r="BG3" s="163" t="s">
        <v>233</v>
      </c>
      <c r="BH3" s="163" t="s">
        <v>234</v>
      </c>
      <c r="BI3" s="163" t="s">
        <v>235</v>
      </c>
      <c r="BJ3" s="163" t="s">
        <v>236</v>
      </c>
      <c r="BK3" s="163" t="s">
        <v>252</v>
      </c>
      <c r="BL3" s="163" t="s">
        <v>237</v>
      </c>
      <c r="BM3" s="163" t="s">
        <v>238</v>
      </c>
      <c r="BN3" s="163" t="s">
        <v>239</v>
      </c>
      <c r="BO3" s="163" t="s">
        <v>240</v>
      </c>
      <c r="BP3" s="163" t="s">
        <v>241</v>
      </c>
      <c r="BQ3" s="163" t="s">
        <v>242</v>
      </c>
      <c r="BR3" s="163" t="s">
        <v>261</v>
      </c>
      <c r="BS3" s="163" t="s">
        <v>262</v>
      </c>
      <c r="BT3" s="158"/>
      <c r="BU3" s="158"/>
      <c r="BV3" s="158"/>
      <c r="BW3" s="158"/>
      <c r="EN3" s="132"/>
    </row>
    <row r="4" spans="1:144" s="155" customFormat="1" ht="16.5" thickBot="1" x14ac:dyDescent="0.3">
      <c r="E4" s="156"/>
      <c r="F4" s="212"/>
      <c r="G4" s="212"/>
      <c r="H4" s="213" t="s">
        <v>1</v>
      </c>
      <c r="I4" s="214"/>
      <c r="J4" s="214"/>
      <c r="K4" s="214"/>
      <c r="L4" s="214"/>
      <c r="M4" s="214"/>
      <c r="N4" s="215"/>
      <c r="O4" s="157"/>
      <c r="P4" s="177">
        <v>2</v>
      </c>
      <c r="R4" s="166"/>
      <c r="S4" s="159"/>
      <c r="T4" s="159"/>
      <c r="U4" s="159"/>
      <c r="V4" s="159"/>
      <c r="W4" s="159"/>
      <c r="X4" s="159"/>
      <c r="Y4" s="159"/>
      <c r="Z4" s="164"/>
      <c r="AA4" s="159"/>
      <c r="AB4" s="159"/>
      <c r="AC4" s="159"/>
      <c r="AD4" s="159"/>
      <c r="AE4" s="164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1:144" ht="51" x14ac:dyDescent="0.2">
      <c r="A5" s="8"/>
      <c r="B5" s="182" t="s">
        <v>2</v>
      </c>
      <c r="C5" s="8"/>
      <c r="D5" s="183" t="s">
        <v>3</v>
      </c>
      <c r="E5" s="47" t="s">
        <v>4</v>
      </c>
      <c r="F5" s="184"/>
      <c r="G5" s="186">
        <f>'Model Inputs'!G6</f>
        <v>2022</v>
      </c>
      <c r="H5" s="185">
        <f>G5+1</f>
        <v>2023</v>
      </c>
      <c r="I5" s="185">
        <f t="shared" ref="I5:N5" si="0">H5+1</f>
        <v>2024</v>
      </c>
      <c r="J5" s="185">
        <f t="shared" si="0"/>
        <v>2025</v>
      </c>
      <c r="K5" s="185">
        <f t="shared" si="0"/>
        <v>2026</v>
      </c>
      <c r="L5" s="185">
        <f t="shared" si="0"/>
        <v>2027</v>
      </c>
      <c r="M5" s="185">
        <f t="shared" si="0"/>
        <v>2028</v>
      </c>
      <c r="N5" s="185">
        <f t="shared" si="0"/>
        <v>2029</v>
      </c>
      <c r="O5" s="167" t="s">
        <v>243</v>
      </c>
      <c r="P5" s="178">
        <v>3</v>
      </c>
      <c r="R5" s="165">
        <v>2022</v>
      </c>
      <c r="S5" s="165">
        <v>2022</v>
      </c>
      <c r="T5" s="165">
        <v>2022</v>
      </c>
      <c r="U5" s="165">
        <v>2022</v>
      </c>
      <c r="V5" s="165">
        <v>2022</v>
      </c>
      <c r="W5" s="165">
        <v>2022</v>
      </c>
      <c r="X5" s="165">
        <v>2022</v>
      </c>
      <c r="Y5" s="165">
        <v>2022</v>
      </c>
      <c r="Z5" s="165">
        <v>2022</v>
      </c>
      <c r="AA5" s="165">
        <v>2022</v>
      </c>
      <c r="AB5" s="165">
        <v>2022</v>
      </c>
      <c r="AC5" s="165">
        <v>2022</v>
      </c>
      <c r="AD5" s="165">
        <v>2022</v>
      </c>
      <c r="AE5" s="165">
        <v>2022</v>
      </c>
      <c r="AF5" s="165">
        <v>2022</v>
      </c>
      <c r="AG5" s="165">
        <v>2022</v>
      </c>
      <c r="AH5" s="165">
        <v>2022</v>
      </c>
      <c r="AI5" s="165">
        <v>2022</v>
      </c>
      <c r="AJ5" s="165">
        <v>2022</v>
      </c>
      <c r="AK5" s="165">
        <v>2022</v>
      </c>
      <c r="AL5" s="165">
        <v>2022</v>
      </c>
      <c r="AM5" s="165">
        <v>2022</v>
      </c>
      <c r="AN5" s="165">
        <v>2022</v>
      </c>
      <c r="AO5" s="165">
        <v>2022</v>
      </c>
      <c r="AP5" s="165">
        <v>2022</v>
      </c>
      <c r="AQ5" s="165">
        <v>2022</v>
      </c>
      <c r="AR5" s="165">
        <v>2022</v>
      </c>
      <c r="AS5" s="165">
        <v>2022</v>
      </c>
      <c r="AT5" s="165">
        <v>2022</v>
      </c>
      <c r="AU5" s="165">
        <v>2022</v>
      </c>
      <c r="AV5" s="165">
        <v>2022</v>
      </c>
      <c r="AW5" s="165">
        <v>2022</v>
      </c>
      <c r="AX5" s="165">
        <v>2022</v>
      </c>
      <c r="AY5" s="165">
        <v>2022</v>
      </c>
      <c r="AZ5" s="165">
        <v>2022</v>
      </c>
      <c r="BA5" s="165">
        <v>2022</v>
      </c>
      <c r="BB5" s="165">
        <v>2022</v>
      </c>
      <c r="BC5" s="165">
        <v>2022</v>
      </c>
      <c r="BD5" s="165">
        <v>2022</v>
      </c>
      <c r="BE5" s="165">
        <v>2022</v>
      </c>
      <c r="BF5" s="165">
        <v>2022</v>
      </c>
      <c r="BG5" s="165">
        <v>2022</v>
      </c>
      <c r="BH5" s="165">
        <v>2022</v>
      </c>
      <c r="BI5" s="165">
        <v>2022</v>
      </c>
      <c r="BJ5" s="165">
        <v>2022</v>
      </c>
      <c r="BK5" s="165">
        <v>2022</v>
      </c>
      <c r="BL5" s="165">
        <v>2022</v>
      </c>
      <c r="BM5" s="165">
        <v>2022</v>
      </c>
      <c r="BN5" s="165">
        <v>2022</v>
      </c>
      <c r="BO5" s="165">
        <v>2022</v>
      </c>
      <c r="BP5" s="165">
        <v>2022</v>
      </c>
      <c r="BQ5" s="165">
        <v>2022</v>
      </c>
      <c r="BR5" s="165">
        <v>2022</v>
      </c>
      <c r="BS5" s="165">
        <v>2022</v>
      </c>
      <c r="CA5" s="17"/>
    </row>
    <row r="6" spans="1:144" x14ac:dyDescent="0.2">
      <c r="B6" s="4"/>
      <c r="F6" s="5"/>
      <c r="G6" s="5"/>
      <c r="H6" s="5"/>
      <c r="I6" s="5"/>
      <c r="J6" s="5"/>
      <c r="K6" s="5"/>
      <c r="P6" s="178">
        <v>4</v>
      </c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</row>
    <row r="7" spans="1:144" ht="13.5" thickBot="1" x14ac:dyDescent="0.25">
      <c r="A7" s="207" t="s">
        <v>5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82"/>
      <c r="N7" s="82"/>
      <c r="O7" s="37"/>
      <c r="P7" s="178">
        <v>5</v>
      </c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6"/>
      <c r="BU7" s="6"/>
      <c r="BV7" s="6"/>
      <c r="BW7" s="6"/>
      <c r="BX7" s="6"/>
      <c r="BY7" s="6"/>
      <c r="BZ7" s="6"/>
      <c r="CA7" s="6"/>
      <c r="CB7" s="6"/>
    </row>
    <row r="8" spans="1:144" ht="25.5" customHeight="1" thickTop="1" x14ac:dyDescent="0.2">
      <c r="A8" s="7"/>
      <c r="P8" s="178">
        <v>6</v>
      </c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</row>
    <row r="9" spans="1:144" x14ac:dyDescent="0.2">
      <c r="A9" s="7"/>
      <c r="B9" s="2">
        <v>1</v>
      </c>
      <c r="C9" s="8" t="s">
        <v>6</v>
      </c>
      <c r="D9" s="8"/>
      <c r="P9" s="178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144" outlineLevel="1" x14ac:dyDescent="0.2">
      <c r="A10" s="7"/>
      <c r="B10" s="2">
        <v>2</v>
      </c>
      <c r="C10" s="9">
        <v>5005</v>
      </c>
      <c r="D10" s="125">
        <v>2</v>
      </c>
      <c r="E10" s="9" t="s">
        <v>7</v>
      </c>
      <c r="F10" s="62"/>
      <c r="G10" s="62">
        <f>HLOOKUP($E$3,$Q$3:$BY$269,P10,FALSE)</f>
        <v>20843674.34</v>
      </c>
      <c r="H10" s="59"/>
      <c r="I10" s="59"/>
      <c r="J10" s="59"/>
      <c r="K10" s="59"/>
      <c r="L10" s="59"/>
      <c r="M10" s="59"/>
      <c r="N10" s="59"/>
      <c r="O10" s="59"/>
      <c r="P10" s="178">
        <v>8</v>
      </c>
      <c r="R10" s="62">
        <v>10447220.07</v>
      </c>
      <c r="S10" s="62">
        <v>130318.61</v>
      </c>
      <c r="T10" s="62">
        <v>0</v>
      </c>
      <c r="U10" s="62">
        <v>651590</v>
      </c>
      <c r="V10" s="62">
        <v>0</v>
      </c>
      <c r="W10" s="62">
        <v>77867.87</v>
      </c>
      <c r="X10" s="62">
        <v>102980.8</v>
      </c>
      <c r="Y10" s="62">
        <v>0</v>
      </c>
      <c r="Z10" s="62">
        <v>0</v>
      </c>
      <c r="AA10" s="62">
        <v>107038.88</v>
      </c>
      <c r="AB10" s="62">
        <v>2270290.9300000002</v>
      </c>
      <c r="AC10" s="62">
        <v>682060.75</v>
      </c>
      <c r="AD10" s="62">
        <v>2598062.44</v>
      </c>
      <c r="AE10" s="62">
        <v>376462.33</v>
      </c>
      <c r="AF10" s="62">
        <v>599475.43999999994</v>
      </c>
      <c r="AG10" s="62">
        <v>124272.11</v>
      </c>
      <c r="AH10" s="62">
        <v>128632.72</v>
      </c>
      <c r="AI10" s="62">
        <v>160518.03</v>
      </c>
      <c r="AJ10" s="62">
        <v>1545299.25</v>
      </c>
      <c r="AK10" s="62">
        <v>146883.70000000001</v>
      </c>
      <c r="AL10" s="62">
        <v>494304.06</v>
      </c>
      <c r="AM10" s="62">
        <v>0</v>
      </c>
      <c r="AN10" s="62">
        <v>0</v>
      </c>
      <c r="AO10" s="62">
        <v>0</v>
      </c>
      <c r="AP10" s="62">
        <v>4229828.46</v>
      </c>
      <c r="AQ10" s="62">
        <v>0</v>
      </c>
      <c r="AR10" s="62">
        <v>203862.88</v>
      </c>
      <c r="AS10" s="62">
        <v>303072.84999999998</v>
      </c>
      <c r="AT10" s="62">
        <v>87321.1</v>
      </c>
      <c r="AU10" s="62">
        <v>0</v>
      </c>
      <c r="AV10" s="62">
        <v>2614565.4</v>
      </c>
      <c r="AW10" s="62">
        <v>0</v>
      </c>
      <c r="AX10" s="62">
        <v>391898.35</v>
      </c>
      <c r="AY10" s="62">
        <v>873470.91</v>
      </c>
      <c r="AZ10" s="62">
        <v>41225.410000000003</v>
      </c>
      <c r="BA10" s="62">
        <v>245375.7</v>
      </c>
      <c r="BB10" s="62">
        <v>256869.12</v>
      </c>
      <c r="BC10" s="62">
        <v>3331092.02</v>
      </c>
      <c r="BD10" s="62">
        <v>425875.15</v>
      </c>
      <c r="BE10" s="62">
        <v>179558.99</v>
      </c>
      <c r="BF10" s="62">
        <v>166008.10999999999</v>
      </c>
      <c r="BG10" s="62">
        <v>517890.64</v>
      </c>
      <c r="BH10" s="62">
        <v>43149.46</v>
      </c>
      <c r="BI10" s="62">
        <v>139060.73000000001</v>
      </c>
      <c r="BJ10" s="62">
        <v>0</v>
      </c>
      <c r="BK10" s="62">
        <v>380830.65</v>
      </c>
      <c r="BL10" s="62">
        <v>67041.59</v>
      </c>
      <c r="BM10" s="62">
        <v>20843674.34</v>
      </c>
      <c r="BN10" s="62">
        <v>0</v>
      </c>
      <c r="BO10" s="62">
        <v>262633.42</v>
      </c>
      <c r="BP10" s="62">
        <v>107733.24</v>
      </c>
      <c r="BQ10" s="62">
        <v>0</v>
      </c>
      <c r="BR10" s="62">
        <v>4688370.3499999996</v>
      </c>
      <c r="BS10" s="62">
        <v>1518595.71</v>
      </c>
      <c r="BT10" s="59"/>
      <c r="BU10" s="59"/>
      <c r="BV10" s="59"/>
      <c r="BW10" s="59"/>
      <c r="BX10" s="59"/>
      <c r="BY10" s="59"/>
      <c r="BZ10" s="59"/>
      <c r="CA10" s="59"/>
      <c r="CB10" s="59"/>
    </row>
    <row r="11" spans="1:144" outlineLevel="1" x14ac:dyDescent="0.2">
      <c r="A11" s="7"/>
      <c r="B11" s="2">
        <v>3</v>
      </c>
      <c r="C11" s="9">
        <v>5010</v>
      </c>
      <c r="D11" s="125">
        <v>3</v>
      </c>
      <c r="E11" s="9" t="s">
        <v>8</v>
      </c>
      <c r="F11" s="62"/>
      <c r="G11" s="62">
        <f t="shared" ref="G11:G74" si="1">HLOOKUP($E$3,$Q$3:$BY$269,P11,FALSE)</f>
        <v>6563799.7300000004</v>
      </c>
      <c r="H11" s="11"/>
      <c r="I11" s="11"/>
      <c r="J11" s="11"/>
      <c r="K11" s="11"/>
      <c r="L11" s="11"/>
      <c r="M11" s="11"/>
      <c r="N11" s="11"/>
      <c r="O11" s="59"/>
      <c r="P11" s="178">
        <v>9</v>
      </c>
      <c r="R11" s="62">
        <v>11708037.140000001</v>
      </c>
      <c r="S11" s="62">
        <v>128953.35</v>
      </c>
      <c r="T11" s="62">
        <v>0</v>
      </c>
      <c r="U11" s="62">
        <v>481317</v>
      </c>
      <c r="V11" s="62">
        <v>1809825.93</v>
      </c>
      <c r="W11" s="62">
        <v>274583.03000000003</v>
      </c>
      <c r="X11" s="62">
        <v>22662.62</v>
      </c>
      <c r="Y11" s="62">
        <v>0</v>
      </c>
      <c r="Z11" s="62">
        <v>0</v>
      </c>
      <c r="AA11" s="62">
        <v>13886.88</v>
      </c>
      <c r="AB11" s="62">
        <v>1511634.5</v>
      </c>
      <c r="AC11" s="62">
        <v>124664.54</v>
      </c>
      <c r="AD11" s="62">
        <v>602740.94999999995</v>
      </c>
      <c r="AE11" s="62">
        <v>82671.22</v>
      </c>
      <c r="AF11" s="62">
        <v>9387.2099999999991</v>
      </c>
      <c r="AG11" s="62">
        <v>23390.43</v>
      </c>
      <c r="AH11" s="62">
        <v>108535.67</v>
      </c>
      <c r="AI11" s="62">
        <v>0</v>
      </c>
      <c r="AJ11" s="62">
        <v>681247.92</v>
      </c>
      <c r="AK11" s="62">
        <v>66418.070000000007</v>
      </c>
      <c r="AL11" s="62">
        <v>0</v>
      </c>
      <c r="AM11" s="62">
        <v>0</v>
      </c>
      <c r="AN11" s="62">
        <v>9173</v>
      </c>
      <c r="AO11" s="62">
        <v>0</v>
      </c>
      <c r="AP11" s="62">
        <v>1013913.86</v>
      </c>
      <c r="AQ11" s="62">
        <v>2656489.25</v>
      </c>
      <c r="AR11" s="62">
        <v>70889.570000000007</v>
      </c>
      <c r="AS11" s="62">
        <v>767075.3</v>
      </c>
      <c r="AT11" s="62">
        <v>0</v>
      </c>
      <c r="AU11" s="62">
        <v>36908.660000000003</v>
      </c>
      <c r="AV11" s="62">
        <v>2772556.35</v>
      </c>
      <c r="AW11" s="62">
        <v>315126</v>
      </c>
      <c r="AX11" s="62">
        <v>0</v>
      </c>
      <c r="AY11" s="62">
        <v>11361.46</v>
      </c>
      <c r="AZ11" s="62">
        <v>37020.46</v>
      </c>
      <c r="BA11" s="62">
        <v>255603.65</v>
      </c>
      <c r="BB11" s="62">
        <v>1210.53</v>
      </c>
      <c r="BC11" s="62">
        <v>1686117.93</v>
      </c>
      <c r="BD11" s="62">
        <v>0</v>
      </c>
      <c r="BE11" s="62">
        <v>0</v>
      </c>
      <c r="BF11" s="62">
        <v>5427.55</v>
      </c>
      <c r="BG11" s="62">
        <v>342603.78</v>
      </c>
      <c r="BH11" s="62">
        <v>0</v>
      </c>
      <c r="BI11" s="62">
        <v>0</v>
      </c>
      <c r="BJ11" s="62">
        <v>0</v>
      </c>
      <c r="BK11" s="62">
        <v>1009915.04</v>
      </c>
      <c r="BL11" s="62">
        <v>0</v>
      </c>
      <c r="BM11" s="62">
        <v>6563799.7300000004</v>
      </c>
      <c r="BN11" s="62">
        <v>13292</v>
      </c>
      <c r="BO11" s="62">
        <v>323467.55</v>
      </c>
      <c r="BP11" s="62">
        <v>0</v>
      </c>
      <c r="BQ11" s="62">
        <v>0</v>
      </c>
      <c r="BR11" s="62">
        <v>1647861.15</v>
      </c>
      <c r="BS11" s="62">
        <v>1301220.6399999999</v>
      </c>
      <c r="BT11" s="59"/>
      <c r="BU11" s="59"/>
      <c r="BV11" s="59"/>
      <c r="BW11" s="59"/>
      <c r="BX11" s="59"/>
      <c r="BY11" s="59"/>
      <c r="BZ11" s="59"/>
      <c r="CA11" s="59"/>
      <c r="CB11" s="59"/>
    </row>
    <row r="12" spans="1:144" outlineLevel="1" x14ac:dyDescent="0.2">
      <c r="A12" s="7"/>
      <c r="B12" s="2">
        <v>4</v>
      </c>
      <c r="C12" s="9">
        <v>5012</v>
      </c>
      <c r="D12" s="125">
        <v>4</v>
      </c>
      <c r="E12" s="9" t="s">
        <v>9</v>
      </c>
      <c r="F12" s="62"/>
      <c r="G12" s="62">
        <f t="shared" si="1"/>
        <v>227653.96</v>
      </c>
      <c r="H12" s="11"/>
      <c r="I12" s="11"/>
      <c r="J12" s="11"/>
      <c r="K12" s="11"/>
      <c r="L12" s="11"/>
      <c r="M12" s="11"/>
      <c r="N12" s="11"/>
      <c r="O12" s="59"/>
      <c r="P12" s="178">
        <v>10</v>
      </c>
      <c r="R12" s="62">
        <v>0</v>
      </c>
      <c r="S12" s="62">
        <v>114581.23</v>
      </c>
      <c r="T12" s="62">
        <v>0</v>
      </c>
      <c r="U12" s="62">
        <v>27779</v>
      </c>
      <c r="V12" s="62">
        <v>107696.85</v>
      </c>
      <c r="W12" s="62">
        <v>123757.57</v>
      </c>
      <c r="X12" s="62">
        <v>74342.820000000007</v>
      </c>
      <c r="Y12" s="62">
        <v>0</v>
      </c>
      <c r="Z12" s="62">
        <v>0</v>
      </c>
      <c r="AA12" s="62">
        <v>0</v>
      </c>
      <c r="AB12" s="62">
        <v>492909.38</v>
      </c>
      <c r="AC12" s="62">
        <v>0</v>
      </c>
      <c r="AD12" s="62">
        <v>0</v>
      </c>
      <c r="AE12" s="62">
        <v>38652.17</v>
      </c>
      <c r="AF12" s="62">
        <v>0</v>
      </c>
      <c r="AG12" s="62">
        <v>0</v>
      </c>
      <c r="AH12" s="62">
        <v>32945.06</v>
      </c>
      <c r="AI12" s="62">
        <v>36216.93</v>
      </c>
      <c r="AJ12" s="62">
        <v>151730.51999999999</v>
      </c>
      <c r="AK12" s="62">
        <v>21299.35</v>
      </c>
      <c r="AL12" s="62">
        <v>21210.060280000002</v>
      </c>
      <c r="AM12" s="62">
        <v>0</v>
      </c>
      <c r="AN12" s="62">
        <v>0</v>
      </c>
      <c r="AO12" s="62">
        <v>0</v>
      </c>
      <c r="AP12" s="62">
        <v>1838041.07</v>
      </c>
      <c r="AQ12" s="62">
        <v>2228623.54</v>
      </c>
      <c r="AR12" s="62">
        <v>86191.17</v>
      </c>
      <c r="AS12" s="62">
        <v>62439.3</v>
      </c>
      <c r="AT12" s="62">
        <v>0</v>
      </c>
      <c r="AU12" s="62">
        <v>0</v>
      </c>
      <c r="AV12" s="62">
        <v>400618.63</v>
      </c>
      <c r="AW12" s="62">
        <v>0</v>
      </c>
      <c r="AX12" s="62">
        <v>72184.41</v>
      </c>
      <c r="AY12" s="62">
        <v>50169.47</v>
      </c>
      <c r="AZ12" s="62">
        <v>0</v>
      </c>
      <c r="BA12" s="62">
        <v>68725.429999999993</v>
      </c>
      <c r="BB12" s="62">
        <v>4709.83</v>
      </c>
      <c r="BC12" s="62">
        <v>365507.27</v>
      </c>
      <c r="BD12" s="62">
        <v>0</v>
      </c>
      <c r="BE12" s="62">
        <v>69105.58</v>
      </c>
      <c r="BF12" s="62">
        <v>92163.89</v>
      </c>
      <c r="BG12" s="62">
        <v>540972.34</v>
      </c>
      <c r="BH12" s="62">
        <v>430.23</v>
      </c>
      <c r="BI12" s="62">
        <v>943.95</v>
      </c>
      <c r="BJ12" s="62">
        <v>0</v>
      </c>
      <c r="BK12" s="62">
        <v>214570.03</v>
      </c>
      <c r="BL12" s="62">
        <v>0</v>
      </c>
      <c r="BM12" s="62">
        <v>227653.96</v>
      </c>
      <c r="BN12" s="62">
        <v>0</v>
      </c>
      <c r="BO12" s="62">
        <v>12850.77</v>
      </c>
      <c r="BP12" s="62">
        <v>21057.39</v>
      </c>
      <c r="BQ12" s="62">
        <v>0</v>
      </c>
      <c r="BR12" s="62">
        <v>0</v>
      </c>
      <c r="BS12" s="62">
        <v>5331.4</v>
      </c>
      <c r="BT12" s="59"/>
      <c r="BU12" s="59"/>
      <c r="BV12" s="59"/>
      <c r="BW12" s="59"/>
      <c r="BX12" s="59"/>
      <c r="BY12" s="59"/>
      <c r="BZ12" s="59"/>
      <c r="CA12" s="59"/>
      <c r="CB12" s="59"/>
    </row>
    <row r="13" spans="1:144" outlineLevel="1" x14ac:dyDescent="0.2">
      <c r="A13" s="7"/>
      <c r="B13" s="2">
        <v>5</v>
      </c>
      <c r="C13" s="9">
        <v>5014</v>
      </c>
      <c r="D13" s="125">
        <v>5</v>
      </c>
      <c r="E13" s="9" t="s">
        <v>10</v>
      </c>
      <c r="F13" s="62"/>
      <c r="G13" s="62">
        <f t="shared" si="1"/>
        <v>102538.85</v>
      </c>
      <c r="H13" s="11"/>
      <c r="I13" s="59"/>
      <c r="J13" s="59"/>
      <c r="K13" s="59"/>
      <c r="L13" s="59"/>
      <c r="M13" s="59"/>
      <c r="N13" s="59"/>
      <c r="O13" s="59"/>
      <c r="P13" s="178">
        <v>11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23276.5</v>
      </c>
      <c r="AC13" s="62">
        <v>0</v>
      </c>
      <c r="AD13" s="62">
        <v>232254.15</v>
      </c>
      <c r="AE13" s="62">
        <v>0</v>
      </c>
      <c r="AF13" s="62">
        <v>0</v>
      </c>
      <c r="AG13" s="62">
        <v>0</v>
      </c>
      <c r="AH13" s="62">
        <v>57108.69</v>
      </c>
      <c r="AI13" s="62">
        <v>6032.63</v>
      </c>
      <c r="AJ13" s="62">
        <v>0</v>
      </c>
      <c r="AK13" s="62">
        <v>17177.23</v>
      </c>
      <c r="AL13" s="62">
        <v>13595.33</v>
      </c>
      <c r="AM13" s="62">
        <v>0</v>
      </c>
      <c r="AN13" s="62">
        <v>0</v>
      </c>
      <c r="AO13" s="62">
        <v>29181.88</v>
      </c>
      <c r="AP13" s="62">
        <v>446362.83</v>
      </c>
      <c r="AQ13" s="62">
        <v>238188.55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4992.5</v>
      </c>
      <c r="AZ13" s="62">
        <v>3010.08</v>
      </c>
      <c r="BA13" s="62">
        <v>0</v>
      </c>
      <c r="BB13" s="62">
        <v>0</v>
      </c>
      <c r="BC13" s="62">
        <v>170056.51</v>
      </c>
      <c r="BD13" s="62">
        <v>0</v>
      </c>
      <c r="BE13" s="62">
        <v>0</v>
      </c>
      <c r="BF13" s="62">
        <v>0</v>
      </c>
      <c r="BG13" s="62">
        <v>17758.47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102538.85</v>
      </c>
      <c r="BN13" s="62">
        <v>0</v>
      </c>
      <c r="BO13" s="62">
        <v>0</v>
      </c>
      <c r="BP13" s="62">
        <v>0</v>
      </c>
      <c r="BQ13" s="62">
        <v>0</v>
      </c>
      <c r="BR13" s="62">
        <v>477602.53</v>
      </c>
      <c r="BS13" s="62">
        <v>356.96</v>
      </c>
      <c r="BT13" s="59"/>
      <c r="BU13" s="59"/>
      <c r="BV13" s="59"/>
      <c r="BW13" s="59"/>
      <c r="BX13" s="59"/>
      <c r="BY13" s="59"/>
      <c r="BZ13" s="59"/>
      <c r="CA13" s="59"/>
      <c r="CB13" s="59"/>
    </row>
    <row r="14" spans="1:144" outlineLevel="1" x14ac:dyDescent="0.2">
      <c r="A14" s="7"/>
      <c r="B14" s="2">
        <v>6</v>
      </c>
      <c r="C14" s="9">
        <v>5015</v>
      </c>
      <c r="D14" s="125">
        <v>6</v>
      </c>
      <c r="E14" s="9" t="s">
        <v>11</v>
      </c>
      <c r="F14" s="62"/>
      <c r="G14" s="62">
        <f t="shared" si="1"/>
        <v>55576.160000000003</v>
      </c>
      <c r="H14" s="11"/>
      <c r="I14" s="59"/>
      <c r="J14" s="59"/>
      <c r="K14" s="59"/>
      <c r="L14" s="59"/>
      <c r="M14" s="59"/>
      <c r="N14" s="59"/>
      <c r="O14" s="59"/>
      <c r="P14" s="178">
        <v>12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130851.93</v>
      </c>
      <c r="AC14" s="62">
        <v>0</v>
      </c>
      <c r="AD14" s="62">
        <v>-915.26</v>
      </c>
      <c r="AE14" s="62">
        <v>0</v>
      </c>
      <c r="AF14" s="62">
        <v>0</v>
      </c>
      <c r="AG14" s="62">
        <v>0</v>
      </c>
      <c r="AH14" s="62">
        <v>92465.35</v>
      </c>
      <c r="AI14" s="62">
        <v>16933.86</v>
      </c>
      <c r="AJ14" s="62">
        <v>0</v>
      </c>
      <c r="AK14" s="62">
        <v>50599.33</v>
      </c>
      <c r="AL14" s="62">
        <v>5748.8414329999996</v>
      </c>
      <c r="AM14" s="62">
        <v>0</v>
      </c>
      <c r="AN14" s="62">
        <v>0</v>
      </c>
      <c r="AO14" s="62">
        <v>33958.81</v>
      </c>
      <c r="AP14" s="62">
        <v>120527.71</v>
      </c>
      <c r="AQ14" s="62">
        <v>66720.460000000006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182433.74</v>
      </c>
      <c r="AZ14" s="62">
        <v>1625.66</v>
      </c>
      <c r="BA14" s="62">
        <v>0</v>
      </c>
      <c r="BB14" s="62">
        <v>0</v>
      </c>
      <c r="BC14" s="62">
        <v>73738.080000000002</v>
      </c>
      <c r="BD14" s="62">
        <v>0</v>
      </c>
      <c r="BE14" s="62">
        <v>0</v>
      </c>
      <c r="BF14" s="62">
        <v>0</v>
      </c>
      <c r="BG14" s="62">
        <v>12550.96</v>
      </c>
      <c r="BH14" s="62">
        <v>0</v>
      </c>
      <c r="BI14" s="62">
        <v>0</v>
      </c>
      <c r="BJ14" s="62">
        <v>0</v>
      </c>
      <c r="BK14" s="62">
        <v>7102.62</v>
      </c>
      <c r="BL14" s="62">
        <v>0</v>
      </c>
      <c r="BM14" s="62">
        <v>55576.160000000003</v>
      </c>
      <c r="BN14" s="62">
        <v>0</v>
      </c>
      <c r="BO14" s="62">
        <v>0</v>
      </c>
      <c r="BP14" s="62">
        <v>0</v>
      </c>
      <c r="BQ14" s="62">
        <v>0</v>
      </c>
      <c r="BR14" s="62">
        <v>511280.74</v>
      </c>
      <c r="BS14" s="62">
        <v>337588.53</v>
      </c>
      <c r="BT14" s="59"/>
      <c r="BU14" s="59"/>
      <c r="BV14" s="59"/>
      <c r="BW14" s="59"/>
      <c r="BX14" s="59"/>
      <c r="BY14" s="59"/>
      <c r="BZ14" s="59"/>
      <c r="CA14" s="59"/>
      <c r="CB14" s="59"/>
    </row>
    <row r="15" spans="1:144" ht="19.5" outlineLevel="1" x14ac:dyDescent="0.35">
      <c r="A15" s="7"/>
      <c r="B15" s="2">
        <v>7</v>
      </c>
      <c r="C15" s="9">
        <v>5016</v>
      </c>
      <c r="D15" s="125">
        <v>7</v>
      </c>
      <c r="E15" s="9" t="s">
        <v>12</v>
      </c>
      <c r="F15" s="62"/>
      <c r="G15" s="62">
        <f t="shared" si="1"/>
        <v>4796188.3600000003</v>
      </c>
      <c r="H15" s="11"/>
      <c r="I15" s="60"/>
      <c r="J15" s="59"/>
      <c r="K15" s="59"/>
      <c r="L15" s="59"/>
      <c r="M15" s="59"/>
      <c r="N15" s="59"/>
      <c r="O15" s="59"/>
      <c r="P15" s="178">
        <v>13</v>
      </c>
      <c r="R15" s="62">
        <v>2447953.4900000002</v>
      </c>
      <c r="S15" s="62">
        <v>61618.67</v>
      </c>
      <c r="T15" s="62">
        <v>5618.25</v>
      </c>
      <c r="U15" s="62">
        <v>0</v>
      </c>
      <c r="V15" s="62">
        <v>254889.39</v>
      </c>
      <c r="W15" s="62">
        <v>9639.35</v>
      </c>
      <c r="X15" s="62">
        <v>0</v>
      </c>
      <c r="Y15" s="62">
        <v>3709.25</v>
      </c>
      <c r="Z15" s="62">
        <v>0</v>
      </c>
      <c r="AA15" s="62">
        <v>84.58</v>
      </c>
      <c r="AB15" s="62">
        <v>144525.24</v>
      </c>
      <c r="AC15" s="62">
        <v>64968.94</v>
      </c>
      <c r="AD15" s="62">
        <v>0</v>
      </c>
      <c r="AE15" s="62">
        <v>0</v>
      </c>
      <c r="AF15" s="62">
        <v>9346.61</v>
      </c>
      <c r="AG15" s="62">
        <v>0</v>
      </c>
      <c r="AH15" s="62">
        <v>0</v>
      </c>
      <c r="AI15" s="62">
        <v>0</v>
      </c>
      <c r="AJ15" s="62">
        <v>650843</v>
      </c>
      <c r="AK15" s="62">
        <v>0</v>
      </c>
      <c r="AL15" s="62">
        <v>220637.58</v>
      </c>
      <c r="AM15" s="62">
        <v>0</v>
      </c>
      <c r="AN15" s="62">
        <v>0</v>
      </c>
      <c r="AO15" s="62">
        <v>3214.9</v>
      </c>
      <c r="AP15" s="62">
        <v>3992175.31</v>
      </c>
      <c r="AQ15" s="62">
        <v>932467.41</v>
      </c>
      <c r="AR15" s="62">
        <v>11053.37</v>
      </c>
      <c r="AS15" s="62">
        <v>93270.96</v>
      </c>
      <c r="AT15" s="62">
        <v>57449.67</v>
      </c>
      <c r="AU15" s="62">
        <v>11736.98</v>
      </c>
      <c r="AV15" s="62">
        <v>161271.79</v>
      </c>
      <c r="AW15" s="62">
        <v>37179</v>
      </c>
      <c r="AX15" s="62">
        <v>75919</v>
      </c>
      <c r="AY15" s="62">
        <v>0</v>
      </c>
      <c r="AZ15" s="62">
        <v>0</v>
      </c>
      <c r="BA15" s="62">
        <v>0</v>
      </c>
      <c r="BB15" s="62">
        <v>9699.02</v>
      </c>
      <c r="BC15" s="62">
        <v>34485.42</v>
      </c>
      <c r="BD15" s="62">
        <v>8847.6299999999992</v>
      </c>
      <c r="BE15" s="62">
        <v>0</v>
      </c>
      <c r="BF15" s="62">
        <v>15015.94</v>
      </c>
      <c r="BG15" s="62">
        <v>160477.23000000001</v>
      </c>
      <c r="BH15" s="62">
        <v>15623.2</v>
      </c>
      <c r="BI15" s="62">
        <v>1200.58</v>
      </c>
      <c r="BJ15" s="62">
        <v>0</v>
      </c>
      <c r="BK15" s="62">
        <v>0</v>
      </c>
      <c r="BL15" s="62">
        <v>0</v>
      </c>
      <c r="BM15" s="62">
        <v>4796188.3600000003</v>
      </c>
      <c r="BN15" s="62">
        <v>16755.16</v>
      </c>
      <c r="BO15" s="62">
        <v>0</v>
      </c>
      <c r="BP15" s="62">
        <v>3878.13</v>
      </c>
      <c r="BQ15" s="62">
        <v>0</v>
      </c>
      <c r="BR15" s="62">
        <v>30066.400000000001</v>
      </c>
      <c r="BS15" s="62">
        <v>0</v>
      </c>
      <c r="BT15" s="59"/>
      <c r="BU15" s="59"/>
      <c r="BV15" s="59"/>
      <c r="BW15" s="59"/>
      <c r="BX15" s="59"/>
      <c r="BY15" s="59"/>
      <c r="BZ15" s="59"/>
      <c r="CA15" s="59"/>
      <c r="CB15" s="59"/>
    </row>
    <row r="16" spans="1:144" outlineLevel="1" x14ac:dyDescent="0.2">
      <c r="A16" s="7"/>
      <c r="B16" s="2">
        <v>8</v>
      </c>
      <c r="C16" s="9">
        <v>5017</v>
      </c>
      <c r="D16" s="125">
        <v>8</v>
      </c>
      <c r="E16" s="9" t="s">
        <v>13</v>
      </c>
      <c r="F16" s="62"/>
      <c r="G16" s="62">
        <f t="shared" si="1"/>
        <v>2150365.7599999998</v>
      </c>
      <c r="H16" s="11"/>
      <c r="I16" s="59"/>
      <c r="J16" s="59"/>
      <c r="K16" s="59"/>
      <c r="L16" s="59"/>
      <c r="M16" s="59"/>
      <c r="N16" s="59"/>
      <c r="O16" s="59"/>
      <c r="P16" s="178">
        <v>14</v>
      </c>
      <c r="R16" s="62">
        <v>1322248.6599999999</v>
      </c>
      <c r="S16" s="62">
        <v>22762.84</v>
      </c>
      <c r="T16" s="62">
        <v>1422.02</v>
      </c>
      <c r="U16" s="62">
        <v>12325</v>
      </c>
      <c r="V16" s="62">
        <v>360326.91</v>
      </c>
      <c r="W16" s="62">
        <v>9911.0400000000009</v>
      </c>
      <c r="X16" s="62">
        <v>23563</v>
      </c>
      <c r="Y16" s="62">
        <v>3010.32</v>
      </c>
      <c r="Z16" s="62">
        <v>1072.17</v>
      </c>
      <c r="AA16" s="62">
        <v>0</v>
      </c>
      <c r="AB16" s="62">
        <v>54653.13</v>
      </c>
      <c r="AC16" s="62">
        <v>100248.83</v>
      </c>
      <c r="AD16" s="62">
        <v>0</v>
      </c>
      <c r="AE16" s="62">
        <v>41094.800000000003</v>
      </c>
      <c r="AF16" s="62">
        <v>928.65</v>
      </c>
      <c r="AG16" s="62">
        <v>0</v>
      </c>
      <c r="AH16" s="62">
        <v>0</v>
      </c>
      <c r="AI16" s="62">
        <v>0</v>
      </c>
      <c r="AJ16" s="62">
        <v>195826.6</v>
      </c>
      <c r="AK16" s="62">
        <v>3272.7</v>
      </c>
      <c r="AL16" s="62">
        <v>16678.17023</v>
      </c>
      <c r="AM16" s="62">
        <v>0</v>
      </c>
      <c r="AN16" s="62">
        <v>0</v>
      </c>
      <c r="AO16" s="62">
        <v>2676.86</v>
      </c>
      <c r="AP16" s="62">
        <v>1143087.54</v>
      </c>
      <c r="AQ16" s="62">
        <v>237017.06</v>
      </c>
      <c r="AR16" s="62">
        <v>8909.75</v>
      </c>
      <c r="AS16" s="62">
        <v>16127.96</v>
      </c>
      <c r="AT16" s="62">
        <v>0</v>
      </c>
      <c r="AU16" s="62">
        <v>0</v>
      </c>
      <c r="AV16" s="62">
        <v>144753.32</v>
      </c>
      <c r="AW16" s="62">
        <v>75260</v>
      </c>
      <c r="AX16" s="62">
        <v>21866.5</v>
      </c>
      <c r="AY16" s="62">
        <v>0</v>
      </c>
      <c r="AZ16" s="62">
        <v>0</v>
      </c>
      <c r="BA16" s="62">
        <v>0</v>
      </c>
      <c r="BB16" s="62">
        <v>11000.04</v>
      </c>
      <c r="BC16" s="62">
        <v>1179.1300000000001</v>
      </c>
      <c r="BD16" s="62">
        <v>28242.05</v>
      </c>
      <c r="BE16" s="62">
        <v>0</v>
      </c>
      <c r="BF16" s="62">
        <v>427.73</v>
      </c>
      <c r="BG16" s="62">
        <v>18876.59</v>
      </c>
      <c r="BH16" s="62">
        <v>51830.3</v>
      </c>
      <c r="BI16" s="62">
        <v>0</v>
      </c>
      <c r="BJ16" s="62">
        <v>0</v>
      </c>
      <c r="BK16" s="62">
        <v>100245.85</v>
      </c>
      <c r="BL16" s="62">
        <v>20826.990000000002</v>
      </c>
      <c r="BM16" s="62">
        <v>2150365.7599999998</v>
      </c>
      <c r="BN16" s="62">
        <v>4300.8</v>
      </c>
      <c r="BO16" s="62">
        <v>112837.1</v>
      </c>
      <c r="BP16" s="62">
        <v>26170.52</v>
      </c>
      <c r="BQ16" s="62">
        <v>0</v>
      </c>
      <c r="BR16" s="62">
        <v>57540.32</v>
      </c>
      <c r="BS16" s="62">
        <v>0</v>
      </c>
      <c r="BT16" s="59"/>
      <c r="BU16" s="59"/>
      <c r="BV16" s="59"/>
      <c r="BW16" s="59"/>
      <c r="BX16" s="59"/>
      <c r="BY16" s="59"/>
      <c r="BZ16" s="59"/>
      <c r="CA16" s="59"/>
      <c r="CB16" s="59"/>
    </row>
    <row r="17" spans="1:80" outlineLevel="1" x14ac:dyDescent="0.2">
      <c r="A17" s="7"/>
      <c r="B17" s="2">
        <v>9</v>
      </c>
      <c r="C17" s="9">
        <v>5020</v>
      </c>
      <c r="D17" s="125">
        <v>9</v>
      </c>
      <c r="E17" s="9" t="s">
        <v>14</v>
      </c>
      <c r="F17" s="62"/>
      <c r="G17" s="62">
        <f t="shared" si="1"/>
        <v>502350.74</v>
      </c>
      <c r="H17" s="11"/>
      <c r="I17" s="59"/>
      <c r="J17" s="59"/>
      <c r="K17" s="59"/>
      <c r="L17" s="59"/>
      <c r="M17" s="59"/>
      <c r="N17" s="59"/>
      <c r="O17" s="59"/>
      <c r="P17" s="178">
        <v>15</v>
      </c>
      <c r="R17" s="62">
        <v>24147912.84</v>
      </c>
      <c r="S17" s="62">
        <v>85409.72</v>
      </c>
      <c r="T17" s="62">
        <v>300377.17</v>
      </c>
      <c r="U17" s="62">
        <v>16731</v>
      </c>
      <c r="V17" s="62">
        <v>365283.68</v>
      </c>
      <c r="W17" s="62">
        <v>116483.17</v>
      </c>
      <c r="X17" s="62">
        <v>889.93</v>
      </c>
      <c r="Y17" s="62">
        <v>113835.24</v>
      </c>
      <c r="Z17" s="62">
        <v>0</v>
      </c>
      <c r="AA17" s="62">
        <v>856.22</v>
      </c>
      <c r="AB17" s="62">
        <v>913976.21</v>
      </c>
      <c r="AC17" s="62">
        <v>193851.74</v>
      </c>
      <c r="AD17" s="62">
        <v>1918135.29</v>
      </c>
      <c r="AE17" s="62">
        <v>105196.22</v>
      </c>
      <c r="AF17" s="62">
        <v>9859.32</v>
      </c>
      <c r="AG17" s="62">
        <v>221100.32</v>
      </c>
      <c r="AH17" s="62">
        <v>19565.009999999998</v>
      </c>
      <c r="AI17" s="62">
        <v>32062.49</v>
      </c>
      <c r="AJ17" s="62">
        <v>189221.53</v>
      </c>
      <c r="AK17" s="62">
        <v>37896.29</v>
      </c>
      <c r="AL17" s="62">
        <v>473404.14</v>
      </c>
      <c r="AM17" s="62">
        <v>1894.36</v>
      </c>
      <c r="AN17" s="62">
        <v>0</v>
      </c>
      <c r="AO17" s="62">
        <v>3914.91</v>
      </c>
      <c r="AP17" s="62">
        <v>7566633.4299999997</v>
      </c>
      <c r="AQ17" s="62">
        <v>70504.95</v>
      </c>
      <c r="AR17" s="62">
        <v>14933.72</v>
      </c>
      <c r="AS17" s="62">
        <v>153627.09</v>
      </c>
      <c r="AT17" s="62">
        <v>120629.68</v>
      </c>
      <c r="AU17" s="62">
        <v>15532.31</v>
      </c>
      <c r="AV17" s="62">
        <v>126797.47</v>
      </c>
      <c r="AW17" s="62">
        <v>14173</v>
      </c>
      <c r="AX17" s="62">
        <v>47603.77</v>
      </c>
      <c r="AY17" s="62">
        <v>66748.350000000006</v>
      </c>
      <c r="AZ17" s="62">
        <v>113059.25</v>
      </c>
      <c r="BA17" s="62">
        <v>9046.5</v>
      </c>
      <c r="BB17" s="62">
        <v>67739.64</v>
      </c>
      <c r="BC17" s="62">
        <v>382920.19</v>
      </c>
      <c r="BD17" s="62">
        <v>20469.59</v>
      </c>
      <c r="BE17" s="62">
        <v>824315.17</v>
      </c>
      <c r="BF17" s="62">
        <v>20258.71</v>
      </c>
      <c r="BG17" s="62">
        <v>509766.32</v>
      </c>
      <c r="BH17" s="62">
        <v>25339.91</v>
      </c>
      <c r="BI17" s="62">
        <v>1799.19</v>
      </c>
      <c r="BJ17" s="62">
        <v>423995.58</v>
      </c>
      <c r="BK17" s="62">
        <v>139953.69</v>
      </c>
      <c r="BL17" s="62">
        <v>1070.06</v>
      </c>
      <c r="BM17" s="62">
        <v>502350.74</v>
      </c>
      <c r="BN17" s="62">
        <v>0</v>
      </c>
      <c r="BO17" s="62">
        <v>221672.94</v>
      </c>
      <c r="BP17" s="62">
        <v>14108.86</v>
      </c>
      <c r="BQ17" s="62">
        <v>3370.54</v>
      </c>
      <c r="BR17" s="62">
        <v>1240113.58</v>
      </c>
      <c r="BS17" s="62">
        <v>314297.55</v>
      </c>
      <c r="BT17" s="59"/>
      <c r="BU17" s="59"/>
      <c r="BV17" s="59"/>
      <c r="BW17" s="59"/>
      <c r="BX17" s="59"/>
      <c r="BY17" s="59"/>
      <c r="BZ17" s="59"/>
      <c r="CA17" s="59"/>
      <c r="CB17" s="59"/>
    </row>
    <row r="18" spans="1:80" outlineLevel="1" x14ac:dyDescent="0.2">
      <c r="A18" s="7"/>
      <c r="B18" s="2">
        <v>10</v>
      </c>
      <c r="C18" s="9">
        <v>5025</v>
      </c>
      <c r="D18" s="125">
        <v>10</v>
      </c>
      <c r="E18" s="9" t="s">
        <v>15</v>
      </c>
      <c r="F18" s="62"/>
      <c r="G18" s="62">
        <f t="shared" si="1"/>
        <v>1524306.54</v>
      </c>
      <c r="H18" s="11"/>
      <c r="I18" s="59"/>
      <c r="J18" s="59"/>
      <c r="K18" s="59"/>
      <c r="L18" s="59"/>
      <c r="M18" s="59"/>
      <c r="N18" s="59"/>
      <c r="O18" s="59"/>
      <c r="P18" s="178">
        <v>16</v>
      </c>
      <c r="R18" s="62">
        <v>11579288.77</v>
      </c>
      <c r="S18" s="62">
        <v>103603.89</v>
      </c>
      <c r="T18" s="62">
        <v>51798.3</v>
      </c>
      <c r="U18" s="62">
        <v>106353</v>
      </c>
      <c r="V18" s="62">
        <v>520931.13</v>
      </c>
      <c r="W18" s="62">
        <v>37185.589999999997</v>
      </c>
      <c r="X18" s="62">
        <v>12992.27</v>
      </c>
      <c r="Y18" s="62">
        <v>47918.26</v>
      </c>
      <c r="Z18" s="62">
        <v>0</v>
      </c>
      <c r="AA18" s="62">
        <v>41</v>
      </c>
      <c r="AB18" s="62">
        <v>605760.25</v>
      </c>
      <c r="AC18" s="62">
        <v>7862.79</v>
      </c>
      <c r="AD18" s="62">
        <v>143732.29</v>
      </c>
      <c r="AE18" s="62">
        <v>-19528.05</v>
      </c>
      <c r="AF18" s="62">
        <v>1021.55</v>
      </c>
      <c r="AG18" s="62">
        <v>140304.59</v>
      </c>
      <c r="AH18" s="62">
        <v>45188.99</v>
      </c>
      <c r="AI18" s="62">
        <v>8203.7999999999993</v>
      </c>
      <c r="AJ18" s="62">
        <v>403176.21</v>
      </c>
      <c r="AK18" s="62">
        <v>13587.87</v>
      </c>
      <c r="AL18" s="62">
        <v>14454.757089999999</v>
      </c>
      <c r="AM18" s="62">
        <v>75224.679999999993</v>
      </c>
      <c r="AN18" s="62">
        <v>0</v>
      </c>
      <c r="AO18" s="62">
        <v>1313</v>
      </c>
      <c r="AP18" s="62">
        <v>252332.88</v>
      </c>
      <c r="AQ18" s="62">
        <v>60529.81</v>
      </c>
      <c r="AR18" s="62">
        <v>7512.61</v>
      </c>
      <c r="AS18" s="62">
        <v>53973.69</v>
      </c>
      <c r="AT18" s="62">
        <v>37422.9</v>
      </c>
      <c r="AU18" s="62">
        <v>0</v>
      </c>
      <c r="AV18" s="62">
        <v>272323.39</v>
      </c>
      <c r="AW18" s="62">
        <v>0</v>
      </c>
      <c r="AX18" s="62">
        <v>49647.22</v>
      </c>
      <c r="AY18" s="62">
        <v>91174.94</v>
      </c>
      <c r="AZ18" s="62">
        <v>63036.76</v>
      </c>
      <c r="BA18" s="62">
        <v>2327.19</v>
      </c>
      <c r="BB18" s="62">
        <v>2587.96</v>
      </c>
      <c r="BC18" s="62">
        <v>132771.1</v>
      </c>
      <c r="BD18" s="62">
        <v>10791.28</v>
      </c>
      <c r="BE18" s="62">
        <v>215836.59</v>
      </c>
      <c r="BF18" s="62">
        <v>632.29999999999995</v>
      </c>
      <c r="BG18" s="62">
        <v>233215.18</v>
      </c>
      <c r="BH18" s="62">
        <v>28593.77</v>
      </c>
      <c r="BI18" s="62">
        <v>1170</v>
      </c>
      <c r="BJ18" s="62">
        <v>83493.17</v>
      </c>
      <c r="BK18" s="62">
        <v>825628.01</v>
      </c>
      <c r="BL18" s="62">
        <v>1116.82</v>
      </c>
      <c r="BM18" s="62">
        <v>1524306.54</v>
      </c>
      <c r="BN18" s="62">
        <v>0</v>
      </c>
      <c r="BO18" s="62">
        <v>51488.02</v>
      </c>
      <c r="BP18" s="62">
        <v>16347.19</v>
      </c>
      <c r="BQ18" s="62">
        <v>0</v>
      </c>
      <c r="BR18" s="62">
        <v>248321.37</v>
      </c>
      <c r="BS18" s="62">
        <v>179467.16</v>
      </c>
      <c r="BT18" s="59"/>
      <c r="BU18" s="59"/>
      <c r="BV18" s="59"/>
      <c r="BW18" s="59"/>
      <c r="BX18" s="59"/>
      <c r="BY18" s="59"/>
      <c r="BZ18" s="59"/>
      <c r="CA18" s="59"/>
      <c r="CB18" s="59"/>
    </row>
    <row r="19" spans="1:80" outlineLevel="1" x14ac:dyDescent="0.2">
      <c r="A19" s="7"/>
      <c r="B19" s="2">
        <v>11</v>
      </c>
      <c r="C19" s="9">
        <v>5035</v>
      </c>
      <c r="D19" s="125">
        <v>11</v>
      </c>
      <c r="E19" s="9" t="s">
        <v>16</v>
      </c>
      <c r="F19" s="62"/>
      <c r="G19" s="62">
        <f t="shared" si="1"/>
        <v>0</v>
      </c>
      <c r="H19" s="11"/>
      <c r="I19" s="59"/>
      <c r="J19" s="59"/>
      <c r="K19" s="59"/>
      <c r="L19" s="59"/>
      <c r="M19" s="59"/>
      <c r="N19" s="59"/>
      <c r="O19" s="59"/>
      <c r="P19" s="178">
        <v>17</v>
      </c>
      <c r="R19" s="62">
        <v>0</v>
      </c>
      <c r="S19" s="62">
        <v>0</v>
      </c>
      <c r="T19" s="62">
        <v>0</v>
      </c>
      <c r="U19" s="62">
        <v>765</v>
      </c>
      <c r="V19" s="62">
        <v>-15990.37</v>
      </c>
      <c r="W19" s="62">
        <v>45313.19</v>
      </c>
      <c r="X19" s="62">
        <v>0</v>
      </c>
      <c r="Y19" s="62">
        <v>0</v>
      </c>
      <c r="Z19" s="62">
        <v>2168.04</v>
      </c>
      <c r="AA19" s="62">
        <v>9949.41</v>
      </c>
      <c r="AB19" s="62">
        <v>0</v>
      </c>
      <c r="AC19" s="62">
        <v>175.97</v>
      </c>
      <c r="AD19" s="62">
        <v>56832.7</v>
      </c>
      <c r="AE19" s="62">
        <v>170231.9</v>
      </c>
      <c r="AF19" s="62">
        <v>0</v>
      </c>
      <c r="AG19" s="62">
        <v>16692.47</v>
      </c>
      <c r="AH19" s="62">
        <v>2480.9</v>
      </c>
      <c r="AI19" s="62">
        <v>6.64</v>
      </c>
      <c r="AJ19" s="62">
        <v>65108.5</v>
      </c>
      <c r="AK19" s="62">
        <v>6443.25</v>
      </c>
      <c r="AL19" s="62">
        <v>19920.831760000001</v>
      </c>
      <c r="AM19" s="62">
        <v>0</v>
      </c>
      <c r="AN19" s="62">
        <v>0</v>
      </c>
      <c r="AO19" s="62">
        <v>8995.52</v>
      </c>
      <c r="AP19" s="62">
        <v>0</v>
      </c>
      <c r="AQ19" s="62">
        <v>175513.8</v>
      </c>
      <c r="AR19" s="62">
        <v>0</v>
      </c>
      <c r="AS19" s="62">
        <v>12857.67</v>
      </c>
      <c r="AT19" s="62">
        <v>0</v>
      </c>
      <c r="AU19" s="62">
        <v>6974.12</v>
      </c>
      <c r="AV19" s="62">
        <v>52939.12</v>
      </c>
      <c r="AW19" s="62">
        <v>0</v>
      </c>
      <c r="AX19" s="62">
        <v>5710.67</v>
      </c>
      <c r="AY19" s="62">
        <v>0</v>
      </c>
      <c r="AZ19" s="62">
        <v>70.98</v>
      </c>
      <c r="BA19" s="62">
        <v>26660.81</v>
      </c>
      <c r="BB19" s="62">
        <v>18701</v>
      </c>
      <c r="BC19" s="62">
        <v>10345.67</v>
      </c>
      <c r="BD19" s="62">
        <v>0</v>
      </c>
      <c r="BE19" s="62">
        <v>0</v>
      </c>
      <c r="BF19" s="62">
        <v>2978.94</v>
      </c>
      <c r="BG19" s="62">
        <v>10814.06</v>
      </c>
      <c r="BH19" s="62">
        <v>2297.42</v>
      </c>
      <c r="BI19" s="62">
        <v>1868.32</v>
      </c>
      <c r="BJ19" s="62">
        <v>11196.82</v>
      </c>
      <c r="BK19" s="62">
        <v>228247.72</v>
      </c>
      <c r="BL19" s="62">
        <v>611.29999999999995</v>
      </c>
      <c r="BM19" s="62">
        <v>0</v>
      </c>
      <c r="BN19" s="62">
        <v>0</v>
      </c>
      <c r="BO19" s="62">
        <v>0</v>
      </c>
      <c r="BP19" s="62">
        <v>2579.58</v>
      </c>
      <c r="BQ19" s="62">
        <v>0</v>
      </c>
      <c r="BR19" s="62">
        <v>0</v>
      </c>
      <c r="BS19" s="62">
        <v>21391.94</v>
      </c>
      <c r="BT19" s="59"/>
      <c r="BU19" s="59"/>
      <c r="BV19" s="59"/>
      <c r="BW19" s="59"/>
      <c r="BX19" s="59"/>
      <c r="BY19" s="59"/>
      <c r="BZ19" s="59"/>
      <c r="CA19" s="59"/>
      <c r="CB19" s="59"/>
    </row>
    <row r="20" spans="1:80" outlineLevel="1" x14ac:dyDescent="0.2">
      <c r="A20" s="7"/>
      <c r="B20" s="2">
        <v>12</v>
      </c>
      <c r="C20" s="9">
        <v>5040</v>
      </c>
      <c r="D20" s="125">
        <v>12</v>
      </c>
      <c r="E20" s="9" t="s">
        <v>17</v>
      </c>
      <c r="F20" s="62"/>
      <c r="G20" s="62">
        <f t="shared" si="1"/>
        <v>621245.91</v>
      </c>
      <c r="H20" s="11"/>
      <c r="I20" s="59"/>
      <c r="J20" s="59"/>
      <c r="K20" s="59"/>
      <c r="L20" s="59"/>
      <c r="M20" s="59"/>
      <c r="N20" s="59"/>
      <c r="O20" s="59"/>
      <c r="P20" s="178">
        <v>18</v>
      </c>
      <c r="R20" s="62">
        <v>8402732.1999999993</v>
      </c>
      <c r="S20" s="62">
        <v>14105.13</v>
      </c>
      <c r="T20" s="62">
        <v>0</v>
      </c>
      <c r="U20" s="62">
        <v>873196</v>
      </c>
      <c r="V20" s="62">
        <v>48648.93</v>
      </c>
      <c r="W20" s="62">
        <v>106146.31</v>
      </c>
      <c r="X20" s="62">
        <v>0</v>
      </c>
      <c r="Y20" s="62">
        <v>0</v>
      </c>
      <c r="Z20" s="62">
        <v>0</v>
      </c>
      <c r="AA20" s="62">
        <v>236349.38</v>
      </c>
      <c r="AB20" s="62">
        <v>451455.06</v>
      </c>
      <c r="AC20" s="62">
        <v>137157.93</v>
      </c>
      <c r="AD20" s="62">
        <v>900344.55</v>
      </c>
      <c r="AE20" s="62">
        <v>31517.84</v>
      </c>
      <c r="AF20" s="62">
        <v>3167.14</v>
      </c>
      <c r="AG20" s="62">
        <v>96410.3</v>
      </c>
      <c r="AH20" s="62">
        <v>2574.88</v>
      </c>
      <c r="AI20" s="62">
        <v>9002.01</v>
      </c>
      <c r="AJ20" s="62">
        <v>18521.62</v>
      </c>
      <c r="AK20" s="62">
        <v>3910.72</v>
      </c>
      <c r="AL20" s="62">
        <v>66221.149999999994</v>
      </c>
      <c r="AM20" s="62">
        <v>0</v>
      </c>
      <c r="AN20" s="62">
        <v>0</v>
      </c>
      <c r="AO20" s="62">
        <v>7557</v>
      </c>
      <c r="AP20" s="62">
        <v>897183.57</v>
      </c>
      <c r="AQ20" s="62">
        <v>393950.68</v>
      </c>
      <c r="AR20" s="62">
        <v>10837.08</v>
      </c>
      <c r="AS20" s="62">
        <v>52973.07</v>
      </c>
      <c r="AT20" s="62">
        <v>13514.37</v>
      </c>
      <c r="AU20" s="62">
        <v>2286.63</v>
      </c>
      <c r="AV20" s="62">
        <v>38880.65</v>
      </c>
      <c r="AW20" s="62">
        <v>0</v>
      </c>
      <c r="AX20" s="62">
        <v>218688.45</v>
      </c>
      <c r="AY20" s="62">
        <v>48695.34</v>
      </c>
      <c r="AZ20" s="62">
        <v>2898.51</v>
      </c>
      <c r="BA20" s="62">
        <v>42048.67</v>
      </c>
      <c r="BB20" s="62">
        <v>522.66</v>
      </c>
      <c r="BC20" s="62">
        <v>239156.99</v>
      </c>
      <c r="BD20" s="62">
        <v>8783.26</v>
      </c>
      <c r="BE20" s="62">
        <v>43220.160000000003</v>
      </c>
      <c r="BF20" s="62">
        <v>5877</v>
      </c>
      <c r="BG20" s="62">
        <v>214423.58</v>
      </c>
      <c r="BH20" s="62">
        <v>0</v>
      </c>
      <c r="BI20" s="62">
        <v>0</v>
      </c>
      <c r="BJ20" s="62">
        <v>0</v>
      </c>
      <c r="BK20" s="62">
        <v>49102.98</v>
      </c>
      <c r="BL20" s="62">
        <v>0</v>
      </c>
      <c r="BM20" s="62">
        <v>621245.91</v>
      </c>
      <c r="BN20" s="62">
        <v>0</v>
      </c>
      <c r="BO20" s="62">
        <v>270058.78000000003</v>
      </c>
      <c r="BP20" s="62">
        <v>787.68</v>
      </c>
      <c r="BQ20" s="62">
        <v>171306.52</v>
      </c>
      <c r="BR20" s="62">
        <v>426989.4</v>
      </c>
      <c r="BS20" s="62">
        <v>257032.44</v>
      </c>
      <c r="BT20" s="59"/>
      <c r="BU20" s="59"/>
      <c r="BV20" s="59"/>
      <c r="BW20" s="59"/>
      <c r="BX20" s="59"/>
      <c r="BY20" s="59"/>
      <c r="BZ20" s="59"/>
      <c r="CA20" s="59"/>
      <c r="CB20" s="59"/>
    </row>
    <row r="21" spans="1:80" ht="15.75" outlineLevel="1" x14ac:dyDescent="0.25">
      <c r="A21" s="7"/>
      <c r="B21" s="2">
        <v>13</v>
      </c>
      <c r="C21" s="9">
        <v>5045</v>
      </c>
      <c r="D21" s="125">
        <v>13</v>
      </c>
      <c r="E21" s="9" t="s">
        <v>18</v>
      </c>
      <c r="F21" s="62"/>
      <c r="G21" s="62">
        <f t="shared" si="1"/>
        <v>5634732.6600000001</v>
      </c>
      <c r="H21" s="11"/>
      <c r="I21" s="61"/>
      <c r="J21" s="59"/>
      <c r="K21" s="59"/>
      <c r="L21" s="59"/>
      <c r="M21" s="59"/>
      <c r="N21" s="59"/>
      <c r="O21" s="59"/>
      <c r="P21" s="178">
        <v>19</v>
      </c>
      <c r="R21" s="62">
        <v>13497525.84</v>
      </c>
      <c r="S21" s="62">
        <v>0</v>
      </c>
      <c r="T21" s="62">
        <v>0</v>
      </c>
      <c r="U21" s="62">
        <v>301492</v>
      </c>
      <c r="V21" s="62">
        <v>444534.93</v>
      </c>
      <c r="W21" s="62">
        <v>240622.45</v>
      </c>
      <c r="X21" s="62">
        <v>0</v>
      </c>
      <c r="Y21" s="62">
        <v>0</v>
      </c>
      <c r="Z21" s="62">
        <v>0</v>
      </c>
      <c r="AA21" s="62">
        <v>3945.53</v>
      </c>
      <c r="AB21" s="62">
        <v>1316422.02</v>
      </c>
      <c r="AC21" s="62">
        <v>503685.35</v>
      </c>
      <c r="AD21" s="62">
        <v>280525.15000000002</v>
      </c>
      <c r="AE21" s="62">
        <v>916.93</v>
      </c>
      <c r="AF21" s="62">
        <v>485.78</v>
      </c>
      <c r="AG21" s="62">
        <v>24365</v>
      </c>
      <c r="AH21" s="62">
        <v>457.25</v>
      </c>
      <c r="AI21" s="62">
        <v>889.79</v>
      </c>
      <c r="AJ21" s="62">
        <v>3998.1</v>
      </c>
      <c r="AK21" s="62">
        <v>63642.76</v>
      </c>
      <c r="AL21" s="62">
        <v>7750.9977070000004</v>
      </c>
      <c r="AM21" s="62">
        <v>0</v>
      </c>
      <c r="AN21" s="62">
        <v>0</v>
      </c>
      <c r="AO21" s="62">
        <v>0</v>
      </c>
      <c r="AP21" s="62">
        <v>84110.96</v>
      </c>
      <c r="AQ21" s="62">
        <v>3924792.39</v>
      </c>
      <c r="AR21" s="62">
        <v>144871.21</v>
      </c>
      <c r="AS21" s="62">
        <v>34316.25</v>
      </c>
      <c r="AT21" s="62">
        <v>9766.59</v>
      </c>
      <c r="AU21" s="62">
        <v>0</v>
      </c>
      <c r="AV21" s="62">
        <v>269975.67999999999</v>
      </c>
      <c r="AW21" s="62">
        <v>475649</v>
      </c>
      <c r="AX21" s="62">
        <v>188132.96</v>
      </c>
      <c r="AY21" s="62">
        <v>415154.57</v>
      </c>
      <c r="AZ21" s="62">
        <v>22549.05</v>
      </c>
      <c r="BA21" s="62">
        <v>126257.93</v>
      </c>
      <c r="BB21" s="62">
        <v>227.93</v>
      </c>
      <c r="BC21" s="62">
        <v>21748.52</v>
      </c>
      <c r="BD21" s="62">
        <v>2430.96</v>
      </c>
      <c r="BE21" s="62">
        <v>130</v>
      </c>
      <c r="BF21" s="62">
        <v>249.99</v>
      </c>
      <c r="BG21" s="62">
        <v>28303.41</v>
      </c>
      <c r="BH21" s="62">
        <v>34</v>
      </c>
      <c r="BI21" s="62">
        <v>0</v>
      </c>
      <c r="BJ21" s="62">
        <v>5097</v>
      </c>
      <c r="BK21" s="62">
        <v>55495.74</v>
      </c>
      <c r="BL21" s="62">
        <v>0</v>
      </c>
      <c r="BM21" s="62">
        <v>5634732.6600000001</v>
      </c>
      <c r="BN21" s="62">
        <v>0</v>
      </c>
      <c r="BO21" s="62">
        <v>0</v>
      </c>
      <c r="BP21" s="62">
        <v>11285.28</v>
      </c>
      <c r="BQ21" s="62">
        <v>0</v>
      </c>
      <c r="BR21" s="62">
        <v>891154.88</v>
      </c>
      <c r="BS21" s="62">
        <v>144400.51</v>
      </c>
      <c r="BT21" s="59"/>
      <c r="BU21" s="59"/>
      <c r="BV21" s="59"/>
      <c r="BW21" s="59"/>
      <c r="BX21" s="59"/>
      <c r="BY21" s="59"/>
      <c r="BZ21" s="59"/>
      <c r="CA21" s="59"/>
      <c r="CB21" s="59"/>
    </row>
    <row r="22" spans="1:80" outlineLevel="1" x14ac:dyDescent="0.2">
      <c r="A22" s="7"/>
      <c r="B22" s="2">
        <v>14</v>
      </c>
      <c r="C22" s="9">
        <v>5055</v>
      </c>
      <c r="D22" s="125">
        <v>14</v>
      </c>
      <c r="E22" s="9" t="s">
        <v>19</v>
      </c>
      <c r="F22" s="62"/>
      <c r="G22" s="62">
        <f t="shared" si="1"/>
        <v>74725.179999999993</v>
      </c>
      <c r="H22" s="11"/>
      <c r="I22" s="59"/>
      <c r="J22" s="59"/>
      <c r="K22" s="59"/>
      <c r="L22" s="59"/>
      <c r="M22" s="59"/>
      <c r="N22" s="59"/>
      <c r="O22" s="59"/>
      <c r="P22" s="178">
        <v>20</v>
      </c>
      <c r="R22" s="62">
        <v>0</v>
      </c>
      <c r="S22" s="62">
        <v>0</v>
      </c>
      <c r="T22" s="62">
        <v>27595.119999999999</v>
      </c>
      <c r="U22" s="62">
        <v>0</v>
      </c>
      <c r="V22" s="62">
        <v>2027.69</v>
      </c>
      <c r="W22" s="62">
        <v>3362.32</v>
      </c>
      <c r="X22" s="62">
        <v>0</v>
      </c>
      <c r="Y22" s="62">
        <v>0</v>
      </c>
      <c r="Z22" s="62">
        <v>0</v>
      </c>
      <c r="AA22" s="62">
        <v>17556.560000000001</v>
      </c>
      <c r="AB22" s="62">
        <v>68733.11</v>
      </c>
      <c r="AC22" s="62">
        <v>9434.1299999999992</v>
      </c>
      <c r="AD22" s="62">
        <v>287428.49</v>
      </c>
      <c r="AE22" s="62">
        <v>810.25</v>
      </c>
      <c r="AF22" s="62">
        <v>0</v>
      </c>
      <c r="AG22" s="62">
        <v>45784.39</v>
      </c>
      <c r="AH22" s="62">
        <v>13071.54</v>
      </c>
      <c r="AI22" s="62">
        <v>0</v>
      </c>
      <c r="AJ22" s="62">
        <v>58248.83</v>
      </c>
      <c r="AK22" s="62">
        <v>0</v>
      </c>
      <c r="AL22" s="62">
        <v>0</v>
      </c>
      <c r="AM22" s="62">
        <v>65.55</v>
      </c>
      <c r="AN22" s="62">
        <v>0</v>
      </c>
      <c r="AO22" s="62">
        <v>2665.5</v>
      </c>
      <c r="AP22" s="62">
        <v>0</v>
      </c>
      <c r="AQ22" s="62">
        <v>90381</v>
      </c>
      <c r="AR22" s="62">
        <v>0</v>
      </c>
      <c r="AS22" s="62">
        <v>0</v>
      </c>
      <c r="AT22" s="62">
        <v>0</v>
      </c>
      <c r="AU22" s="62">
        <v>17196.599999999999</v>
      </c>
      <c r="AV22" s="62">
        <v>206710.51</v>
      </c>
      <c r="AW22" s="62">
        <v>0</v>
      </c>
      <c r="AX22" s="62">
        <v>49136.33</v>
      </c>
      <c r="AY22" s="62">
        <v>0</v>
      </c>
      <c r="AZ22" s="62">
        <v>0</v>
      </c>
      <c r="BA22" s="62">
        <v>0</v>
      </c>
      <c r="BB22" s="62">
        <v>841.28</v>
      </c>
      <c r="BC22" s="62">
        <v>16208.47</v>
      </c>
      <c r="BD22" s="62">
        <v>12644.54</v>
      </c>
      <c r="BE22" s="62">
        <v>0</v>
      </c>
      <c r="BF22" s="62">
        <v>11397.4</v>
      </c>
      <c r="BG22" s="62">
        <v>2475.34</v>
      </c>
      <c r="BH22" s="62">
        <v>0</v>
      </c>
      <c r="BI22" s="62">
        <v>0</v>
      </c>
      <c r="BJ22" s="62">
        <v>0</v>
      </c>
      <c r="BK22" s="62">
        <v>49087.24</v>
      </c>
      <c r="BL22" s="62">
        <v>132.07</v>
      </c>
      <c r="BM22" s="62">
        <v>74725.179999999993</v>
      </c>
      <c r="BN22" s="62">
        <v>0</v>
      </c>
      <c r="BO22" s="62">
        <v>785.01</v>
      </c>
      <c r="BP22" s="62">
        <v>3277.42</v>
      </c>
      <c r="BQ22" s="62">
        <v>2838.77</v>
      </c>
      <c r="BR22" s="62">
        <v>0</v>
      </c>
      <c r="BS22" s="62">
        <v>37655.75</v>
      </c>
      <c r="BT22" s="59"/>
      <c r="BU22" s="59"/>
      <c r="BV22" s="59"/>
      <c r="BW22" s="59"/>
      <c r="BX22" s="59"/>
      <c r="BY22" s="59"/>
      <c r="BZ22" s="59"/>
      <c r="CA22" s="59"/>
      <c r="CB22" s="59"/>
    </row>
    <row r="23" spans="1:80" outlineLevel="1" x14ac:dyDescent="0.2">
      <c r="A23" s="7"/>
      <c r="B23" s="2">
        <v>15</v>
      </c>
      <c r="C23" s="9">
        <v>5065</v>
      </c>
      <c r="D23" s="125">
        <v>15</v>
      </c>
      <c r="E23" s="9" t="s">
        <v>20</v>
      </c>
      <c r="F23" s="62"/>
      <c r="G23" s="62">
        <f t="shared" si="1"/>
        <v>335615.99</v>
      </c>
      <c r="H23" s="11"/>
      <c r="I23" s="59"/>
      <c r="J23" s="59"/>
      <c r="K23" s="59"/>
      <c r="L23" s="59"/>
      <c r="M23" s="59"/>
      <c r="N23" s="59"/>
      <c r="O23" s="59"/>
      <c r="P23" s="178">
        <v>21</v>
      </c>
      <c r="R23" s="62">
        <v>3360119.09</v>
      </c>
      <c r="S23" s="62">
        <v>202938.69</v>
      </c>
      <c r="T23" s="62">
        <v>0</v>
      </c>
      <c r="U23" s="62">
        <v>269799</v>
      </c>
      <c r="V23" s="62">
        <v>307855.2</v>
      </c>
      <c r="W23" s="62">
        <v>319761.14</v>
      </c>
      <c r="X23" s="62">
        <v>75069.259999999995</v>
      </c>
      <c r="Y23" s="62">
        <v>6617.18</v>
      </c>
      <c r="Z23" s="62">
        <v>2609.1</v>
      </c>
      <c r="AA23" s="62">
        <v>19736.53</v>
      </c>
      <c r="AB23" s="62">
        <v>365222.05</v>
      </c>
      <c r="AC23" s="62">
        <v>125815.11</v>
      </c>
      <c r="AD23" s="62">
        <v>734272.96</v>
      </c>
      <c r="AE23" s="62">
        <v>3967.3</v>
      </c>
      <c r="AF23" s="62">
        <v>1187.2</v>
      </c>
      <c r="AG23" s="62">
        <v>257890.82</v>
      </c>
      <c r="AH23" s="62">
        <v>263742.24</v>
      </c>
      <c r="AI23" s="62">
        <v>72144.02</v>
      </c>
      <c r="AJ23" s="62">
        <v>624430.36</v>
      </c>
      <c r="AK23" s="62">
        <v>256549.56</v>
      </c>
      <c r="AL23" s="62">
        <v>61772.981509999998</v>
      </c>
      <c r="AM23" s="62">
        <v>0</v>
      </c>
      <c r="AN23" s="62">
        <v>0</v>
      </c>
      <c r="AO23" s="62">
        <v>20646.45</v>
      </c>
      <c r="AP23" s="62">
        <v>13745425.98</v>
      </c>
      <c r="AQ23" s="62">
        <v>783339.56</v>
      </c>
      <c r="AR23" s="62">
        <v>437827.03</v>
      </c>
      <c r="AS23" s="62">
        <v>549835.13</v>
      </c>
      <c r="AT23" s="62">
        <v>0</v>
      </c>
      <c r="AU23" s="62">
        <v>97780.3</v>
      </c>
      <c r="AV23" s="62">
        <v>1731292.97</v>
      </c>
      <c r="AW23" s="62">
        <v>426796</v>
      </c>
      <c r="AX23" s="62">
        <v>455155.95</v>
      </c>
      <c r="AY23" s="62">
        <v>421697.96</v>
      </c>
      <c r="AZ23" s="62">
        <v>3979.35</v>
      </c>
      <c r="BA23" s="62">
        <v>191569.18</v>
      </c>
      <c r="BB23" s="62">
        <v>47222.11</v>
      </c>
      <c r="BC23" s="62">
        <v>661139.4</v>
      </c>
      <c r="BD23" s="62">
        <v>68781.929999999993</v>
      </c>
      <c r="BE23" s="62">
        <v>178422.03</v>
      </c>
      <c r="BF23" s="62">
        <v>61926.15</v>
      </c>
      <c r="BG23" s="62">
        <v>264440.09999999998</v>
      </c>
      <c r="BH23" s="62">
        <v>13592.85</v>
      </c>
      <c r="BI23" s="62">
        <v>8852.0400000000009</v>
      </c>
      <c r="BJ23" s="62">
        <v>57918.720000000001</v>
      </c>
      <c r="BK23" s="62">
        <v>149502.18</v>
      </c>
      <c r="BL23" s="62">
        <v>4068.88</v>
      </c>
      <c r="BM23" s="62">
        <v>335615.99</v>
      </c>
      <c r="BN23" s="62">
        <v>0</v>
      </c>
      <c r="BO23" s="62">
        <v>284235.61</v>
      </c>
      <c r="BP23" s="62">
        <v>63394.36</v>
      </c>
      <c r="BQ23" s="62">
        <v>43869.38</v>
      </c>
      <c r="BR23" s="62">
        <v>1144141.96</v>
      </c>
      <c r="BS23" s="62">
        <v>1343783.67</v>
      </c>
      <c r="BT23" s="59"/>
      <c r="BU23" s="59"/>
      <c r="BV23" s="59"/>
      <c r="BW23" s="59"/>
      <c r="BX23" s="59"/>
      <c r="BY23" s="59"/>
      <c r="BZ23" s="59"/>
      <c r="CA23" s="59"/>
      <c r="CB23" s="59"/>
    </row>
    <row r="24" spans="1:80" outlineLevel="1" x14ac:dyDescent="0.2">
      <c r="A24" s="7"/>
      <c r="B24" s="2">
        <v>16</v>
      </c>
      <c r="C24" s="9">
        <v>5070</v>
      </c>
      <c r="D24" s="125">
        <v>16</v>
      </c>
      <c r="E24" s="9" t="s">
        <v>21</v>
      </c>
      <c r="F24" s="62"/>
      <c r="G24" s="62">
        <f t="shared" si="1"/>
        <v>1456776.51</v>
      </c>
      <c r="H24" s="11"/>
      <c r="I24" s="11"/>
      <c r="J24" s="11"/>
      <c r="K24" s="11"/>
      <c r="L24" s="11"/>
      <c r="M24" s="11"/>
      <c r="N24" s="11"/>
      <c r="O24" s="59"/>
      <c r="P24" s="178">
        <v>22</v>
      </c>
      <c r="R24" s="62">
        <v>1372748.17</v>
      </c>
      <c r="S24" s="62">
        <v>120124.7</v>
      </c>
      <c r="T24" s="62">
        <v>12740.99</v>
      </c>
      <c r="U24" s="62">
        <v>610480</v>
      </c>
      <c r="V24" s="62">
        <v>270649.76</v>
      </c>
      <c r="W24" s="62">
        <v>2320.31</v>
      </c>
      <c r="X24" s="62">
        <v>0</v>
      </c>
      <c r="Y24" s="62">
        <v>6852.73</v>
      </c>
      <c r="Z24" s="62">
        <v>0</v>
      </c>
      <c r="AA24" s="62">
        <v>0</v>
      </c>
      <c r="AB24" s="62">
        <v>1236736.46</v>
      </c>
      <c r="AC24" s="62">
        <v>12047.76</v>
      </c>
      <c r="AD24" s="62">
        <v>68414.09</v>
      </c>
      <c r="AE24" s="62">
        <v>0</v>
      </c>
      <c r="AF24" s="62">
        <v>0</v>
      </c>
      <c r="AG24" s="62">
        <v>420766.52</v>
      </c>
      <c r="AH24" s="62">
        <v>199902.17</v>
      </c>
      <c r="AI24" s="62">
        <v>43834.45</v>
      </c>
      <c r="AJ24" s="62">
        <v>641200.61</v>
      </c>
      <c r="AK24" s="62">
        <v>74514.66</v>
      </c>
      <c r="AL24" s="62">
        <v>0</v>
      </c>
      <c r="AM24" s="62">
        <v>19514.47</v>
      </c>
      <c r="AN24" s="62">
        <v>0</v>
      </c>
      <c r="AO24" s="62">
        <v>0</v>
      </c>
      <c r="AP24" s="62">
        <v>37702135.920000002</v>
      </c>
      <c r="AQ24" s="62">
        <v>779498.54</v>
      </c>
      <c r="AR24" s="62">
        <v>122556.34</v>
      </c>
      <c r="AS24" s="62">
        <v>227795.32</v>
      </c>
      <c r="AT24" s="62">
        <v>65909.710000000006</v>
      </c>
      <c r="AU24" s="62">
        <v>0</v>
      </c>
      <c r="AV24" s="62">
        <v>0</v>
      </c>
      <c r="AW24" s="62">
        <v>342144</v>
      </c>
      <c r="AX24" s="62">
        <v>575556.81999999995</v>
      </c>
      <c r="AY24" s="62">
        <v>778173.61</v>
      </c>
      <c r="AZ24" s="62">
        <v>70904.479999999996</v>
      </c>
      <c r="BA24" s="62">
        <v>19622.21</v>
      </c>
      <c r="BB24" s="62">
        <v>227285.24</v>
      </c>
      <c r="BC24" s="62">
        <v>1352561.54</v>
      </c>
      <c r="BD24" s="62">
        <v>62782.39</v>
      </c>
      <c r="BE24" s="62">
        <v>0</v>
      </c>
      <c r="BF24" s="62">
        <v>101040.72</v>
      </c>
      <c r="BG24" s="62">
        <v>266748.37</v>
      </c>
      <c r="BH24" s="62">
        <v>35567.65</v>
      </c>
      <c r="BI24" s="62">
        <v>57948.66</v>
      </c>
      <c r="BJ24" s="62">
        <v>0</v>
      </c>
      <c r="BK24" s="62">
        <v>17200.68</v>
      </c>
      <c r="BL24" s="62">
        <v>39315.72</v>
      </c>
      <c r="BM24" s="62">
        <v>1456776.51</v>
      </c>
      <c r="BN24" s="62">
        <v>8293.0499999999993</v>
      </c>
      <c r="BO24" s="62">
        <v>0</v>
      </c>
      <c r="BP24" s="62">
        <v>65528.78</v>
      </c>
      <c r="BQ24" s="62">
        <v>189252.54</v>
      </c>
      <c r="BR24" s="62">
        <v>16148.3</v>
      </c>
      <c r="BS24" s="62">
        <v>12096.53</v>
      </c>
      <c r="BT24" s="59"/>
      <c r="BU24" s="59"/>
      <c r="BV24" s="59"/>
      <c r="BW24" s="59"/>
      <c r="BX24" s="59"/>
      <c r="BY24" s="59"/>
      <c r="BZ24" s="59"/>
      <c r="CA24" s="59"/>
      <c r="CB24" s="59"/>
    </row>
    <row r="25" spans="1:80" outlineLevel="1" x14ac:dyDescent="0.2">
      <c r="A25" s="7"/>
      <c r="B25" s="2">
        <v>17</v>
      </c>
      <c r="C25" s="9">
        <v>5075</v>
      </c>
      <c r="D25" s="125">
        <v>17</v>
      </c>
      <c r="E25" s="9" t="s">
        <v>22</v>
      </c>
      <c r="F25" s="62"/>
      <c r="G25" s="62">
        <f t="shared" si="1"/>
        <v>3270369.07</v>
      </c>
      <c r="H25" s="11"/>
      <c r="I25" s="11"/>
      <c r="J25" s="11"/>
      <c r="K25" s="11"/>
      <c r="L25" s="11"/>
      <c r="M25" s="11"/>
      <c r="N25" s="11"/>
      <c r="O25" s="59"/>
      <c r="P25" s="178">
        <v>23</v>
      </c>
      <c r="R25" s="62">
        <v>4541867.8899999997</v>
      </c>
      <c r="S25" s="62">
        <v>57091.66</v>
      </c>
      <c r="T25" s="62">
        <v>0</v>
      </c>
      <c r="U25" s="62">
        <v>113477</v>
      </c>
      <c r="V25" s="62">
        <v>163745.1</v>
      </c>
      <c r="W25" s="62">
        <v>0</v>
      </c>
      <c r="X25" s="62">
        <v>0</v>
      </c>
      <c r="Y25" s="62">
        <v>960.03</v>
      </c>
      <c r="Z25" s="62">
        <v>40284.54</v>
      </c>
      <c r="AA25" s="62">
        <v>0</v>
      </c>
      <c r="AB25" s="62">
        <v>418558.36</v>
      </c>
      <c r="AC25" s="62">
        <v>2906.86</v>
      </c>
      <c r="AD25" s="62">
        <v>4142.3100000000004</v>
      </c>
      <c r="AE25" s="62">
        <v>0</v>
      </c>
      <c r="AF25" s="62">
        <v>0</v>
      </c>
      <c r="AG25" s="62">
        <v>0</v>
      </c>
      <c r="AH25" s="62">
        <v>6928.02</v>
      </c>
      <c r="AI25" s="62">
        <v>5163.63</v>
      </c>
      <c r="AJ25" s="62">
        <v>52455.42</v>
      </c>
      <c r="AK25" s="62">
        <v>40762.74</v>
      </c>
      <c r="AL25" s="62">
        <v>0</v>
      </c>
      <c r="AM25" s="62">
        <v>2234.9</v>
      </c>
      <c r="AN25" s="62">
        <v>0</v>
      </c>
      <c r="AO25" s="62">
        <v>0</v>
      </c>
      <c r="AP25" s="62">
        <v>6214813.3499999996</v>
      </c>
      <c r="AQ25" s="62">
        <v>56909</v>
      </c>
      <c r="AR25" s="62">
        <v>135277.31</v>
      </c>
      <c r="AS25" s="62">
        <v>-44971.82</v>
      </c>
      <c r="AT25" s="62">
        <v>0</v>
      </c>
      <c r="AU25" s="62">
        <v>0</v>
      </c>
      <c r="AV25" s="62">
        <v>0</v>
      </c>
      <c r="AW25" s="62">
        <v>150352</v>
      </c>
      <c r="AX25" s="62">
        <v>0</v>
      </c>
      <c r="AY25" s="62">
        <v>0</v>
      </c>
      <c r="AZ25" s="62">
        <v>119066.93</v>
      </c>
      <c r="BA25" s="62">
        <v>0</v>
      </c>
      <c r="BB25" s="62">
        <v>113268.23</v>
      </c>
      <c r="BC25" s="62">
        <v>185979.6</v>
      </c>
      <c r="BD25" s="62">
        <v>119448.77</v>
      </c>
      <c r="BE25" s="62">
        <v>0</v>
      </c>
      <c r="BF25" s="62">
        <v>10706.55</v>
      </c>
      <c r="BG25" s="62">
        <v>9676.66</v>
      </c>
      <c r="BH25" s="62">
        <v>9147.35</v>
      </c>
      <c r="BI25" s="62">
        <v>933.74</v>
      </c>
      <c r="BJ25" s="62">
        <v>0</v>
      </c>
      <c r="BK25" s="62">
        <v>4314.62</v>
      </c>
      <c r="BL25" s="62">
        <v>34396.74</v>
      </c>
      <c r="BM25" s="62">
        <v>3270369.07</v>
      </c>
      <c r="BN25" s="62">
        <v>250</v>
      </c>
      <c r="BO25" s="62">
        <v>0</v>
      </c>
      <c r="BP25" s="62">
        <v>21188.14</v>
      </c>
      <c r="BQ25" s="62">
        <v>15185.95</v>
      </c>
      <c r="BR25" s="62">
        <v>12342.55</v>
      </c>
      <c r="BS25" s="62">
        <v>8734.7099999999991</v>
      </c>
      <c r="BT25" s="59"/>
      <c r="BU25" s="59"/>
      <c r="BV25" s="59"/>
      <c r="BW25" s="59"/>
      <c r="BX25" s="59"/>
      <c r="BY25" s="59"/>
      <c r="BZ25" s="59"/>
      <c r="CA25" s="59"/>
      <c r="CB25" s="59"/>
    </row>
    <row r="26" spans="1:80" outlineLevel="1" x14ac:dyDescent="0.2">
      <c r="A26" s="7"/>
      <c r="B26" s="2">
        <v>18</v>
      </c>
      <c r="C26" s="9">
        <v>5085</v>
      </c>
      <c r="D26" s="125">
        <v>18</v>
      </c>
      <c r="E26" s="9" t="s">
        <v>23</v>
      </c>
      <c r="F26" s="62"/>
      <c r="G26" s="62">
        <f t="shared" si="1"/>
        <v>3498741.86</v>
      </c>
      <c r="H26" s="11"/>
      <c r="I26" s="11"/>
      <c r="J26" s="11"/>
      <c r="K26" s="11"/>
      <c r="L26" s="11"/>
      <c r="M26" s="11"/>
      <c r="N26" s="11"/>
      <c r="O26" s="59"/>
      <c r="P26" s="178">
        <v>24</v>
      </c>
      <c r="R26" s="62">
        <v>440034.57</v>
      </c>
      <c r="S26" s="62">
        <v>419847.86</v>
      </c>
      <c r="T26" s="62">
        <v>13270.28</v>
      </c>
      <c r="U26" s="62">
        <v>423055</v>
      </c>
      <c r="V26" s="62">
        <v>0</v>
      </c>
      <c r="W26" s="62">
        <v>571627.23</v>
      </c>
      <c r="X26" s="62">
        <v>110924.99</v>
      </c>
      <c r="Y26" s="62">
        <v>10006.620000000001</v>
      </c>
      <c r="Z26" s="62">
        <v>5981.58</v>
      </c>
      <c r="AA26" s="62">
        <v>3800</v>
      </c>
      <c r="AB26" s="62">
        <v>1723012.78</v>
      </c>
      <c r="AC26" s="62">
        <v>0</v>
      </c>
      <c r="AD26" s="62">
        <v>12430.17</v>
      </c>
      <c r="AE26" s="62">
        <v>306521.31</v>
      </c>
      <c r="AF26" s="62">
        <v>737288.48</v>
      </c>
      <c r="AG26" s="62">
        <v>139835.44</v>
      </c>
      <c r="AH26" s="62">
        <v>13719.66</v>
      </c>
      <c r="AI26" s="62">
        <v>75944.210000000006</v>
      </c>
      <c r="AJ26" s="62">
        <v>977235.09</v>
      </c>
      <c r="AK26" s="62">
        <v>127520.18</v>
      </c>
      <c r="AL26" s="62">
        <v>32131.71</v>
      </c>
      <c r="AM26" s="62">
        <v>29924.81</v>
      </c>
      <c r="AN26" s="62">
        <v>4966.08</v>
      </c>
      <c r="AO26" s="62">
        <v>0</v>
      </c>
      <c r="AP26" s="62">
        <v>80209459.450000003</v>
      </c>
      <c r="AQ26" s="62">
        <v>11379373.82</v>
      </c>
      <c r="AR26" s="62">
        <v>106510.42</v>
      </c>
      <c r="AS26" s="62">
        <v>200823.7</v>
      </c>
      <c r="AT26" s="62">
        <v>10510.67</v>
      </c>
      <c r="AU26" s="62">
        <v>105891.47</v>
      </c>
      <c r="AV26" s="62">
        <v>3500272.17</v>
      </c>
      <c r="AW26" s="62">
        <v>1294191</v>
      </c>
      <c r="AX26" s="62">
        <v>718074.08</v>
      </c>
      <c r="AY26" s="62">
        <v>2108307.63</v>
      </c>
      <c r="AZ26" s="62">
        <v>255469.67</v>
      </c>
      <c r="BA26" s="62">
        <v>-83155.94</v>
      </c>
      <c r="BB26" s="62">
        <v>133115.16</v>
      </c>
      <c r="BC26" s="62">
        <v>184169.88</v>
      </c>
      <c r="BD26" s="62">
        <v>33.22</v>
      </c>
      <c r="BE26" s="62">
        <v>-50433.63</v>
      </c>
      <c r="BF26" s="62">
        <v>229177.22</v>
      </c>
      <c r="BG26" s="62">
        <v>478981.36</v>
      </c>
      <c r="BH26" s="62">
        <v>63912.9</v>
      </c>
      <c r="BI26" s="62">
        <v>79751.45</v>
      </c>
      <c r="BJ26" s="62">
        <v>26532.560000000001</v>
      </c>
      <c r="BK26" s="62">
        <v>0</v>
      </c>
      <c r="BL26" s="62">
        <v>377311.81</v>
      </c>
      <c r="BM26" s="62">
        <v>3498741.86</v>
      </c>
      <c r="BN26" s="62">
        <v>0</v>
      </c>
      <c r="BO26" s="62">
        <v>79894.42</v>
      </c>
      <c r="BP26" s="62">
        <v>88865.18</v>
      </c>
      <c r="BQ26" s="62">
        <v>150453.01</v>
      </c>
      <c r="BR26" s="62">
        <v>95191.7</v>
      </c>
      <c r="BS26" s="62">
        <v>190943.88</v>
      </c>
      <c r="BT26" s="59"/>
      <c r="BU26" s="59"/>
      <c r="BV26" s="59"/>
      <c r="BW26" s="59"/>
      <c r="BX26" s="59"/>
      <c r="BY26" s="59"/>
      <c r="BZ26" s="59"/>
      <c r="CA26" s="59"/>
      <c r="CB26" s="59"/>
    </row>
    <row r="27" spans="1:80" outlineLevel="1" x14ac:dyDescent="0.2">
      <c r="A27" s="7"/>
      <c r="B27" s="2">
        <v>19</v>
      </c>
      <c r="C27" s="9">
        <v>5090</v>
      </c>
      <c r="D27" s="125">
        <v>19</v>
      </c>
      <c r="E27" s="9" t="s">
        <v>24</v>
      </c>
      <c r="F27" s="62"/>
      <c r="G27" s="62">
        <f t="shared" si="1"/>
        <v>0</v>
      </c>
      <c r="H27" s="11"/>
      <c r="I27" s="11"/>
      <c r="J27" s="11"/>
      <c r="K27" s="11"/>
      <c r="L27" s="11"/>
      <c r="M27" s="11"/>
      <c r="N27" s="11"/>
      <c r="O27" s="59"/>
      <c r="P27" s="178">
        <v>25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121.08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41.72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7156.3</v>
      </c>
      <c r="BS27" s="62">
        <v>0</v>
      </c>
      <c r="BT27" s="59"/>
      <c r="BU27" s="59"/>
      <c r="BV27" s="59"/>
      <c r="BW27" s="59"/>
      <c r="BX27" s="59"/>
      <c r="BY27" s="59"/>
      <c r="BZ27" s="59"/>
      <c r="CA27" s="59"/>
      <c r="CB27" s="59"/>
    </row>
    <row r="28" spans="1:80" outlineLevel="1" x14ac:dyDescent="0.2">
      <c r="A28" s="7"/>
      <c r="B28" s="2">
        <v>20</v>
      </c>
      <c r="C28" s="9">
        <v>5095</v>
      </c>
      <c r="D28" s="125">
        <v>20</v>
      </c>
      <c r="E28" s="9" t="s">
        <v>25</v>
      </c>
      <c r="F28" s="62"/>
      <c r="G28" s="62">
        <f t="shared" si="1"/>
        <v>0</v>
      </c>
      <c r="H28" s="11"/>
      <c r="I28" s="11"/>
      <c r="J28" s="11"/>
      <c r="K28" s="11"/>
      <c r="L28" s="11"/>
      <c r="M28" s="11"/>
      <c r="N28" s="11"/>
      <c r="O28" s="59"/>
      <c r="P28" s="178">
        <v>26</v>
      </c>
      <c r="R28" s="62">
        <v>0</v>
      </c>
      <c r="S28" s="62">
        <v>288353.91999999998</v>
      </c>
      <c r="T28" s="62">
        <v>0</v>
      </c>
      <c r="U28" s="62">
        <v>34941</v>
      </c>
      <c r="V28" s="62">
        <v>0</v>
      </c>
      <c r="W28" s="62">
        <v>70756.600000000006</v>
      </c>
      <c r="X28" s="62">
        <v>11705.62</v>
      </c>
      <c r="Y28" s="62">
        <v>4784.42</v>
      </c>
      <c r="Z28" s="62">
        <v>0</v>
      </c>
      <c r="AA28" s="62">
        <v>38158.300000000003</v>
      </c>
      <c r="AB28" s="62">
        <v>182385.29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8762.92</v>
      </c>
      <c r="AI28" s="62">
        <v>0</v>
      </c>
      <c r="AJ28" s="62">
        <v>168148.28</v>
      </c>
      <c r="AK28" s="62">
        <v>49183.58</v>
      </c>
      <c r="AL28" s="62">
        <v>0</v>
      </c>
      <c r="AM28" s="62">
        <v>18997.560000000001</v>
      </c>
      <c r="AN28" s="62">
        <v>8244.6299999999992</v>
      </c>
      <c r="AO28" s="62">
        <v>2766.44</v>
      </c>
      <c r="AP28" s="62">
        <v>0</v>
      </c>
      <c r="AQ28" s="62">
        <v>0</v>
      </c>
      <c r="AR28" s="62">
        <v>8916.6</v>
      </c>
      <c r="AS28" s="62">
        <v>45648.480000000003</v>
      </c>
      <c r="AT28" s="62">
        <v>0</v>
      </c>
      <c r="AU28" s="62">
        <v>81244.800000000003</v>
      </c>
      <c r="AV28" s="62">
        <v>131051.77</v>
      </c>
      <c r="AW28" s="62">
        <v>0</v>
      </c>
      <c r="AX28" s="62">
        <v>81795.88</v>
      </c>
      <c r="AY28" s="62">
        <v>0</v>
      </c>
      <c r="AZ28" s="62">
        <v>33170.269999999997</v>
      </c>
      <c r="BA28" s="62">
        <v>84562.52</v>
      </c>
      <c r="BB28" s="62">
        <v>21321.24</v>
      </c>
      <c r="BC28" s="62">
        <v>58701.11</v>
      </c>
      <c r="BD28" s="62">
        <v>0</v>
      </c>
      <c r="BE28" s="62">
        <v>0</v>
      </c>
      <c r="BF28" s="62">
        <v>41620.400000000001</v>
      </c>
      <c r="BG28" s="62">
        <v>476.76</v>
      </c>
      <c r="BH28" s="62">
        <v>15206</v>
      </c>
      <c r="BI28" s="62">
        <v>-42139.19</v>
      </c>
      <c r="BJ28" s="62">
        <v>1113.28</v>
      </c>
      <c r="BK28" s="62">
        <v>0</v>
      </c>
      <c r="BL28" s="62">
        <v>12456.73</v>
      </c>
      <c r="BM28" s="62">
        <v>0</v>
      </c>
      <c r="BN28" s="62">
        <v>0</v>
      </c>
      <c r="BO28" s="62">
        <v>39512.54</v>
      </c>
      <c r="BP28" s="62">
        <v>0</v>
      </c>
      <c r="BQ28" s="62">
        <v>44378.52</v>
      </c>
      <c r="BR28" s="62">
        <v>48347.37</v>
      </c>
      <c r="BS28" s="62">
        <v>104021.02</v>
      </c>
      <c r="BT28" s="59"/>
      <c r="BU28" s="59"/>
      <c r="BV28" s="59"/>
      <c r="BW28" s="59"/>
      <c r="BX28" s="59"/>
      <c r="BY28" s="59"/>
      <c r="BZ28" s="59"/>
      <c r="CA28" s="59"/>
      <c r="CB28" s="59"/>
    </row>
    <row r="29" spans="1:80" outlineLevel="1" x14ac:dyDescent="0.2">
      <c r="A29" s="7"/>
      <c r="B29" s="2">
        <v>21</v>
      </c>
      <c r="C29" s="9">
        <v>5096</v>
      </c>
      <c r="D29" s="125">
        <v>21</v>
      </c>
      <c r="E29" s="9" t="s">
        <v>26</v>
      </c>
      <c r="F29" s="62"/>
      <c r="G29" s="62">
        <f t="shared" si="1"/>
        <v>0</v>
      </c>
      <c r="H29" s="11"/>
      <c r="I29" s="11"/>
      <c r="J29" s="11"/>
      <c r="K29" s="11"/>
      <c r="L29" s="11"/>
      <c r="M29" s="11"/>
      <c r="N29" s="11"/>
      <c r="O29" s="59"/>
      <c r="P29" s="178">
        <v>27</v>
      </c>
      <c r="R29" s="62">
        <v>0</v>
      </c>
      <c r="S29" s="62">
        <v>4332.25</v>
      </c>
      <c r="T29" s="62">
        <v>50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27146.35</v>
      </c>
      <c r="AF29" s="62">
        <v>979</v>
      </c>
      <c r="AG29" s="62">
        <v>153685.94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1035</v>
      </c>
      <c r="AN29" s="62">
        <v>0</v>
      </c>
      <c r="AO29" s="62">
        <v>0</v>
      </c>
      <c r="AP29" s="62">
        <v>0</v>
      </c>
      <c r="AQ29" s="62">
        <v>126000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27982.02</v>
      </c>
      <c r="BE29" s="62">
        <v>0</v>
      </c>
      <c r="BF29" s="62">
        <v>6900</v>
      </c>
      <c r="BG29" s="62">
        <v>204307.14</v>
      </c>
      <c r="BH29" s="62">
        <v>2154.96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6910.68</v>
      </c>
      <c r="BT29" s="59"/>
      <c r="BU29" s="59"/>
      <c r="BV29" s="59"/>
      <c r="BW29" s="59"/>
      <c r="BX29" s="59"/>
      <c r="BY29" s="59"/>
      <c r="BZ29" s="59"/>
      <c r="CA29" s="59"/>
      <c r="CB29" s="59"/>
    </row>
    <row r="30" spans="1:80" x14ac:dyDescent="0.2">
      <c r="A30" s="7"/>
      <c r="B30" s="2">
        <v>22</v>
      </c>
      <c r="C30" s="12"/>
      <c r="D30" s="125"/>
      <c r="E30" s="13" t="s">
        <v>27</v>
      </c>
      <c r="F30" s="138"/>
      <c r="G30" s="62">
        <f t="shared" si="1"/>
        <v>51658661.620000005</v>
      </c>
      <c r="H30" s="11"/>
      <c r="I30" s="14"/>
      <c r="J30" s="14"/>
      <c r="K30" s="14"/>
      <c r="L30" s="14"/>
      <c r="M30" s="14"/>
      <c r="N30" s="14"/>
      <c r="O30" s="59"/>
      <c r="P30" s="178">
        <v>28</v>
      </c>
      <c r="R30" s="137">
        <v>93267688.730000004</v>
      </c>
      <c r="S30" s="137">
        <v>1754042.52</v>
      </c>
      <c r="T30" s="137">
        <v>412872.13</v>
      </c>
      <c r="U30" s="137">
        <v>3923300</v>
      </c>
      <c r="V30" s="137">
        <v>4640425.13</v>
      </c>
      <c r="W30" s="137">
        <v>2009458.2500000002</v>
      </c>
      <c r="X30" s="137">
        <v>435131.30999999994</v>
      </c>
      <c r="Y30" s="137">
        <v>197694.05000000002</v>
      </c>
      <c r="Z30" s="137">
        <v>52115.43</v>
      </c>
      <c r="AA30" s="137">
        <v>451403.26999999996</v>
      </c>
      <c r="AB30" s="137">
        <v>11910403.199999997</v>
      </c>
      <c r="AC30" s="137">
        <v>1964880.7</v>
      </c>
      <c r="AD30" s="137">
        <v>7838400.2800000003</v>
      </c>
      <c r="AE30" s="137">
        <v>1165660.57</v>
      </c>
      <c r="AF30" s="137">
        <v>1373126.38</v>
      </c>
      <c r="AG30" s="137">
        <v>1664498.3299999998</v>
      </c>
      <c r="AH30" s="137">
        <v>996081.07000000018</v>
      </c>
      <c r="AI30" s="137">
        <v>466952.49000000005</v>
      </c>
      <c r="AJ30" s="137">
        <v>6426691.8400000008</v>
      </c>
      <c r="AK30" s="137">
        <v>979661.99000000011</v>
      </c>
      <c r="AL30" s="137">
        <v>1447830.6100099999</v>
      </c>
      <c r="AM30" s="137">
        <v>148891.32999999999</v>
      </c>
      <c r="AN30" s="137">
        <v>22383.71</v>
      </c>
      <c r="AO30" s="137">
        <v>116891.27</v>
      </c>
      <c r="AP30" s="137">
        <v>159456032.31999999</v>
      </c>
      <c r="AQ30" s="137">
        <v>24200299.82</v>
      </c>
      <c r="AR30" s="137">
        <v>1370149.06</v>
      </c>
      <c r="AS30" s="137">
        <v>2528864.9500000002</v>
      </c>
      <c r="AT30" s="137">
        <v>402524.69000000006</v>
      </c>
      <c r="AU30" s="137">
        <v>375551.86999999994</v>
      </c>
      <c r="AV30" s="137">
        <v>12424009.219999999</v>
      </c>
      <c r="AW30" s="137">
        <v>3130870</v>
      </c>
      <c r="AX30" s="137">
        <v>2951370.39</v>
      </c>
      <c r="AY30" s="137">
        <v>5052380.4800000004</v>
      </c>
      <c r="AZ30" s="137">
        <v>767086.86</v>
      </c>
      <c r="BA30" s="137">
        <v>988643.85000000009</v>
      </c>
      <c r="BB30" s="137">
        <v>916320.99</v>
      </c>
      <c r="BC30" s="137">
        <v>8907878.8300000001</v>
      </c>
      <c r="BD30" s="137">
        <v>797112.79000000015</v>
      </c>
      <c r="BE30" s="137">
        <v>1460154.8900000001</v>
      </c>
      <c r="BF30" s="137">
        <v>771808.60000000009</v>
      </c>
      <c r="BG30" s="137">
        <v>3834800.0100000007</v>
      </c>
      <c r="BH30" s="137">
        <v>306880.00000000006</v>
      </c>
      <c r="BI30" s="137">
        <v>251389.47000000003</v>
      </c>
      <c r="BJ30" s="137">
        <v>609347.13000000012</v>
      </c>
      <c r="BK30" s="137">
        <v>3231197.0500000012</v>
      </c>
      <c r="BL30" s="137">
        <v>558348.71</v>
      </c>
      <c r="BM30" s="137">
        <v>51658661.620000005</v>
      </c>
      <c r="BN30" s="137">
        <v>42891.009999999995</v>
      </c>
      <c r="BO30" s="137">
        <v>1659436.1600000001</v>
      </c>
      <c r="BP30" s="137">
        <v>446201.75000000006</v>
      </c>
      <c r="BQ30" s="137">
        <v>620655.23</v>
      </c>
      <c r="BR30" s="137">
        <v>11542628.9</v>
      </c>
      <c r="BS30" s="137">
        <v>5783829.0799999982</v>
      </c>
      <c r="BT30" s="59"/>
      <c r="BU30" s="59"/>
      <c r="BV30" s="59"/>
      <c r="BW30" s="59"/>
      <c r="BX30" s="22"/>
      <c r="BY30" s="22"/>
      <c r="BZ30" s="22"/>
      <c r="CA30" s="22"/>
      <c r="CB30" s="22"/>
    </row>
    <row r="31" spans="1:80" outlineLevel="1" x14ac:dyDescent="0.2">
      <c r="A31" s="7"/>
      <c r="B31" s="2">
        <v>23</v>
      </c>
      <c r="C31" s="9">
        <v>5105</v>
      </c>
      <c r="D31" s="125">
        <v>22</v>
      </c>
      <c r="E31" s="9" t="s">
        <v>29</v>
      </c>
      <c r="F31" s="62"/>
      <c r="G31" s="62">
        <f t="shared" si="1"/>
        <v>22686910.5</v>
      </c>
      <c r="H31" s="11"/>
      <c r="I31" s="11"/>
      <c r="J31" s="11"/>
      <c r="K31" s="11"/>
      <c r="L31" s="11"/>
      <c r="M31" s="11"/>
      <c r="N31" s="11"/>
      <c r="O31" s="59"/>
      <c r="P31" s="178">
        <v>29</v>
      </c>
      <c r="R31" s="62">
        <v>16918292.129999999</v>
      </c>
      <c r="S31" s="62">
        <v>100017.52</v>
      </c>
      <c r="T31" s="62">
        <v>0</v>
      </c>
      <c r="U31" s="62">
        <v>0</v>
      </c>
      <c r="V31" s="62">
        <v>0</v>
      </c>
      <c r="W31" s="62">
        <v>23728.2</v>
      </c>
      <c r="X31" s="62">
        <v>21706.14</v>
      </c>
      <c r="Y31" s="62">
        <v>0</v>
      </c>
      <c r="Z31" s="62">
        <v>0</v>
      </c>
      <c r="AA31" s="62">
        <v>0</v>
      </c>
      <c r="AB31" s="62">
        <v>503978.34</v>
      </c>
      <c r="AC31" s="62">
        <v>1100737.1200000001</v>
      </c>
      <c r="AD31" s="62">
        <v>0</v>
      </c>
      <c r="AE31" s="62">
        <v>156026.57999999999</v>
      </c>
      <c r="AF31" s="62">
        <v>0</v>
      </c>
      <c r="AG31" s="62">
        <v>9913.68</v>
      </c>
      <c r="AH31" s="62">
        <v>0</v>
      </c>
      <c r="AI31" s="62">
        <v>84436.53</v>
      </c>
      <c r="AJ31" s="62">
        <v>0</v>
      </c>
      <c r="AK31" s="62">
        <v>256820.74</v>
      </c>
      <c r="AL31" s="62">
        <v>0</v>
      </c>
      <c r="AM31" s="62">
        <v>16659.650000000001</v>
      </c>
      <c r="AN31" s="62">
        <v>0</v>
      </c>
      <c r="AO31" s="62">
        <v>1000</v>
      </c>
      <c r="AP31" s="62">
        <v>12566490.77</v>
      </c>
      <c r="AQ31" s="62">
        <v>0</v>
      </c>
      <c r="AR31" s="62">
        <v>0</v>
      </c>
      <c r="AS31" s="62">
        <v>58049.56</v>
      </c>
      <c r="AT31" s="62">
        <v>0</v>
      </c>
      <c r="AU31" s="62">
        <v>505029.71</v>
      </c>
      <c r="AV31" s="62">
        <v>1971565.46</v>
      </c>
      <c r="AW31" s="62">
        <v>0</v>
      </c>
      <c r="AX31" s="62">
        <v>105574.18</v>
      </c>
      <c r="AY31" s="62">
        <v>402393.43</v>
      </c>
      <c r="AZ31" s="62">
        <v>132.68</v>
      </c>
      <c r="BA31" s="62">
        <v>502326.21</v>
      </c>
      <c r="BB31" s="62">
        <v>0</v>
      </c>
      <c r="BC31" s="62">
        <v>574830.63</v>
      </c>
      <c r="BD31" s="62">
        <v>0</v>
      </c>
      <c r="BE31" s="62">
        <v>211261.32</v>
      </c>
      <c r="BF31" s="62">
        <v>48388.17</v>
      </c>
      <c r="BG31" s="62">
        <v>0</v>
      </c>
      <c r="BH31" s="62">
        <v>0</v>
      </c>
      <c r="BI31" s="62">
        <v>0</v>
      </c>
      <c r="BJ31" s="62">
        <v>0</v>
      </c>
      <c r="BK31" s="62">
        <v>1905858.3</v>
      </c>
      <c r="BL31" s="62">
        <v>3963.01</v>
      </c>
      <c r="BM31" s="62">
        <v>22686910.5</v>
      </c>
      <c r="BN31" s="62">
        <v>61018.22</v>
      </c>
      <c r="BO31" s="62">
        <v>104046.06</v>
      </c>
      <c r="BP31" s="62">
        <v>87850.63</v>
      </c>
      <c r="BQ31" s="62">
        <v>0</v>
      </c>
      <c r="BR31" s="62">
        <v>0</v>
      </c>
      <c r="BS31" s="62">
        <v>166702.01</v>
      </c>
      <c r="BT31" s="59"/>
      <c r="BU31" s="59"/>
      <c r="BV31" s="59"/>
      <c r="BW31" s="59"/>
      <c r="BX31" s="59"/>
      <c r="BY31" s="59"/>
      <c r="BZ31" s="59"/>
      <c r="CA31" s="59"/>
      <c r="CB31" s="59"/>
    </row>
    <row r="32" spans="1:80" outlineLevel="1" x14ac:dyDescent="0.2">
      <c r="A32" s="7"/>
      <c r="B32" s="2">
        <v>24</v>
      </c>
      <c r="C32" s="9">
        <v>5110</v>
      </c>
      <c r="D32" s="125">
        <v>23</v>
      </c>
      <c r="E32" s="9" t="s">
        <v>30</v>
      </c>
      <c r="F32" s="62"/>
      <c r="G32" s="62">
        <f t="shared" si="1"/>
        <v>15617200.859999999</v>
      </c>
      <c r="H32" s="11"/>
      <c r="I32" s="11"/>
      <c r="J32" s="11"/>
      <c r="K32" s="11"/>
      <c r="L32" s="11"/>
      <c r="M32" s="11"/>
      <c r="N32" s="11"/>
      <c r="O32" s="59"/>
      <c r="P32" s="178">
        <v>30</v>
      </c>
      <c r="R32" s="62">
        <v>1443703.58</v>
      </c>
      <c r="S32" s="62">
        <v>1231.98</v>
      </c>
      <c r="T32" s="62">
        <v>0</v>
      </c>
      <c r="U32" s="62">
        <v>0</v>
      </c>
      <c r="V32" s="62">
        <v>569211.57999999996</v>
      </c>
      <c r="W32" s="62">
        <v>122092.65</v>
      </c>
      <c r="X32" s="62">
        <v>0</v>
      </c>
      <c r="Y32" s="62">
        <v>0</v>
      </c>
      <c r="Z32" s="62">
        <v>8681.89</v>
      </c>
      <c r="AA32" s="62">
        <v>0</v>
      </c>
      <c r="AB32" s="62">
        <v>9544.7800000000007</v>
      </c>
      <c r="AC32" s="62">
        <v>0</v>
      </c>
      <c r="AD32" s="62">
        <v>0</v>
      </c>
      <c r="AE32" s="62">
        <v>31614.58</v>
      </c>
      <c r="AF32" s="62">
        <v>0</v>
      </c>
      <c r="AG32" s="62">
        <v>0</v>
      </c>
      <c r="AH32" s="62">
        <v>16934.39</v>
      </c>
      <c r="AI32" s="62">
        <v>8515.7999999999993</v>
      </c>
      <c r="AJ32" s="62">
        <v>59459.79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2067573.9</v>
      </c>
      <c r="AQ32" s="62">
        <v>0</v>
      </c>
      <c r="AR32" s="62">
        <v>0</v>
      </c>
      <c r="AS32" s="62">
        <v>83200.850000000006</v>
      </c>
      <c r="AT32" s="62">
        <v>0</v>
      </c>
      <c r="AU32" s="62">
        <v>0</v>
      </c>
      <c r="AV32" s="62">
        <v>98823.8</v>
      </c>
      <c r="AW32" s="62">
        <v>0</v>
      </c>
      <c r="AX32" s="62">
        <v>0</v>
      </c>
      <c r="AY32" s="62">
        <v>0</v>
      </c>
      <c r="AZ32" s="62">
        <v>0</v>
      </c>
      <c r="BA32" s="62">
        <v>47279.64</v>
      </c>
      <c r="BB32" s="62">
        <v>0</v>
      </c>
      <c r="BC32" s="62">
        <v>32451.49</v>
      </c>
      <c r="BD32" s="62">
        <v>0</v>
      </c>
      <c r="BE32" s="62">
        <v>33092.17</v>
      </c>
      <c r="BF32" s="62">
        <v>13871.77</v>
      </c>
      <c r="BG32" s="62">
        <v>109918.33</v>
      </c>
      <c r="BH32" s="62">
        <v>0</v>
      </c>
      <c r="BI32" s="62">
        <v>0</v>
      </c>
      <c r="BJ32" s="62">
        <v>0</v>
      </c>
      <c r="BK32" s="62">
        <v>10413.91</v>
      </c>
      <c r="BL32" s="62">
        <v>0</v>
      </c>
      <c r="BM32" s="62">
        <v>15617200.859999999</v>
      </c>
      <c r="BN32" s="62">
        <v>0</v>
      </c>
      <c r="BO32" s="62">
        <v>15047.06</v>
      </c>
      <c r="BP32" s="62">
        <v>0</v>
      </c>
      <c r="BQ32" s="62">
        <v>3413.4</v>
      </c>
      <c r="BR32" s="62">
        <v>207373.54</v>
      </c>
      <c r="BS32" s="62">
        <v>2918.53</v>
      </c>
      <c r="BT32" s="59"/>
      <c r="BU32" s="59"/>
      <c r="BV32" s="59"/>
      <c r="BW32" s="59"/>
      <c r="BX32" s="59"/>
      <c r="BY32" s="59"/>
      <c r="BZ32" s="59"/>
      <c r="CA32" s="59"/>
      <c r="CB32" s="59"/>
    </row>
    <row r="33" spans="2:80" outlineLevel="1" x14ac:dyDescent="0.2">
      <c r="B33" s="2">
        <v>25</v>
      </c>
      <c r="C33" s="9">
        <v>5112</v>
      </c>
      <c r="D33" s="125">
        <v>24</v>
      </c>
      <c r="E33" s="9" t="s">
        <v>31</v>
      </c>
      <c r="F33" s="62"/>
      <c r="G33" s="62">
        <f t="shared" si="1"/>
        <v>1535848.79</v>
      </c>
      <c r="H33" s="11"/>
      <c r="I33" s="11"/>
      <c r="J33" s="11"/>
      <c r="K33" s="11"/>
      <c r="L33" s="11"/>
      <c r="M33" s="11"/>
      <c r="N33" s="11"/>
      <c r="O33" s="59"/>
      <c r="P33" s="178">
        <v>31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554860.42000000004</v>
      </c>
      <c r="AE33" s="62">
        <v>0</v>
      </c>
      <c r="AF33" s="62">
        <v>0</v>
      </c>
      <c r="AG33" s="62">
        <v>0</v>
      </c>
      <c r="AH33" s="62">
        <v>26183.78</v>
      </c>
      <c r="AI33" s="62">
        <v>23323.73</v>
      </c>
      <c r="AJ33" s="62">
        <v>0</v>
      </c>
      <c r="AK33" s="62">
        <v>26470.84</v>
      </c>
      <c r="AL33" s="62">
        <v>0</v>
      </c>
      <c r="AM33" s="62">
        <v>0</v>
      </c>
      <c r="AN33" s="62">
        <v>0</v>
      </c>
      <c r="AO33" s="62">
        <v>0</v>
      </c>
      <c r="AP33" s="62">
        <v>1032886.73</v>
      </c>
      <c r="AQ33" s="62">
        <v>505347.16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0</v>
      </c>
      <c r="AY33" s="62">
        <v>6532.38</v>
      </c>
      <c r="AZ33" s="62">
        <v>70306.33</v>
      </c>
      <c r="BA33" s="62">
        <v>0</v>
      </c>
      <c r="BB33" s="62">
        <v>3213.41</v>
      </c>
      <c r="BC33" s="62">
        <v>51693.7</v>
      </c>
      <c r="BD33" s="62">
        <v>0</v>
      </c>
      <c r="BE33" s="62">
        <v>0</v>
      </c>
      <c r="BF33" s="62">
        <v>0</v>
      </c>
      <c r="BG33" s="62">
        <v>65495.89</v>
      </c>
      <c r="BH33" s="62">
        <v>0</v>
      </c>
      <c r="BI33" s="62">
        <v>0</v>
      </c>
      <c r="BJ33" s="62">
        <v>0</v>
      </c>
      <c r="BK33" s="62">
        <v>3590.17</v>
      </c>
      <c r="BL33" s="62">
        <v>0</v>
      </c>
      <c r="BM33" s="62">
        <v>1535848.79</v>
      </c>
      <c r="BN33" s="62">
        <v>0</v>
      </c>
      <c r="BO33" s="62">
        <v>0</v>
      </c>
      <c r="BP33" s="62">
        <v>0</v>
      </c>
      <c r="BQ33" s="62">
        <v>0</v>
      </c>
      <c r="BR33" s="62">
        <v>791683.91</v>
      </c>
      <c r="BS33" s="62">
        <v>12071.14</v>
      </c>
      <c r="BT33" s="59"/>
      <c r="BU33" s="59"/>
      <c r="BV33" s="59"/>
      <c r="BW33" s="59"/>
      <c r="BX33" s="59"/>
      <c r="BY33" s="59"/>
      <c r="BZ33" s="59"/>
      <c r="CA33" s="59"/>
      <c r="CB33" s="59"/>
    </row>
    <row r="34" spans="2:80" outlineLevel="1" x14ac:dyDescent="0.2">
      <c r="B34" s="2">
        <v>26</v>
      </c>
      <c r="C34" s="9">
        <v>5114</v>
      </c>
      <c r="D34" s="125">
        <v>25</v>
      </c>
      <c r="E34" s="9" t="s">
        <v>32</v>
      </c>
      <c r="F34" s="62"/>
      <c r="G34" s="62">
        <f t="shared" si="1"/>
        <v>1655160.87</v>
      </c>
      <c r="H34" s="11"/>
      <c r="I34" s="11"/>
      <c r="J34" s="11"/>
      <c r="K34" s="11"/>
      <c r="L34" s="11"/>
      <c r="M34" s="11"/>
      <c r="N34" s="11"/>
      <c r="O34" s="59"/>
      <c r="P34" s="178">
        <v>32</v>
      </c>
      <c r="R34" s="62">
        <v>5890749.1299999999</v>
      </c>
      <c r="S34" s="62">
        <v>14027.13</v>
      </c>
      <c r="T34" s="62">
        <v>8054.62</v>
      </c>
      <c r="U34" s="62">
        <v>92852</v>
      </c>
      <c r="V34" s="62">
        <v>529672.62</v>
      </c>
      <c r="W34" s="62">
        <v>64217.73</v>
      </c>
      <c r="X34" s="62">
        <v>31337.27</v>
      </c>
      <c r="Y34" s="62">
        <v>0</v>
      </c>
      <c r="Z34" s="62">
        <v>10543.83</v>
      </c>
      <c r="AA34" s="62">
        <v>0</v>
      </c>
      <c r="AB34" s="62">
        <v>438952.47</v>
      </c>
      <c r="AC34" s="62">
        <v>173346.96</v>
      </c>
      <c r="AD34" s="62">
        <v>4078.55</v>
      </c>
      <c r="AE34" s="62">
        <v>57548.6</v>
      </c>
      <c r="AF34" s="62">
        <v>56892.06</v>
      </c>
      <c r="AG34" s="62">
        <v>0</v>
      </c>
      <c r="AH34" s="62">
        <v>127.46</v>
      </c>
      <c r="AI34" s="62">
        <v>0</v>
      </c>
      <c r="AJ34" s="62">
        <v>59236.29</v>
      </c>
      <c r="AK34" s="62">
        <v>0</v>
      </c>
      <c r="AL34" s="62">
        <v>82066.77</v>
      </c>
      <c r="AM34" s="62">
        <v>0</v>
      </c>
      <c r="AN34" s="62">
        <v>0</v>
      </c>
      <c r="AO34" s="62">
        <v>0</v>
      </c>
      <c r="AP34" s="62">
        <v>9726350.0500000007</v>
      </c>
      <c r="AQ34" s="62">
        <v>631317.74</v>
      </c>
      <c r="AR34" s="62">
        <v>77408.84</v>
      </c>
      <c r="AS34" s="62">
        <v>186815.37</v>
      </c>
      <c r="AT34" s="62">
        <v>0</v>
      </c>
      <c r="AU34" s="62">
        <v>68391.37</v>
      </c>
      <c r="AV34" s="62">
        <v>926994.39</v>
      </c>
      <c r="AW34" s="62">
        <v>0</v>
      </c>
      <c r="AX34" s="62">
        <v>90322.93</v>
      </c>
      <c r="AY34" s="62">
        <v>40476.74</v>
      </c>
      <c r="AZ34" s="62">
        <v>6610.5</v>
      </c>
      <c r="BA34" s="62">
        <v>148899.65</v>
      </c>
      <c r="BB34" s="62">
        <v>13712.84</v>
      </c>
      <c r="BC34" s="62">
        <v>202799.41</v>
      </c>
      <c r="BD34" s="62">
        <v>1459.4</v>
      </c>
      <c r="BE34" s="62">
        <v>350071.02</v>
      </c>
      <c r="BF34" s="62">
        <v>120817.23</v>
      </c>
      <c r="BG34" s="62">
        <v>155872.22</v>
      </c>
      <c r="BH34" s="62">
        <v>353.66</v>
      </c>
      <c r="BI34" s="62">
        <v>123395.5</v>
      </c>
      <c r="BJ34" s="62">
        <v>0</v>
      </c>
      <c r="BK34" s="62">
        <v>197295.98</v>
      </c>
      <c r="BL34" s="62">
        <v>30.96</v>
      </c>
      <c r="BM34" s="62">
        <v>1655160.87</v>
      </c>
      <c r="BN34" s="62">
        <v>0</v>
      </c>
      <c r="BO34" s="62">
        <v>64083.44</v>
      </c>
      <c r="BP34" s="62">
        <v>24845.67</v>
      </c>
      <c r="BQ34" s="62">
        <v>280817.71000000002</v>
      </c>
      <c r="BR34" s="62">
        <v>234334.68</v>
      </c>
      <c r="BS34" s="62">
        <v>0</v>
      </c>
      <c r="BT34" s="59"/>
      <c r="BU34" s="59"/>
      <c r="BV34" s="59"/>
      <c r="BW34" s="59"/>
      <c r="BX34" s="59"/>
      <c r="BY34" s="59"/>
      <c r="BZ34" s="59"/>
      <c r="CA34" s="59"/>
      <c r="CB34" s="59"/>
    </row>
    <row r="35" spans="2:80" outlineLevel="1" x14ac:dyDescent="0.2">
      <c r="B35" s="2">
        <v>27</v>
      </c>
      <c r="C35" s="9">
        <v>5120</v>
      </c>
      <c r="D35" s="125">
        <v>26</v>
      </c>
      <c r="E35" s="9" t="s">
        <v>33</v>
      </c>
      <c r="F35" s="62"/>
      <c r="G35" s="62">
        <f t="shared" si="1"/>
        <v>1751461.01</v>
      </c>
      <c r="H35" s="11"/>
      <c r="I35" s="11"/>
      <c r="J35" s="11"/>
      <c r="K35" s="11"/>
      <c r="L35" s="11"/>
      <c r="M35" s="11"/>
      <c r="N35" s="11"/>
      <c r="O35" s="59"/>
      <c r="P35" s="178">
        <v>33</v>
      </c>
      <c r="R35" s="62">
        <v>-1635.7</v>
      </c>
      <c r="S35" s="62">
        <v>89308.15</v>
      </c>
      <c r="T35" s="62">
        <v>5407.53</v>
      </c>
      <c r="U35" s="62">
        <v>3265</v>
      </c>
      <c r="V35" s="62">
        <v>113043.74</v>
      </c>
      <c r="W35" s="62">
        <v>57661.3</v>
      </c>
      <c r="X35" s="62">
        <v>44284.83</v>
      </c>
      <c r="Y35" s="62">
        <v>2839.14</v>
      </c>
      <c r="Z35" s="62">
        <v>7174.02</v>
      </c>
      <c r="AA35" s="62">
        <v>69640.3</v>
      </c>
      <c r="AB35" s="62">
        <v>69371.820000000007</v>
      </c>
      <c r="AC35" s="62">
        <v>167467.35</v>
      </c>
      <c r="AD35" s="62">
        <v>1095880.5</v>
      </c>
      <c r="AE35" s="62">
        <v>11740.6</v>
      </c>
      <c r="AF35" s="62">
        <v>83678.75</v>
      </c>
      <c r="AG35" s="62">
        <v>97518.18</v>
      </c>
      <c r="AH35" s="62">
        <v>113834.78</v>
      </c>
      <c r="AI35" s="62">
        <v>5907.28</v>
      </c>
      <c r="AJ35" s="62">
        <v>72412.92</v>
      </c>
      <c r="AK35" s="62">
        <v>60254.05</v>
      </c>
      <c r="AL35" s="62">
        <v>6902.56</v>
      </c>
      <c r="AM35" s="62">
        <v>97493.52</v>
      </c>
      <c r="AN35" s="62">
        <v>15085.75</v>
      </c>
      <c r="AO35" s="62">
        <v>22698.880000000001</v>
      </c>
      <c r="AP35" s="62">
        <v>22684071.960000001</v>
      </c>
      <c r="AQ35" s="62">
        <v>3104012.85</v>
      </c>
      <c r="AR35" s="62">
        <v>39382.18</v>
      </c>
      <c r="AS35" s="62">
        <v>102527.75</v>
      </c>
      <c r="AT35" s="62">
        <v>0</v>
      </c>
      <c r="AU35" s="62">
        <v>92014.93</v>
      </c>
      <c r="AV35" s="62">
        <v>478614.13</v>
      </c>
      <c r="AW35" s="62">
        <v>275249</v>
      </c>
      <c r="AX35" s="62">
        <v>32575.43</v>
      </c>
      <c r="AY35" s="62">
        <v>200614.2</v>
      </c>
      <c r="AZ35" s="62">
        <v>32300</v>
      </c>
      <c r="BA35" s="62">
        <v>77078.509999999995</v>
      </c>
      <c r="BB35" s="62">
        <v>46055.48</v>
      </c>
      <c r="BC35" s="62">
        <v>56344.82</v>
      </c>
      <c r="BD35" s="62">
        <v>1520.85</v>
      </c>
      <c r="BE35" s="62">
        <v>112283.56</v>
      </c>
      <c r="BF35" s="62">
        <v>76827.89</v>
      </c>
      <c r="BG35" s="62">
        <v>17064.75</v>
      </c>
      <c r="BH35" s="62">
        <v>1530.26</v>
      </c>
      <c r="BI35" s="62">
        <v>43471.05</v>
      </c>
      <c r="BJ35" s="62">
        <v>40856.980000000003</v>
      </c>
      <c r="BK35" s="62">
        <v>440804.53</v>
      </c>
      <c r="BL35" s="62">
        <v>6670.64</v>
      </c>
      <c r="BM35" s="62">
        <v>1751461.01</v>
      </c>
      <c r="BN35" s="62">
        <v>55184.39</v>
      </c>
      <c r="BO35" s="62">
        <v>116327.59</v>
      </c>
      <c r="BP35" s="62">
        <v>17152.36</v>
      </c>
      <c r="BQ35" s="62">
        <v>169037.23</v>
      </c>
      <c r="BR35" s="62">
        <v>630331.02</v>
      </c>
      <c r="BS35" s="62">
        <v>223341.63</v>
      </c>
      <c r="BT35" s="59"/>
      <c r="BU35" s="59"/>
      <c r="BV35" s="59"/>
      <c r="BW35" s="59"/>
      <c r="BX35" s="59"/>
      <c r="BY35" s="59"/>
      <c r="BZ35" s="59"/>
      <c r="CA35" s="59"/>
      <c r="CB35" s="59"/>
    </row>
    <row r="36" spans="2:80" outlineLevel="1" x14ac:dyDescent="0.2">
      <c r="B36" s="2">
        <v>28</v>
      </c>
      <c r="C36" s="9">
        <v>5125</v>
      </c>
      <c r="D36" s="125">
        <v>27</v>
      </c>
      <c r="E36" s="9" t="s">
        <v>34</v>
      </c>
      <c r="F36" s="62"/>
      <c r="G36" s="62">
        <f t="shared" si="1"/>
        <v>7291416.2599999998</v>
      </c>
      <c r="H36" s="11"/>
      <c r="I36" s="11"/>
      <c r="J36" s="11"/>
      <c r="K36" s="11"/>
      <c r="L36" s="11"/>
      <c r="M36" s="11"/>
      <c r="N36" s="11"/>
      <c r="O36" s="59"/>
      <c r="P36" s="178">
        <v>34</v>
      </c>
      <c r="R36" s="62">
        <v>1152652.3400000001</v>
      </c>
      <c r="S36" s="62">
        <v>625002.65</v>
      </c>
      <c r="T36" s="62">
        <v>35067.360000000001</v>
      </c>
      <c r="U36" s="62">
        <v>47118</v>
      </c>
      <c r="V36" s="62">
        <v>1893100.6</v>
      </c>
      <c r="W36" s="62">
        <v>419010.81</v>
      </c>
      <c r="X36" s="62">
        <v>16906.71</v>
      </c>
      <c r="Y36" s="62">
        <v>34629.83</v>
      </c>
      <c r="Z36" s="62">
        <v>7241.76</v>
      </c>
      <c r="AA36" s="62">
        <v>121347.94</v>
      </c>
      <c r="AB36" s="62">
        <v>624516.97</v>
      </c>
      <c r="AC36" s="62">
        <v>416108.76</v>
      </c>
      <c r="AD36" s="62">
        <v>0</v>
      </c>
      <c r="AE36" s="62">
        <v>47042.99</v>
      </c>
      <c r="AF36" s="62">
        <v>184264.23</v>
      </c>
      <c r="AG36" s="62">
        <v>269510.17</v>
      </c>
      <c r="AH36" s="62">
        <v>111440.44</v>
      </c>
      <c r="AI36" s="62">
        <v>7430.77</v>
      </c>
      <c r="AJ36" s="62">
        <v>90065.32</v>
      </c>
      <c r="AK36" s="62">
        <v>65305.34</v>
      </c>
      <c r="AL36" s="62">
        <v>0</v>
      </c>
      <c r="AM36" s="62">
        <v>133095.74</v>
      </c>
      <c r="AN36" s="62">
        <v>9999.4500000000007</v>
      </c>
      <c r="AO36" s="62">
        <v>44705.15</v>
      </c>
      <c r="AP36" s="62">
        <v>37949003.560000002</v>
      </c>
      <c r="AQ36" s="62">
        <v>1133500.95</v>
      </c>
      <c r="AR36" s="62">
        <v>65157.88</v>
      </c>
      <c r="AS36" s="62">
        <v>265350.96000000002</v>
      </c>
      <c r="AT36" s="62">
        <v>0</v>
      </c>
      <c r="AU36" s="62">
        <v>170801.53</v>
      </c>
      <c r="AV36" s="62">
        <v>1807614.98</v>
      </c>
      <c r="AW36" s="62">
        <v>363206</v>
      </c>
      <c r="AX36" s="62">
        <v>246285</v>
      </c>
      <c r="AY36" s="62">
        <v>959888.89</v>
      </c>
      <c r="AZ36" s="62">
        <v>56695.42</v>
      </c>
      <c r="BA36" s="62">
        <v>263872.21999999997</v>
      </c>
      <c r="BB36" s="62">
        <v>316269.26</v>
      </c>
      <c r="BC36" s="62">
        <v>-47809.43</v>
      </c>
      <c r="BD36" s="62">
        <v>36985.769999999997</v>
      </c>
      <c r="BE36" s="62">
        <v>0</v>
      </c>
      <c r="BF36" s="62">
        <v>99398.33</v>
      </c>
      <c r="BG36" s="62">
        <v>753021.16</v>
      </c>
      <c r="BH36" s="62">
        <v>5391.99</v>
      </c>
      <c r="BI36" s="62">
        <v>202003.67</v>
      </c>
      <c r="BJ36" s="62">
        <v>0</v>
      </c>
      <c r="BK36" s="62">
        <v>2030698.15</v>
      </c>
      <c r="BL36" s="62">
        <v>32178.16</v>
      </c>
      <c r="BM36" s="62">
        <v>7291416.2599999998</v>
      </c>
      <c r="BN36" s="62">
        <v>103439.03999999999</v>
      </c>
      <c r="BO36" s="62">
        <v>647867.63</v>
      </c>
      <c r="BP36" s="62">
        <v>15933.14</v>
      </c>
      <c r="BQ36" s="62">
        <v>379356.26</v>
      </c>
      <c r="BR36" s="62">
        <v>1456811.74</v>
      </c>
      <c r="BS36" s="62">
        <v>1080977.3600000001</v>
      </c>
      <c r="BT36" s="59"/>
      <c r="BU36" s="59"/>
      <c r="BV36" s="59"/>
      <c r="BW36" s="59"/>
      <c r="BX36" s="59"/>
      <c r="BY36" s="59"/>
      <c r="BZ36" s="59"/>
      <c r="CA36" s="59"/>
      <c r="CB36" s="59"/>
    </row>
    <row r="37" spans="2:80" outlineLevel="1" x14ac:dyDescent="0.2">
      <c r="B37" s="2">
        <v>29</v>
      </c>
      <c r="C37" s="9">
        <v>5130</v>
      </c>
      <c r="D37" s="125">
        <v>28</v>
      </c>
      <c r="E37" s="9" t="s">
        <v>35</v>
      </c>
      <c r="F37" s="62"/>
      <c r="G37" s="62">
        <f t="shared" si="1"/>
        <v>619489.35</v>
      </c>
      <c r="H37" s="11"/>
      <c r="I37" s="11"/>
      <c r="J37" s="11"/>
      <c r="K37" s="11"/>
      <c r="L37" s="11"/>
      <c r="M37" s="11"/>
      <c r="N37" s="11"/>
      <c r="O37" s="59"/>
      <c r="P37" s="178">
        <v>35</v>
      </c>
      <c r="R37" s="62">
        <v>0</v>
      </c>
      <c r="S37" s="62">
        <v>299228.28000000003</v>
      </c>
      <c r="T37" s="62">
        <v>3308.41</v>
      </c>
      <c r="U37" s="62">
        <v>238240</v>
      </c>
      <c r="V37" s="62">
        <v>559444.09</v>
      </c>
      <c r="W37" s="62">
        <v>326722.18</v>
      </c>
      <c r="X37" s="62">
        <v>106332.72</v>
      </c>
      <c r="Y37" s="62">
        <v>0</v>
      </c>
      <c r="Z37" s="62">
        <v>0</v>
      </c>
      <c r="AA37" s="62">
        <v>82693.210000000006</v>
      </c>
      <c r="AB37" s="62">
        <v>38661.01</v>
      </c>
      <c r="AC37" s="62">
        <v>304231.7</v>
      </c>
      <c r="AD37" s="62">
        <v>119851.78</v>
      </c>
      <c r="AE37" s="62">
        <v>244453.02</v>
      </c>
      <c r="AF37" s="62">
        <v>302145.26</v>
      </c>
      <c r="AG37" s="62">
        <v>180738.29</v>
      </c>
      <c r="AH37" s="62">
        <v>949266.45</v>
      </c>
      <c r="AI37" s="62">
        <v>11289.47</v>
      </c>
      <c r="AJ37" s="62">
        <v>318031.19</v>
      </c>
      <c r="AK37" s="62">
        <v>44991.07</v>
      </c>
      <c r="AL37" s="62">
        <v>0</v>
      </c>
      <c r="AM37" s="62">
        <v>820.69</v>
      </c>
      <c r="AN37" s="62">
        <v>0</v>
      </c>
      <c r="AO37" s="62">
        <v>12505.2</v>
      </c>
      <c r="AP37" s="62">
        <v>10159873.439999999</v>
      </c>
      <c r="AQ37" s="62">
        <v>2433132.12</v>
      </c>
      <c r="AR37" s="62">
        <v>245411.62</v>
      </c>
      <c r="AS37" s="62">
        <v>93930.11</v>
      </c>
      <c r="AT37" s="62">
        <v>210237.89</v>
      </c>
      <c r="AU37" s="62">
        <v>810237.65</v>
      </c>
      <c r="AV37" s="62">
        <v>240010.15</v>
      </c>
      <c r="AW37" s="62">
        <v>0</v>
      </c>
      <c r="AX37" s="62">
        <v>0</v>
      </c>
      <c r="AY37" s="62">
        <v>265949.92</v>
      </c>
      <c r="AZ37" s="62">
        <v>68984.34</v>
      </c>
      <c r="BA37" s="62">
        <v>310748.67</v>
      </c>
      <c r="BB37" s="62">
        <v>112874.02</v>
      </c>
      <c r="BC37" s="62">
        <v>17106.330000000002</v>
      </c>
      <c r="BD37" s="62">
        <v>22022.34</v>
      </c>
      <c r="BE37" s="62">
        <v>0</v>
      </c>
      <c r="BF37" s="62">
        <v>47796.15</v>
      </c>
      <c r="BG37" s="62">
        <v>20272.650000000001</v>
      </c>
      <c r="BH37" s="62">
        <v>14364.31</v>
      </c>
      <c r="BI37" s="62">
        <v>75316.179999999993</v>
      </c>
      <c r="BJ37" s="62">
        <v>0</v>
      </c>
      <c r="BK37" s="62">
        <v>501884.57</v>
      </c>
      <c r="BL37" s="62">
        <v>22098.36</v>
      </c>
      <c r="BM37" s="62">
        <v>619489.35</v>
      </c>
      <c r="BN37" s="62">
        <v>59328.3</v>
      </c>
      <c r="BO37" s="62">
        <v>437270.94</v>
      </c>
      <c r="BP37" s="62">
        <v>19143.310000000001</v>
      </c>
      <c r="BQ37" s="62">
        <v>127980.39</v>
      </c>
      <c r="BR37" s="62">
        <v>1364895.97</v>
      </c>
      <c r="BS37" s="62">
        <v>1297051.8500000001</v>
      </c>
      <c r="BT37" s="59"/>
      <c r="BU37" s="59"/>
      <c r="BV37" s="59"/>
      <c r="BW37" s="59"/>
      <c r="BX37" s="59"/>
      <c r="BY37" s="59"/>
      <c r="BZ37" s="59"/>
      <c r="CA37" s="59"/>
      <c r="CB37" s="59"/>
    </row>
    <row r="38" spans="2:80" outlineLevel="1" x14ac:dyDescent="0.2">
      <c r="B38" s="2">
        <v>30</v>
      </c>
      <c r="C38" s="9">
        <v>5135</v>
      </c>
      <c r="D38" s="125">
        <v>29</v>
      </c>
      <c r="E38" s="9" t="s">
        <v>36</v>
      </c>
      <c r="F38" s="62"/>
      <c r="G38" s="62">
        <f t="shared" si="1"/>
        <v>3431165.57</v>
      </c>
      <c r="H38" s="11"/>
      <c r="I38" s="11"/>
      <c r="J38" s="11"/>
      <c r="K38" s="11"/>
      <c r="L38" s="11"/>
      <c r="M38" s="11"/>
      <c r="N38" s="11"/>
      <c r="O38" s="59"/>
      <c r="P38" s="178">
        <v>36</v>
      </c>
      <c r="R38" s="62">
        <v>4834234.54</v>
      </c>
      <c r="S38" s="62">
        <v>3821810.81</v>
      </c>
      <c r="T38" s="62">
        <v>41721.160000000003</v>
      </c>
      <c r="U38" s="62">
        <v>365703</v>
      </c>
      <c r="V38" s="62">
        <v>696259.95</v>
      </c>
      <c r="W38" s="62">
        <v>588145.54</v>
      </c>
      <c r="X38" s="62">
        <v>64445.1</v>
      </c>
      <c r="Y38" s="62">
        <v>4741.58</v>
      </c>
      <c r="Z38" s="62">
        <v>6950</v>
      </c>
      <c r="AA38" s="62">
        <v>260269.61</v>
      </c>
      <c r="AB38" s="62">
        <v>1174709.3</v>
      </c>
      <c r="AC38" s="62">
        <v>459319.9</v>
      </c>
      <c r="AD38" s="62">
        <v>1019122.62</v>
      </c>
      <c r="AE38" s="62">
        <v>182446.03</v>
      </c>
      <c r="AF38" s="62">
        <v>189438.14</v>
      </c>
      <c r="AG38" s="62">
        <v>466342.79</v>
      </c>
      <c r="AH38" s="62">
        <v>192002.92</v>
      </c>
      <c r="AI38" s="62">
        <v>71315.649999999994</v>
      </c>
      <c r="AJ38" s="62">
        <v>392869.94</v>
      </c>
      <c r="AK38" s="62">
        <v>75618.48</v>
      </c>
      <c r="AL38" s="62">
        <v>305350.87</v>
      </c>
      <c r="AM38" s="62">
        <v>8658.34</v>
      </c>
      <c r="AN38" s="62">
        <v>7033</v>
      </c>
      <c r="AO38" s="62">
        <v>84675.26</v>
      </c>
      <c r="AP38" s="62">
        <v>141519185.88</v>
      </c>
      <c r="AQ38" s="62">
        <v>6666282.0700000003</v>
      </c>
      <c r="AR38" s="62">
        <v>347892.2</v>
      </c>
      <c r="AS38" s="62">
        <v>379937.87</v>
      </c>
      <c r="AT38" s="62">
        <v>42533.93</v>
      </c>
      <c r="AU38" s="62">
        <v>160207.15</v>
      </c>
      <c r="AV38" s="62">
        <v>1237662.1000000001</v>
      </c>
      <c r="AW38" s="62">
        <v>358739</v>
      </c>
      <c r="AX38" s="62">
        <v>239124.73</v>
      </c>
      <c r="AY38" s="62">
        <v>367302.81</v>
      </c>
      <c r="AZ38" s="62">
        <v>66096.39</v>
      </c>
      <c r="BA38" s="62">
        <v>738758.19</v>
      </c>
      <c r="BB38" s="62">
        <v>162140.16</v>
      </c>
      <c r="BC38" s="62">
        <v>623105.86</v>
      </c>
      <c r="BD38" s="62">
        <v>217838.17</v>
      </c>
      <c r="BE38" s="62">
        <v>162645.67000000001</v>
      </c>
      <c r="BF38" s="62">
        <v>146054.85</v>
      </c>
      <c r="BG38" s="62">
        <v>620668.04</v>
      </c>
      <c r="BH38" s="62">
        <v>91275.86</v>
      </c>
      <c r="BI38" s="62">
        <v>29363.759999999998</v>
      </c>
      <c r="BJ38" s="62">
        <v>53266.559999999998</v>
      </c>
      <c r="BK38" s="62">
        <v>2368115.7000000002</v>
      </c>
      <c r="BL38" s="62">
        <v>43324.54</v>
      </c>
      <c r="BM38" s="62">
        <v>3431165.57</v>
      </c>
      <c r="BN38" s="62">
        <v>173021.48</v>
      </c>
      <c r="BO38" s="62">
        <v>251192.84</v>
      </c>
      <c r="BP38" s="62">
        <v>66381.53</v>
      </c>
      <c r="BQ38" s="62">
        <v>378858.98</v>
      </c>
      <c r="BR38" s="62">
        <v>1322071.01</v>
      </c>
      <c r="BS38" s="62">
        <v>1147154.2</v>
      </c>
      <c r="BT38" s="59"/>
      <c r="BU38" s="59"/>
      <c r="BV38" s="59"/>
      <c r="BW38" s="59"/>
      <c r="BX38" s="59"/>
      <c r="BY38" s="59"/>
      <c r="BZ38" s="59"/>
      <c r="CA38" s="59"/>
      <c r="CB38" s="59"/>
    </row>
    <row r="39" spans="2:80" outlineLevel="1" x14ac:dyDescent="0.2">
      <c r="B39" s="2">
        <v>31</v>
      </c>
      <c r="C39" s="9">
        <v>5145</v>
      </c>
      <c r="D39" s="125">
        <v>30</v>
      </c>
      <c r="E39" s="9" t="s">
        <v>37</v>
      </c>
      <c r="F39" s="62"/>
      <c r="G39" s="62">
        <f t="shared" si="1"/>
        <v>2092068.51</v>
      </c>
      <c r="H39" s="11"/>
      <c r="I39" s="11"/>
      <c r="J39" s="11"/>
      <c r="K39" s="11"/>
      <c r="L39" s="11"/>
      <c r="M39" s="11"/>
      <c r="N39" s="11"/>
      <c r="O39" s="59"/>
      <c r="P39" s="178">
        <v>37</v>
      </c>
      <c r="R39" s="62">
        <v>0</v>
      </c>
      <c r="S39" s="62">
        <v>0</v>
      </c>
      <c r="T39" s="62">
        <v>0</v>
      </c>
      <c r="U39" s="62">
        <v>34473</v>
      </c>
      <c r="V39" s="62">
        <v>7238.99</v>
      </c>
      <c r="W39" s="62">
        <v>31893.39</v>
      </c>
      <c r="X39" s="62">
        <v>3060</v>
      </c>
      <c r="Y39" s="62">
        <v>0</v>
      </c>
      <c r="Z39" s="62">
        <v>0</v>
      </c>
      <c r="AA39" s="62">
        <v>575.79999999999995</v>
      </c>
      <c r="AB39" s="62">
        <v>10224.74</v>
      </c>
      <c r="AC39" s="62">
        <v>5359.86</v>
      </c>
      <c r="AD39" s="62">
        <v>0</v>
      </c>
      <c r="AE39" s="62">
        <v>538.58000000000004</v>
      </c>
      <c r="AF39" s="62">
        <v>0</v>
      </c>
      <c r="AG39" s="62">
        <v>0</v>
      </c>
      <c r="AH39" s="62">
        <v>35270.239999999998</v>
      </c>
      <c r="AI39" s="62">
        <v>0</v>
      </c>
      <c r="AJ39" s="62">
        <v>40482.54</v>
      </c>
      <c r="AK39" s="62">
        <v>634.29999999999995</v>
      </c>
      <c r="AL39" s="62">
        <v>0</v>
      </c>
      <c r="AM39" s="62">
        <v>98.13</v>
      </c>
      <c r="AN39" s="62">
        <v>0</v>
      </c>
      <c r="AO39" s="62">
        <v>0</v>
      </c>
      <c r="AP39" s="62">
        <v>44583.08</v>
      </c>
      <c r="AQ39" s="62">
        <v>146227.71</v>
      </c>
      <c r="AR39" s="62">
        <v>0</v>
      </c>
      <c r="AS39" s="62">
        <v>29340.74</v>
      </c>
      <c r="AT39" s="62">
        <v>0</v>
      </c>
      <c r="AU39" s="62">
        <v>688.76</v>
      </c>
      <c r="AV39" s="62">
        <v>347317.1</v>
      </c>
      <c r="AW39" s="62">
        <v>0</v>
      </c>
      <c r="AX39" s="62">
        <v>9164.8700000000008</v>
      </c>
      <c r="AY39" s="62">
        <v>22909.040000000001</v>
      </c>
      <c r="AZ39" s="62">
        <v>0</v>
      </c>
      <c r="BA39" s="62">
        <v>25413.7</v>
      </c>
      <c r="BB39" s="62">
        <v>210.61</v>
      </c>
      <c r="BC39" s="62">
        <v>5322.33</v>
      </c>
      <c r="BD39" s="62">
        <v>218.01</v>
      </c>
      <c r="BE39" s="62">
        <v>104976.24</v>
      </c>
      <c r="BF39" s="62">
        <v>1886.55</v>
      </c>
      <c r="BG39" s="62">
        <v>33083.279999999999</v>
      </c>
      <c r="BH39" s="62">
        <v>0</v>
      </c>
      <c r="BI39" s="62">
        <v>1848.19</v>
      </c>
      <c r="BJ39" s="62">
        <v>0</v>
      </c>
      <c r="BK39" s="62">
        <v>12628.03</v>
      </c>
      <c r="BL39" s="62">
        <v>0</v>
      </c>
      <c r="BM39" s="62">
        <v>2092068.51</v>
      </c>
      <c r="BN39" s="62">
        <v>1731.17</v>
      </c>
      <c r="BO39" s="62">
        <v>0</v>
      </c>
      <c r="BP39" s="62">
        <v>869.05</v>
      </c>
      <c r="BQ39" s="62">
        <v>0</v>
      </c>
      <c r="BR39" s="62">
        <v>376081.82</v>
      </c>
      <c r="BS39" s="62">
        <v>115251.81</v>
      </c>
      <c r="BT39" s="59"/>
      <c r="BU39" s="59"/>
      <c r="BV39" s="59"/>
      <c r="BW39" s="59"/>
      <c r="BX39" s="59"/>
      <c r="BY39" s="59"/>
      <c r="BZ39" s="59"/>
      <c r="CA39" s="59"/>
      <c r="CB39" s="59"/>
    </row>
    <row r="40" spans="2:80" outlineLevel="1" x14ac:dyDescent="0.2">
      <c r="B40" s="2">
        <v>32</v>
      </c>
      <c r="C40" s="9">
        <v>5150</v>
      </c>
      <c r="D40" s="125">
        <v>31</v>
      </c>
      <c r="E40" s="9" t="s">
        <v>38</v>
      </c>
      <c r="F40" s="62"/>
      <c r="G40" s="62">
        <f t="shared" si="1"/>
        <v>11161608.66</v>
      </c>
      <c r="H40" s="11"/>
      <c r="I40" s="11"/>
      <c r="J40" s="11"/>
      <c r="K40" s="11"/>
      <c r="L40" s="11"/>
      <c r="M40" s="11"/>
      <c r="N40" s="11"/>
      <c r="O40" s="59"/>
      <c r="P40" s="178">
        <v>38</v>
      </c>
      <c r="R40" s="62">
        <v>2908887.49</v>
      </c>
      <c r="S40" s="62">
        <v>0</v>
      </c>
      <c r="T40" s="62">
        <v>0</v>
      </c>
      <c r="U40" s="62">
        <v>22706</v>
      </c>
      <c r="V40" s="62">
        <v>458013.01</v>
      </c>
      <c r="W40" s="62">
        <v>31378.52</v>
      </c>
      <c r="X40" s="62">
        <v>403.95</v>
      </c>
      <c r="Y40" s="62">
        <v>0</v>
      </c>
      <c r="Z40" s="62">
        <v>8667.01</v>
      </c>
      <c r="AA40" s="62">
        <v>52188.67</v>
      </c>
      <c r="AB40" s="62">
        <v>209894.18</v>
      </c>
      <c r="AC40" s="62">
        <v>91080.3</v>
      </c>
      <c r="AD40" s="62">
        <v>0</v>
      </c>
      <c r="AE40" s="62">
        <v>70214.83</v>
      </c>
      <c r="AF40" s="62">
        <v>23570.92</v>
      </c>
      <c r="AG40" s="62">
        <v>111485.46</v>
      </c>
      <c r="AH40" s="62">
        <v>86327.16</v>
      </c>
      <c r="AI40" s="62">
        <v>2156.92</v>
      </c>
      <c r="AJ40" s="62">
        <v>35566.720000000001</v>
      </c>
      <c r="AK40" s="62">
        <v>7703.86</v>
      </c>
      <c r="AL40" s="62">
        <v>159377.72</v>
      </c>
      <c r="AM40" s="62">
        <v>2889.26</v>
      </c>
      <c r="AN40" s="62">
        <v>0</v>
      </c>
      <c r="AO40" s="62">
        <v>14664.8</v>
      </c>
      <c r="AP40" s="62">
        <v>1693312.24</v>
      </c>
      <c r="AQ40" s="62">
        <v>160452.18</v>
      </c>
      <c r="AR40" s="62">
        <v>10474.219999999999</v>
      </c>
      <c r="AS40" s="62">
        <v>126464.32000000001</v>
      </c>
      <c r="AT40" s="62">
        <v>0</v>
      </c>
      <c r="AU40" s="62">
        <v>53736.91</v>
      </c>
      <c r="AV40" s="62">
        <v>1396991.68</v>
      </c>
      <c r="AW40" s="62">
        <v>125896</v>
      </c>
      <c r="AX40" s="62">
        <v>215255.99</v>
      </c>
      <c r="AY40" s="62">
        <v>237770.66</v>
      </c>
      <c r="AZ40" s="62">
        <v>4982.87</v>
      </c>
      <c r="BA40" s="62">
        <v>44008.34</v>
      </c>
      <c r="BB40" s="62">
        <v>14076.98</v>
      </c>
      <c r="BC40" s="62">
        <v>338879.88</v>
      </c>
      <c r="BD40" s="62">
        <v>12463.07</v>
      </c>
      <c r="BE40" s="62">
        <v>0</v>
      </c>
      <c r="BF40" s="62">
        <v>13239.31</v>
      </c>
      <c r="BG40" s="62">
        <v>155422.94</v>
      </c>
      <c r="BH40" s="62">
        <v>0</v>
      </c>
      <c r="BI40" s="62">
        <v>13547.98</v>
      </c>
      <c r="BJ40" s="62">
        <v>0</v>
      </c>
      <c r="BK40" s="62">
        <v>175905.59</v>
      </c>
      <c r="BL40" s="62">
        <v>26360.959999999999</v>
      </c>
      <c r="BM40" s="62">
        <v>11161608.66</v>
      </c>
      <c r="BN40" s="62">
        <v>181544.48</v>
      </c>
      <c r="BO40" s="62">
        <v>39341.160000000003</v>
      </c>
      <c r="BP40" s="62">
        <v>0</v>
      </c>
      <c r="BQ40" s="62">
        <v>31520.7</v>
      </c>
      <c r="BR40" s="62">
        <v>946805.1</v>
      </c>
      <c r="BS40" s="62">
        <v>717310.57</v>
      </c>
      <c r="BT40" s="59"/>
      <c r="BU40" s="59"/>
      <c r="BV40" s="59"/>
      <c r="BW40" s="59"/>
      <c r="BX40" s="59"/>
      <c r="BY40" s="59"/>
      <c r="BZ40" s="59"/>
      <c r="CA40" s="59"/>
      <c r="CB40" s="59"/>
    </row>
    <row r="41" spans="2:80" outlineLevel="1" x14ac:dyDescent="0.2">
      <c r="B41" s="2">
        <v>33</v>
      </c>
      <c r="C41" s="9">
        <v>5155</v>
      </c>
      <c r="D41" s="125">
        <v>32</v>
      </c>
      <c r="E41" s="9" t="s">
        <v>39</v>
      </c>
      <c r="F41" s="62"/>
      <c r="G41" s="62">
        <f t="shared" si="1"/>
        <v>148791.72</v>
      </c>
      <c r="H41" s="11"/>
      <c r="I41" s="11"/>
      <c r="J41" s="11"/>
      <c r="K41" s="11"/>
      <c r="L41" s="11"/>
      <c r="M41" s="11"/>
      <c r="N41" s="11"/>
      <c r="O41" s="59"/>
      <c r="P41" s="178">
        <v>39</v>
      </c>
      <c r="R41" s="62">
        <v>0</v>
      </c>
      <c r="S41" s="62">
        <v>0</v>
      </c>
      <c r="T41" s="62">
        <v>0</v>
      </c>
      <c r="U41" s="62">
        <v>43633</v>
      </c>
      <c r="V41" s="62">
        <v>718344.45</v>
      </c>
      <c r="W41" s="62">
        <v>56255.06</v>
      </c>
      <c r="X41" s="62">
        <v>116558.56</v>
      </c>
      <c r="Y41" s="62">
        <v>0</v>
      </c>
      <c r="Z41" s="62">
        <v>1675.5</v>
      </c>
      <c r="AA41" s="62">
        <v>91302.23</v>
      </c>
      <c r="AB41" s="62">
        <v>226278.56</v>
      </c>
      <c r="AC41" s="62">
        <v>307812.7</v>
      </c>
      <c r="AD41" s="62">
        <v>729181.29</v>
      </c>
      <c r="AE41" s="62">
        <v>222658.4</v>
      </c>
      <c r="AF41" s="62">
        <v>231714.12</v>
      </c>
      <c r="AG41" s="62">
        <v>135181.93</v>
      </c>
      <c r="AH41" s="62">
        <v>165037.17000000001</v>
      </c>
      <c r="AI41" s="62">
        <v>245.1</v>
      </c>
      <c r="AJ41" s="62">
        <v>110441.93</v>
      </c>
      <c r="AK41" s="62">
        <v>30350.02</v>
      </c>
      <c r="AL41" s="62">
        <v>0</v>
      </c>
      <c r="AM41" s="62">
        <v>2850.05</v>
      </c>
      <c r="AN41" s="62">
        <v>232.5</v>
      </c>
      <c r="AO41" s="62">
        <v>7230.81</v>
      </c>
      <c r="AP41" s="62">
        <v>8635892.4199999999</v>
      </c>
      <c r="AQ41" s="62">
        <v>908.15</v>
      </c>
      <c r="AR41" s="62">
        <v>75565.62</v>
      </c>
      <c r="AS41" s="62">
        <v>70170.86</v>
      </c>
      <c r="AT41" s="62">
        <v>30697.01</v>
      </c>
      <c r="AU41" s="62">
        <v>121792.79</v>
      </c>
      <c r="AV41" s="62">
        <v>776240.45</v>
      </c>
      <c r="AW41" s="62">
        <v>0</v>
      </c>
      <c r="AX41" s="62">
        <v>164166.07999999999</v>
      </c>
      <c r="AY41" s="62">
        <v>201295.45</v>
      </c>
      <c r="AZ41" s="62">
        <v>83281.8</v>
      </c>
      <c r="BA41" s="62">
        <v>231288.43</v>
      </c>
      <c r="BB41" s="62">
        <v>1844.35</v>
      </c>
      <c r="BC41" s="62">
        <v>14261.63</v>
      </c>
      <c r="BD41" s="62">
        <v>63369.98</v>
      </c>
      <c r="BE41" s="62">
        <v>40346.92</v>
      </c>
      <c r="BF41" s="62">
        <v>53989.22</v>
      </c>
      <c r="BG41" s="62">
        <v>23320.73</v>
      </c>
      <c r="BH41" s="62">
        <v>1098.45</v>
      </c>
      <c r="BI41" s="62">
        <v>34453.86</v>
      </c>
      <c r="BJ41" s="62">
        <v>0</v>
      </c>
      <c r="BK41" s="62">
        <v>376190.81</v>
      </c>
      <c r="BL41" s="62">
        <v>12303.27</v>
      </c>
      <c r="BM41" s="62">
        <v>148791.72</v>
      </c>
      <c r="BN41" s="62">
        <v>115313.74</v>
      </c>
      <c r="BO41" s="62">
        <v>186577.53</v>
      </c>
      <c r="BP41" s="62">
        <v>10181.35</v>
      </c>
      <c r="BQ41" s="62">
        <v>229962.59</v>
      </c>
      <c r="BR41" s="62">
        <v>625641.94999999995</v>
      </c>
      <c r="BS41" s="62">
        <v>846712.84</v>
      </c>
      <c r="BT41" s="59"/>
      <c r="BU41" s="59"/>
      <c r="BV41" s="59"/>
      <c r="BW41" s="59"/>
      <c r="BX41" s="59"/>
      <c r="BY41" s="59"/>
      <c r="BZ41" s="59"/>
      <c r="CA41" s="59"/>
      <c r="CB41" s="59"/>
    </row>
    <row r="42" spans="2:80" outlineLevel="1" x14ac:dyDescent="0.2">
      <c r="B42" s="2">
        <v>34</v>
      </c>
      <c r="C42" s="9">
        <v>5160</v>
      </c>
      <c r="D42" s="125">
        <v>33</v>
      </c>
      <c r="E42" s="9" t="s">
        <v>40</v>
      </c>
      <c r="F42" s="62"/>
      <c r="G42" s="62">
        <f t="shared" si="1"/>
        <v>676834.63</v>
      </c>
      <c r="H42" s="11"/>
      <c r="I42" s="11"/>
      <c r="J42" s="11"/>
      <c r="K42" s="11"/>
      <c r="L42" s="11"/>
      <c r="M42" s="11"/>
      <c r="N42" s="11"/>
      <c r="O42" s="59"/>
      <c r="P42" s="178">
        <v>40</v>
      </c>
      <c r="R42" s="62">
        <v>0</v>
      </c>
      <c r="S42" s="62">
        <v>111</v>
      </c>
      <c r="T42" s="62">
        <v>0</v>
      </c>
      <c r="U42" s="62">
        <v>61543</v>
      </c>
      <c r="V42" s="62">
        <v>23845.040000000001</v>
      </c>
      <c r="W42" s="62">
        <v>68698.8</v>
      </c>
      <c r="X42" s="62">
        <v>48105.33</v>
      </c>
      <c r="Y42" s="62">
        <v>0</v>
      </c>
      <c r="Z42" s="62">
        <v>634</v>
      </c>
      <c r="AA42" s="62">
        <v>21605.29</v>
      </c>
      <c r="AB42" s="62">
        <v>62456.54</v>
      </c>
      <c r="AC42" s="62">
        <v>36603</v>
      </c>
      <c r="AD42" s="62">
        <v>24355.62</v>
      </c>
      <c r="AE42" s="62">
        <v>37880.46</v>
      </c>
      <c r="AF42" s="62">
        <v>53667.53</v>
      </c>
      <c r="AG42" s="62">
        <v>71074.73</v>
      </c>
      <c r="AH42" s="62">
        <v>30428.03</v>
      </c>
      <c r="AI42" s="62">
        <v>4248.6099999999997</v>
      </c>
      <c r="AJ42" s="62">
        <v>161951.51</v>
      </c>
      <c r="AK42" s="62">
        <v>28768.01</v>
      </c>
      <c r="AL42" s="62">
        <v>0</v>
      </c>
      <c r="AM42" s="62">
        <v>55866.8</v>
      </c>
      <c r="AN42" s="62">
        <v>14177.5</v>
      </c>
      <c r="AO42" s="62">
        <v>37264.47</v>
      </c>
      <c r="AP42" s="62">
        <v>3674058.63</v>
      </c>
      <c r="AQ42" s="62">
        <v>73710.95</v>
      </c>
      <c r="AR42" s="62">
        <v>15534.53</v>
      </c>
      <c r="AS42" s="62">
        <v>49810.7</v>
      </c>
      <c r="AT42" s="62">
        <v>15162.39</v>
      </c>
      <c r="AU42" s="62">
        <v>63536.08</v>
      </c>
      <c r="AV42" s="62">
        <v>63078.7</v>
      </c>
      <c r="AW42" s="62">
        <v>259504</v>
      </c>
      <c r="AX42" s="62">
        <v>72597.62</v>
      </c>
      <c r="AY42" s="62">
        <v>104462.69</v>
      </c>
      <c r="AZ42" s="62">
        <v>34234.730000000003</v>
      </c>
      <c r="BA42" s="62">
        <v>177752.86</v>
      </c>
      <c r="BB42" s="62">
        <v>30357.62</v>
      </c>
      <c r="BC42" s="62">
        <v>15836.49</v>
      </c>
      <c r="BD42" s="62">
        <v>11471.51</v>
      </c>
      <c r="BE42" s="62">
        <v>0</v>
      </c>
      <c r="BF42" s="62">
        <v>57183.59</v>
      </c>
      <c r="BG42" s="62">
        <v>40571.379999999997</v>
      </c>
      <c r="BH42" s="62">
        <v>5846.68</v>
      </c>
      <c r="BI42" s="62">
        <v>-16539.45</v>
      </c>
      <c r="BJ42" s="62">
        <v>0</v>
      </c>
      <c r="BK42" s="62">
        <v>59634.57</v>
      </c>
      <c r="BL42" s="62">
        <v>30723.79</v>
      </c>
      <c r="BM42" s="62">
        <v>676834.63</v>
      </c>
      <c r="BN42" s="62">
        <v>35490.94</v>
      </c>
      <c r="BO42" s="62">
        <v>124619.98</v>
      </c>
      <c r="BP42" s="62">
        <v>0</v>
      </c>
      <c r="BQ42" s="62">
        <v>62928.53</v>
      </c>
      <c r="BR42" s="62">
        <v>272582.99</v>
      </c>
      <c r="BS42" s="62">
        <v>145780.6</v>
      </c>
      <c r="BT42" s="59"/>
      <c r="BU42" s="59"/>
      <c r="BV42" s="59"/>
      <c r="BW42" s="59"/>
      <c r="BX42" s="59"/>
      <c r="BY42" s="59"/>
      <c r="BZ42" s="59"/>
      <c r="CA42" s="59"/>
      <c r="CB42" s="59"/>
    </row>
    <row r="43" spans="2:80" outlineLevel="1" x14ac:dyDescent="0.2">
      <c r="B43" s="2">
        <v>35</v>
      </c>
      <c r="C43" s="9">
        <v>5175</v>
      </c>
      <c r="D43" s="125">
        <v>34</v>
      </c>
      <c r="E43" s="9" t="s">
        <v>41</v>
      </c>
      <c r="F43" s="62"/>
      <c r="G43" s="62">
        <f t="shared" si="1"/>
        <v>0</v>
      </c>
      <c r="H43" s="11"/>
      <c r="I43" s="11"/>
      <c r="J43" s="11"/>
      <c r="K43" s="11"/>
      <c r="L43" s="11"/>
      <c r="M43" s="11"/>
      <c r="N43" s="11"/>
      <c r="O43" s="59"/>
      <c r="P43" s="178">
        <v>41</v>
      </c>
      <c r="R43" s="62">
        <v>436576.92</v>
      </c>
      <c r="S43" s="62">
        <v>545785.57999999996</v>
      </c>
      <c r="T43" s="62">
        <v>34814.239999999998</v>
      </c>
      <c r="U43" s="62">
        <v>275902</v>
      </c>
      <c r="V43" s="62">
        <v>198644.95</v>
      </c>
      <c r="W43" s="62">
        <v>449629.31</v>
      </c>
      <c r="X43" s="62">
        <v>0</v>
      </c>
      <c r="Y43" s="62">
        <v>0</v>
      </c>
      <c r="Z43" s="62">
        <v>0</v>
      </c>
      <c r="AA43" s="62">
        <v>178683.46</v>
      </c>
      <c r="AB43" s="62">
        <v>699779.8</v>
      </c>
      <c r="AC43" s="62">
        <v>260341.24</v>
      </c>
      <c r="AD43" s="62">
        <v>0</v>
      </c>
      <c r="AE43" s="62">
        <v>281336.45</v>
      </c>
      <c r="AF43" s="62">
        <v>391669.66</v>
      </c>
      <c r="AG43" s="62">
        <v>3938.7</v>
      </c>
      <c r="AH43" s="62">
        <v>180608.99</v>
      </c>
      <c r="AI43" s="62">
        <v>39185.769999999997</v>
      </c>
      <c r="AJ43" s="62">
        <v>51313.120000000003</v>
      </c>
      <c r="AK43" s="62">
        <v>0</v>
      </c>
      <c r="AL43" s="62">
        <v>0</v>
      </c>
      <c r="AM43" s="62">
        <v>23435.23</v>
      </c>
      <c r="AN43" s="62">
        <v>2545.61</v>
      </c>
      <c r="AO43" s="62">
        <v>-2148.23</v>
      </c>
      <c r="AP43" s="62">
        <v>5991714.1600000001</v>
      </c>
      <c r="AQ43" s="62">
        <v>1126562.52</v>
      </c>
      <c r="AR43" s="62">
        <v>66624.990000000005</v>
      </c>
      <c r="AS43" s="62">
        <v>0</v>
      </c>
      <c r="AT43" s="62">
        <v>65471.78</v>
      </c>
      <c r="AU43" s="62">
        <v>16228.57</v>
      </c>
      <c r="AV43" s="62">
        <v>23327.54</v>
      </c>
      <c r="AW43" s="62">
        <v>28322</v>
      </c>
      <c r="AX43" s="62">
        <v>4221.03</v>
      </c>
      <c r="AY43" s="62">
        <v>0</v>
      </c>
      <c r="AZ43" s="62">
        <v>64254.43</v>
      </c>
      <c r="BA43" s="62">
        <v>19171.59</v>
      </c>
      <c r="BB43" s="62">
        <v>2226.6999999999998</v>
      </c>
      <c r="BC43" s="62">
        <v>0</v>
      </c>
      <c r="BD43" s="62">
        <v>0</v>
      </c>
      <c r="BE43" s="62">
        <v>0</v>
      </c>
      <c r="BF43" s="62">
        <v>594.05999999999995</v>
      </c>
      <c r="BG43" s="62">
        <v>106324.58</v>
      </c>
      <c r="BH43" s="62">
        <v>0</v>
      </c>
      <c r="BI43" s="62">
        <v>23950.32</v>
      </c>
      <c r="BJ43" s="62">
        <v>2387.75</v>
      </c>
      <c r="BK43" s="62">
        <v>48301.03</v>
      </c>
      <c r="BL43" s="62">
        <v>537.9</v>
      </c>
      <c r="BM43" s="62">
        <v>0</v>
      </c>
      <c r="BN43" s="62">
        <v>51655.64</v>
      </c>
      <c r="BO43" s="62">
        <v>121390.47</v>
      </c>
      <c r="BP43" s="62">
        <v>17595.919999999998</v>
      </c>
      <c r="BQ43" s="62">
        <v>367434.8</v>
      </c>
      <c r="BR43" s="62">
        <v>0</v>
      </c>
      <c r="BS43" s="62">
        <v>0</v>
      </c>
      <c r="BT43" s="59"/>
      <c r="BU43" s="59"/>
      <c r="BV43" s="59"/>
      <c r="BW43" s="59"/>
      <c r="BX43" s="59"/>
      <c r="BY43" s="59"/>
      <c r="BZ43" s="59"/>
      <c r="CA43" s="59"/>
      <c r="CB43" s="59"/>
    </row>
    <row r="44" spans="2:80" x14ac:dyDescent="0.2">
      <c r="B44" s="2">
        <v>36</v>
      </c>
      <c r="C44" s="12"/>
      <c r="D44" s="125"/>
      <c r="E44" s="13" t="s">
        <v>42</v>
      </c>
      <c r="F44" s="138"/>
      <c r="G44" s="62">
        <f t="shared" si="1"/>
        <v>68667956.729999989</v>
      </c>
      <c r="H44" s="11"/>
      <c r="I44" s="14"/>
      <c r="J44" s="14"/>
      <c r="K44" s="14"/>
      <c r="L44" s="14"/>
      <c r="M44" s="14"/>
      <c r="N44" s="14"/>
      <c r="O44" s="59"/>
      <c r="P44" s="178">
        <v>42</v>
      </c>
      <c r="R44" s="137">
        <v>33583460.43</v>
      </c>
      <c r="S44" s="137">
        <v>5496523.0999999996</v>
      </c>
      <c r="T44" s="137">
        <v>128373.32</v>
      </c>
      <c r="U44" s="137">
        <v>1185435</v>
      </c>
      <c r="V44" s="137">
        <v>5766819.0200000005</v>
      </c>
      <c r="W44" s="137">
        <v>2239433.4899999998</v>
      </c>
      <c r="X44" s="137">
        <v>453140.61000000004</v>
      </c>
      <c r="Y44" s="137">
        <v>42210.55</v>
      </c>
      <c r="Z44" s="137">
        <v>51568.01</v>
      </c>
      <c r="AA44" s="137">
        <v>878306.51000000013</v>
      </c>
      <c r="AB44" s="137">
        <v>4068368.5100000007</v>
      </c>
      <c r="AC44" s="137">
        <v>3322408.8899999997</v>
      </c>
      <c r="AD44" s="137">
        <v>3547330.7800000003</v>
      </c>
      <c r="AE44" s="137">
        <v>1343501.1199999999</v>
      </c>
      <c r="AF44" s="137">
        <v>1517040.67</v>
      </c>
      <c r="AG44" s="137">
        <v>1345703.9299999997</v>
      </c>
      <c r="AH44" s="137">
        <v>1907461.8099999996</v>
      </c>
      <c r="AI44" s="137">
        <v>258055.62999999998</v>
      </c>
      <c r="AJ44" s="137">
        <v>1391831.27</v>
      </c>
      <c r="AK44" s="137">
        <v>596916.71000000008</v>
      </c>
      <c r="AL44" s="137">
        <v>553697.92000000004</v>
      </c>
      <c r="AM44" s="137">
        <v>341867.41</v>
      </c>
      <c r="AN44" s="137">
        <v>49073.81</v>
      </c>
      <c r="AO44" s="137">
        <v>222596.33999999997</v>
      </c>
      <c r="AP44" s="137">
        <v>257744996.81999999</v>
      </c>
      <c r="AQ44" s="137">
        <v>15981454.4</v>
      </c>
      <c r="AR44" s="137">
        <v>943452.08</v>
      </c>
      <c r="AS44" s="137">
        <v>1445599.09</v>
      </c>
      <c r="AT44" s="137">
        <v>364103</v>
      </c>
      <c r="AU44" s="137">
        <v>2062665.45</v>
      </c>
      <c r="AV44" s="137">
        <v>9368240.4799999967</v>
      </c>
      <c r="AW44" s="137">
        <v>1410916</v>
      </c>
      <c r="AX44" s="137">
        <v>1179287.8600000001</v>
      </c>
      <c r="AY44" s="137">
        <v>2809596.2100000004</v>
      </c>
      <c r="AZ44" s="137">
        <v>487879.48999999993</v>
      </c>
      <c r="BA44" s="137">
        <v>2586598.0099999998</v>
      </c>
      <c r="BB44" s="137">
        <v>702981.42999999993</v>
      </c>
      <c r="BC44" s="137">
        <v>1884823.14</v>
      </c>
      <c r="BD44" s="137">
        <v>367349.10000000003</v>
      </c>
      <c r="BE44" s="137">
        <v>1014676.9000000001</v>
      </c>
      <c r="BF44" s="137">
        <v>680047.12000000011</v>
      </c>
      <c r="BG44" s="137">
        <v>2101035.9499999997</v>
      </c>
      <c r="BH44" s="137">
        <v>119861.20999999999</v>
      </c>
      <c r="BI44" s="137">
        <v>530811.05999999994</v>
      </c>
      <c r="BJ44" s="137">
        <v>96511.290000000008</v>
      </c>
      <c r="BK44" s="137">
        <v>8131321.3399999999</v>
      </c>
      <c r="BL44" s="137">
        <v>178191.59</v>
      </c>
      <c r="BM44" s="137">
        <v>68667956.729999989</v>
      </c>
      <c r="BN44" s="137">
        <v>837727.4</v>
      </c>
      <c r="BO44" s="137">
        <v>2107764.7000000002</v>
      </c>
      <c r="BP44" s="137">
        <v>259952.95999999996</v>
      </c>
      <c r="BQ44" s="137">
        <v>2031310.5900000003</v>
      </c>
      <c r="BR44" s="137">
        <v>8228613.7300000004</v>
      </c>
      <c r="BS44" s="137">
        <v>5755272.54</v>
      </c>
      <c r="BT44" s="59"/>
      <c r="BU44" s="59"/>
      <c r="BV44" s="59"/>
      <c r="BW44" s="59"/>
      <c r="BX44" s="22"/>
      <c r="BY44" s="22"/>
      <c r="BZ44" s="22"/>
      <c r="CA44" s="22"/>
      <c r="CB44" s="22"/>
    </row>
    <row r="45" spans="2:80" outlineLevel="1" x14ac:dyDescent="0.2">
      <c r="B45" s="2">
        <v>37</v>
      </c>
      <c r="C45" s="9">
        <v>5305</v>
      </c>
      <c r="D45" s="125">
        <v>35</v>
      </c>
      <c r="E45" s="9" t="s">
        <v>43</v>
      </c>
      <c r="F45" s="62"/>
      <c r="G45" s="62">
        <f t="shared" si="1"/>
        <v>1214045.6000000001</v>
      </c>
      <c r="H45" s="11"/>
      <c r="I45" s="11"/>
      <c r="J45" s="11"/>
      <c r="K45" s="11"/>
      <c r="L45" s="11"/>
      <c r="M45" s="11"/>
      <c r="N45" s="11"/>
      <c r="O45" s="59"/>
      <c r="P45" s="178">
        <v>43</v>
      </c>
      <c r="R45" s="62">
        <v>1643077.62</v>
      </c>
      <c r="S45" s="62">
        <v>100645.11</v>
      </c>
      <c r="T45" s="62">
        <v>2954.88</v>
      </c>
      <c r="U45" s="62">
        <v>212204</v>
      </c>
      <c r="V45" s="62">
        <v>0</v>
      </c>
      <c r="W45" s="62">
        <v>135321.07999999999</v>
      </c>
      <c r="X45" s="62">
        <v>77156.33</v>
      </c>
      <c r="Y45" s="62">
        <v>40244.19</v>
      </c>
      <c r="Z45" s="62">
        <v>0</v>
      </c>
      <c r="AA45" s="62">
        <v>111756.13</v>
      </c>
      <c r="AB45" s="62">
        <v>145263.71</v>
      </c>
      <c r="AC45" s="62">
        <v>414580.89</v>
      </c>
      <c r="AD45" s="62">
        <v>0</v>
      </c>
      <c r="AE45" s="62">
        <v>151850.19</v>
      </c>
      <c r="AF45" s="62">
        <v>216083.46</v>
      </c>
      <c r="AG45" s="62">
        <v>205157.69</v>
      </c>
      <c r="AH45" s="62">
        <v>67148.350000000006</v>
      </c>
      <c r="AI45" s="62">
        <v>16392.63</v>
      </c>
      <c r="AJ45" s="62">
        <v>136485.07</v>
      </c>
      <c r="AK45" s="62">
        <v>66466.990000000005</v>
      </c>
      <c r="AL45" s="62">
        <v>140873.17000000001</v>
      </c>
      <c r="AM45" s="62">
        <v>0</v>
      </c>
      <c r="AN45" s="62">
        <v>0</v>
      </c>
      <c r="AO45" s="62">
        <v>0</v>
      </c>
      <c r="AP45" s="62">
        <v>160338.48000000001</v>
      </c>
      <c r="AQ45" s="62">
        <v>0</v>
      </c>
      <c r="AR45" s="62">
        <v>109581.8</v>
      </c>
      <c r="AS45" s="62">
        <v>0</v>
      </c>
      <c r="AT45" s="62">
        <v>0</v>
      </c>
      <c r="AU45" s="62">
        <v>154779.72</v>
      </c>
      <c r="AV45" s="62">
        <v>320260.01</v>
      </c>
      <c r="AW45" s="62">
        <v>0</v>
      </c>
      <c r="AX45" s="62">
        <v>129855.92</v>
      </c>
      <c r="AY45" s="62">
        <v>1117711.3600000001</v>
      </c>
      <c r="AZ45" s="62">
        <v>43351.49</v>
      </c>
      <c r="BA45" s="62">
        <v>0</v>
      </c>
      <c r="BB45" s="62">
        <v>129644.27</v>
      </c>
      <c r="BC45" s="62">
        <v>502273.02</v>
      </c>
      <c r="BD45" s="62">
        <v>91130.18</v>
      </c>
      <c r="BE45" s="62">
        <v>247962.57</v>
      </c>
      <c r="BF45" s="62">
        <v>58582.63</v>
      </c>
      <c r="BG45" s="62">
        <v>94089.63</v>
      </c>
      <c r="BH45" s="62">
        <v>0</v>
      </c>
      <c r="BI45" s="62">
        <v>0</v>
      </c>
      <c r="BJ45" s="62">
        <v>0</v>
      </c>
      <c r="BK45" s="62">
        <v>0</v>
      </c>
      <c r="BL45" s="62">
        <v>70470.69</v>
      </c>
      <c r="BM45" s="62">
        <v>1214045.6000000001</v>
      </c>
      <c r="BN45" s="62">
        <v>0</v>
      </c>
      <c r="BO45" s="62">
        <v>0</v>
      </c>
      <c r="BP45" s="62">
        <v>56239.09</v>
      </c>
      <c r="BQ45" s="62">
        <v>0</v>
      </c>
      <c r="BR45" s="62">
        <v>1546499.7</v>
      </c>
      <c r="BS45" s="62">
        <v>1148995.1200000001</v>
      </c>
      <c r="BT45" s="59"/>
      <c r="BU45" s="59"/>
      <c r="BV45" s="59"/>
      <c r="BW45" s="59"/>
      <c r="BX45" s="59"/>
      <c r="BY45" s="59"/>
      <c r="BZ45" s="59"/>
      <c r="CA45" s="59"/>
      <c r="CB45" s="59"/>
    </row>
    <row r="46" spans="2:80" outlineLevel="1" x14ac:dyDescent="0.2">
      <c r="B46" s="2">
        <v>38</v>
      </c>
      <c r="C46" s="9">
        <v>5310</v>
      </c>
      <c r="D46" s="125">
        <v>36</v>
      </c>
      <c r="E46" s="9" t="s">
        <v>44</v>
      </c>
      <c r="F46" s="62"/>
      <c r="G46" s="62">
        <f t="shared" si="1"/>
        <v>4517280.42</v>
      </c>
      <c r="H46" s="11"/>
      <c r="I46" s="11"/>
      <c r="J46" s="11"/>
      <c r="K46" s="11"/>
      <c r="L46" s="11"/>
      <c r="M46" s="11"/>
      <c r="N46" s="11"/>
      <c r="O46" s="59"/>
      <c r="P46" s="178">
        <v>44</v>
      </c>
      <c r="R46" s="62">
        <v>24344.82</v>
      </c>
      <c r="S46" s="62">
        <v>158373.10999999999</v>
      </c>
      <c r="T46" s="62">
        <v>28818.36</v>
      </c>
      <c r="U46" s="62">
        <v>298771</v>
      </c>
      <c r="V46" s="62">
        <v>270800.51</v>
      </c>
      <c r="W46" s="62">
        <v>72077.460000000006</v>
      </c>
      <c r="X46" s="62">
        <v>116587.56</v>
      </c>
      <c r="Y46" s="62">
        <v>0</v>
      </c>
      <c r="Z46" s="62">
        <v>0</v>
      </c>
      <c r="AA46" s="62">
        <v>64228.01</v>
      </c>
      <c r="AB46" s="62">
        <v>253236.1</v>
      </c>
      <c r="AC46" s="62">
        <v>586.42999999999995</v>
      </c>
      <c r="AD46" s="62">
        <v>735928.61</v>
      </c>
      <c r="AE46" s="62">
        <v>169917.94</v>
      </c>
      <c r="AF46" s="62">
        <v>156781.01999999999</v>
      </c>
      <c r="AG46" s="62">
        <v>12910.82</v>
      </c>
      <c r="AH46" s="62">
        <v>229304.76</v>
      </c>
      <c r="AI46" s="62">
        <v>16622.25</v>
      </c>
      <c r="AJ46" s="62">
        <v>63775.72</v>
      </c>
      <c r="AK46" s="62">
        <v>79632.98</v>
      </c>
      <c r="AL46" s="62">
        <v>11121.14</v>
      </c>
      <c r="AM46" s="62">
        <v>16593.21</v>
      </c>
      <c r="AN46" s="62">
        <v>626.64</v>
      </c>
      <c r="AO46" s="62">
        <v>32669</v>
      </c>
      <c r="AP46" s="62">
        <v>10769223.810000001</v>
      </c>
      <c r="AQ46" s="62">
        <v>396088.63</v>
      </c>
      <c r="AR46" s="62">
        <v>11124.37</v>
      </c>
      <c r="AS46" s="62">
        <v>221834.03</v>
      </c>
      <c r="AT46" s="62">
        <v>210919.47</v>
      </c>
      <c r="AU46" s="62">
        <v>58140.43</v>
      </c>
      <c r="AV46" s="62">
        <v>1590479.67</v>
      </c>
      <c r="AW46" s="62">
        <v>273496</v>
      </c>
      <c r="AX46" s="62">
        <v>499574.6</v>
      </c>
      <c r="AY46" s="62">
        <v>771564.61</v>
      </c>
      <c r="AZ46" s="62">
        <v>113993.08</v>
      </c>
      <c r="BA46" s="62">
        <v>366958.67</v>
      </c>
      <c r="BB46" s="62">
        <v>207153.68</v>
      </c>
      <c r="BC46" s="62">
        <v>804640.23</v>
      </c>
      <c r="BD46" s="62">
        <v>202710.02</v>
      </c>
      <c r="BE46" s="62">
        <v>557298.41</v>
      </c>
      <c r="BF46" s="62">
        <v>29457.21</v>
      </c>
      <c r="BG46" s="62">
        <v>362552.28</v>
      </c>
      <c r="BH46" s="62">
        <v>29281.09</v>
      </c>
      <c r="BI46" s="62">
        <v>34802.26</v>
      </c>
      <c r="BJ46" s="62">
        <v>5898.32</v>
      </c>
      <c r="BK46" s="62">
        <v>231010.88</v>
      </c>
      <c r="BL46" s="62">
        <v>63583.76</v>
      </c>
      <c r="BM46" s="62">
        <v>4517280.42</v>
      </c>
      <c r="BN46" s="62">
        <v>148201.64000000001</v>
      </c>
      <c r="BO46" s="62">
        <v>5890.9</v>
      </c>
      <c r="BP46" s="62">
        <v>65712.87</v>
      </c>
      <c r="BQ46" s="62">
        <v>117516.94</v>
      </c>
      <c r="BR46" s="62">
        <v>1979470.46</v>
      </c>
      <c r="BS46" s="62">
        <v>860439.71</v>
      </c>
      <c r="BT46" s="59"/>
      <c r="BU46" s="59"/>
      <c r="BV46" s="59"/>
      <c r="BW46" s="59"/>
      <c r="BX46" s="59"/>
      <c r="BY46" s="59"/>
      <c r="BZ46" s="59"/>
      <c r="CA46" s="59"/>
      <c r="CB46" s="59"/>
    </row>
    <row r="47" spans="2:80" outlineLevel="1" x14ac:dyDescent="0.2">
      <c r="B47" s="2">
        <v>39</v>
      </c>
      <c r="C47" s="9">
        <v>5315</v>
      </c>
      <c r="D47" s="125">
        <v>37</v>
      </c>
      <c r="E47" s="9" t="s">
        <v>45</v>
      </c>
      <c r="F47" s="62"/>
      <c r="G47" s="62">
        <f t="shared" si="1"/>
        <v>24400610.210000001</v>
      </c>
      <c r="H47" s="11"/>
      <c r="I47" s="11"/>
      <c r="J47" s="11"/>
      <c r="K47" s="11"/>
      <c r="L47" s="11"/>
      <c r="M47" s="11"/>
      <c r="N47" s="11"/>
      <c r="O47" s="59"/>
      <c r="P47" s="178">
        <v>45</v>
      </c>
      <c r="R47" s="62">
        <v>32262719.510000002</v>
      </c>
      <c r="S47" s="62">
        <v>190086.05</v>
      </c>
      <c r="T47" s="62">
        <v>143650.20000000001</v>
      </c>
      <c r="U47" s="62">
        <v>1046116</v>
      </c>
      <c r="V47" s="62">
        <v>1310685.8799999999</v>
      </c>
      <c r="W47" s="62">
        <v>359718.62</v>
      </c>
      <c r="X47" s="62">
        <v>336890.4</v>
      </c>
      <c r="Y47" s="62">
        <v>64020.17</v>
      </c>
      <c r="Z47" s="62">
        <v>205191.29</v>
      </c>
      <c r="AA47" s="62">
        <v>284407.24</v>
      </c>
      <c r="AB47" s="62">
        <v>5499469.2000000002</v>
      </c>
      <c r="AC47" s="62">
        <v>1420952.83</v>
      </c>
      <c r="AD47" s="62">
        <v>1600217.84</v>
      </c>
      <c r="AE47" s="62">
        <v>546496.43000000005</v>
      </c>
      <c r="AF47" s="62">
        <v>1038927.46</v>
      </c>
      <c r="AG47" s="62">
        <v>947733.53</v>
      </c>
      <c r="AH47" s="62">
        <v>671769.89</v>
      </c>
      <c r="AI47" s="62">
        <v>175182.13</v>
      </c>
      <c r="AJ47" s="62">
        <v>807260.27</v>
      </c>
      <c r="AK47" s="62">
        <v>428223.47</v>
      </c>
      <c r="AL47" s="62">
        <v>641892.72</v>
      </c>
      <c r="AM47" s="62">
        <v>217927.11</v>
      </c>
      <c r="AN47" s="62">
        <v>187607.41</v>
      </c>
      <c r="AO47" s="62">
        <v>270437.62</v>
      </c>
      <c r="AP47" s="62">
        <v>43174574.509999998</v>
      </c>
      <c r="AQ47" s="62">
        <v>7525071.1699999999</v>
      </c>
      <c r="AR47" s="62">
        <v>448469.75</v>
      </c>
      <c r="AS47" s="62">
        <v>373961.26</v>
      </c>
      <c r="AT47" s="62">
        <v>225140.6</v>
      </c>
      <c r="AU47" s="62">
        <v>508863.86</v>
      </c>
      <c r="AV47" s="62">
        <v>1801443.51</v>
      </c>
      <c r="AW47" s="62">
        <v>1109814</v>
      </c>
      <c r="AX47" s="62">
        <v>1291999.06</v>
      </c>
      <c r="AY47" s="62">
        <v>2964237.78</v>
      </c>
      <c r="AZ47" s="62">
        <v>421609.92</v>
      </c>
      <c r="BA47" s="62">
        <v>719692.73</v>
      </c>
      <c r="BB47" s="62">
        <v>270080.06</v>
      </c>
      <c r="BC47" s="62">
        <v>1335552.31</v>
      </c>
      <c r="BD47" s="62">
        <v>424340.6</v>
      </c>
      <c r="BE47" s="62">
        <v>1264532.96</v>
      </c>
      <c r="BF47" s="62">
        <v>509819.07</v>
      </c>
      <c r="BG47" s="62">
        <v>429202.16</v>
      </c>
      <c r="BH47" s="62">
        <v>353833.98</v>
      </c>
      <c r="BI47" s="62">
        <v>378701.5</v>
      </c>
      <c r="BJ47" s="62">
        <v>195198.68</v>
      </c>
      <c r="BK47" s="62">
        <v>1601709.6</v>
      </c>
      <c r="BL47" s="62">
        <v>423626.32</v>
      </c>
      <c r="BM47" s="62">
        <v>24400610.210000001</v>
      </c>
      <c r="BN47" s="62">
        <v>478053.9</v>
      </c>
      <c r="BO47" s="62">
        <v>983917.05</v>
      </c>
      <c r="BP47" s="62">
        <v>120640.25</v>
      </c>
      <c r="BQ47" s="62">
        <v>409545.2</v>
      </c>
      <c r="BR47" s="62">
        <v>3889984.68</v>
      </c>
      <c r="BS47" s="62">
        <v>2771245.34</v>
      </c>
      <c r="BT47" s="59"/>
      <c r="BU47" s="59"/>
      <c r="BV47" s="59"/>
      <c r="BW47" s="59"/>
      <c r="BX47" s="59"/>
      <c r="BY47" s="59"/>
      <c r="BZ47" s="59"/>
      <c r="CA47" s="59"/>
      <c r="CB47" s="59"/>
    </row>
    <row r="48" spans="2:80" outlineLevel="1" x14ac:dyDescent="0.2">
      <c r="B48" s="2">
        <v>40</v>
      </c>
      <c r="C48" s="9">
        <v>5320</v>
      </c>
      <c r="D48" s="125">
        <v>38</v>
      </c>
      <c r="E48" s="9" t="s">
        <v>46</v>
      </c>
      <c r="F48" s="62"/>
      <c r="G48" s="62">
        <f t="shared" si="1"/>
        <v>4071457.46</v>
      </c>
      <c r="H48" s="11"/>
      <c r="I48" s="11"/>
      <c r="J48" s="11"/>
      <c r="K48" s="11"/>
      <c r="L48" s="11"/>
      <c r="M48" s="11"/>
      <c r="N48" s="11"/>
      <c r="O48" s="59"/>
      <c r="P48" s="178">
        <v>46</v>
      </c>
      <c r="R48" s="62">
        <v>5382167.4100000001</v>
      </c>
      <c r="S48" s="62">
        <v>168864.72</v>
      </c>
      <c r="T48" s="62">
        <v>0</v>
      </c>
      <c r="U48" s="62">
        <v>220061</v>
      </c>
      <c r="V48" s="62">
        <v>168917.85</v>
      </c>
      <c r="W48" s="62">
        <v>359721.1</v>
      </c>
      <c r="X48" s="62">
        <v>100434.53</v>
      </c>
      <c r="Y48" s="62">
        <v>17687.8</v>
      </c>
      <c r="Z48" s="62">
        <v>0</v>
      </c>
      <c r="AA48" s="62">
        <v>133512.38</v>
      </c>
      <c r="AB48" s="62">
        <v>1243717.6000000001</v>
      </c>
      <c r="AC48" s="62">
        <v>598256.31000000006</v>
      </c>
      <c r="AD48" s="62">
        <v>42932.17</v>
      </c>
      <c r="AE48" s="62">
        <v>152820.03</v>
      </c>
      <c r="AF48" s="62">
        <v>173800.48</v>
      </c>
      <c r="AG48" s="62">
        <v>315145.03999999998</v>
      </c>
      <c r="AH48" s="62">
        <v>129295.42</v>
      </c>
      <c r="AI48" s="62">
        <v>32611.82</v>
      </c>
      <c r="AJ48" s="62">
        <v>195808.23</v>
      </c>
      <c r="AK48" s="62">
        <v>17886.07</v>
      </c>
      <c r="AL48" s="62">
        <v>473966.78</v>
      </c>
      <c r="AM48" s="62">
        <v>44051.91</v>
      </c>
      <c r="AN48" s="62">
        <v>1838.65</v>
      </c>
      <c r="AO48" s="62">
        <v>131808.60999999999</v>
      </c>
      <c r="AP48" s="62">
        <v>8999887.5299999993</v>
      </c>
      <c r="AQ48" s="62">
        <v>884138.02</v>
      </c>
      <c r="AR48" s="62">
        <v>204247.67</v>
      </c>
      <c r="AS48" s="62">
        <v>155093.95000000001</v>
      </c>
      <c r="AT48" s="62">
        <v>34966.35</v>
      </c>
      <c r="AU48" s="62">
        <v>100289.60000000001</v>
      </c>
      <c r="AV48" s="62">
        <v>804982.81</v>
      </c>
      <c r="AW48" s="62">
        <v>-246396</v>
      </c>
      <c r="AX48" s="62">
        <v>612069.32999999996</v>
      </c>
      <c r="AY48" s="62">
        <v>454596.82</v>
      </c>
      <c r="AZ48" s="62">
        <v>82469.64</v>
      </c>
      <c r="BA48" s="62">
        <v>309756.15000000002</v>
      </c>
      <c r="BB48" s="62">
        <v>111919.65</v>
      </c>
      <c r="BC48" s="62">
        <v>223691.35</v>
      </c>
      <c r="BD48" s="62">
        <v>171121.08</v>
      </c>
      <c r="BE48" s="62">
        <v>165524.69</v>
      </c>
      <c r="BF48" s="62">
        <v>173516.15</v>
      </c>
      <c r="BG48" s="62">
        <v>147607.81</v>
      </c>
      <c r="BH48" s="62">
        <v>37647.61</v>
      </c>
      <c r="BI48" s="62">
        <v>32815.26</v>
      </c>
      <c r="BJ48" s="62">
        <v>96113.14</v>
      </c>
      <c r="BK48" s="62">
        <v>439328.13</v>
      </c>
      <c r="BL48" s="62">
        <v>97268.04</v>
      </c>
      <c r="BM48" s="62">
        <v>4071457.46</v>
      </c>
      <c r="BN48" s="62">
        <v>294249.83</v>
      </c>
      <c r="BO48" s="62">
        <v>330544.93</v>
      </c>
      <c r="BP48" s="62">
        <v>96124.02</v>
      </c>
      <c r="BQ48" s="62">
        <v>111703.21</v>
      </c>
      <c r="BR48" s="62">
        <v>1647599.18</v>
      </c>
      <c r="BS48" s="62">
        <v>682191.3</v>
      </c>
      <c r="BT48" s="59"/>
      <c r="BU48" s="59"/>
      <c r="BV48" s="59"/>
      <c r="BW48" s="59"/>
      <c r="BX48" s="59"/>
      <c r="BY48" s="59"/>
      <c r="BZ48" s="59"/>
      <c r="CA48" s="59"/>
      <c r="CB48" s="59"/>
    </row>
    <row r="49" spans="2:80" outlineLevel="1" x14ac:dyDescent="0.2">
      <c r="B49" s="2">
        <v>41</v>
      </c>
      <c r="C49" s="9">
        <v>5325</v>
      </c>
      <c r="D49" s="125">
        <v>39</v>
      </c>
      <c r="E49" s="9" t="s">
        <v>47</v>
      </c>
      <c r="F49" s="62"/>
      <c r="G49" s="62">
        <f t="shared" si="1"/>
        <v>0</v>
      </c>
      <c r="H49" s="11"/>
      <c r="I49" s="11"/>
      <c r="J49" s="11"/>
      <c r="K49" s="11"/>
      <c r="L49" s="11"/>
      <c r="M49" s="11"/>
      <c r="N49" s="11"/>
      <c r="O49" s="59"/>
      <c r="P49" s="178">
        <v>47</v>
      </c>
      <c r="R49" s="62">
        <v>0</v>
      </c>
      <c r="S49" s="62">
        <v>0</v>
      </c>
      <c r="T49" s="62">
        <v>18.899999999999999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53.37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25</v>
      </c>
      <c r="AP49" s="62">
        <v>0</v>
      </c>
      <c r="AQ49" s="62">
        <v>0</v>
      </c>
      <c r="AR49" s="62">
        <v>0</v>
      </c>
      <c r="AS49" s="62">
        <v>0</v>
      </c>
      <c r="AT49" s="62">
        <v>-1478.82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-7.92</v>
      </c>
      <c r="BB49" s="62">
        <v>0.19</v>
      </c>
      <c r="BC49" s="62">
        <v>0</v>
      </c>
      <c r="BD49" s="62">
        <v>-92.19</v>
      </c>
      <c r="BE49" s="62">
        <v>0</v>
      </c>
      <c r="BF49" s="62">
        <v>-2703.4</v>
      </c>
      <c r="BG49" s="62">
        <v>0</v>
      </c>
      <c r="BH49" s="62">
        <v>-0.01</v>
      </c>
      <c r="BI49" s="62">
        <v>51.68</v>
      </c>
      <c r="BJ49" s="62">
        <v>0</v>
      </c>
      <c r="BK49" s="62">
        <v>0</v>
      </c>
      <c r="BL49" s="62">
        <v>0</v>
      </c>
      <c r="BM49" s="62">
        <v>0</v>
      </c>
      <c r="BN49" s="62">
        <v>0</v>
      </c>
      <c r="BO49" s="62">
        <v>-1.67</v>
      </c>
      <c r="BP49" s="62">
        <v>0</v>
      </c>
      <c r="BQ49" s="62">
        <v>0</v>
      </c>
      <c r="BR49" s="62">
        <v>-4.13</v>
      </c>
      <c r="BS49" s="62">
        <v>65.3</v>
      </c>
      <c r="BT49" s="59"/>
      <c r="BU49" s="59"/>
      <c r="BV49" s="59"/>
      <c r="BW49" s="59"/>
      <c r="BX49" s="59"/>
      <c r="BY49" s="59"/>
      <c r="BZ49" s="59"/>
      <c r="CA49" s="59"/>
      <c r="CB49" s="59"/>
    </row>
    <row r="50" spans="2:80" outlineLevel="1" x14ac:dyDescent="0.2">
      <c r="B50" s="2">
        <v>42</v>
      </c>
      <c r="C50" s="9">
        <v>5330</v>
      </c>
      <c r="D50" s="125">
        <v>40</v>
      </c>
      <c r="E50" s="9" t="s">
        <v>48</v>
      </c>
      <c r="F50" s="62"/>
      <c r="G50" s="62">
        <f t="shared" si="1"/>
        <v>0</v>
      </c>
      <c r="H50" s="11"/>
      <c r="I50" s="11"/>
      <c r="J50" s="11"/>
      <c r="K50" s="11"/>
      <c r="L50" s="11"/>
      <c r="M50" s="11"/>
      <c r="N50" s="11"/>
      <c r="O50" s="59"/>
      <c r="P50" s="178">
        <v>48</v>
      </c>
      <c r="R50" s="62">
        <v>0</v>
      </c>
      <c r="S50" s="62">
        <v>0</v>
      </c>
      <c r="T50" s="62">
        <v>0</v>
      </c>
      <c r="U50" s="62">
        <v>0</v>
      </c>
      <c r="V50" s="62">
        <v>181715.18</v>
      </c>
      <c r="W50" s="62">
        <v>0</v>
      </c>
      <c r="X50" s="62">
        <v>0</v>
      </c>
      <c r="Y50" s="62">
        <v>0</v>
      </c>
      <c r="Z50" s="62">
        <v>530</v>
      </c>
      <c r="AA50" s="62">
        <v>709.79</v>
      </c>
      <c r="AB50" s="62">
        <v>0</v>
      </c>
      <c r="AC50" s="62">
        <v>0</v>
      </c>
      <c r="AD50" s="62">
        <v>0</v>
      </c>
      <c r="AE50" s="62">
        <v>0</v>
      </c>
      <c r="AF50" s="62">
        <v>40505.22</v>
      </c>
      <c r="AG50" s="62">
        <v>0</v>
      </c>
      <c r="AH50" s="62">
        <v>0</v>
      </c>
      <c r="AI50" s="62">
        <v>-753.27</v>
      </c>
      <c r="AJ50" s="62">
        <v>0</v>
      </c>
      <c r="AK50" s="62">
        <v>228.12</v>
      </c>
      <c r="AL50" s="62">
        <v>1176.3900000000001</v>
      </c>
      <c r="AM50" s="62">
        <v>705.01</v>
      </c>
      <c r="AN50" s="62">
        <v>1672.5</v>
      </c>
      <c r="AO50" s="62">
        <v>0</v>
      </c>
      <c r="AP50" s="62">
        <v>0</v>
      </c>
      <c r="AQ50" s="62">
        <v>16.239999999999998</v>
      </c>
      <c r="AR50" s="62">
        <v>0</v>
      </c>
      <c r="AS50" s="62">
        <v>0</v>
      </c>
      <c r="AT50" s="62">
        <v>0</v>
      </c>
      <c r="AU50" s="62">
        <v>0</v>
      </c>
      <c r="AV50" s="62">
        <v>-47925</v>
      </c>
      <c r="AW50" s="62">
        <v>53212</v>
      </c>
      <c r="AX50" s="62">
        <v>0</v>
      </c>
      <c r="AY50" s="62">
        <v>0</v>
      </c>
      <c r="AZ50" s="62">
        <v>0</v>
      </c>
      <c r="BA50" s="62">
        <v>0</v>
      </c>
      <c r="BB50" s="62">
        <v>1759.31</v>
      </c>
      <c r="BC50" s="62">
        <v>7571.87</v>
      </c>
      <c r="BD50" s="62">
        <v>0</v>
      </c>
      <c r="BE50" s="62">
        <v>0</v>
      </c>
      <c r="BF50" s="62">
        <v>-7065</v>
      </c>
      <c r="BG50" s="62">
        <v>0</v>
      </c>
      <c r="BH50" s="62">
        <v>0</v>
      </c>
      <c r="BI50" s="62">
        <v>0</v>
      </c>
      <c r="BJ50" s="62">
        <v>3980.5</v>
      </c>
      <c r="BK50" s="62">
        <v>0</v>
      </c>
      <c r="BL50" s="62">
        <v>0</v>
      </c>
      <c r="BM50" s="62">
        <v>0</v>
      </c>
      <c r="BN50" s="62">
        <v>617.69000000000005</v>
      </c>
      <c r="BO50" s="62">
        <v>0</v>
      </c>
      <c r="BP50" s="62">
        <v>0</v>
      </c>
      <c r="BQ50" s="62">
        <v>16608.46</v>
      </c>
      <c r="BR50" s="62">
        <v>0</v>
      </c>
      <c r="BS50" s="62">
        <v>17493.71</v>
      </c>
      <c r="BT50" s="59"/>
      <c r="BU50" s="59"/>
      <c r="BV50" s="59"/>
      <c r="BW50" s="59"/>
      <c r="BX50" s="59"/>
      <c r="BY50" s="59"/>
      <c r="BZ50" s="59"/>
      <c r="CA50" s="59"/>
      <c r="CB50" s="59"/>
    </row>
    <row r="51" spans="2:80" outlineLevel="1" x14ac:dyDescent="0.2">
      <c r="B51" s="2">
        <v>43</v>
      </c>
      <c r="C51" s="9">
        <v>5340</v>
      </c>
      <c r="D51" s="125">
        <v>41</v>
      </c>
      <c r="E51" s="9" t="s">
        <v>49</v>
      </c>
      <c r="F51" s="62"/>
      <c r="G51" s="62">
        <f t="shared" si="1"/>
        <v>0</v>
      </c>
      <c r="H51" s="11"/>
      <c r="I51" s="11"/>
      <c r="J51" s="11"/>
      <c r="K51" s="11"/>
      <c r="L51" s="11"/>
      <c r="M51" s="11"/>
      <c r="N51" s="11"/>
      <c r="O51" s="59"/>
      <c r="P51" s="178">
        <v>49</v>
      </c>
      <c r="R51" s="62">
        <v>90981.89</v>
      </c>
      <c r="S51" s="62">
        <v>267534.38</v>
      </c>
      <c r="T51" s="62">
        <v>0</v>
      </c>
      <c r="U51" s="62">
        <v>0</v>
      </c>
      <c r="V51" s="62">
        <v>772452.34</v>
      </c>
      <c r="W51" s="62">
        <v>533676.78</v>
      </c>
      <c r="X51" s="62">
        <v>0</v>
      </c>
      <c r="Y51" s="62">
        <v>0</v>
      </c>
      <c r="Z51" s="62">
        <v>0</v>
      </c>
      <c r="AA51" s="62">
        <v>0</v>
      </c>
      <c r="AB51" s="62">
        <v>2004918.53</v>
      </c>
      <c r="AC51" s="62">
        <v>701752.66</v>
      </c>
      <c r="AD51" s="62">
        <v>0</v>
      </c>
      <c r="AE51" s="62">
        <v>0</v>
      </c>
      <c r="AF51" s="62">
        <v>0</v>
      </c>
      <c r="AG51" s="62">
        <v>16734.84</v>
      </c>
      <c r="AH51" s="62">
        <v>132097.53</v>
      </c>
      <c r="AI51" s="62">
        <v>0</v>
      </c>
      <c r="AJ51" s="62">
        <v>79077.039999999994</v>
      </c>
      <c r="AK51" s="62">
        <v>78.09</v>
      </c>
      <c r="AL51" s="62">
        <v>0</v>
      </c>
      <c r="AM51" s="62">
        <v>24583.200000000001</v>
      </c>
      <c r="AN51" s="62">
        <v>0</v>
      </c>
      <c r="AO51" s="62">
        <v>0</v>
      </c>
      <c r="AP51" s="62">
        <v>8457368.2699999996</v>
      </c>
      <c r="AQ51" s="62">
        <v>0</v>
      </c>
      <c r="AR51" s="62">
        <v>290452.09999999998</v>
      </c>
      <c r="AS51" s="62">
        <v>0</v>
      </c>
      <c r="AT51" s="62">
        <v>57774.41</v>
      </c>
      <c r="AU51" s="62">
        <v>122054.64</v>
      </c>
      <c r="AV51" s="62">
        <v>0</v>
      </c>
      <c r="AW51" s="62">
        <v>0</v>
      </c>
      <c r="AX51" s="62">
        <v>0</v>
      </c>
      <c r="AY51" s="62">
        <v>87493.18</v>
      </c>
      <c r="AZ51" s="62">
        <v>3416.15</v>
      </c>
      <c r="BA51" s="62">
        <v>0</v>
      </c>
      <c r="BB51" s="62">
        <v>3773.56</v>
      </c>
      <c r="BC51" s="62">
        <v>38448.129999999997</v>
      </c>
      <c r="BD51" s="62">
        <v>78062.84</v>
      </c>
      <c r="BE51" s="62">
        <v>0</v>
      </c>
      <c r="BF51" s="62">
        <v>-192.74</v>
      </c>
      <c r="BG51" s="62">
        <v>0</v>
      </c>
      <c r="BH51" s="62">
        <v>0</v>
      </c>
      <c r="BI51" s="62">
        <v>11993.73</v>
      </c>
      <c r="BJ51" s="62">
        <v>0</v>
      </c>
      <c r="BK51" s="62">
        <v>0</v>
      </c>
      <c r="BL51" s="62">
        <v>87740.38</v>
      </c>
      <c r="BM51" s="62">
        <v>0</v>
      </c>
      <c r="BN51" s="62">
        <v>0</v>
      </c>
      <c r="BO51" s="62">
        <v>20907.61</v>
      </c>
      <c r="BP51" s="62">
        <v>65898.399999999994</v>
      </c>
      <c r="BQ51" s="62">
        <v>0</v>
      </c>
      <c r="BR51" s="62">
        <v>1677621.36</v>
      </c>
      <c r="BS51" s="62">
        <v>640908.82999999996</v>
      </c>
      <c r="BT51" s="59"/>
      <c r="BU51" s="59"/>
      <c r="BV51" s="59"/>
      <c r="BW51" s="59"/>
      <c r="BX51" s="59"/>
      <c r="BY51" s="59"/>
      <c r="BZ51" s="59"/>
      <c r="CA51" s="59"/>
      <c r="CB51" s="59"/>
    </row>
    <row r="52" spans="2:80" x14ac:dyDescent="0.2">
      <c r="B52" s="2">
        <v>44</v>
      </c>
      <c r="C52" s="12"/>
      <c r="D52" s="125"/>
      <c r="E52" s="13" t="s">
        <v>50</v>
      </c>
      <c r="F52" s="138"/>
      <c r="G52" s="62">
        <f t="shared" si="1"/>
        <v>34203393.689999998</v>
      </c>
      <c r="H52" s="11"/>
      <c r="I52" s="14"/>
      <c r="J52" s="14"/>
      <c r="K52" s="14"/>
      <c r="L52" s="14"/>
      <c r="M52" s="14"/>
      <c r="N52" s="14"/>
      <c r="O52" s="59"/>
      <c r="P52" s="178">
        <v>50</v>
      </c>
      <c r="R52" s="137">
        <v>39403291.25</v>
      </c>
      <c r="S52" s="137">
        <v>885503.37</v>
      </c>
      <c r="T52" s="137">
        <v>175442.34</v>
      </c>
      <c r="U52" s="137">
        <v>1777152</v>
      </c>
      <c r="V52" s="137">
        <v>2704571.76</v>
      </c>
      <c r="W52" s="137">
        <v>1460515.04</v>
      </c>
      <c r="X52" s="137">
        <v>631068.82000000007</v>
      </c>
      <c r="Y52" s="137">
        <v>121952.16</v>
      </c>
      <c r="Z52" s="137">
        <v>205721.29</v>
      </c>
      <c r="AA52" s="137">
        <v>594666.92000000004</v>
      </c>
      <c r="AB52" s="137">
        <v>9146605.1399999987</v>
      </c>
      <c r="AC52" s="137">
        <v>3136129.12</v>
      </c>
      <c r="AD52" s="137">
        <v>2379078.62</v>
      </c>
      <c r="AE52" s="137">
        <v>1021084.5900000001</v>
      </c>
      <c r="AF52" s="137">
        <v>1626097.64</v>
      </c>
      <c r="AG52" s="137">
        <v>1497681.9200000002</v>
      </c>
      <c r="AH52" s="137">
        <v>1229615.95</v>
      </c>
      <c r="AI52" s="137">
        <v>240055.56000000003</v>
      </c>
      <c r="AJ52" s="137">
        <v>1282406.33</v>
      </c>
      <c r="AK52" s="137">
        <v>592515.71999999986</v>
      </c>
      <c r="AL52" s="137">
        <v>1269030.2</v>
      </c>
      <c r="AM52" s="137">
        <v>303860.44</v>
      </c>
      <c r="AN52" s="137">
        <v>191745.2</v>
      </c>
      <c r="AO52" s="137">
        <v>434940.23</v>
      </c>
      <c r="AP52" s="137">
        <v>71561392.599999994</v>
      </c>
      <c r="AQ52" s="137">
        <v>8805314.0600000005</v>
      </c>
      <c r="AR52" s="137">
        <v>1063875.69</v>
      </c>
      <c r="AS52" s="137">
        <v>750889.24</v>
      </c>
      <c r="AT52" s="137">
        <v>527322.01</v>
      </c>
      <c r="AU52" s="137">
        <v>944128.25</v>
      </c>
      <c r="AV52" s="137">
        <v>4469241</v>
      </c>
      <c r="AW52" s="137">
        <v>1190126</v>
      </c>
      <c r="AX52" s="137">
        <v>2533498.91</v>
      </c>
      <c r="AY52" s="137">
        <v>5395603.75</v>
      </c>
      <c r="AZ52" s="137">
        <v>664840.28</v>
      </c>
      <c r="BA52" s="137">
        <v>1396399.63</v>
      </c>
      <c r="BB52" s="137">
        <v>724330.72000000009</v>
      </c>
      <c r="BC52" s="137">
        <v>2912176.91</v>
      </c>
      <c r="BD52" s="137">
        <v>967272.52999999991</v>
      </c>
      <c r="BE52" s="137">
        <v>2235318.63</v>
      </c>
      <c r="BF52" s="137">
        <v>761413.92</v>
      </c>
      <c r="BG52" s="137">
        <v>1033451.8800000001</v>
      </c>
      <c r="BH52" s="137">
        <v>420762.67</v>
      </c>
      <c r="BI52" s="137">
        <v>458364.43</v>
      </c>
      <c r="BJ52" s="137">
        <v>301190.64</v>
      </c>
      <c r="BK52" s="137">
        <v>2272048.61</v>
      </c>
      <c r="BL52" s="137">
        <v>742689.19000000006</v>
      </c>
      <c r="BM52" s="137">
        <v>34203393.689999998</v>
      </c>
      <c r="BN52" s="137">
        <v>921123.06</v>
      </c>
      <c r="BO52" s="137">
        <v>1341258.8200000003</v>
      </c>
      <c r="BP52" s="137">
        <v>404614.63</v>
      </c>
      <c r="BQ52" s="137">
        <v>655373.80999999994</v>
      </c>
      <c r="BR52" s="137">
        <v>10741171.249999998</v>
      </c>
      <c r="BS52" s="137">
        <v>6121339.3099999996</v>
      </c>
      <c r="BT52" s="59"/>
      <c r="BU52" s="59"/>
      <c r="BV52" s="59"/>
      <c r="BW52" s="59"/>
      <c r="BX52" s="22"/>
      <c r="BY52" s="22"/>
      <c r="BZ52" s="22"/>
      <c r="CA52" s="22"/>
      <c r="CB52" s="22"/>
    </row>
    <row r="53" spans="2:80" outlineLevel="1" x14ac:dyDescent="0.2">
      <c r="B53" s="2">
        <v>45</v>
      </c>
      <c r="C53" s="9">
        <v>5405</v>
      </c>
      <c r="D53" s="125">
        <v>42</v>
      </c>
      <c r="E53" s="9" t="s">
        <v>51</v>
      </c>
      <c r="F53" s="62"/>
      <c r="G53" s="62">
        <f t="shared" si="1"/>
        <v>0</v>
      </c>
      <c r="H53" s="11"/>
      <c r="I53" s="11"/>
      <c r="J53" s="11"/>
      <c r="K53" s="11"/>
      <c r="L53" s="11"/>
      <c r="M53" s="11"/>
      <c r="N53" s="11"/>
      <c r="O53" s="59"/>
      <c r="P53" s="178">
        <v>51</v>
      </c>
      <c r="R53" s="62">
        <v>1045122.67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38427.74</v>
      </c>
      <c r="AG53" s="62">
        <v>0</v>
      </c>
      <c r="AH53" s="62">
        <v>1115</v>
      </c>
      <c r="AI53" s="62">
        <v>36660.04</v>
      </c>
      <c r="AJ53" s="62">
        <v>135695.51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>
        <v>0</v>
      </c>
      <c r="BB53" s="62">
        <v>0</v>
      </c>
      <c r="BC53" s="62">
        <v>0</v>
      </c>
      <c r="BD53" s="62">
        <v>0</v>
      </c>
      <c r="BE53" s="62">
        <v>110581.46</v>
      </c>
      <c r="BF53" s="62">
        <v>414.92</v>
      </c>
      <c r="BG53" s="62">
        <v>68511.44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62">
        <v>0</v>
      </c>
      <c r="BO53" s="62">
        <v>27088.29</v>
      </c>
      <c r="BP53" s="62">
        <v>0</v>
      </c>
      <c r="BQ53" s="62">
        <v>0</v>
      </c>
      <c r="BR53" s="62">
        <v>0</v>
      </c>
      <c r="BS53" s="62">
        <v>12992.08</v>
      </c>
      <c r="BT53" s="59"/>
      <c r="BU53" s="59"/>
      <c r="BV53" s="59"/>
      <c r="BW53" s="59"/>
      <c r="BX53" s="59"/>
      <c r="BY53" s="59"/>
      <c r="BZ53" s="59"/>
      <c r="CA53" s="59"/>
      <c r="CB53" s="59"/>
    </row>
    <row r="54" spans="2:80" outlineLevel="1" x14ac:dyDescent="0.2">
      <c r="B54" s="2">
        <v>46</v>
      </c>
      <c r="C54" s="9">
        <v>5410</v>
      </c>
      <c r="D54" s="125">
        <v>43</v>
      </c>
      <c r="E54" s="9" t="s">
        <v>52</v>
      </c>
      <c r="F54" s="62"/>
      <c r="G54" s="62">
        <f t="shared" si="1"/>
        <v>0</v>
      </c>
      <c r="H54" s="11"/>
      <c r="I54" s="11"/>
      <c r="J54" s="11"/>
      <c r="K54" s="11"/>
      <c r="L54" s="11"/>
      <c r="M54" s="11"/>
      <c r="N54" s="11"/>
      <c r="O54" s="59"/>
      <c r="P54" s="178">
        <v>52</v>
      </c>
      <c r="R54" s="62">
        <v>1517430.41</v>
      </c>
      <c r="S54" s="62">
        <v>8469.65</v>
      </c>
      <c r="T54" s="62">
        <v>0</v>
      </c>
      <c r="U54" s="62">
        <v>46965</v>
      </c>
      <c r="V54" s="62">
        <v>0</v>
      </c>
      <c r="W54" s="62">
        <v>0</v>
      </c>
      <c r="X54" s="62">
        <v>35460.74</v>
      </c>
      <c r="Y54" s="62">
        <v>0</v>
      </c>
      <c r="Z54" s="62">
        <v>1922.52</v>
      </c>
      <c r="AA54" s="62">
        <v>43107.19</v>
      </c>
      <c r="AB54" s="62">
        <v>557740.64</v>
      </c>
      <c r="AC54" s="62">
        <v>18294.37</v>
      </c>
      <c r="AD54" s="62">
        <v>180233.66</v>
      </c>
      <c r="AE54" s="62">
        <v>1660.04</v>
      </c>
      <c r="AF54" s="62">
        <v>2301.81</v>
      </c>
      <c r="AG54" s="62">
        <v>8082.47</v>
      </c>
      <c r="AH54" s="62">
        <v>0</v>
      </c>
      <c r="AI54" s="62">
        <v>17791.16</v>
      </c>
      <c r="AJ54" s="62">
        <v>908858.38</v>
      </c>
      <c r="AK54" s="62">
        <v>0</v>
      </c>
      <c r="AL54" s="62">
        <v>0</v>
      </c>
      <c r="AM54" s="62">
        <v>3400.78</v>
      </c>
      <c r="AN54" s="62">
        <v>0</v>
      </c>
      <c r="AO54" s="62">
        <v>0</v>
      </c>
      <c r="AP54" s="62">
        <v>857585.11</v>
      </c>
      <c r="AQ54" s="62">
        <v>4914630.2</v>
      </c>
      <c r="AR54" s="62">
        <v>94820.82</v>
      </c>
      <c r="AS54" s="62">
        <v>0</v>
      </c>
      <c r="AT54" s="62">
        <v>29396.77</v>
      </c>
      <c r="AU54" s="62">
        <v>4639.46</v>
      </c>
      <c r="AV54" s="62">
        <v>115568.34</v>
      </c>
      <c r="AW54" s="62">
        <v>7706</v>
      </c>
      <c r="AX54" s="62">
        <v>124628.95</v>
      </c>
      <c r="AY54" s="62">
        <v>66610.149999999994</v>
      </c>
      <c r="AZ54" s="62">
        <v>0</v>
      </c>
      <c r="BA54" s="62">
        <v>0</v>
      </c>
      <c r="BB54" s="62">
        <v>0</v>
      </c>
      <c r="BC54" s="62">
        <v>68550.8</v>
      </c>
      <c r="BD54" s="62">
        <v>32446.37</v>
      </c>
      <c r="BE54" s="62">
        <v>253721.03</v>
      </c>
      <c r="BF54" s="62">
        <v>32076.51</v>
      </c>
      <c r="BG54" s="62">
        <v>595903.9</v>
      </c>
      <c r="BH54" s="62">
        <v>43</v>
      </c>
      <c r="BI54" s="62">
        <v>132.5</v>
      </c>
      <c r="BJ54" s="62">
        <v>0</v>
      </c>
      <c r="BK54" s="62">
        <v>0</v>
      </c>
      <c r="BL54" s="62">
        <v>0</v>
      </c>
      <c r="BM54" s="62">
        <v>0</v>
      </c>
      <c r="BN54" s="62">
        <v>15635.55</v>
      </c>
      <c r="BO54" s="62">
        <v>17645.29</v>
      </c>
      <c r="BP54" s="62">
        <v>11272.68</v>
      </c>
      <c r="BQ54" s="62">
        <v>0</v>
      </c>
      <c r="BR54" s="62">
        <v>256376.27</v>
      </c>
      <c r="BS54" s="62">
        <v>111229.07</v>
      </c>
      <c r="BT54" s="59"/>
      <c r="BU54" s="59"/>
      <c r="BV54" s="59"/>
      <c r="BW54" s="59"/>
      <c r="BX54" s="59"/>
      <c r="BY54" s="59"/>
      <c r="BZ54" s="59"/>
      <c r="CA54" s="59"/>
      <c r="CB54" s="59"/>
    </row>
    <row r="55" spans="2:80" outlineLevel="1" x14ac:dyDescent="0.2">
      <c r="B55" s="2">
        <v>47</v>
      </c>
      <c r="C55" s="9">
        <v>5420</v>
      </c>
      <c r="D55" s="125">
        <v>44</v>
      </c>
      <c r="E55" s="9" t="s">
        <v>53</v>
      </c>
      <c r="F55" s="62"/>
      <c r="G55" s="62">
        <f t="shared" si="1"/>
        <v>2171412.02</v>
      </c>
      <c r="H55" s="11"/>
      <c r="I55" s="11"/>
      <c r="J55" s="11"/>
      <c r="K55" s="11"/>
      <c r="L55" s="11"/>
      <c r="M55" s="11"/>
      <c r="N55" s="11"/>
      <c r="O55" s="59"/>
      <c r="P55" s="178">
        <v>53</v>
      </c>
      <c r="R55" s="62">
        <v>0</v>
      </c>
      <c r="S55" s="62">
        <v>0</v>
      </c>
      <c r="T55" s="62">
        <v>0</v>
      </c>
      <c r="U55" s="62">
        <v>6957</v>
      </c>
      <c r="V55" s="62">
        <v>21050</v>
      </c>
      <c r="W55" s="62">
        <v>5550</v>
      </c>
      <c r="X55" s="62">
        <v>1015.32</v>
      </c>
      <c r="Y55" s="62">
        <v>0</v>
      </c>
      <c r="Z55" s="62">
        <v>0</v>
      </c>
      <c r="AA55" s="62">
        <v>0</v>
      </c>
      <c r="AB55" s="62">
        <v>14632.08</v>
      </c>
      <c r="AC55" s="62">
        <v>0</v>
      </c>
      <c r="AD55" s="62">
        <v>0</v>
      </c>
      <c r="AE55" s="62">
        <v>2972.5</v>
      </c>
      <c r="AF55" s="62">
        <v>4625</v>
      </c>
      <c r="AG55" s="62">
        <v>0</v>
      </c>
      <c r="AH55" s="62">
        <v>0</v>
      </c>
      <c r="AI55" s="62">
        <v>1449.69</v>
      </c>
      <c r="AJ55" s="62">
        <v>0</v>
      </c>
      <c r="AK55" s="62">
        <v>0</v>
      </c>
      <c r="AL55" s="62">
        <v>699</v>
      </c>
      <c r="AM55" s="62">
        <v>0</v>
      </c>
      <c r="AN55" s="62">
        <v>0</v>
      </c>
      <c r="AO55" s="62">
        <v>0</v>
      </c>
      <c r="AP55" s="62">
        <v>539561.01</v>
      </c>
      <c r="AQ55" s="62">
        <v>0</v>
      </c>
      <c r="AR55" s="62">
        <v>1973.07</v>
      </c>
      <c r="AS55" s="62">
        <v>599.19000000000005</v>
      </c>
      <c r="AT55" s="62">
        <v>0</v>
      </c>
      <c r="AU55" s="62">
        <v>0</v>
      </c>
      <c r="AV55" s="62">
        <v>12862.61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213003.81</v>
      </c>
      <c r="BF55" s="62">
        <v>3865.24</v>
      </c>
      <c r="BG55" s="62">
        <v>6611.74</v>
      </c>
      <c r="BH55" s="62">
        <v>10841</v>
      </c>
      <c r="BI55" s="62">
        <v>10115.74</v>
      </c>
      <c r="BJ55" s="62">
        <v>0</v>
      </c>
      <c r="BK55" s="62">
        <v>8428.5300000000007</v>
      </c>
      <c r="BL55" s="62">
        <v>0</v>
      </c>
      <c r="BM55" s="62">
        <v>2171412.02</v>
      </c>
      <c r="BN55" s="62">
        <v>0</v>
      </c>
      <c r="BO55" s="62">
        <v>4149</v>
      </c>
      <c r="BP55" s="62">
        <v>0</v>
      </c>
      <c r="BQ55" s="62">
        <v>0</v>
      </c>
      <c r="BR55" s="62">
        <v>132289.65</v>
      </c>
      <c r="BS55" s="62">
        <v>128789.5</v>
      </c>
      <c r="BT55" s="59"/>
      <c r="BU55" s="59"/>
      <c r="BV55" s="59"/>
      <c r="BW55" s="59"/>
      <c r="BX55" s="59"/>
      <c r="BY55" s="59"/>
      <c r="BZ55" s="59"/>
      <c r="CA55" s="59"/>
      <c r="CB55" s="59"/>
    </row>
    <row r="56" spans="2:80" outlineLevel="1" x14ac:dyDescent="0.2">
      <c r="B56" s="2">
        <v>48</v>
      </c>
      <c r="C56" s="9">
        <v>5425</v>
      </c>
      <c r="D56" s="125">
        <v>45</v>
      </c>
      <c r="E56" s="9" t="s">
        <v>54</v>
      </c>
      <c r="F56" s="62"/>
      <c r="G56" s="62">
        <f t="shared" si="1"/>
        <v>0</v>
      </c>
      <c r="H56" s="11"/>
      <c r="I56" s="11"/>
      <c r="J56" s="11"/>
      <c r="K56" s="11"/>
      <c r="L56" s="11"/>
      <c r="M56" s="11"/>
      <c r="N56" s="11"/>
      <c r="O56" s="59"/>
      <c r="P56" s="178">
        <v>54</v>
      </c>
      <c r="R56" s="62">
        <v>0</v>
      </c>
      <c r="S56" s="62">
        <v>61950.45</v>
      </c>
      <c r="T56" s="62">
        <v>0</v>
      </c>
      <c r="U56" s="62">
        <v>3922</v>
      </c>
      <c r="V56" s="62">
        <v>0</v>
      </c>
      <c r="W56" s="62">
        <v>124441.72</v>
      </c>
      <c r="X56" s="62">
        <v>8306.69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62">
        <v>169446.33</v>
      </c>
      <c r="AF56" s="62">
        <v>-16238.82</v>
      </c>
      <c r="AG56" s="62">
        <v>0</v>
      </c>
      <c r="AH56" s="62">
        <v>0</v>
      </c>
      <c r="AI56" s="62">
        <v>20948.849999999999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351661.74</v>
      </c>
      <c r="AQ56" s="62">
        <v>0</v>
      </c>
      <c r="AR56" s="62">
        <v>1410</v>
      </c>
      <c r="AS56" s="62">
        <v>203149.3</v>
      </c>
      <c r="AT56" s="62">
        <v>0</v>
      </c>
      <c r="AU56" s="62">
        <v>2000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2">
        <v>0</v>
      </c>
      <c r="BE56" s="62">
        <v>438964.5</v>
      </c>
      <c r="BF56" s="62">
        <v>0</v>
      </c>
      <c r="BG56" s="62">
        <v>0</v>
      </c>
      <c r="BH56" s="62">
        <v>1535.98</v>
      </c>
      <c r="BI56" s="62">
        <v>21389.85</v>
      </c>
      <c r="BJ56" s="62">
        <v>0</v>
      </c>
      <c r="BK56" s="62">
        <v>0</v>
      </c>
      <c r="BL56" s="62">
        <v>0</v>
      </c>
      <c r="BM56" s="62">
        <v>0</v>
      </c>
      <c r="BN56" s="62">
        <v>0</v>
      </c>
      <c r="BO56" s="62">
        <v>0</v>
      </c>
      <c r="BP56" s="62">
        <v>0</v>
      </c>
      <c r="BQ56" s="62">
        <v>15930.26</v>
      </c>
      <c r="BR56" s="62">
        <v>0</v>
      </c>
      <c r="BS56" s="62">
        <v>0</v>
      </c>
      <c r="BT56" s="59"/>
      <c r="BU56" s="59"/>
      <c r="BV56" s="59"/>
      <c r="BW56" s="59"/>
      <c r="BX56" s="59"/>
      <c r="BY56" s="59"/>
      <c r="BZ56" s="59"/>
      <c r="CA56" s="59"/>
      <c r="CB56" s="59"/>
    </row>
    <row r="57" spans="2:80" x14ac:dyDescent="0.2">
      <c r="B57" s="2">
        <v>49</v>
      </c>
      <c r="C57" s="12"/>
      <c r="D57" s="125"/>
      <c r="E57" s="13" t="s">
        <v>55</v>
      </c>
      <c r="F57" s="138"/>
      <c r="G57" s="62">
        <f t="shared" si="1"/>
        <v>2171412.02</v>
      </c>
      <c r="H57" s="11"/>
      <c r="I57" s="14"/>
      <c r="J57" s="14"/>
      <c r="K57" s="14"/>
      <c r="L57" s="14"/>
      <c r="M57" s="14"/>
      <c r="N57" s="14"/>
      <c r="O57" s="59"/>
      <c r="P57" s="178">
        <v>55</v>
      </c>
      <c r="R57" s="137">
        <v>2562553.08</v>
      </c>
      <c r="S57" s="137">
        <v>70420.099999999991</v>
      </c>
      <c r="T57" s="137">
        <v>0</v>
      </c>
      <c r="U57" s="137">
        <v>57844</v>
      </c>
      <c r="V57" s="137">
        <v>21050</v>
      </c>
      <c r="W57" s="137">
        <v>129991.72</v>
      </c>
      <c r="X57" s="137">
        <v>44782.75</v>
      </c>
      <c r="Y57" s="137">
        <v>0</v>
      </c>
      <c r="Z57" s="137">
        <v>1922.52</v>
      </c>
      <c r="AA57" s="137">
        <v>43107.19</v>
      </c>
      <c r="AB57" s="137">
        <v>572372.72</v>
      </c>
      <c r="AC57" s="137">
        <v>18294.37</v>
      </c>
      <c r="AD57" s="137">
        <v>180233.66</v>
      </c>
      <c r="AE57" s="137">
        <v>174078.87</v>
      </c>
      <c r="AF57" s="137">
        <v>29115.729999999996</v>
      </c>
      <c r="AG57" s="137">
        <v>8082.47</v>
      </c>
      <c r="AH57" s="137">
        <v>1115</v>
      </c>
      <c r="AI57" s="137">
        <v>76849.739999999991</v>
      </c>
      <c r="AJ57" s="137">
        <v>1044553.89</v>
      </c>
      <c r="AK57" s="137">
        <v>0</v>
      </c>
      <c r="AL57" s="137">
        <v>699</v>
      </c>
      <c r="AM57" s="137">
        <v>3400.78</v>
      </c>
      <c r="AN57" s="137">
        <v>0</v>
      </c>
      <c r="AO57" s="137">
        <v>0</v>
      </c>
      <c r="AP57" s="137">
        <v>1748807.86</v>
      </c>
      <c r="AQ57" s="137">
        <v>4914630.2</v>
      </c>
      <c r="AR57" s="137">
        <v>98203.890000000014</v>
      </c>
      <c r="AS57" s="137">
        <v>203748.49</v>
      </c>
      <c r="AT57" s="137">
        <v>29396.77</v>
      </c>
      <c r="AU57" s="137">
        <v>6639.46</v>
      </c>
      <c r="AV57" s="137">
        <v>128430.95</v>
      </c>
      <c r="AW57" s="137">
        <v>7706</v>
      </c>
      <c r="AX57" s="137">
        <v>124628.95</v>
      </c>
      <c r="AY57" s="137">
        <v>66610.149999999994</v>
      </c>
      <c r="AZ57" s="137">
        <v>0</v>
      </c>
      <c r="BA57" s="137">
        <v>0</v>
      </c>
      <c r="BB57" s="137">
        <v>0</v>
      </c>
      <c r="BC57" s="137">
        <v>68550.8</v>
      </c>
      <c r="BD57" s="137">
        <v>32446.37</v>
      </c>
      <c r="BE57" s="137">
        <v>1016270.8</v>
      </c>
      <c r="BF57" s="137">
        <v>36356.67</v>
      </c>
      <c r="BG57" s="137">
        <v>671027.08000000007</v>
      </c>
      <c r="BH57" s="137">
        <v>12419.98</v>
      </c>
      <c r="BI57" s="137">
        <v>31638.089999999997</v>
      </c>
      <c r="BJ57" s="137">
        <v>0</v>
      </c>
      <c r="BK57" s="137">
        <v>8428.5300000000007</v>
      </c>
      <c r="BL57" s="137">
        <v>0</v>
      </c>
      <c r="BM57" s="137">
        <v>2171412.02</v>
      </c>
      <c r="BN57" s="137">
        <v>15635.55</v>
      </c>
      <c r="BO57" s="137">
        <v>48882.58</v>
      </c>
      <c r="BP57" s="137">
        <v>11272.68</v>
      </c>
      <c r="BQ57" s="137">
        <v>15930.26</v>
      </c>
      <c r="BR57" s="137">
        <v>388665.92</v>
      </c>
      <c r="BS57" s="137">
        <v>253010.65000000002</v>
      </c>
      <c r="BT57" s="59"/>
      <c r="BU57" s="59"/>
      <c r="BV57" s="59"/>
      <c r="BW57" s="59"/>
      <c r="BX57" s="22"/>
      <c r="BY57" s="22"/>
      <c r="BZ57" s="22"/>
      <c r="CA57" s="22"/>
      <c r="CB57" s="22"/>
    </row>
    <row r="58" spans="2:80" outlineLevel="1" x14ac:dyDescent="0.2">
      <c r="B58" s="2">
        <v>50</v>
      </c>
      <c r="C58" s="9">
        <v>5605</v>
      </c>
      <c r="D58" s="125">
        <v>47</v>
      </c>
      <c r="E58" s="9" t="s">
        <v>56</v>
      </c>
      <c r="F58" s="62"/>
      <c r="G58" s="62">
        <f t="shared" si="1"/>
        <v>4087733.66</v>
      </c>
      <c r="H58" s="11"/>
      <c r="I58" s="11"/>
      <c r="J58" s="11"/>
      <c r="K58" s="11"/>
      <c r="L58" s="11"/>
      <c r="M58" s="11"/>
      <c r="N58" s="11"/>
      <c r="O58" s="59"/>
      <c r="P58" s="178">
        <v>56</v>
      </c>
      <c r="R58" s="62">
        <v>7046997.1200000001</v>
      </c>
      <c r="S58" s="62">
        <v>567594.28</v>
      </c>
      <c r="T58" s="62">
        <v>8614.44</v>
      </c>
      <c r="U58" s="62">
        <v>1178467</v>
      </c>
      <c r="V58" s="62">
        <v>2624852.44</v>
      </c>
      <c r="W58" s="62">
        <v>558742.64</v>
      </c>
      <c r="X58" s="62">
        <v>0</v>
      </c>
      <c r="Y58" s="62">
        <v>21808.11</v>
      </c>
      <c r="Z58" s="62">
        <v>43389.760000000002</v>
      </c>
      <c r="AA58" s="62">
        <v>498423.43</v>
      </c>
      <c r="AB58" s="62">
        <v>3026338.47</v>
      </c>
      <c r="AC58" s="62">
        <v>701101</v>
      </c>
      <c r="AD58" s="62">
        <v>0</v>
      </c>
      <c r="AE58" s="62">
        <v>1475714.63</v>
      </c>
      <c r="AF58" s="62">
        <v>54964.99</v>
      </c>
      <c r="AG58" s="62">
        <v>532421.54</v>
      </c>
      <c r="AH58" s="62">
        <v>1063300.31</v>
      </c>
      <c r="AI58" s="62">
        <v>200314.15</v>
      </c>
      <c r="AJ58" s="62">
        <v>1132217.46</v>
      </c>
      <c r="AK58" s="62">
        <v>298067.90999999997</v>
      </c>
      <c r="AL58" s="62">
        <v>478510.63</v>
      </c>
      <c r="AM58" s="62">
        <v>13871.21</v>
      </c>
      <c r="AN58" s="62">
        <v>29112</v>
      </c>
      <c r="AO58" s="62">
        <v>154748.67000000001</v>
      </c>
      <c r="AP58" s="62">
        <v>5332442.04</v>
      </c>
      <c r="AQ58" s="62">
        <v>2241269.83</v>
      </c>
      <c r="AR58" s="62">
        <v>198705.43</v>
      </c>
      <c r="AS58" s="62">
        <v>277658.75</v>
      </c>
      <c r="AT58" s="62">
        <v>49366.68</v>
      </c>
      <c r="AU58" s="62">
        <v>75425.98</v>
      </c>
      <c r="AV58" s="62">
        <v>1459087.59</v>
      </c>
      <c r="AW58" s="62">
        <v>339750</v>
      </c>
      <c r="AX58" s="62">
        <v>94810.73</v>
      </c>
      <c r="AY58" s="62">
        <v>566700.49</v>
      </c>
      <c r="AZ58" s="62">
        <v>529753.06000000006</v>
      </c>
      <c r="BA58" s="62">
        <v>0</v>
      </c>
      <c r="BB58" s="62">
        <v>26786.34</v>
      </c>
      <c r="BC58" s="62">
        <v>0</v>
      </c>
      <c r="BD58" s="62">
        <v>432315.8</v>
      </c>
      <c r="BE58" s="62">
        <v>1914305.2</v>
      </c>
      <c r="BF58" s="62">
        <v>42012.88</v>
      </c>
      <c r="BG58" s="62">
        <v>430160.32</v>
      </c>
      <c r="BH58" s="62">
        <v>163878.76</v>
      </c>
      <c r="BI58" s="62">
        <v>466639.16</v>
      </c>
      <c r="BJ58" s="62">
        <v>160728.35999999999</v>
      </c>
      <c r="BK58" s="62">
        <v>1302348.76</v>
      </c>
      <c r="BL58" s="62">
        <v>148022.04</v>
      </c>
      <c r="BM58" s="62">
        <v>4087733.66</v>
      </c>
      <c r="BN58" s="62">
        <v>292440.24</v>
      </c>
      <c r="BO58" s="62">
        <v>482796.26</v>
      </c>
      <c r="BP58" s="62">
        <v>95262.89</v>
      </c>
      <c r="BQ58" s="62">
        <v>1160753.28</v>
      </c>
      <c r="BR58" s="62">
        <v>211583.51</v>
      </c>
      <c r="BS58" s="62">
        <v>2148034.44</v>
      </c>
      <c r="BT58" s="59"/>
      <c r="BU58" s="59"/>
      <c r="BV58" s="59"/>
      <c r="BW58" s="59"/>
      <c r="BX58" s="59"/>
      <c r="BY58" s="59"/>
      <c r="BZ58" s="59"/>
      <c r="CA58" s="59"/>
      <c r="CB58" s="59"/>
    </row>
    <row r="59" spans="2:80" outlineLevel="1" x14ac:dyDescent="0.2">
      <c r="B59" s="2">
        <v>51</v>
      </c>
      <c r="C59" s="9">
        <v>5610</v>
      </c>
      <c r="D59" s="125">
        <v>48</v>
      </c>
      <c r="E59" s="9" t="s">
        <v>57</v>
      </c>
      <c r="F59" s="62"/>
      <c r="G59" s="62">
        <f t="shared" si="1"/>
        <v>14521856.1</v>
      </c>
      <c r="H59" s="11"/>
      <c r="I59" s="11"/>
      <c r="J59" s="11"/>
      <c r="K59" s="11"/>
      <c r="L59" s="11"/>
      <c r="M59" s="11"/>
      <c r="N59" s="11"/>
      <c r="O59" s="59"/>
      <c r="P59" s="178">
        <v>57</v>
      </c>
      <c r="R59" s="62">
        <v>37990561.020000003</v>
      </c>
      <c r="S59" s="62">
        <v>450498.14</v>
      </c>
      <c r="T59" s="62">
        <v>132222.59</v>
      </c>
      <c r="U59" s="62">
        <v>0</v>
      </c>
      <c r="V59" s="62">
        <v>175201.27</v>
      </c>
      <c r="W59" s="62">
        <v>719155.03</v>
      </c>
      <c r="X59" s="62">
        <v>397204.92</v>
      </c>
      <c r="Y59" s="62">
        <v>103587.92</v>
      </c>
      <c r="Z59" s="62">
        <v>110226.22</v>
      </c>
      <c r="AA59" s="62">
        <v>573671.71</v>
      </c>
      <c r="AB59" s="62">
        <v>1910104.25</v>
      </c>
      <c r="AC59" s="62">
        <v>3235446.51</v>
      </c>
      <c r="AD59" s="62">
        <v>868215.7</v>
      </c>
      <c r="AE59" s="62">
        <v>9107.48</v>
      </c>
      <c r="AF59" s="62">
        <v>643362.68000000005</v>
      </c>
      <c r="AG59" s="62">
        <v>1397603.35</v>
      </c>
      <c r="AH59" s="62">
        <v>0</v>
      </c>
      <c r="AI59" s="62">
        <v>0</v>
      </c>
      <c r="AJ59" s="62">
        <v>914671.91</v>
      </c>
      <c r="AK59" s="62">
        <v>392929.36</v>
      </c>
      <c r="AL59" s="62">
        <v>997089.69</v>
      </c>
      <c r="AM59" s="62">
        <v>0</v>
      </c>
      <c r="AN59" s="62">
        <v>82730.34</v>
      </c>
      <c r="AO59" s="62">
        <v>101958.76</v>
      </c>
      <c r="AP59" s="62">
        <v>31678653.530000001</v>
      </c>
      <c r="AQ59" s="62">
        <v>11647810.869999999</v>
      </c>
      <c r="AR59" s="62">
        <v>747309.03</v>
      </c>
      <c r="AS59" s="62">
        <v>138501.98000000001</v>
      </c>
      <c r="AT59" s="62">
        <v>132437.29</v>
      </c>
      <c r="AU59" s="62">
        <v>0</v>
      </c>
      <c r="AV59" s="62">
        <v>2233235.16</v>
      </c>
      <c r="AW59" s="62">
        <v>1617634</v>
      </c>
      <c r="AX59" s="62">
        <v>2204167.69</v>
      </c>
      <c r="AY59" s="62">
        <v>2902381.6</v>
      </c>
      <c r="AZ59" s="62">
        <v>96567.05</v>
      </c>
      <c r="BA59" s="62">
        <v>1065395.1000000001</v>
      </c>
      <c r="BB59" s="62">
        <v>174195.99</v>
      </c>
      <c r="BC59" s="62">
        <v>2178576.83</v>
      </c>
      <c r="BD59" s="62">
        <v>0</v>
      </c>
      <c r="BE59" s="62">
        <v>697102.28</v>
      </c>
      <c r="BF59" s="62">
        <v>448209.39</v>
      </c>
      <c r="BG59" s="62">
        <v>708396.33</v>
      </c>
      <c r="BH59" s="62">
        <v>148312.63</v>
      </c>
      <c r="BI59" s="62">
        <v>0</v>
      </c>
      <c r="BJ59" s="62">
        <v>7231.47</v>
      </c>
      <c r="BK59" s="62">
        <v>0</v>
      </c>
      <c r="BL59" s="62">
        <v>175853.46</v>
      </c>
      <c r="BM59" s="62">
        <v>14521856.1</v>
      </c>
      <c r="BN59" s="62">
        <v>348134.57</v>
      </c>
      <c r="BO59" s="62">
        <v>431776.37</v>
      </c>
      <c r="BP59" s="62">
        <v>104125.97</v>
      </c>
      <c r="BQ59" s="62">
        <v>824027.41</v>
      </c>
      <c r="BR59" s="62">
        <v>1713422.67</v>
      </c>
      <c r="BS59" s="62">
        <v>3559560.47</v>
      </c>
      <c r="BT59" s="59"/>
      <c r="BU59" s="59"/>
      <c r="BV59" s="59"/>
      <c r="BW59" s="59"/>
      <c r="BX59" s="59"/>
      <c r="BY59" s="59"/>
      <c r="BZ59" s="59"/>
      <c r="CA59" s="59"/>
      <c r="CB59" s="59"/>
    </row>
    <row r="60" spans="2:80" outlineLevel="1" x14ac:dyDescent="0.2">
      <c r="B60" s="2">
        <v>52</v>
      </c>
      <c r="C60" s="9">
        <v>5615</v>
      </c>
      <c r="D60" s="125">
        <v>49</v>
      </c>
      <c r="E60" s="9" t="s">
        <v>58</v>
      </c>
      <c r="F60" s="62"/>
      <c r="G60" s="62">
        <f t="shared" si="1"/>
        <v>28900874.379999999</v>
      </c>
      <c r="H60" s="11"/>
      <c r="I60" s="11"/>
      <c r="J60" s="11"/>
      <c r="K60" s="11"/>
      <c r="L60" s="11"/>
      <c r="M60" s="11"/>
      <c r="N60" s="11"/>
      <c r="O60" s="59"/>
      <c r="P60" s="178">
        <v>58</v>
      </c>
      <c r="R60" s="62">
        <v>8205977.1500000004</v>
      </c>
      <c r="S60" s="62">
        <v>2342910</v>
      </c>
      <c r="T60" s="62">
        <v>88585.76</v>
      </c>
      <c r="U60" s="62">
        <v>1754257</v>
      </c>
      <c r="V60" s="62">
        <v>2605387.06</v>
      </c>
      <c r="W60" s="62">
        <v>4083238.44</v>
      </c>
      <c r="X60" s="62">
        <v>243273.72</v>
      </c>
      <c r="Y60" s="62">
        <v>32598.2</v>
      </c>
      <c r="Z60" s="62">
        <v>56725.93</v>
      </c>
      <c r="AA60" s="62">
        <v>52218.48</v>
      </c>
      <c r="AB60" s="62">
        <v>8157772.2599999998</v>
      </c>
      <c r="AC60" s="62">
        <v>166118.73000000001</v>
      </c>
      <c r="AD60" s="62">
        <v>3672492</v>
      </c>
      <c r="AE60" s="62">
        <v>603143.15</v>
      </c>
      <c r="AF60" s="62">
        <v>160241.72</v>
      </c>
      <c r="AG60" s="62">
        <v>251084.83</v>
      </c>
      <c r="AH60" s="62">
        <v>578681.34</v>
      </c>
      <c r="AI60" s="62">
        <v>216604.65</v>
      </c>
      <c r="AJ60" s="62">
        <v>524942.01</v>
      </c>
      <c r="AK60" s="62">
        <v>305168.94</v>
      </c>
      <c r="AL60" s="62">
        <v>967934.49</v>
      </c>
      <c r="AM60" s="62">
        <v>115033.38</v>
      </c>
      <c r="AN60" s="62">
        <v>8735.64</v>
      </c>
      <c r="AO60" s="62">
        <v>0</v>
      </c>
      <c r="AP60" s="62">
        <v>58736388.329999998</v>
      </c>
      <c r="AQ60" s="62">
        <v>5230795.28</v>
      </c>
      <c r="AR60" s="62">
        <v>882202.34</v>
      </c>
      <c r="AS60" s="62">
        <v>435207.6</v>
      </c>
      <c r="AT60" s="62">
        <v>401065.52</v>
      </c>
      <c r="AU60" s="62">
        <v>0</v>
      </c>
      <c r="AV60" s="62">
        <v>4720385.3099999996</v>
      </c>
      <c r="AW60" s="62">
        <v>1544245</v>
      </c>
      <c r="AX60" s="62">
        <v>1863939.78</v>
      </c>
      <c r="AY60" s="62">
        <v>602059.31999999995</v>
      </c>
      <c r="AZ60" s="62">
        <v>94691.520000000004</v>
      </c>
      <c r="BA60" s="62">
        <v>519338.44</v>
      </c>
      <c r="BB60" s="62">
        <v>146420.31</v>
      </c>
      <c r="BC60" s="62">
        <v>0</v>
      </c>
      <c r="BD60" s="62">
        <v>395044.44</v>
      </c>
      <c r="BE60" s="62">
        <v>1220843.8799999999</v>
      </c>
      <c r="BF60" s="62">
        <v>114585.61</v>
      </c>
      <c r="BG60" s="62">
        <v>301510.94</v>
      </c>
      <c r="BH60" s="62">
        <v>95707.99</v>
      </c>
      <c r="BI60" s="62">
        <v>258988.74</v>
      </c>
      <c r="BJ60" s="62">
        <v>99626.27</v>
      </c>
      <c r="BK60" s="62">
        <v>1697460.73</v>
      </c>
      <c r="BL60" s="62">
        <v>413437.89</v>
      </c>
      <c r="BM60" s="62">
        <v>28900874.379999999</v>
      </c>
      <c r="BN60" s="62">
        <v>275695.96000000002</v>
      </c>
      <c r="BO60" s="62">
        <v>278170.62</v>
      </c>
      <c r="BP60" s="62">
        <v>89493.58</v>
      </c>
      <c r="BQ60" s="62">
        <v>478279.11</v>
      </c>
      <c r="BR60" s="62">
        <v>2352005.0299999998</v>
      </c>
      <c r="BS60" s="62">
        <v>2760594.57</v>
      </c>
      <c r="BT60" s="59"/>
      <c r="BU60" s="59"/>
      <c r="BV60" s="59"/>
      <c r="BW60" s="59"/>
      <c r="BX60" s="59"/>
      <c r="BY60" s="59"/>
      <c r="BZ60" s="59"/>
      <c r="CA60" s="59"/>
      <c r="CB60" s="59"/>
    </row>
    <row r="61" spans="2:80" outlineLevel="1" x14ac:dyDescent="0.2">
      <c r="B61" s="2">
        <v>53</v>
      </c>
      <c r="C61" s="9">
        <v>5620</v>
      </c>
      <c r="D61" s="125">
        <v>50</v>
      </c>
      <c r="E61" s="9" t="s">
        <v>59</v>
      </c>
      <c r="F61" s="62"/>
      <c r="G61" s="62">
        <f t="shared" si="1"/>
        <v>482498.82</v>
      </c>
      <c r="H61" s="11"/>
      <c r="I61" s="11"/>
      <c r="J61" s="11"/>
      <c r="K61" s="11"/>
      <c r="L61" s="11"/>
      <c r="M61" s="11"/>
      <c r="N61" s="11"/>
      <c r="O61" s="59"/>
      <c r="P61" s="178">
        <v>59</v>
      </c>
      <c r="R61" s="62">
        <v>19138453.289999999</v>
      </c>
      <c r="S61" s="62">
        <v>178509.62</v>
      </c>
      <c r="T61" s="62">
        <v>8318.0300000000007</v>
      </c>
      <c r="U61" s="62">
        <v>2668</v>
      </c>
      <c r="V61" s="62">
        <v>625582.5</v>
      </c>
      <c r="W61" s="62">
        <v>448166.12</v>
      </c>
      <c r="X61" s="62">
        <v>91404.41</v>
      </c>
      <c r="Y61" s="62">
        <v>25090.31</v>
      </c>
      <c r="Z61" s="62">
        <v>17227.87</v>
      </c>
      <c r="AA61" s="62">
        <v>87931.23</v>
      </c>
      <c r="AB61" s="62">
        <v>835490.97</v>
      </c>
      <c r="AC61" s="62">
        <v>444776.87</v>
      </c>
      <c r="AD61" s="62">
        <v>623389.79</v>
      </c>
      <c r="AE61" s="62">
        <v>0</v>
      </c>
      <c r="AF61" s="62">
        <v>53985.78</v>
      </c>
      <c r="AG61" s="62">
        <v>250347.68</v>
      </c>
      <c r="AH61" s="62">
        <v>209717.69</v>
      </c>
      <c r="AI61" s="62">
        <v>41121.730000000003</v>
      </c>
      <c r="AJ61" s="62">
        <v>89447.3</v>
      </c>
      <c r="AK61" s="62">
        <v>48885.86</v>
      </c>
      <c r="AL61" s="62">
        <v>84443.3</v>
      </c>
      <c r="AM61" s="62">
        <v>11902.76</v>
      </c>
      <c r="AN61" s="62">
        <v>38130.67</v>
      </c>
      <c r="AO61" s="62">
        <v>19146</v>
      </c>
      <c r="AP61" s="62">
        <v>0</v>
      </c>
      <c r="AQ61" s="62">
        <v>6352667.3700000001</v>
      </c>
      <c r="AR61" s="62">
        <v>246644.41</v>
      </c>
      <c r="AS61" s="62">
        <v>41464.230000000003</v>
      </c>
      <c r="AT61" s="62">
        <v>108169.59</v>
      </c>
      <c r="AU61" s="62">
        <v>125570.16</v>
      </c>
      <c r="AV61" s="62">
        <v>2397577.62</v>
      </c>
      <c r="AW61" s="62">
        <v>377166</v>
      </c>
      <c r="AX61" s="62">
        <v>270959.51</v>
      </c>
      <c r="AY61" s="62">
        <v>69025.19</v>
      </c>
      <c r="AZ61" s="62">
        <v>28962.959999999999</v>
      </c>
      <c r="BA61" s="62">
        <v>12955.9</v>
      </c>
      <c r="BB61" s="62">
        <v>117734.49</v>
      </c>
      <c r="BC61" s="62">
        <v>195601.01</v>
      </c>
      <c r="BD61" s="62">
        <v>34581.300000000003</v>
      </c>
      <c r="BE61" s="62">
        <v>493955.16</v>
      </c>
      <c r="BF61" s="62">
        <v>80245.19</v>
      </c>
      <c r="BG61" s="62">
        <v>655383.67000000004</v>
      </c>
      <c r="BH61" s="62">
        <v>38992.910000000003</v>
      </c>
      <c r="BI61" s="62">
        <v>7056.93</v>
      </c>
      <c r="BJ61" s="62">
        <v>16029.03</v>
      </c>
      <c r="BK61" s="62">
        <v>276930.01</v>
      </c>
      <c r="BL61" s="62">
        <v>0</v>
      </c>
      <c r="BM61" s="62">
        <v>482498.82</v>
      </c>
      <c r="BN61" s="62">
        <v>62500.81</v>
      </c>
      <c r="BO61" s="62">
        <v>0</v>
      </c>
      <c r="BP61" s="62">
        <v>40365.69</v>
      </c>
      <c r="BQ61" s="62">
        <v>688092.51</v>
      </c>
      <c r="BR61" s="62">
        <v>429165.25</v>
      </c>
      <c r="BS61" s="62">
        <v>650954.79</v>
      </c>
      <c r="BT61" s="59"/>
      <c r="BU61" s="59"/>
      <c r="BV61" s="59"/>
      <c r="BW61" s="59"/>
      <c r="BX61" s="59"/>
      <c r="BY61" s="59"/>
      <c r="BZ61" s="59"/>
      <c r="CA61" s="59"/>
      <c r="CB61" s="59"/>
    </row>
    <row r="62" spans="2:80" outlineLevel="1" x14ac:dyDescent="0.2">
      <c r="B62" s="2">
        <v>54</v>
      </c>
      <c r="C62" s="9">
        <v>5625</v>
      </c>
      <c r="D62" s="125">
        <v>51</v>
      </c>
      <c r="E62" s="9" t="s">
        <v>60</v>
      </c>
      <c r="F62" s="62"/>
      <c r="G62" s="62">
        <f t="shared" si="1"/>
        <v>0</v>
      </c>
      <c r="H62" s="11"/>
      <c r="I62" s="11"/>
      <c r="J62" s="11"/>
      <c r="K62" s="11"/>
      <c r="L62" s="11"/>
      <c r="M62" s="11"/>
      <c r="N62" s="11"/>
      <c r="O62" s="59"/>
      <c r="P62" s="178">
        <v>60</v>
      </c>
      <c r="R62" s="62">
        <v>-18112544.5</v>
      </c>
      <c r="S62" s="62">
        <v>-624297</v>
      </c>
      <c r="T62" s="62">
        <v>0</v>
      </c>
      <c r="U62" s="62">
        <v>0</v>
      </c>
      <c r="V62" s="62">
        <v>-342308.71</v>
      </c>
      <c r="W62" s="62">
        <v>-4746885.68</v>
      </c>
      <c r="X62" s="62">
        <v>0</v>
      </c>
      <c r="Y62" s="62">
        <v>0</v>
      </c>
      <c r="Z62" s="62">
        <v>0</v>
      </c>
      <c r="AA62" s="62">
        <v>0</v>
      </c>
      <c r="AB62" s="62">
        <v>-2474.36</v>
      </c>
      <c r="AC62" s="62">
        <v>0</v>
      </c>
      <c r="AD62" s="62">
        <v>0</v>
      </c>
      <c r="AE62" s="62">
        <v>0</v>
      </c>
      <c r="AF62" s="62">
        <v>0</v>
      </c>
      <c r="AG62" s="62">
        <v>0</v>
      </c>
      <c r="AH62" s="62">
        <v>0</v>
      </c>
      <c r="AI62" s="62">
        <v>-11858.44</v>
      </c>
      <c r="AJ62" s="62">
        <v>0</v>
      </c>
      <c r="AK62" s="62">
        <v>0</v>
      </c>
      <c r="AL62" s="62">
        <v>0</v>
      </c>
      <c r="AM62" s="62">
        <v>0</v>
      </c>
      <c r="AN62" s="62">
        <v>0</v>
      </c>
      <c r="AO62" s="62">
        <v>0</v>
      </c>
      <c r="AP62" s="62">
        <v>-96064438.290000007</v>
      </c>
      <c r="AQ62" s="62">
        <v>-1168916.93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-136260</v>
      </c>
      <c r="AX62" s="62">
        <v>0</v>
      </c>
      <c r="AY62" s="62">
        <v>0</v>
      </c>
      <c r="AZ62" s="62">
        <v>0</v>
      </c>
      <c r="BA62" s="62">
        <v>0</v>
      </c>
      <c r="BB62" s="62">
        <v>0</v>
      </c>
      <c r="BC62" s="62">
        <v>-675589.04</v>
      </c>
      <c r="BD62" s="62">
        <v>0</v>
      </c>
      <c r="BE62" s="62">
        <v>-211028.54</v>
      </c>
      <c r="BF62" s="62">
        <v>0</v>
      </c>
      <c r="BG62" s="62">
        <v>0</v>
      </c>
      <c r="BH62" s="62">
        <v>0</v>
      </c>
      <c r="BI62" s="62">
        <v>45418.48</v>
      </c>
      <c r="BJ62" s="62">
        <v>0</v>
      </c>
      <c r="BK62" s="62">
        <v>0</v>
      </c>
      <c r="BL62" s="62">
        <v>0</v>
      </c>
      <c r="BM62" s="62">
        <v>0</v>
      </c>
      <c r="BN62" s="62">
        <v>62169.07</v>
      </c>
      <c r="BO62" s="62">
        <v>0</v>
      </c>
      <c r="BP62" s="62">
        <v>0</v>
      </c>
      <c r="BQ62" s="62">
        <v>0</v>
      </c>
      <c r="BR62" s="62">
        <v>-378862.5</v>
      </c>
      <c r="BS62" s="62">
        <v>-1200</v>
      </c>
      <c r="BT62" s="59"/>
      <c r="BU62" s="59"/>
      <c r="BV62" s="59"/>
      <c r="BW62" s="59"/>
      <c r="BX62" s="59"/>
      <c r="BY62" s="59"/>
      <c r="BZ62" s="59"/>
      <c r="CA62" s="59"/>
      <c r="CB62" s="59"/>
    </row>
    <row r="63" spans="2:80" outlineLevel="1" x14ac:dyDescent="0.2">
      <c r="B63" s="2">
        <v>55</v>
      </c>
      <c r="C63" s="9">
        <v>5630</v>
      </c>
      <c r="D63" s="125">
        <v>52</v>
      </c>
      <c r="E63" s="9" t="s">
        <v>61</v>
      </c>
      <c r="F63" s="62"/>
      <c r="G63" s="62">
        <f t="shared" si="1"/>
        <v>19217727.940000001</v>
      </c>
      <c r="H63" s="11"/>
      <c r="I63" s="11"/>
      <c r="J63" s="11"/>
      <c r="K63" s="11"/>
      <c r="L63" s="11"/>
      <c r="M63" s="11"/>
      <c r="N63" s="11"/>
      <c r="O63" s="59"/>
      <c r="P63" s="178">
        <v>61</v>
      </c>
      <c r="R63" s="62">
        <v>2192246.75</v>
      </c>
      <c r="S63" s="62">
        <v>490569.34</v>
      </c>
      <c r="T63" s="62">
        <v>77441.570000000007</v>
      </c>
      <c r="U63" s="62">
        <v>0</v>
      </c>
      <c r="V63" s="62">
        <v>622318.75</v>
      </c>
      <c r="W63" s="62">
        <v>767450.97</v>
      </c>
      <c r="X63" s="62">
        <v>58860.81</v>
      </c>
      <c r="Y63" s="62">
        <v>57655.49</v>
      </c>
      <c r="Z63" s="62">
        <v>39123.699999999997</v>
      </c>
      <c r="AA63" s="62">
        <v>392346.53</v>
      </c>
      <c r="AB63" s="62">
        <v>1242926.77</v>
      </c>
      <c r="AC63" s="62">
        <v>378804</v>
      </c>
      <c r="AD63" s="62">
        <v>2048996.55</v>
      </c>
      <c r="AE63" s="62">
        <v>122805.98</v>
      </c>
      <c r="AF63" s="62">
        <v>296216.24</v>
      </c>
      <c r="AG63" s="62">
        <v>223178.33</v>
      </c>
      <c r="AH63" s="62">
        <v>156165.32999999999</v>
      </c>
      <c r="AI63" s="62">
        <v>68103.45</v>
      </c>
      <c r="AJ63" s="62">
        <v>57075</v>
      </c>
      <c r="AK63" s="62">
        <v>291224.38</v>
      </c>
      <c r="AL63" s="62">
        <v>253222.6</v>
      </c>
      <c r="AM63" s="62">
        <v>127267.52</v>
      </c>
      <c r="AN63" s="62">
        <v>24770.73</v>
      </c>
      <c r="AO63" s="62">
        <v>33905.22</v>
      </c>
      <c r="AP63" s="62">
        <v>17583538.399999999</v>
      </c>
      <c r="AQ63" s="62">
        <v>2927504.41</v>
      </c>
      <c r="AR63" s="62">
        <v>180633.26</v>
      </c>
      <c r="AS63" s="62">
        <v>507107.88</v>
      </c>
      <c r="AT63" s="62">
        <v>232484.66</v>
      </c>
      <c r="AU63" s="62">
        <v>57268.39</v>
      </c>
      <c r="AV63" s="62">
        <v>1652558.48</v>
      </c>
      <c r="AW63" s="62">
        <v>1203781</v>
      </c>
      <c r="AX63" s="62">
        <v>294952.28999999998</v>
      </c>
      <c r="AY63" s="62">
        <v>68273.960000000006</v>
      </c>
      <c r="AZ63" s="62">
        <v>50530</v>
      </c>
      <c r="BA63" s="62">
        <v>334015.18</v>
      </c>
      <c r="BB63" s="62">
        <v>75073.25</v>
      </c>
      <c r="BC63" s="62">
        <v>148418.37</v>
      </c>
      <c r="BD63" s="62">
        <v>82631.34</v>
      </c>
      <c r="BE63" s="62">
        <v>512726.8</v>
      </c>
      <c r="BF63" s="62">
        <v>36143.74</v>
      </c>
      <c r="BG63" s="62">
        <v>422217.27</v>
      </c>
      <c r="BH63" s="62">
        <v>31369.1</v>
      </c>
      <c r="BI63" s="62">
        <v>159476.45000000001</v>
      </c>
      <c r="BJ63" s="62">
        <v>47972.13</v>
      </c>
      <c r="BK63" s="62">
        <v>255937.37</v>
      </c>
      <c r="BL63" s="62">
        <v>192547.98</v>
      </c>
      <c r="BM63" s="62">
        <v>19217727.940000001</v>
      </c>
      <c r="BN63" s="62">
        <v>135696.67000000001</v>
      </c>
      <c r="BO63" s="62">
        <v>196895.59</v>
      </c>
      <c r="BP63" s="62">
        <v>164808.16</v>
      </c>
      <c r="BQ63" s="62">
        <v>295770.28999999998</v>
      </c>
      <c r="BR63" s="62">
        <v>703350.8</v>
      </c>
      <c r="BS63" s="62">
        <v>1580544.04</v>
      </c>
      <c r="BT63" s="59"/>
      <c r="BU63" s="59"/>
      <c r="BV63" s="59"/>
      <c r="BW63" s="59"/>
      <c r="BX63" s="59"/>
      <c r="BY63" s="59"/>
      <c r="BZ63" s="59"/>
      <c r="CA63" s="59"/>
      <c r="CB63" s="59"/>
    </row>
    <row r="64" spans="2:80" outlineLevel="1" x14ac:dyDescent="0.2">
      <c r="B64" s="2">
        <v>56</v>
      </c>
      <c r="C64" s="9">
        <v>5640</v>
      </c>
      <c r="D64" s="125">
        <v>53</v>
      </c>
      <c r="E64" s="9" t="s">
        <v>62</v>
      </c>
      <c r="F64" s="62"/>
      <c r="G64" s="62">
        <f t="shared" si="1"/>
        <v>4209632.83</v>
      </c>
      <c r="H64" s="11"/>
      <c r="I64" s="11"/>
      <c r="J64" s="11"/>
      <c r="K64" s="11"/>
      <c r="L64" s="11"/>
      <c r="M64" s="11"/>
      <c r="N64" s="11"/>
      <c r="O64" s="59"/>
      <c r="P64" s="178">
        <v>62</v>
      </c>
      <c r="R64" s="62">
        <v>0</v>
      </c>
      <c r="S64" s="62">
        <v>0</v>
      </c>
      <c r="T64" s="62">
        <v>0</v>
      </c>
      <c r="U64" s="62">
        <v>0</v>
      </c>
      <c r="V64" s="62">
        <v>142916.68</v>
      </c>
      <c r="W64" s="62">
        <v>0</v>
      </c>
      <c r="X64" s="62">
        <v>35038.92</v>
      </c>
      <c r="Y64" s="62">
        <v>1471.88</v>
      </c>
      <c r="Z64" s="62">
        <v>2740</v>
      </c>
      <c r="AA64" s="62">
        <v>86466.79</v>
      </c>
      <c r="AB64" s="62">
        <v>450271.05</v>
      </c>
      <c r="AC64" s="62">
        <v>0</v>
      </c>
      <c r="AD64" s="62">
        <v>265365.61</v>
      </c>
      <c r="AE64" s="62">
        <v>65254.82</v>
      </c>
      <c r="AF64" s="62">
        <v>0</v>
      </c>
      <c r="AG64" s="62">
        <v>26478.2</v>
      </c>
      <c r="AH64" s="62">
        <v>54707.8</v>
      </c>
      <c r="AI64" s="62">
        <v>0</v>
      </c>
      <c r="AJ64" s="62">
        <v>0</v>
      </c>
      <c r="AK64" s="62">
        <v>0</v>
      </c>
      <c r="AL64" s="62">
        <v>70118.27</v>
      </c>
      <c r="AM64" s="62">
        <v>0</v>
      </c>
      <c r="AN64" s="62">
        <v>0</v>
      </c>
      <c r="AO64" s="62">
        <v>7412</v>
      </c>
      <c r="AP64" s="62">
        <v>818823.2</v>
      </c>
      <c r="AQ64" s="62">
        <v>1902062.58</v>
      </c>
      <c r="AR64" s="62">
        <v>50567.31</v>
      </c>
      <c r="AS64" s="62">
        <v>33427.11</v>
      </c>
      <c r="AT64" s="62">
        <v>40148.959999999999</v>
      </c>
      <c r="AU64" s="62">
        <v>0</v>
      </c>
      <c r="AV64" s="62">
        <v>571775.43999999994</v>
      </c>
      <c r="AW64" s="62">
        <v>0</v>
      </c>
      <c r="AX64" s="62">
        <v>21211.200000000001</v>
      </c>
      <c r="AY64" s="62">
        <v>0</v>
      </c>
      <c r="AZ64" s="62">
        <v>23475.78</v>
      </c>
      <c r="BA64" s="62">
        <v>0</v>
      </c>
      <c r="BB64" s="62">
        <v>0</v>
      </c>
      <c r="BC64" s="62">
        <v>185490.29</v>
      </c>
      <c r="BD64" s="62">
        <v>28719.63</v>
      </c>
      <c r="BE64" s="62">
        <v>126336.28</v>
      </c>
      <c r="BF64" s="62">
        <v>0</v>
      </c>
      <c r="BG64" s="62">
        <v>0</v>
      </c>
      <c r="BH64" s="62">
        <v>7114.5</v>
      </c>
      <c r="BI64" s="62">
        <v>11993.56</v>
      </c>
      <c r="BJ64" s="62">
        <v>9634</v>
      </c>
      <c r="BK64" s="62">
        <v>263718.59999999998</v>
      </c>
      <c r="BL64" s="62">
        <v>0</v>
      </c>
      <c r="BM64" s="62">
        <v>4209632.83</v>
      </c>
      <c r="BN64" s="62">
        <v>0</v>
      </c>
      <c r="BO64" s="62">
        <v>0</v>
      </c>
      <c r="BP64" s="62">
        <v>0</v>
      </c>
      <c r="BQ64" s="62">
        <v>6856.55</v>
      </c>
      <c r="BR64" s="62">
        <v>181356.36</v>
      </c>
      <c r="BS64" s="62">
        <v>217914.6</v>
      </c>
      <c r="BT64" s="59"/>
      <c r="BU64" s="59"/>
      <c r="BV64" s="59"/>
      <c r="BW64" s="59"/>
      <c r="BX64" s="59"/>
      <c r="BY64" s="59"/>
      <c r="BZ64" s="59"/>
      <c r="CA64" s="59"/>
      <c r="CB64" s="59"/>
    </row>
    <row r="65" spans="2:80" outlineLevel="1" x14ac:dyDescent="0.2">
      <c r="B65" s="2">
        <v>57</v>
      </c>
      <c r="C65" s="9">
        <v>5645</v>
      </c>
      <c r="D65" s="125">
        <v>54</v>
      </c>
      <c r="E65" s="9" t="s">
        <v>63</v>
      </c>
      <c r="F65" s="62"/>
      <c r="G65" s="62">
        <f t="shared" si="1"/>
        <v>0</v>
      </c>
      <c r="H65" s="11"/>
      <c r="I65" s="11"/>
      <c r="J65" s="11"/>
      <c r="K65" s="11"/>
      <c r="L65" s="11"/>
      <c r="M65" s="11"/>
      <c r="N65" s="11"/>
      <c r="O65" s="59"/>
      <c r="P65" s="178">
        <v>63</v>
      </c>
      <c r="R65" s="62">
        <v>3902457.2</v>
      </c>
      <c r="S65" s="62">
        <v>294621.48</v>
      </c>
      <c r="T65" s="62">
        <v>64394.37</v>
      </c>
      <c r="U65" s="62">
        <v>1010355</v>
      </c>
      <c r="V65" s="62">
        <v>150052</v>
      </c>
      <c r="W65" s="62">
        <v>861286.77</v>
      </c>
      <c r="X65" s="62">
        <v>0</v>
      </c>
      <c r="Y65" s="62">
        <v>100873.15</v>
      </c>
      <c r="Z65" s="62">
        <v>0</v>
      </c>
      <c r="AA65" s="62">
        <v>-44804</v>
      </c>
      <c r="AB65" s="62">
        <v>0</v>
      </c>
      <c r="AC65" s="62">
        <v>220734.18</v>
      </c>
      <c r="AD65" s="62">
        <v>0</v>
      </c>
      <c r="AE65" s="62">
        <v>0</v>
      </c>
      <c r="AF65" s="62">
        <v>676825</v>
      </c>
      <c r="AG65" s="62">
        <v>139643.12</v>
      </c>
      <c r="AH65" s="62">
        <v>130781.98</v>
      </c>
      <c r="AI65" s="62">
        <v>106464.63</v>
      </c>
      <c r="AJ65" s="62">
        <v>0</v>
      </c>
      <c r="AK65" s="62">
        <v>13642.15</v>
      </c>
      <c r="AL65" s="62">
        <v>82798.080000000002</v>
      </c>
      <c r="AM65" s="62">
        <v>2484.63</v>
      </c>
      <c r="AN65" s="62">
        <v>18456.72</v>
      </c>
      <c r="AO65" s="62">
        <v>25771.040000000001</v>
      </c>
      <c r="AP65" s="62">
        <v>0</v>
      </c>
      <c r="AQ65" s="62">
        <v>175698.36</v>
      </c>
      <c r="AR65" s="62">
        <v>24852.959999999999</v>
      </c>
      <c r="AS65" s="62">
        <v>-21117.82</v>
      </c>
      <c r="AT65" s="62">
        <v>0</v>
      </c>
      <c r="AU65" s="62">
        <v>8493.27</v>
      </c>
      <c r="AV65" s="62">
        <v>61966</v>
      </c>
      <c r="AW65" s="62">
        <v>35607</v>
      </c>
      <c r="AX65" s="62">
        <v>119032.47</v>
      </c>
      <c r="AY65" s="62">
        <v>0</v>
      </c>
      <c r="AZ65" s="62">
        <v>57985.35</v>
      </c>
      <c r="BA65" s="62">
        <v>467598.26</v>
      </c>
      <c r="BB65" s="62">
        <v>-8709</v>
      </c>
      <c r="BC65" s="62">
        <v>1913755.65</v>
      </c>
      <c r="BD65" s="62">
        <v>40333.49</v>
      </c>
      <c r="BE65" s="62">
        <v>865548.56</v>
      </c>
      <c r="BF65" s="62">
        <v>155319.17000000001</v>
      </c>
      <c r="BG65" s="62">
        <v>0</v>
      </c>
      <c r="BH65" s="62">
        <v>0</v>
      </c>
      <c r="BI65" s="62">
        <v>0</v>
      </c>
      <c r="BJ65" s="62">
        <v>4419</v>
      </c>
      <c r="BK65" s="62">
        <v>933052.48</v>
      </c>
      <c r="BL65" s="62">
        <v>0</v>
      </c>
      <c r="BM65" s="62">
        <v>0</v>
      </c>
      <c r="BN65" s="62">
        <v>0</v>
      </c>
      <c r="BO65" s="62">
        <v>103766</v>
      </c>
      <c r="BP65" s="62">
        <v>26895.96</v>
      </c>
      <c r="BQ65" s="62">
        <v>255540.76</v>
      </c>
      <c r="BR65" s="62">
        <v>2928.97</v>
      </c>
      <c r="BS65" s="62">
        <v>436009.22</v>
      </c>
      <c r="BT65" s="59"/>
      <c r="BU65" s="59"/>
      <c r="BV65" s="59"/>
      <c r="BW65" s="59"/>
      <c r="BX65" s="59"/>
      <c r="BY65" s="59"/>
      <c r="BZ65" s="59"/>
      <c r="CA65" s="59"/>
      <c r="CB65" s="59"/>
    </row>
    <row r="66" spans="2:80" outlineLevel="1" x14ac:dyDescent="0.2">
      <c r="B66" s="2">
        <v>58</v>
      </c>
      <c r="C66" s="9">
        <v>5646</v>
      </c>
      <c r="D66" s="125">
        <v>55</v>
      </c>
      <c r="E66" s="9" t="s">
        <v>64</v>
      </c>
      <c r="F66" s="62"/>
      <c r="G66" s="62">
        <f t="shared" si="1"/>
        <v>0</v>
      </c>
      <c r="H66" s="11"/>
      <c r="I66" s="11"/>
      <c r="J66" s="11"/>
      <c r="K66" s="11"/>
      <c r="L66" s="11"/>
      <c r="M66" s="11"/>
      <c r="N66" s="11"/>
      <c r="O66" s="59"/>
      <c r="P66" s="178">
        <v>64</v>
      </c>
      <c r="R66" s="62">
        <v>0</v>
      </c>
      <c r="S66" s="62">
        <v>0</v>
      </c>
      <c r="T66" s="62">
        <v>0</v>
      </c>
      <c r="U66" s="62">
        <v>346340</v>
      </c>
      <c r="V66" s="62">
        <v>0</v>
      </c>
      <c r="W66" s="62">
        <v>0</v>
      </c>
      <c r="X66" s="62">
        <v>14865.93</v>
      </c>
      <c r="Y66" s="62">
        <v>0</v>
      </c>
      <c r="Z66" s="62">
        <v>0</v>
      </c>
      <c r="AA66" s="62">
        <v>0</v>
      </c>
      <c r="AB66" s="62">
        <v>0</v>
      </c>
      <c r="AC66" s="62">
        <v>127887.9</v>
      </c>
      <c r="AD66" s="62">
        <v>1985347.42</v>
      </c>
      <c r="AE66" s="62">
        <v>67360</v>
      </c>
      <c r="AF66" s="62">
        <v>0</v>
      </c>
      <c r="AG66" s="62">
        <v>0</v>
      </c>
      <c r="AH66" s="62">
        <v>0</v>
      </c>
      <c r="AI66" s="62">
        <v>0</v>
      </c>
      <c r="AJ66" s="62">
        <v>381749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0</v>
      </c>
      <c r="AU66" s="62">
        <v>-1706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370899.96</v>
      </c>
      <c r="BD66" s="62">
        <v>0</v>
      </c>
      <c r="BE66" s="62">
        <v>0</v>
      </c>
      <c r="BF66" s="62">
        <v>0</v>
      </c>
      <c r="BG66" s="62">
        <v>0</v>
      </c>
      <c r="BH66" s="62">
        <v>24622.98</v>
      </c>
      <c r="BI66" s="62">
        <v>4454.92</v>
      </c>
      <c r="BJ66" s="62">
        <v>-28187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59"/>
      <c r="BU66" s="59"/>
      <c r="BV66" s="59"/>
      <c r="BW66" s="59"/>
      <c r="BX66" s="59"/>
      <c r="BY66" s="59"/>
      <c r="BZ66" s="59"/>
      <c r="CA66" s="59"/>
      <c r="CB66" s="59"/>
    </row>
    <row r="67" spans="2:80" outlineLevel="1" x14ac:dyDescent="0.2">
      <c r="B67" s="2">
        <v>59</v>
      </c>
      <c r="C67" s="9">
        <v>5647</v>
      </c>
      <c r="D67" s="125">
        <v>56</v>
      </c>
      <c r="E67" s="9" t="s">
        <v>65</v>
      </c>
      <c r="F67" s="62"/>
      <c r="G67" s="62">
        <f t="shared" si="1"/>
        <v>0</v>
      </c>
      <c r="H67" s="11"/>
      <c r="I67" s="11"/>
      <c r="J67" s="11"/>
      <c r="K67" s="11"/>
      <c r="L67" s="11"/>
      <c r="M67" s="11"/>
      <c r="N67" s="11"/>
      <c r="O67" s="59"/>
      <c r="P67" s="178">
        <v>65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138546.85999999999</v>
      </c>
      <c r="BG67" s="62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62">
        <v>0</v>
      </c>
      <c r="BT67" s="59"/>
      <c r="BU67" s="59"/>
      <c r="BV67" s="59"/>
      <c r="BW67" s="59"/>
      <c r="BX67" s="59"/>
      <c r="BY67" s="59"/>
      <c r="BZ67" s="59"/>
      <c r="CA67" s="59"/>
      <c r="CB67" s="59"/>
    </row>
    <row r="68" spans="2:80" outlineLevel="1" x14ac:dyDescent="0.2">
      <c r="B68" s="2">
        <v>60</v>
      </c>
      <c r="C68" s="9">
        <v>5650</v>
      </c>
      <c r="D68" s="125">
        <v>57</v>
      </c>
      <c r="E68" s="9" t="s">
        <v>66</v>
      </c>
      <c r="F68" s="62"/>
      <c r="G68" s="62">
        <f t="shared" si="1"/>
        <v>0</v>
      </c>
      <c r="H68" s="11"/>
      <c r="I68" s="11"/>
      <c r="J68" s="11"/>
      <c r="K68" s="11"/>
      <c r="L68" s="11"/>
      <c r="M68" s="11"/>
      <c r="N68" s="11"/>
      <c r="O68" s="59"/>
      <c r="P68" s="178">
        <v>66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62">
        <v>64266.01</v>
      </c>
      <c r="BT68" s="59"/>
      <c r="BU68" s="59"/>
      <c r="BV68" s="59"/>
      <c r="BW68" s="59"/>
      <c r="BX68" s="59"/>
      <c r="BY68" s="59"/>
      <c r="BZ68" s="59"/>
      <c r="CA68" s="59"/>
      <c r="CB68" s="59"/>
    </row>
    <row r="69" spans="2:80" outlineLevel="1" x14ac:dyDescent="0.2">
      <c r="B69" s="2">
        <v>61</v>
      </c>
      <c r="C69" s="9">
        <v>5655</v>
      </c>
      <c r="D69" s="125">
        <v>58</v>
      </c>
      <c r="E69" s="9" t="s">
        <v>67</v>
      </c>
      <c r="F69" s="62"/>
      <c r="G69" s="62">
        <f t="shared" si="1"/>
        <v>4350817.96</v>
      </c>
      <c r="H69" s="11"/>
      <c r="I69" s="11"/>
      <c r="J69" s="11"/>
      <c r="K69" s="11"/>
      <c r="L69" s="11"/>
      <c r="M69" s="11"/>
      <c r="N69" s="11"/>
      <c r="O69" s="59"/>
      <c r="P69" s="178">
        <v>67</v>
      </c>
      <c r="R69" s="62">
        <v>3279110.17</v>
      </c>
      <c r="S69" s="62">
        <v>201605.31</v>
      </c>
      <c r="T69" s="62">
        <v>13071.77</v>
      </c>
      <c r="U69" s="62">
        <v>521902</v>
      </c>
      <c r="V69" s="62">
        <v>442577.51</v>
      </c>
      <c r="W69" s="62">
        <v>192678.53</v>
      </c>
      <c r="X69" s="62">
        <v>141969.44</v>
      </c>
      <c r="Y69" s="62">
        <v>0</v>
      </c>
      <c r="Z69" s="62">
        <v>75675.72</v>
      </c>
      <c r="AA69" s="62">
        <v>422589.37</v>
      </c>
      <c r="AB69" s="62">
        <v>1111784.6100000001</v>
      </c>
      <c r="AC69" s="62">
        <v>626888.59</v>
      </c>
      <c r="AD69" s="62">
        <v>424306.36</v>
      </c>
      <c r="AE69" s="62">
        <v>-35180.42</v>
      </c>
      <c r="AF69" s="62">
        <v>122254.94</v>
      </c>
      <c r="AG69" s="62">
        <v>339698.98</v>
      </c>
      <c r="AH69" s="62">
        <v>172018.69</v>
      </c>
      <c r="AI69" s="62">
        <v>18802.009999999998</v>
      </c>
      <c r="AJ69" s="62">
        <v>826121.84</v>
      </c>
      <c r="AK69" s="62">
        <v>124939.66</v>
      </c>
      <c r="AL69" s="62">
        <v>109146.96</v>
      </c>
      <c r="AM69" s="62">
        <v>60432.88</v>
      </c>
      <c r="AN69" s="62">
        <v>73941.119999999995</v>
      </c>
      <c r="AO69" s="62">
        <v>86403.89</v>
      </c>
      <c r="AP69" s="62">
        <v>4826762.84</v>
      </c>
      <c r="AQ69" s="62">
        <v>1949969.3</v>
      </c>
      <c r="AR69" s="62">
        <v>106463.79</v>
      </c>
      <c r="AS69" s="62">
        <v>654539.11</v>
      </c>
      <c r="AT69" s="62">
        <v>122077.37</v>
      </c>
      <c r="AU69" s="62">
        <v>98752.06</v>
      </c>
      <c r="AV69" s="62">
        <v>757012.97</v>
      </c>
      <c r="AW69" s="62">
        <v>152538</v>
      </c>
      <c r="AX69" s="62">
        <v>228143.53</v>
      </c>
      <c r="AY69" s="62">
        <v>331991.25</v>
      </c>
      <c r="AZ69" s="62">
        <v>61298.6</v>
      </c>
      <c r="BA69" s="62">
        <v>443417.66</v>
      </c>
      <c r="BB69" s="62">
        <v>36399.730000000003</v>
      </c>
      <c r="BC69" s="62">
        <v>705734.69</v>
      </c>
      <c r="BD69" s="62">
        <v>84197.92</v>
      </c>
      <c r="BE69" s="62">
        <v>412104.26</v>
      </c>
      <c r="BF69" s="62">
        <v>148661.88</v>
      </c>
      <c r="BG69" s="62">
        <v>325404.07</v>
      </c>
      <c r="BH69" s="62">
        <v>21921.85</v>
      </c>
      <c r="BI69" s="62">
        <v>90260.84</v>
      </c>
      <c r="BJ69" s="62">
        <v>14778.09</v>
      </c>
      <c r="BK69" s="62">
        <v>302327.25</v>
      </c>
      <c r="BL69" s="62">
        <v>39833.089999999997</v>
      </c>
      <c r="BM69" s="62">
        <v>4350817.96</v>
      </c>
      <c r="BN69" s="62">
        <v>89078.16</v>
      </c>
      <c r="BO69" s="62">
        <v>121830.79</v>
      </c>
      <c r="BP69" s="62">
        <v>146797.07</v>
      </c>
      <c r="BQ69" s="62">
        <v>189160.5</v>
      </c>
      <c r="BR69" s="62">
        <v>2836071.17</v>
      </c>
      <c r="BS69" s="62">
        <v>542409.49</v>
      </c>
      <c r="BT69" s="59"/>
      <c r="BU69" s="59"/>
      <c r="BV69" s="59"/>
      <c r="BW69" s="59"/>
      <c r="BX69" s="59"/>
      <c r="BY69" s="59"/>
      <c r="BZ69" s="59"/>
      <c r="CA69" s="59"/>
      <c r="CB69" s="59"/>
    </row>
    <row r="70" spans="2:80" outlineLevel="1" x14ac:dyDescent="0.2">
      <c r="B70" s="2">
        <v>62</v>
      </c>
      <c r="C70" s="9">
        <v>5665</v>
      </c>
      <c r="D70" s="125">
        <v>59</v>
      </c>
      <c r="E70" s="9" t="s">
        <v>68</v>
      </c>
      <c r="F70" s="62"/>
      <c r="G70" s="62">
        <f t="shared" si="1"/>
        <v>146671.64000000001</v>
      </c>
      <c r="H70" s="11"/>
      <c r="I70" s="11"/>
      <c r="J70" s="11"/>
      <c r="K70" s="11"/>
      <c r="L70" s="11"/>
      <c r="M70" s="11"/>
      <c r="N70" s="11"/>
      <c r="O70" s="59"/>
      <c r="P70" s="178">
        <v>68</v>
      </c>
      <c r="R70" s="62">
        <v>7633174.9199999999</v>
      </c>
      <c r="S70" s="62">
        <v>81837.47</v>
      </c>
      <c r="T70" s="62">
        <v>20700.080000000002</v>
      </c>
      <c r="U70" s="62">
        <v>1240659</v>
      </c>
      <c r="V70" s="62">
        <v>893444.56</v>
      </c>
      <c r="W70" s="62">
        <v>566486.36</v>
      </c>
      <c r="X70" s="62">
        <v>97324.06</v>
      </c>
      <c r="Y70" s="62">
        <v>89968.24</v>
      </c>
      <c r="Z70" s="62">
        <v>0</v>
      </c>
      <c r="AA70" s="62">
        <v>35591.26</v>
      </c>
      <c r="AB70" s="62">
        <v>611693.84</v>
      </c>
      <c r="AC70" s="62">
        <v>25849.919999999998</v>
      </c>
      <c r="AD70" s="62">
        <v>145016.13</v>
      </c>
      <c r="AE70" s="62">
        <v>52534.01</v>
      </c>
      <c r="AF70" s="62">
        <v>883271.29</v>
      </c>
      <c r="AG70" s="62">
        <v>179192.38</v>
      </c>
      <c r="AH70" s="62">
        <v>103293.05</v>
      </c>
      <c r="AI70" s="62">
        <v>72974.91</v>
      </c>
      <c r="AJ70" s="62">
        <v>267712.99</v>
      </c>
      <c r="AK70" s="62">
        <v>96472.34</v>
      </c>
      <c r="AL70" s="62">
        <v>601027.18999999994</v>
      </c>
      <c r="AM70" s="62">
        <v>21494.65</v>
      </c>
      <c r="AN70" s="62">
        <v>0</v>
      </c>
      <c r="AO70" s="62">
        <v>18100</v>
      </c>
      <c r="AP70" s="62">
        <v>-1431868.82</v>
      </c>
      <c r="AQ70" s="62">
        <v>2160425.5099999998</v>
      </c>
      <c r="AR70" s="62">
        <v>165838.95000000001</v>
      </c>
      <c r="AS70" s="62">
        <v>251851.14</v>
      </c>
      <c r="AT70" s="62">
        <v>43582.47</v>
      </c>
      <c r="AU70" s="62">
        <v>1037252.84</v>
      </c>
      <c r="AV70" s="62">
        <v>951973.68</v>
      </c>
      <c r="AW70" s="62">
        <v>103088</v>
      </c>
      <c r="AX70" s="62">
        <v>132521.64000000001</v>
      </c>
      <c r="AY70" s="62">
        <v>47313.33</v>
      </c>
      <c r="AZ70" s="62">
        <v>57803.32</v>
      </c>
      <c r="BA70" s="62">
        <v>202277.89</v>
      </c>
      <c r="BB70" s="62">
        <v>12277.28</v>
      </c>
      <c r="BC70" s="62">
        <v>411607.09</v>
      </c>
      <c r="BD70" s="62">
        <v>184232.26</v>
      </c>
      <c r="BE70" s="62">
        <v>379045.28</v>
      </c>
      <c r="BF70" s="62">
        <v>80189.98</v>
      </c>
      <c r="BG70" s="62">
        <v>73559.87</v>
      </c>
      <c r="BH70" s="62">
        <v>38518</v>
      </c>
      <c r="BI70" s="62">
        <v>172321.32</v>
      </c>
      <c r="BJ70" s="62">
        <v>33682.9</v>
      </c>
      <c r="BK70" s="62">
        <v>215816.54</v>
      </c>
      <c r="BL70" s="62">
        <v>241535.14</v>
      </c>
      <c r="BM70" s="62">
        <v>146671.64000000001</v>
      </c>
      <c r="BN70" s="62">
        <v>126407.5</v>
      </c>
      <c r="BO70" s="62">
        <v>131180.44</v>
      </c>
      <c r="BP70" s="62">
        <v>62222.400000000001</v>
      </c>
      <c r="BQ70" s="62">
        <v>220227.73</v>
      </c>
      <c r="BR70" s="62">
        <v>26542.22</v>
      </c>
      <c r="BS70" s="62">
        <v>34103.11</v>
      </c>
      <c r="BT70" s="59"/>
      <c r="BU70" s="59"/>
      <c r="BV70" s="59"/>
      <c r="BW70" s="59"/>
      <c r="BX70" s="59"/>
      <c r="BY70" s="59"/>
      <c r="BZ70" s="59"/>
      <c r="CA70" s="59"/>
      <c r="CB70" s="59"/>
    </row>
    <row r="71" spans="2:80" outlineLevel="1" x14ac:dyDescent="0.2">
      <c r="B71" s="2">
        <v>63</v>
      </c>
      <c r="C71" s="9">
        <v>5670</v>
      </c>
      <c r="D71" s="125">
        <v>60</v>
      </c>
      <c r="E71" s="9" t="s">
        <v>69</v>
      </c>
      <c r="F71" s="62"/>
      <c r="G71" s="62">
        <f t="shared" si="1"/>
        <v>15702.71</v>
      </c>
      <c r="H71" s="11"/>
      <c r="I71" s="11"/>
      <c r="J71" s="11"/>
      <c r="K71" s="11"/>
      <c r="L71" s="11"/>
      <c r="M71" s="11"/>
      <c r="N71" s="11"/>
      <c r="O71" s="59"/>
      <c r="P71" s="178">
        <v>69</v>
      </c>
      <c r="R71" s="62">
        <v>1228082.58</v>
      </c>
      <c r="S71" s="62">
        <v>290226.34999999998</v>
      </c>
      <c r="T71" s="62">
        <v>0</v>
      </c>
      <c r="U71" s="62">
        <v>0</v>
      </c>
      <c r="V71" s="62">
        <v>635.17999999999995</v>
      </c>
      <c r="W71" s="62">
        <v>410315.04</v>
      </c>
      <c r="X71" s="62">
        <v>0</v>
      </c>
      <c r="Y71" s="62">
        <v>0</v>
      </c>
      <c r="Z71" s="62">
        <v>18000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17748</v>
      </c>
      <c r="AJ71" s="62">
        <v>0</v>
      </c>
      <c r="AK71" s="62">
        <v>0</v>
      </c>
      <c r="AL71" s="62">
        <v>0</v>
      </c>
      <c r="AM71" s="62">
        <v>15174</v>
      </c>
      <c r="AN71" s="62">
        <v>13591.05</v>
      </c>
      <c r="AO71" s="62">
        <v>0</v>
      </c>
      <c r="AP71" s="62">
        <v>12249945.98</v>
      </c>
      <c r="AQ71" s="62">
        <v>0</v>
      </c>
      <c r="AR71" s="62">
        <v>997.23</v>
      </c>
      <c r="AS71" s="62">
        <v>260682.48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2400</v>
      </c>
      <c r="BD71" s="62">
        <v>0</v>
      </c>
      <c r="BE71" s="62">
        <v>348228.87</v>
      </c>
      <c r="BF71" s="62">
        <v>12323.04</v>
      </c>
      <c r="BG71" s="62">
        <v>0</v>
      </c>
      <c r="BH71" s="62">
        <v>0</v>
      </c>
      <c r="BI71" s="62">
        <v>8588.2199999999993</v>
      </c>
      <c r="BJ71" s="62">
        <v>22545.360000000001</v>
      </c>
      <c r="BK71" s="62">
        <v>347118.59</v>
      </c>
      <c r="BL71" s="62">
        <v>150000</v>
      </c>
      <c r="BM71" s="62">
        <v>15702.71</v>
      </c>
      <c r="BN71" s="62">
        <v>0</v>
      </c>
      <c r="BO71" s="62">
        <v>0</v>
      </c>
      <c r="BP71" s="62">
        <v>0</v>
      </c>
      <c r="BQ71" s="62">
        <v>0</v>
      </c>
      <c r="BR71" s="62">
        <v>0</v>
      </c>
      <c r="BS71" s="62">
        <v>0</v>
      </c>
      <c r="BT71" s="59"/>
      <c r="BU71" s="59"/>
      <c r="BV71" s="59"/>
      <c r="BW71" s="59"/>
      <c r="BX71" s="59"/>
      <c r="BY71" s="59"/>
      <c r="BZ71" s="59"/>
      <c r="CA71" s="59"/>
      <c r="CB71" s="59"/>
    </row>
    <row r="72" spans="2:80" outlineLevel="1" x14ac:dyDescent="0.2">
      <c r="B72" s="2">
        <v>64</v>
      </c>
      <c r="C72" s="9">
        <v>5672</v>
      </c>
      <c r="D72" s="125">
        <v>61</v>
      </c>
      <c r="E72" s="9" t="s">
        <v>70</v>
      </c>
      <c r="F72" s="62"/>
      <c r="G72" s="62">
        <f t="shared" si="1"/>
        <v>0</v>
      </c>
      <c r="H72" s="11"/>
      <c r="I72" s="11"/>
      <c r="J72" s="11"/>
      <c r="K72" s="11"/>
      <c r="L72" s="11"/>
      <c r="M72" s="11"/>
      <c r="N72" s="11"/>
      <c r="O72" s="59"/>
      <c r="P72" s="178">
        <v>70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>
        <v>0</v>
      </c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0</v>
      </c>
      <c r="AM72" s="62">
        <v>0</v>
      </c>
      <c r="AN72" s="62">
        <v>0</v>
      </c>
      <c r="AO72" s="62">
        <v>0</v>
      </c>
      <c r="AP72" s="62">
        <v>0</v>
      </c>
      <c r="AQ72" s="62">
        <v>0</v>
      </c>
      <c r="AR72" s="62">
        <v>0</v>
      </c>
      <c r="AS72" s="62">
        <v>0</v>
      </c>
      <c r="AT72" s="62">
        <v>0</v>
      </c>
      <c r="AU72" s="62">
        <v>0</v>
      </c>
      <c r="AV72" s="62">
        <v>0</v>
      </c>
      <c r="AW72" s="62">
        <v>10625</v>
      </c>
      <c r="AX72" s="62">
        <v>0</v>
      </c>
      <c r="AY72" s="62">
        <v>0</v>
      </c>
      <c r="AZ72" s="62">
        <v>0</v>
      </c>
      <c r="BA72" s="62">
        <v>0</v>
      </c>
      <c r="BB72" s="62">
        <v>0</v>
      </c>
      <c r="BC72" s="62">
        <v>0</v>
      </c>
      <c r="BD72" s="62">
        <v>0</v>
      </c>
      <c r="BE72" s="62">
        <v>0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>
        <v>0</v>
      </c>
      <c r="BM72" s="62">
        <v>0</v>
      </c>
      <c r="BN72" s="62">
        <v>0</v>
      </c>
      <c r="BO72" s="62">
        <v>0</v>
      </c>
      <c r="BP72" s="62">
        <v>0</v>
      </c>
      <c r="BQ72" s="62">
        <v>0</v>
      </c>
      <c r="BR72" s="62">
        <v>0</v>
      </c>
      <c r="BS72" s="62">
        <v>194029.39</v>
      </c>
      <c r="BT72" s="59"/>
      <c r="BU72" s="59"/>
      <c r="BV72" s="59"/>
      <c r="BW72" s="59"/>
      <c r="BX72" s="59"/>
      <c r="BY72" s="59"/>
      <c r="BZ72" s="59"/>
      <c r="CA72" s="59"/>
      <c r="CB72" s="59"/>
    </row>
    <row r="73" spans="2:80" outlineLevel="1" x14ac:dyDescent="0.2">
      <c r="B73" s="2">
        <v>65</v>
      </c>
      <c r="C73" s="9">
        <v>5675</v>
      </c>
      <c r="D73" s="125">
        <v>62</v>
      </c>
      <c r="E73" s="9" t="s">
        <v>71</v>
      </c>
      <c r="F73" s="62"/>
      <c r="G73" s="62">
        <f t="shared" si="1"/>
        <v>31774932.609999999</v>
      </c>
      <c r="H73" s="11"/>
      <c r="I73" s="11"/>
      <c r="J73" s="11"/>
      <c r="K73" s="11"/>
      <c r="L73" s="11"/>
      <c r="M73" s="11"/>
      <c r="N73" s="11"/>
      <c r="O73" s="59"/>
      <c r="P73" s="178">
        <v>71</v>
      </c>
      <c r="R73" s="62">
        <v>26888184.420000002</v>
      </c>
      <c r="S73" s="62">
        <v>1138907.8899999999</v>
      </c>
      <c r="T73" s="62">
        <v>33998.639999999999</v>
      </c>
      <c r="U73" s="62">
        <v>262573</v>
      </c>
      <c r="V73" s="62">
        <v>311964.51</v>
      </c>
      <c r="W73" s="62">
        <v>-138129.26999999999</v>
      </c>
      <c r="X73" s="62">
        <v>22558.52</v>
      </c>
      <c r="Y73" s="62">
        <v>0</v>
      </c>
      <c r="Z73" s="62">
        <v>0</v>
      </c>
      <c r="AA73" s="62">
        <v>107385.95</v>
      </c>
      <c r="AB73" s="62">
        <v>1200778.8</v>
      </c>
      <c r="AC73" s="62">
        <v>623342.98</v>
      </c>
      <c r="AD73" s="62">
        <v>1397016.42</v>
      </c>
      <c r="AE73" s="62">
        <v>1843.34</v>
      </c>
      <c r="AF73" s="62">
        <v>171160.23</v>
      </c>
      <c r="AG73" s="62">
        <v>370717.15</v>
      </c>
      <c r="AH73" s="62">
        <v>143961.07999999999</v>
      </c>
      <c r="AI73" s="62">
        <v>23633.57</v>
      </c>
      <c r="AJ73" s="62">
        <v>694109.48</v>
      </c>
      <c r="AK73" s="62">
        <v>104886.68</v>
      </c>
      <c r="AL73" s="62">
        <v>227303.02</v>
      </c>
      <c r="AM73" s="62">
        <v>0</v>
      </c>
      <c r="AN73" s="62">
        <v>0</v>
      </c>
      <c r="AO73" s="62">
        <v>22422.799999999999</v>
      </c>
      <c r="AP73" s="62">
        <v>97225608.230000004</v>
      </c>
      <c r="AQ73" s="62">
        <v>6944203.8300000001</v>
      </c>
      <c r="AR73" s="62">
        <v>406333.82</v>
      </c>
      <c r="AS73" s="62">
        <v>108812.28</v>
      </c>
      <c r="AT73" s="62">
        <v>71848.600000000006</v>
      </c>
      <c r="AU73" s="62">
        <v>541000.51</v>
      </c>
      <c r="AV73" s="62">
        <v>831554.19</v>
      </c>
      <c r="AW73" s="62">
        <v>630741</v>
      </c>
      <c r="AX73" s="62">
        <v>615263.18000000005</v>
      </c>
      <c r="AY73" s="62">
        <v>835099.19</v>
      </c>
      <c r="AZ73" s="62">
        <v>325463.14</v>
      </c>
      <c r="BA73" s="62">
        <v>392566.6</v>
      </c>
      <c r="BB73" s="62">
        <v>0</v>
      </c>
      <c r="BC73" s="62">
        <v>900889.12</v>
      </c>
      <c r="BD73" s="62">
        <v>149611.23000000001</v>
      </c>
      <c r="BE73" s="62">
        <v>1231100.76</v>
      </c>
      <c r="BF73" s="62">
        <v>173320.39</v>
      </c>
      <c r="BG73" s="62">
        <v>351302.67</v>
      </c>
      <c r="BH73" s="62">
        <v>15185.56</v>
      </c>
      <c r="BI73" s="62">
        <v>47863.76</v>
      </c>
      <c r="BJ73" s="62">
        <v>13455</v>
      </c>
      <c r="BK73" s="62">
        <v>60046</v>
      </c>
      <c r="BL73" s="62">
        <v>0</v>
      </c>
      <c r="BM73" s="62">
        <v>31774932.609999999</v>
      </c>
      <c r="BN73" s="62">
        <v>37487.61</v>
      </c>
      <c r="BO73" s="62">
        <v>0</v>
      </c>
      <c r="BP73" s="62">
        <v>15821.05</v>
      </c>
      <c r="BQ73" s="62">
        <v>125950.04</v>
      </c>
      <c r="BR73" s="62">
        <v>1052350.69</v>
      </c>
      <c r="BS73" s="62">
        <v>1828698.94</v>
      </c>
      <c r="BT73" s="59"/>
      <c r="BU73" s="59"/>
      <c r="BV73" s="59"/>
      <c r="BW73" s="59"/>
      <c r="BX73" s="59"/>
      <c r="BY73" s="59"/>
      <c r="BZ73" s="59"/>
      <c r="CA73" s="59"/>
      <c r="CB73" s="59"/>
    </row>
    <row r="74" spans="2:80" outlineLevel="1" x14ac:dyDescent="0.2">
      <c r="B74" s="2">
        <v>66</v>
      </c>
      <c r="C74" s="9">
        <v>5680</v>
      </c>
      <c r="D74" s="125">
        <v>63</v>
      </c>
      <c r="E74" s="9" t="s">
        <v>72</v>
      </c>
      <c r="F74" s="62"/>
      <c r="G74" s="62">
        <f t="shared" si="1"/>
        <v>481788</v>
      </c>
      <c r="H74" s="11"/>
      <c r="I74" s="11"/>
      <c r="J74" s="11"/>
      <c r="K74" s="11"/>
      <c r="L74" s="11"/>
      <c r="M74" s="11"/>
      <c r="N74" s="11"/>
      <c r="O74" s="59"/>
      <c r="P74" s="178">
        <v>72</v>
      </c>
      <c r="R74" s="62">
        <v>0</v>
      </c>
      <c r="S74" s="62">
        <v>17353</v>
      </c>
      <c r="T74" s="62">
        <v>0</v>
      </c>
      <c r="U74" s="62">
        <v>0</v>
      </c>
      <c r="V74" s="62">
        <v>0</v>
      </c>
      <c r="W74" s="62">
        <v>16054</v>
      </c>
      <c r="X74" s="62">
        <v>10270</v>
      </c>
      <c r="Y74" s="62">
        <v>0</v>
      </c>
      <c r="Z74" s="62">
        <v>2139</v>
      </c>
      <c r="AA74" s="62">
        <v>0</v>
      </c>
      <c r="AB74" s="62">
        <v>72144</v>
      </c>
      <c r="AC74" s="62">
        <v>0</v>
      </c>
      <c r="AD74" s="62">
        <v>39541</v>
      </c>
      <c r="AE74" s="62">
        <v>8286</v>
      </c>
      <c r="AF74" s="62">
        <v>11946.96</v>
      </c>
      <c r="AG74" s="62">
        <v>13402</v>
      </c>
      <c r="AH74" s="62">
        <v>10862.56</v>
      </c>
      <c r="AI74" s="62">
        <v>5320</v>
      </c>
      <c r="AJ74" s="62">
        <v>0</v>
      </c>
      <c r="AK74" s="62">
        <v>0</v>
      </c>
      <c r="AL74" s="62">
        <v>0</v>
      </c>
      <c r="AM74" s="62">
        <v>2158</v>
      </c>
      <c r="AN74" s="62">
        <v>1609</v>
      </c>
      <c r="AO74" s="62">
        <v>4824.1499999999996</v>
      </c>
      <c r="AP74" s="62">
        <v>0</v>
      </c>
      <c r="AQ74" s="62">
        <v>0</v>
      </c>
      <c r="AR74" s="62">
        <v>11875.01</v>
      </c>
      <c r="AS74" s="62">
        <v>12542</v>
      </c>
      <c r="AT74" s="62">
        <v>0</v>
      </c>
      <c r="AU74" s="62">
        <v>13180.11</v>
      </c>
      <c r="AV74" s="62">
        <v>0</v>
      </c>
      <c r="AW74" s="62">
        <v>0</v>
      </c>
      <c r="AX74" s="62">
        <v>0</v>
      </c>
      <c r="AY74" s="62">
        <v>0</v>
      </c>
      <c r="AZ74" s="62">
        <v>5786</v>
      </c>
      <c r="BA74" s="62">
        <v>15785.96</v>
      </c>
      <c r="BB74" s="62">
        <v>3818.04</v>
      </c>
      <c r="BC74" s="62">
        <v>38538.04</v>
      </c>
      <c r="BD74" s="62">
        <v>9121.5400000000009</v>
      </c>
      <c r="BE74" s="62">
        <v>0</v>
      </c>
      <c r="BF74" s="62">
        <v>7694</v>
      </c>
      <c r="BG74" s="62">
        <v>0</v>
      </c>
      <c r="BH74" s="62">
        <v>2908</v>
      </c>
      <c r="BI74" s="62">
        <v>3564</v>
      </c>
      <c r="BJ74" s="62">
        <v>2723</v>
      </c>
      <c r="BK74" s="62">
        <v>0</v>
      </c>
      <c r="BL74" s="62">
        <v>0</v>
      </c>
      <c r="BM74" s="62">
        <v>481788</v>
      </c>
      <c r="BN74" s="62">
        <v>6577.28</v>
      </c>
      <c r="BO74" s="62">
        <v>11118</v>
      </c>
      <c r="BP74" s="62">
        <v>4995</v>
      </c>
      <c r="BQ74" s="62">
        <v>0</v>
      </c>
      <c r="BR74" s="62">
        <v>73967.240000000005</v>
      </c>
      <c r="BS74" s="62">
        <v>22556</v>
      </c>
      <c r="BT74" s="59"/>
      <c r="BU74" s="59"/>
      <c r="BV74" s="59"/>
      <c r="BW74" s="59"/>
      <c r="BX74" s="59"/>
      <c r="BY74" s="59"/>
      <c r="BZ74" s="59"/>
      <c r="CA74" s="59"/>
      <c r="CB74" s="59"/>
    </row>
    <row r="75" spans="2:80" x14ac:dyDescent="0.2">
      <c r="B75" s="2">
        <v>67</v>
      </c>
      <c r="C75" s="10"/>
      <c r="D75" s="125"/>
      <c r="E75" s="13" t="s">
        <v>73</v>
      </c>
      <c r="F75" s="138"/>
      <c r="G75" s="62">
        <f t="shared" ref="G75:G81" si="2">HLOOKUP($E$3,$Q$3:$BY$269,P75,FALSE)</f>
        <v>108190236.64999999</v>
      </c>
      <c r="H75" s="14"/>
      <c r="I75" s="14"/>
      <c r="J75" s="14"/>
      <c r="K75" s="14"/>
      <c r="L75" s="14"/>
      <c r="M75" s="14"/>
      <c r="N75" s="14"/>
      <c r="O75" s="59"/>
      <c r="P75" s="178">
        <v>73</v>
      </c>
      <c r="R75" s="137">
        <v>99392700.120000005</v>
      </c>
      <c r="S75" s="137">
        <v>5430335.8799999999</v>
      </c>
      <c r="T75" s="137">
        <v>447347.25000000006</v>
      </c>
      <c r="U75" s="137">
        <v>6317221</v>
      </c>
      <c r="V75" s="137">
        <v>8252623.7499999981</v>
      </c>
      <c r="W75" s="137">
        <v>3738558.9499999997</v>
      </c>
      <c r="X75" s="137">
        <v>1112770.7300000002</v>
      </c>
      <c r="Y75" s="137">
        <v>433053.3</v>
      </c>
      <c r="Z75" s="137">
        <v>365248.19999999995</v>
      </c>
      <c r="AA75" s="137">
        <v>2211820.75</v>
      </c>
      <c r="AB75" s="137">
        <v>18616830.660000004</v>
      </c>
      <c r="AC75" s="137">
        <v>6550950.6799999997</v>
      </c>
      <c r="AD75" s="137">
        <v>11469686.98</v>
      </c>
      <c r="AE75" s="137">
        <v>2370868.9899999993</v>
      </c>
      <c r="AF75" s="137">
        <v>3074229.83</v>
      </c>
      <c r="AG75" s="137">
        <v>3723767.5600000005</v>
      </c>
      <c r="AH75" s="137">
        <v>2623489.83</v>
      </c>
      <c r="AI75" s="137">
        <v>759228.65999999992</v>
      </c>
      <c r="AJ75" s="137">
        <v>4888046.99</v>
      </c>
      <c r="AK75" s="137">
        <v>1676217.2799999998</v>
      </c>
      <c r="AL75" s="137">
        <v>3871594.2299999995</v>
      </c>
      <c r="AM75" s="137">
        <v>369819.03</v>
      </c>
      <c r="AN75" s="137">
        <v>291077.26999999996</v>
      </c>
      <c r="AO75" s="137">
        <v>474692.53</v>
      </c>
      <c r="AP75" s="137">
        <v>130955855.44</v>
      </c>
      <c r="AQ75" s="137">
        <v>40363490.410000004</v>
      </c>
      <c r="AR75" s="137">
        <v>3022423.5399999996</v>
      </c>
      <c r="AS75" s="137">
        <v>2700676.7399999998</v>
      </c>
      <c r="AT75" s="137">
        <v>1201181.1399999999</v>
      </c>
      <c r="AU75" s="137">
        <v>1955237.32</v>
      </c>
      <c r="AV75" s="137">
        <v>15637126.439999999</v>
      </c>
      <c r="AW75" s="137">
        <v>5878915</v>
      </c>
      <c r="AX75" s="137">
        <v>5845002.0199999996</v>
      </c>
      <c r="AY75" s="137">
        <v>5422844.3300000001</v>
      </c>
      <c r="AZ75" s="137">
        <v>1332316.78</v>
      </c>
      <c r="BA75" s="137">
        <v>3453350.99</v>
      </c>
      <c r="BB75" s="137">
        <v>583996.43000000005</v>
      </c>
      <c r="BC75" s="137">
        <v>6376322.0099999998</v>
      </c>
      <c r="BD75" s="137">
        <v>1440788.95</v>
      </c>
      <c r="BE75" s="137">
        <v>7990268.7899999991</v>
      </c>
      <c r="BF75" s="137">
        <v>1437252.1300000004</v>
      </c>
      <c r="BG75" s="137">
        <v>3267935.1399999997</v>
      </c>
      <c r="BH75" s="137">
        <v>588532.28</v>
      </c>
      <c r="BI75" s="137">
        <v>1276626.3800000001</v>
      </c>
      <c r="BJ75" s="137">
        <v>404637.61000000004</v>
      </c>
      <c r="BK75" s="137">
        <v>5654756.3300000001</v>
      </c>
      <c r="BL75" s="137">
        <v>1361229.6</v>
      </c>
      <c r="BM75" s="137">
        <v>108190236.64999999</v>
      </c>
      <c r="BN75" s="137">
        <v>1436187.87</v>
      </c>
      <c r="BO75" s="137">
        <v>1757534.07</v>
      </c>
      <c r="BP75" s="137">
        <v>750787.77000000014</v>
      </c>
      <c r="BQ75" s="137">
        <v>4244658.1799999988</v>
      </c>
      <c r="BR75" s="137">
        <v>9203881.4100000001</v>
      </c>
      <c r="BS75" s="137">
        <v>14038475.069999998</v>
      </c>
      <c r="BT75" s="59"/>
      <c r="BU75" s="59"/>
      <c r="BV75" s="59"/>
      <c r="BW75" s="59"/>
      <c r="BX75" s="22"/>
      <c r="BY75" s="22"/>
      <c r="BZ75" s="22"/>
      <c r="CA75" s="22"/>
      <c r="CB75" s="22"/>
    </row>
    <row r="76" spans="2:80" outlineLevel="1" x14ac:dyDescent="0.2">
      <c r="B76" s="2">
        <v>68</v>
      </c>
      <c r="C76" s="9">
        <v>5635</v>
      </c>
      <c r="D76" s="125">
        <v>64</v>
      </c>
      <c r="E76" s="9" t="s">
        <v>74</v>
      </c>
      <c r="F76" s="62"/>
      <c r="G76" s="62">
        <f t="shared" si="2"/>
        <v>1389997.54</v>
      </c>
      <c r="H76" s="11"/>
      <c r="I76" s="11"/>
      <c r="J76" s="11"/>
      <c r="K76" s="11"/>
      <c r="L76" s="11"/>
      <c r="M76" s="11"/>
      <c r="N76" s="11"/>
      <c r="O76" s="59"/>
      <c r="P76" s="178">
        <v>74</v>
      </c>
      <c r="R76" s="62">
        <v>0</v>
      </c>
      <c r="S76" s="62">
        <v>82096.19</v>
      </c>
      <c r="T76" s="62">
        <v>10635.25</v>
      </c>
      <c r="U76" s="62">
        <v>239481</v>
      </c>
      <c r="V76" s="62">
        <v>25779.66</v>
      </c>
      <c r="W76" s="62">
        <v>93439.19</v>
      </c>
      <c r="X76" s="62">
        <v>3176.1</v>
      </c>
      <c r="Y76" s="62">
        <v>12079</v>
      </c>
      <c r="Z76" s="62">
        <v>6245</v>
      </c>
      <c r="AA76" s="62">
        <v>0</v>
      </c>
      <c r="AB76" s="62">
        <v>376321.7</v>
      </c>
      <c r="AC76" s="62">
        <v>183151.8</v>
      </c>
      <c r="AD76" s="62">
        <v>605625.37</v>
      </c>
      <c r="AE76" s="62">
        <v>35417.64</v>
      </c>
      <c r="AF76" s="62">
        <v>82527.72</v>
      </c>
      <c r="AG76" s="62">
        <v>16470.36</v>
      </c>
      <c r="AH76" s="62">
        <v>0</v>
      </c>
      <c r="AI76" s="62">
        <v>6949.05</v>
      </c>
      <c r="AJ76" s="62">
        <v>166034.99</v>
      </c>
      <c r="AK76" s="62">
        <v>22889.95</v>
      </c>
      <c r="AL76" s="62">
        <v>113587.45</v>
      </c>
      <c r="AM76" s="62">
        <v>9242.64</v>
      </c>
      <c r="AN76" s="62">
        <v>7100.33</v>
      </c>
      <c r="AO76" s="62">
        <v>5718.63</v>
      </c>
      <c r="AP76" s="62">
        <v>5335584.17</v>
      </c>
      <c r="AQ76" s="62">
        <v>1106069.79</v>
      </c>
      <c r="AR76" s="62">
        <v>96886.2</v>
      </c>
      <c r="AS76" s="62">
        <v>193179.17</v>
      </c>
      <c r="AT76" s="62">
        <v>32755.72</v>
      </c>
      <c r="AU76" s="62">
        <v>52820.04</v>
      </c>
      <c r="AV76" s="62">
        <v>622822.14</v>
      </c>
      <c r="AW76" s="62">
        <v>184487</v>
      </c>
      <c r="AX76" s="62">
        <v>218252.61</v>
      </c>
      <c r="AY76" s="62">
        <v>386707.19</v>
      </c>
      <c r="AZ76" s="62">
        <v>42128.76</v>
      </c>
      <c r="BA76" s="62">
        <v>179281.96</v>
      </c>
      <c r="BB76" s="62">
        <v>45121.98</v>
      </c>
      <c r="BC76" s="62">
        <v>259491.78</v>
      </c>
      <c r="BD76" s="62">
        <v>12351.97</v>
      </c>
      <c r="BE76" s="62">
        <v>206339.76</v>
      </c>
      <c r="BF76" s="62">
        <v>35210.839999999997</v>
      </c>
      <c r="BG76" s="62">
        <v>176790.23</v>
      </c>
      <c r="BH76" s="62">
        <v>0</v>
      </c>
      <c r="BI76" s="62">
        <v>23769.88</v>
      </c>
      <c r="BJ76" s="62">
        <v>21508.75</v>
      </c>
      <c r="BK76" s="62">
        <v>58285.72</v>
      </c>
      <c r="BL76" s="62">
        <v>0</v>
      </c>
      <c r="BM76" s="62">
        <v>1389997.54</v>
      </c>
      <c r="BN76" s="62">
        <v>0</v>
      </c>
      <c r="BO76" s="62">
        <v>0</v>
      </c>
      <c r="BP76" s="62">
        <v>50599.8</v>
      </c>
      <c r="BQ76" s="62">
        <v>119170.76</v>
      </c>
      <c r="BR76" s="62">
        <v>626019.30000000005</v>
      </c>
      <c r="BS76" s="62">
        <v>207470.47</v>
      </c>
      <c r="BT76" s="59"/>
      <c r="BU76" s="59"/>
      <c r="BV76" s="59"/>
      <c r="BW76" s="59"/>
      <c r="BX76" s="59"/>
      <c r="BY76" s="59"/>
      <c r="BZ76" s="59"/>
      <c r="CA76" s="59"/>
      <c r="CB76" s="59"/>
    </row>
    <row r="77" spans="2:80" outlineLevel="1" x14ac:dyDescent="0.2">
      <c r="B77" s="2">
        <v>69</v>
      </c>
      <c r="C77" s="9">
        <v>6210</v>
      </c>
      <c r="D77" s="125">
        <v>65</v>
      </c>
      <c r="E77" s="9" t="s">
        <v>75</v>
      </c>
      <c r="F77" s="62"/>
      <c r="G77" s="62">
        <f t="shared" si="2"/>
        <v>0</v>
      </c>
      <c r="H77" s="11"/>
      <c r="I77" s="11"/>
      <c r="J77" s="11"/>
      <c r="K77" s="11"/>
      <c r="L77" s="11"/>
      <c r="M77" s="11"/>
      <c r="N77" s="11"/>
      <c r="O77" s="59"/>
      <c r="P77" s="178">
        <v>75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59"/>
      <c r="BU77" s="59"/>
      <c r="BV77" s="59"/>
      <c r="BW77" s="59"/>
      <c r="BX77" s="59"/>
      <c r="BY77" s="59"/>
      <c r="BZ77" s="59"/>
      <c r="CA77" s="59"/>
      <c r="CB77" s="59"/>
    </row>
    <row r="78" spans="2:80" x14ac:dyDescent="0.2">
      <c r="B78" s="2">
        <v>70</v>
      </c>
      <c r="D78" s="2"/>
      <c r="E78" s="13" t="s">
        <v>76</v>
      </c>
      <c r="F78" s="138"/>
      <c r="G78" s="62">
        <f t="shared" si="2"/>
        <v>1389997.54</v>
      </c>
      <c r="H78" s="14"/>
      <c r="I78" s="14"/>
      <c r="J78" s="14"/>
      <c r="K78" s="14"/>
      <c r="L78" s="14"/>
      <c r="M78" s="14"/>
      <c r="N78" s="14"/>
      <c r="O78" s="59"/>
      <c r="P78" s="178">
        <v>76</v>
      </c>
      <c r="R78" s="137">
        <v>0</v>
      </c>
      <c r="S78" s="137">
        <v>82096.19</v>
      </c>
      <c r="T78" s="137">
        <v>10635.25</v>
      </c>
      <c r="U78" s="137">
        <v>239481</v>
      </c>
      <c r="V78" s="137">
        <v>25779.66</v>
      </c>
      <c r="W78" s="137">
        <v>93439.19</v>
      </c>
      <c r="X78" s="137">
        <v>3176.1</v>
      </c>
      <c r="Y78" s="137">
        <v>12079</v>
      </c>
      <c r="Z78" s="137">
        <v>6245</v>
      </c>
      <c r="AA78" s="137">
        <v>0</v>
      </c>
      <c r="AB78" s="137">
        <v>376321.7</v>
      </c>
      <c r="AC78" s="137">
        <v>183151.8</v>
      </c>
      <c r="AD78" s="137">
        <v>605625.37</v>
      </c>
      <c r="AE78" s="137">
        <v>35417.64</v>
      </c>
      <c r="AF78" s="137">
        <v>82527.72</v>
      </c>
      <c r="AG78" s="137">
        <v>16470.36</v>
      </c>
      <c r="AH78" s="137">
        <v>0</v>
      </c>
      <c r="AI78" s="137">
        <v>6949.05</v>
      </c>
      <c r="AJ78" s="137">
        <v>166034.99</v>
      </c>
      <c r="AK78" s="137">
        <v>22889.95</v>
      </c>
      <c r="AL78" s="137">
        <v>113587.45</v>
      </c>
      <c r="AM78" s="137">
        <v>9242.64</v>
      </c>
      <c r="AN78" s="137">
        <v>7100.33</v>
      </c>
      <c r="AO78" s="137">
        <v>5718.63</v>
      </c>
      <c r="AP78" s="137">
        <v>5335584.17</v>
      </c>
      <c r="AQ78" s="137">
        <v>1106069.79</v>
      </c>
      <c r="AR78" s="137">
        <v>96886.2</v>
      </c>
      <c r="AS78" s="137">
        <v>193179.17</v>
      </c>
      <c r="AT78" s="137">
        <v>32755.72</v>
      </c>
      <c r="AU78" s="137">
        <v>52820.04</v>
      </c>
      <c r="AV78" s="137">
        <v>622822.14</v>
      </c>
      <c r="AW78" s="137">
        <v>184487</v>
      </c>
      <c r="AX78" s="137">
        <v>218252.61</v>
      </c>
      <c r="AY78" s="137">
        <v>386707.19</v>
      </c>
      <c r="AZ78" s="137">
        <v>42128.76</v>
      </c>
      <c r="BA78" s="137">
        <v>179281.96</v>
      </c>
      <c r="BB78" s="137">
        <v>45121.98</v>
      </c>
      <c r="BC78" s="137">
        <v>259491.78</v>
      </c>
      <c r="BD78" s="137">
        <v>12351.97</v>
      </c>
      <c r="BE78" s="137">
        <v>206339.76</v>
      </c>
      <c r="BF78" s="137">
        <v>35210.839999999997</v>
      </c>
      <c r="BG78" s="137">
        <v>176790.23</v>
      </c>
      <c r="BH78" s="137">
        <v>0</v>
      </c>
      <c r="BI78" s="137">
        <v>23769.88</v>
      </c>
      <c r="BJ78" s="137">
        <v>21508.75</v>
      </c>
      <c r="BK78" s="137">
        <v>58285.72</v>
      </c>
      <c r="BL78" s="137">
        <v>0</v>
      </c>
      <c r="BM78" s="137">
        <v>1389997.54</v>
      </c>
      <c r="BN78" s="137">
        <v>0</v>
      </c>
      <c r="BO78" s="137">
        <v>0</v>
      </c>
      <c r="BP78" s="137">
        <v>50599.8</v>
      </c>
      <c r="BQ78" s="137">
        <v>119170.76</v>
      </c>
      <c r="BR78" s="137">
        <v>626019.30000000005</v>
      </c>
      <c r="BS78" s="137">
        <v>207470.47</v>
      </c>
      <c r="BT78" s="59"/>
      <c r="BU78" s="59"/>
      <c r="BV78" s="59"/>
      <c r="BW78" s="59"/>
      <c r="BX78" s="22"/>
      <c r="BY78" s="22"/>
      <c r="BZ78" s="22"/>
      <c r="CA78" s="22"/>
      <c r="CB78" s="22"/>
    </row>
    <row r="79" spans="2:80" outlineLevel="1" x14ac:dyDescent="0.2">
      <c r="B79" s="2">
        <v>71</v>
      </c>
      <c r="C79" s="9">
        <v>5515</v>
      </c>
      <c r="D79" s="125">
        <v>46</v>
      </c>
      <c r="E79" s="9" t="s">
        <v>77</v>
      </c>
      <c r="F79" s="62"/>
      <c r="G79" s="62">
        <f t="shared" si="2"/>
        <v>0</v>
      </c>
      <c r="H79" s="11"/>
      <c r="I79" s="11"/>
      <c r="J79" s="11"/>
      <c r="K79" s="11"/>
      <c r="L79" s="11"/>
      <c r="M79" s="11"/>
      <c r="N79" s="11"/>
      <c r="O79" s="59"/>
      <c r="P79" s="178">
        <v>77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540</v>
      </c>
      <c r="AA79" s="62">
        <v>2210</v>
      </c>
      <c r="AB79" s="62">
        <v>0</v>
      </c>
      <c r="AC79" s="62">
        <v>0</v>
      </c>
      <c r="AD79" s="62">
        <v>0</v>
      </c>
      <c r="AE79" s="62">
        <v>0</v>
      </c>
      <c r="AF79" s="62">
        <v>13796.35</v>
      </c>
      <c r="AG79" s="62">
        <v>4596.92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6730.5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9022.67</v>
      </c>
      <c r="AY79" s="62">
        <v>0</v>
      </c>
      <c r="AZ79" s="62">
        <v>0</v>
      </c>
      <c r="BA79" s="62">
        <v>0</v>
      </c>
      <c r="BB79" s="62">
        <v>0</v>
      </c>
      <c r="BC79" s="62">
        <v>750.95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165479.44</v>
      </c>
      <c r="BL79" s="62">
        <v>0</v>
      </c>
      <c r="BM79" s="62">
        <v>0</v>
      </c>
      <c r="BN79" s="62">
        <v>0</v>
      </c>
      <c r="BO79" s="62">
        <v>4407.6899999999996</v>
      </c>
      <c r="BP79" s="62">
        <v>0</v>
      </c>
      <c r="BQ79" s="62">
        <v>0</v>
      </c>
      <c r="BR79" s="62">
        <v>0</v>
      </c>
      <c r="BS79" s="62">
        <v>0</v>
      </c>
      <c r="BT79" s="59"/>
      <c r="BU79" s="59"/>
      <c r="BV79" s="59"/>
      <c r="BW79" s="59"/>
      <c r="BX79" s="59"/>
      <c r="BY79" s="59"/>
      <c r="BZ79" s="59"/>
      <c r="CA79" s="59"/>
      <c r="CB79" s="59"/>
    </row>
    <row r="80" spans="2:80" x14ac:dyDescent="0.2">
      <c r="B80" s="2">
        <v>72</v>
      </c>
      <c r="D80" s="12"/>
      <c r="E80" s="13" t="s">
        <v>78</v>
      </c>
      <c r="F80" s="138"/>
      <c r="G80" s="62">
        <f t="shared" si="2"/>
        <v>0</v>
      </c>
      <c r="H80" s="14"/>
      <c r="I80" s="14"/>
      <c r="J80" s="14"/>
      <c r="K80" s="14"/>
      <c r="L80" s="14"/>
      <c r="M80" s="14"/>
      <c r="N80" s="14"/>
      <c r="O80" s="59"/>
      <c r="P80" s="178">
        <v>78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540</v>
      </c>
      <c r="AA80" s="6">
        <v>2210</v>
      </c>
      <c r="AB80" s="6">
        <v>0</v>
      </c>
      <c r="AC80" s="6">
        <v>0</v>
      </c>
      <c r="AD80" s="6">
        <v>0</v>
      </c>
      <c r="AE80" s="6">
        <v>0</v>
      </c>
      <c r="AF80" s="6">
        <v>13796.35</v>
      </c>
      <c r="AG80" s="6">
        <v>4596.92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6730.5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9022.67</v>
      </c>
      <c r="AY80" s="6">
        <v>0</v>
      </c>
      <c r="AZ80" s="6">
        <v>0</v>
      </c>
      <c r="BA80" s="6">
        <v>0</v>
      </c>
      <c r="BB80" s="6">
        <v>0</v>
      </c>
      <c r="BC80" s="6">
        <v>750.95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165479.44</v>
      </c>
      <c r="BL80" s="6">
        <v>0</v>
      </c>
      <c r="BM80" s="6">
        <v>0</v>
      </c>
      <c r="BN80" s="6">
        <v>0</v>
      </c>
      <c r="BO80" s="6">
        <v>4407.6899999999996</v>
      </c>
      <c r="BP80" s="6">
        <v>0</v>
      </c>
      <c r="BQ80" s="6">
        <v>0</v>
      </c>
      <c r="BR80" s="6">
        <v>0</v>
      </c>
      <c r="BS80" s="6">
        <v>0</v>
      </c>
      <c r="BT80" s="59"/>
      <c r="BU80" s="59"/>
      <c r="BV80" s="59"/>
      <c r="BW80" s="59"/>
      <c r="BX80" s="22"/>
      <c r="BY80" s="22"/>
      <c r="BZ80" s="22"/>
      <c r="CA80" s="22"/>
      <c r="CB80" s="22"/>
    </row>
    <row r="81" spans="2:80" x14ac:dyDescent="0.2">
      <c r="B81" s="2">
        <v>73</v>
      </c>
      <c r="E81" s="13" t="s">
        <v>79</v>
      </c>
      <c r="F81" s="138"/>
      <c r="G81" s="62">
        <f t="shared" si="2"/>
        <v>266281658.24999997</v>
      </c>
      <c r="P81" s="178">
        <v>79</v>
      </c>
      <c r="R81" s="138">
        <v>268209693.61000001</v>
      </c>
      <c r="S81" s="138">
        <v>13718921.159999998</v>
      </c>
      <c r="T81" s="138">
        <v>1174670.29</v>
      </c>
      <c r="U81" s="138">
        <v>13500433</v>
      </c>
      <c r="V81" s="138">
        <v>21411269.319999997</v>
      </c>
      <c r="W81" s="138">
        <v>9671396.6399999987</v>
      </c>
      <c r="X81" s="138">
        <v>2680070.3200000003</v>
      </c>
      <c r="Y81" s="138">
        <v>806989.06</v>
      </c>
      <c r="Z81" s="138">
        <v>683360.45</v>
      </c>
      <c r="AA81" s="138">
        <v>4181514.64</v>
      </c>
      <c r="AB81" s="138">
        <v>44690901.93</v>
      </c>
      <c r="AC81" s="138">
        <v>15175815.560000001</v>
      </c>
      <c r="AD81" s="138">
        <v>26020355.690000001</v>
      </c>
      <c r="AE81" s="138">
        <v>6110611.7799999993</v>
      </c>
      <c r="AF81" s="138">
        <v>7715934.3199999994</v>
      </c>
      <c r="AG81" s="138">
        <v>8260801.4900000002</v>
      </c>
      <c r="AH81" s="138">
        <v>6757763.6600000001</v>
      </c>
      <c r="AI81" s="138">
        <v>1808091.1300000001</v>
      </c>
      <c r="AJ81" s="138">
        <v>15199565.310000002</v>
      </c>
      <c r="AK81" s="138">
        <v>3868201.65</v>
      </c>
      <c r="AL81" s="138">
        <v>7256439.4100099998</v>
      </c>
      <c r="AM81" s="138">
        <v>1183812.1299999999</v>
      </c>
      <c r="AN81" s="138">
        <v>561380.31999999995</v>
      </c>
      <c r="AO81" s="138">
        <v>1254839</v>
      </c>
      <c r="AP81" s="138">
        <v>626802669.20999992</v>
      </c>
      <c r="AQ81" s="138">
        <v>95371258.680000022</v>
      </c>
      <c r="AR81" s="138">
        <v>6594990.46</v>
      </c>
      <c r="AS81" s="138">
        <v>7822957.6799999997</v>
      </c>
      <c r="AT81" s="138">
        <v>2557283.3300000005</v>
      </c>
      <c r="AU81" s="138">
        <v>5397042.3899999997</v>
      </c>
      <c r="AV81" s="138">
        <v>42649870.229999997</v>
      </c>
      <c r="AW81" s="138">
        <v>11803020</v>
      </c>
      <c r="AX81" s="138">
        <v>12861063.409999998</v>
      </c>
      <c r="AY81" s="138">
        <v>19133742.110000003</v>
      </c>
      <c r="AZ81" s="138">
        <v>3294252.17</v>
      </c>
      <c r="BA81" s="138">
        <v>8604274.4400000013</v>
      </c>
      <c r="BB81" s="138">
        <v>2972751.5500000003</v>
      </c>
      <c r="BC81" s="138">
        <v>20409994.420000002</v>
      </c>
      <c r="BD81" s="138">
        <v>3617321.7100000004</v>
      </c>
      <c r="BE81" s="138">
        <v>13923029.769999998</v>
      </c>
      <c r="BF81" s="138">
        <v>3722089.2800000003</v>
      </c>
      <c r="BG81" s="138">
        <v>11085040.290000001</v>
      </c>
      <c r="BH81" s="138">
        <v>1448456.1400000001</v>
      </c>
      <c r="BI81" s="138">
        <v>2572599.31</v>
      </c>
      <c r="BJ81" s="138">
        <v>1433195.4200000002</v>
      </c>
      <c r="BK81" s="138">
        <v>19521517.02</v>
      </c>
      <c r="BL81" s="138">
        <v>2840459.09</v>
      </c>
      <c r="BM81" s="138">
        <v>266281658.24999997</v>
      </c>
      <c r="BN81" s="138">
        <v>3253564.8900000006</v>
      </c>
      <c r="BO81" s="138">
        <v>6919284.0200000014</v>
      </c>
      <c r="BP81" s="138">
        <v>1923429.59</v>
      </c>
      <c r="BQ81" s="138">
        <v>7687098.8299999982</v>
      </c>
      <c r="BR81" s="138">
        <v>40730980.510000005</v>
      </c>
      <c r="BS81" s="138">
        <v>32159397.11999999</v>
      </c>
      <c r="BT81" s="59"/>
      <c r="BU81" s="59"/>
      <c r="BV81" s="59"/>
      <c r="BW81" s="59"/>
    </row>
    <row r="82" spans="2:80" x14ac:dyDescent="0.2">
      <c r="B82" s="2">
        <v>74</v>
      </c>
      <c r="E82" s="13"/>
      <c r="F82" s="62"/>
      <c r="G82" s="15"/>
      <c r="H82" s="15"/>
      <c r="I82" s="15"/>
      <c r="J82" s="15"/>
      <c r="K82" s="15"/>
      <c r="L82" s="15"/>
      <c r="M82" s="15"/>
      <c r="N82" s="15"/>
      <c r="O82" s="168"/>
      <c r="P82" s="178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59"/>
      <c r="BU82" s="59"/>
      <c r="BV82" s="59"/>
      <c r="BW82" s="59"/>
      <c r="BX82" s="15"/>
      <c r="BY82" s="15"/>
      <c r="BZ82" s="15"/>
      <c r="CA82" s="15"/>
      <c r="CB82" s="15"/>
    </row>
    <row r="83" spans="2:80" x14ac:dyDescent="0.2">
      <c r="B83" s="2">
        <v>75</v>
      </c>
      <c r="C83" s="8" t="s">
        <v>80</v>
      </c>
      <c r="F83" s="62"/>
      <c r="P83" s="178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59"/>
      <c r="BU83" s="59"/>
      <c r="BV83" s="59"/>
      <c r="BW83" s="59"/>
    </row>
    <row r="84" spans="2:80" outlineLevel="1" x14ac:dyDescent="0.2">
      <c r="B84" s="2">
        <v>76</v>
      </c>
      <c r="E84" s="9">
        <v>5014</v>
      </c>
      <c r="F84" s="62"/>
      <c r="G84" s="62">
        <f t="shared" ref="G84:G89" si="3">HLOOKUP($E$3,$Q$3:$BY$269,P84,FALSE)</f>
        <v>102538.85</v>
      </c>
      <c r="H84" s="6"/>
      <c r="I84" s="6"/>
      <c r="J84" s="6"/>
      <c r="K84" s="6"/>
      <c r="L84" s="6"/>
      <c r="M84" s="6"/>
      <c r="N84" s="6"/>
      <c r="O84" s="62"/>
      <c r="P84" s="178">
        <v>82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23276.5</v>
      </c>
      <c r="AC84" s="62">
        <v>0</v>
      </c>
      <c r="AD84" s="62">
        <v>232254.15</v>
      </c>
      <c r="AE84" s="62">
        <v>0</v>
      </c>
      <c r="AF84" s="62">
        <v>0</v>
      </c>
      <c r="AG84" s="62">
        <v>0</v>
      </c>
      <c r="AH84" s="62">
        <v>57108.69</v>
      </c>
      <c r="AI84" s="62">
        <v>6032.63</v>
      </c>
      <c r="AJ84" s="62">
        <v>0</v>
      </c>
      <c r="AK84" s="62">
        <v>17177.23</v>
      </c>
      <c r="AL84" s="62">
        <v>13595.33</v>
      </c>
      <c r="AM84" s="62">
        <v>0</v>
      </c>
      <c r="AN84" s="62">
        <v>0</v>
      </c>
      <c r="AO84" s="62">
        <v>29181.88</v>
      </c>
      <c r="AP84" s="62">
        <v>446362.83</v>
      </c>
      <c r="AQ84" s="62">
        <v>238188.55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4992.5</v>
      </c>
      <c r="AZ84" s="62">
        <v>3010.08</v>
      </c>
      <c r="BA84" s="62">
        <v>0</v>
      </c>
      <c r="BB84" s="62">
        <v>0</v>
      </c>
      <c r="BC84" s="62">
        <v>170056.51</v>
      </c>
      <c r="BD84" s="62">
        <v>0</v>
      </c>
      <c r="BE84" s="62">
        <v>0</v>
      </c>
      <c r="BF84" s="62">
        <v>0</v>
      </c>
      <c r="BG84" s="62">
        <v>17758.47</v>
      </c>
      <c r="BH84" s="62">
        <v>0</v>
      </c>
      <c r="BI84" s="62">
        <v>0</v>
      </c>
      <c r="BJ84" s="62">
        <v>0</v>
      </c>
      <c r="BK84" s="62">
        <v>0</v>
      </c>
      <c r="BL84" s="62">
        <v>0</v>
      </c>
      <c r="BM84" s="62">
        <v>102538.85</v>
      </c>
      <c r="BN84" s="62">
        <v>0</v>
      </c>
      <c r="BO84" s="62">
        <v>0</v>
      </c>
      <c r="BP84" s="62">
        <v>0</v>
      </c>
      <c r="BQ84" s="62">
        <v>0</v>
      </c>
      <c r="BR84" s="62">
        <v>477602.53</v>
      </c>
      <c r="BS84" s="62">
        <v>356.96</v>
      </c>
      <c r="BT84" s="59"/>
      <c r="BU84" s="59"/>
      <c r="BV84" s="59"/>
      <c r="BW84" s="59"/>
      <c r="BX84" s="6"/>
      <c r="BY84" s="6"/>
      <c r="BZ84" s="6"/>
      <c r="CA84" s="6"/>
      <c r="CB84" s="6"/>
    </row>
    <row r="85" spans="2:80" outlineLevel="1" x14ac:dyDescent="0.2">
      <c r="B85" s="2">
        <v>77</v>
      </c>
      <c r="E85" s="9">
        <v>5015</v>
      </c>
      <c r="F85" s="62"/>
      <c r="G85" s="62">
        <f t="shared" si="3"/>
        <v>55576.160000000003</v>
      </c>
      <c r="H85" s="6"/>
      <c r="I85" s="6"/>
      <c r="J85" s="6"/>
      <c r="K85" s="6"/>
      <c r="L85" s="6"/>
      <c r="M85" s="6"/>
      <c r="N85" s="6"/>
      <c r="O85" s="62"/>
      <c r="P85" s="178">
        <v>83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130851.93</v>
      </c>
      <c r="AC85" s="62">
        <v>0</v>
      </c>
      <c r="AD85" s="62">
        <v>-915.26</v>
      </c>
      <c r="AE85" s="62">
        <v>0</v>
      </c>
      <c r="AF85" s="62">
        <v>0</v>
      </c>
      <c r="AG85" s="62">
        <v>0</v>
      </c>
      <c r="AH85" s="62">
        <v>92465.35</v>
      </c>
      <c r="AI85" s="62">
        <v>16933.86</v>
      </c>
      <c r="AJ85" s="62">
        <v>0</v>
      </c>
      <c r="AK85" s="62">
        <v>50599.33</v>
      </c>
      <c r="AL85" s="62">
        <v>5748.8414329999996</v>
      </c>
      <c r="AM85" s="62">
        <v>0</v>
      </c>
      <c r="AN85" s="62">
        <v>0</v>
      </c>
      <c r="AO85" s="62">
        <v>33958.81</v>
      </c>
      <c r="AP85" s="62">
        <v>120527.71</v>
      </c>
      <c r="AQ85" s="62">
        <v>66720.460000000006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182433.74</v>
      </c>
      <c r="AZ85" s="62">
        <v>1625.66</v>
      </c>
      <c r="BA85" s="62">
        <v>0</v>
      </c>
      <c r="BB85" s="62">
        <v>0</v>
      </c>
      <c r="BC85" s="62">
        <v>73738.080000000002</v>
      </c>
      <c r="BD85" s="62">
        <v>0</v>
      </c>
      <c r="BE85" s="62">
        <v>0</v>
      </c>
      <c r="BF85" s="62">
        <v>0</v>
      </c>
      <c r="BG85" s="62">
        <v>12550.96</v>
      </c>
      <c r="BH85" s="62">
        <v>0</v>
      </c>
      <c r="BI85" s="62">
        <v>0</v>
      </c>
      <c r="BJ85" s="62">
        <v>0</v>
      </c>
      <c r="BK85" s="62">
        <v>7102.62</v>
      </c>
      <c r="BL85" s="62">
        <v>0</v>
      </c>
      <c r="BM85" s="62">
        <v>55576.160000000003</v>
      </c>
      <c r="BN85" s="62">
        <v>0</v>
      </c>
      <c r="BO85" s="62">
        <v>0</v>
      </c>
      <c r="BP85" s="62">
        <v>0</v>
      </c>
      <c r="BQ85" s="62">
        <v>0</v>
      </c>
      <c r="BR85" s="62">
        <v>511280.74</v>
      </c>
      <c r="BS85" s="62">
        <v>337588.53</v>
      </c>
      <c r="BT85" s="59"/>
      <c r="BU85" s="59"/>
      <c r="BV85" s="59"/>
      <c r="BW85" s="59"/>
      <c r="BX85" s="6"/>
      <c r="BY85" s="6"/>
      <c r="BZ85" s="6"/>
      <c r="CA85" s="6"/>
      <c r="CB85" s="6"/>
    </row>
    <row r="86" spans="2:80" outlineLevel="1" x14ac:dyDescent="0.2">
      <c r="B86" s="2">
        <v>78</v>
      </c>
      <c r="E86" s="9">
        <v>5112</v>
      </c>
      <c r="F86" s="62"/>
      <c r="G86" s="62">
        <f t="shared" si="3"/>
        <v>1535848.79</v>
      </c>
      <c r="H86" s="6"/>
      <c r="I86" s="6"/>
      <c r="J86" s="6"/>
      <c r="K86" s="6"/>
      <c r="L86" s="6"/>
      <c r="M86" s="6"/>
      <c r="N86" s="6"/>
      <c r="O86" s="62"/>
      <c r="P86" s="178">
        <v>84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554860.42000000004</v>
      </c>
      <c r="AE86" s="6">
        <v>0</v>
      </c>
      <c r="AF86" s="6">
        <v>0</v>
      </c>
      <c r="AG86" s="6">
        <v>0</v>
      </c>
      <c r="AH86" s="6">
        <v>26183.78</v>
      </c>
      <c r="AI86" s="6">
        <v>23323.73</v>
      </c>
      <c r="AJ86" s="6">
        <v>0</v>
      </c>
      <c r="AK86" s="6">
        <v>26470.84</v>
      </c>
      <c r="AL86" s="6">
        <v>0</v>
      </c>
      <c r="AM86" s="6">
        <v>0</v>
      </c>
      <c r="AN86" s="6">
        <v>0</v>
      </c>
      <c r="AO86" s="6">
        <v>0</v>
      </c>
      <c r="AP86" s="6">
        <v>1032886.73</v>
      </c>
      <c r="AQ86" s="6">
        <v>505347.16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6532.38</v>
      </c>
      <c r="AZ86" s="6">
        <v>70306.33</v>
      </c>
      <c r="BA86" s="6">
        <v>0</v>
      </c>
      <c r="BB86" s="6">
        <v>3213.41</v>
      </c>
      <c r="BC86" s="6">
        <v>51693.7</v>
      </c>
      <c r="BD86" s="6">
        <v>0</v>
      </c>
      <c r="BE86" s="6">
        <v>0</v>
      </c>
      <c r="BF86" s="6">
        <v>0</v>
      </c>
      <c r="BG86" s="6">
        <v>65495.89</v>
      </c>
      <c r="BH86" s="6">
        <v>0</v>
      </c>
      <c r="BI86" s="6">
        <v>0</v>
      </c>
      <c r="BJ86" s="6">
        <v>0</v>
      </c>
      <c r="BK86" s="6">
        <v>3590.17</v>
      </c>
      <c r="BL86" s="6">
        <v>0</v>
      </c>
      <c r="BM86" s="6">
        <v>1535848.79</v>
      </c>
      <c r="BN86" s="6">
        <v>0</v>
      </c>
      <c r="BO86" s="6">
        <v>0</v>
      </c>
      <c r="BP86" s="6">
        <v>0</v>
      </c>
      <c r="BQ86" s="6">
        <v>0</v>
      </c>
      <c r="BR86" s="6">
        <v>791683.91</v>
      </c>
      <c r="BS86" s="6">
        <v>12071.14</v>
      </c>
      <c r="BT86" s="59"/>
      <c r="BU86" s="59"/>
      <c r="BV86" s="59"/>
      <c r="BW86" s="59"/>
      <c r="BX86" s="6"/>
      <c r="BY86" s="6"/>
      <c r="BZ86" s="6"/>
      <c r="CA86" s="6"/>
      <c r="CB86" s="6"/>
    </row>
    <row r="87" spans="2:80" x14ac:dyDescent="0.2">
      <c r="B87" s="2">
        <v>79</v>
      </c>
      <c r="E87" s="9" t="s">
        <v>81</v>
      </c>
      <c r="F87" s="62"/>
      <c r="G87" s="62">
        <f>SUM(G84:G86)</f>
        <v>1693963.8</v>
      </c>
      <c r="H87" s="16"/>
      <c r="I87" s="16"/>
      <c r="J87" s="16"/>
      <c r="K87" s="16"/>
      <c r="L87" s="16"/>
      <c r="M87" s="16"/>
      <c r="N87" s="16"/>
      <c r="O87" s="62"/>
      <c r="P87" s="178">
        <v>85</v>
      </c>
      <c r="R87" s="6">
        <v>268209693.61000001</v>
      </c>
      <c r="S87" s="6">
        <v>13718921.159999998</v>
      </c>
      <c r="T87" s="6">
        <v>1174670.29</v>
      </c>
      <c r="U87" s="6">
        <v>13500433</v>
      </c>
      <c r="V87" s="6">
        <v>21411269.319999997</v>
      </c>
      <c r="W87" s="6">
        <v>9671396.6399999987</v>
      </c>
      <c r="X87" s="6">
        <v>2680070.3200000003</v>
      </c>
      <c r="Y87" s="6">
        <v>806989.06</v>
      </c>
      <c r="Z87" s="6">
        <v>683360.45</v>
      </c>
      <c r="AA87" s="6">
        <v>4181514.64</v>
      </c>
      <c r="AB87" s="6">
        <v>44536773.5</v>
      </c>
      <c r="AC87" s="6">
        <v>15175815.560000001</v>
      </c>
      <c r="AD87" s="6">
        <v>25234156.380000003</v>
      </c>
      <c r="AE87" s="6">
        <v>6110611.7799999993</v>
      </c>
      <c r="AF87" s="6">
        <v>7715934.3199999994</v>
      </c>
      <c r="AG87" s="6">
        <v>8260801.4900000002</v>
      </c>
      <c r="AH87" s="6">
        <v>6582005.8399999999</v>
      </c>
      <c r="AI87" s="6">
        <v>1761800.9100000001</v>
      </c>
      <c r="AJ87" s="6">
        <v>15199565.310000002</v>
      </c>
      <c r="AK87" s="6">
        <v>3773954.25</v>
      </c>
      <c r="AL87" s="6">
        <v>7237095.2385769999</v>
      </c>
      <c r="AM87" s="6">
        <v>1183812.1299999999</v>
      </c>
      <c r="AN87" s="6">
        <v>561380.31999999995</v>
      </c>
      <c r="AO87" s="6">
        <v>1191698.31</v>
      </c>
      <c r="AP87" s="6">
        <v>625202891.93999994</v>
      </c>
      <c r="AQ87" s="6">
        <v>94561002.51000002</v>
      </c>
      <c r="AR87" s="6">
        <v>6594990.46</v>
      </c>
      <c r="AS87" s="6">
        <v>7822957.6799999997</v>
      </c>
      <c r="AT87" s="6">
        <v>2557283.3300000005</v>
      </c>
      <c r="AU87" s="6">
        <v>5397042.3899999997</v>
      </c>
      <c r="AV87" s="6">
        <v>42649870.229999997</v>
      </c>
      <c r="AW87" s="6">
        <v>11803020</v>
      </c>
      <c r="AX87" s="6">
        <v>12861063.409999998</v>
      </c>
      <c r="AY87" s="6">
        <v>18939783.490000002</v>
      </c>
      <c r="AZ87" s="6">
        <v>3219310.1</v>
      </c>
      <c r="BA87" s="6">
        <v>8604274.4400000013</v>
      </c>
      <c r="BB87" s="6">
        <v>2969538.14</v>
      </c>
      <c r="BC87" s="6">
        <v>20114506.130000003</v>
      </c>
      <c r="BD87" s="6">
        <v>3617321.7100000004</v>
      </c>
      <c r="BE87" s="6">
        <v>13923029.769999998</v>
      </c>
      <c r="BF87" s="6">
        <v>3722089.2800000003</v>
      </c>
      <c r="BG87" s="6">
        <v>10989234.970000001</v>
      </c>
      <c r="BH87" s="6">
        <v>1448456.1400000001</v>
      </c>
      <c r="BI87" s="6">
        <v>2572599.31</v>
      </c>
      <c r="BJ87" s="6">
        <v>1433195.4200000002</v>
      </c>
      <c r="BK87" s="6">
        <v>19510824.23</v>
      </c>
      <c r="BL87" s="6">
        <v>2840459.09</v>
      </c>
      <c r="BM87" s="6">
        <v>264587694.44999996</v>
      </c>
      <c r="BN87" s="6">
        <v>3253564.8900000006</v>
      </c>
      <c r="BO87" s="6">
        <v>6919284.0200000014</v>
      </c>
      <c r="BP87" s="6">
        <v>1923429.59</v>
      </c>
      <c r="BQ87" s="6">
        <v>7687098.8299999982</v>
      </c>
      <c r="BR87" s="6">
        <v>38950413.330000006</v>
      </c>
      <c r="BS87" s="6">
        <v>31809380.489999991</v>
      </c>
      <c r="BT87" s="59"/>
      <c r="BU87" s="59"/>
      <c r="BV87" s="59"/>
      <c r="BW87" s="59"/>
      <c r="BX87" s="6"/>
      <c r="BY87" s="6"/>
      <c r="BZ87" s="6"/>
      <c r="CA87" s="6"/>
      <c r="CB87" s="6"/>
    </row>
    <row r="88" spans="2:80" ht="13.5" thickBot="1" x14ac:dyDescent="0.25">
      <c r="B88" s="2">
        <v>80</v>
      </c>
      <c r="E88" s="9" t="s">
        <v>82</v>
      </c>
      <c r="F88" s="62"/>
      <c r="G88" s="62">
        <f t="shared" si="3"/>
        <v>0</v>
      </c>
      <c r="H88" s="16"/>
      <c r="I88" s="16"/>
      <c r="J88" s="16"/>
      <c r="K88" s="16"/>
      <c r="L88" s="16"/>
      <c r="M88" s="16"/>
      <c r="N88" s="16"/>
      <c r="O88" s="62"/>
      <c r="P88" s="178">
        <v>86</v>
      </c>
      <c r="R88" s="6">
        <v>183162.64999999997</v>
      </c>
      <c r="S88" s="6">
        <v>0</v>
      </c>
      <c r="T88" s="6">
        <v>0</v>
      </c>
      <c r="U88" s="6">
        <v>91283.889999999956</v>
      </c>
      <c r="V88" s="6">
        <v>0</v>
      </c>
      <c r="W88" s="6">
        <v>9240.7199999999975</v>
      </c>
      <c r="X88" s="6">
        <v>57849.839999999989</v>
      </c>
      <c r="Y88" s="6">
        <v>0</v>
      </c>
      <c r="Z88" s="6">
        <v>9240.7199999999975</v>
      </c>
      <c r="AA88" s="6">
        <v>27225.38</v>
      </c>
      <c r="AB88" s="6">
        <v>345449.8899999999</v>
      </c>
      <c r="AC88" s="6">
        <v>184634.49</v>
      </c>
      <c r="AD88" s="6">
        <v>0</v>
      </c>
      <c r="AE88" s="6">
        <v>54106.449999999983</v>
      </c>
      <c r="AF88" s="6">
        <v>34425.989999999991</v>
      </c>
      <c r="AG88" s="6">
        <v>28023.359999999997</v>
      </c>
      <c r="AH88" s="6">
        <v>36853.80999999999</v>
      </c>
      <c r="AI88" s="6">
        <v>0</v>
      </c>
      <c r="AJ88" s="6">
        <v>79876.679999999906</v>
      </c>
      <c r="AK88" s="6">
        <v>0</v>
      </c>
      <c r="AL88" s="6">
        <v>0</v>
      </c>
      <c r="AM88" s="6">
        <v>18481.439999999995</v>
      </c>
      <c r="AN88" s="6">
        <v>99895.15</v>
      </c>
      <c r="AO88" s="6">
        <v>9240.7199999999975</v>
      </c>
      <c r="AP88" s="6">
        <v>0</v>
      </c>
      <c r="AQ88" s="6">
        <v>149461.92449999996</v>
      </c>
      <c r="AR88" s="6">
        <v>106231.13000000002</v>
      </c>
      <c r="AS88" s="6">
        <v>0</v>
      </c>
      <c r="AT88" s="6">
        <v>0</v>
      </c>
      <c r="AU88" s="6">
        <v>316639.68999999983</v>
      </c>
      <c r="AV88" s="6">
        <v>37708.130000000005</v>
      </c>
      <c r="AW88" s="6">
        <v>0</v>
      </c>
      <c r="AX88" s="6">
        <v>79592.780000000013</v>
      </c>
      <c r="AY88" s="6">
        <v>108528.39999999997</v>
      </c>
      <c r="AZ88" s="6">
        <v>0</v>
      </c>
      <c r="BA88" s="6">
        <v>117208.85699999999</v>
      </c>
      <c r="BB88" s="6">
        <v>75875.157000000007</v>
      </c>
      <c r="BC88" s="6">
        <v>0</v>
      </c>
      <c r="BD88" s="6">
        <v>46811.729999999996</v>
      </c>
      <c r="BE88" s="6">
        <v>0</v>
      </c>
      <c r="BF88" s="6">
        <v>98649.360000000044</v>
      </c>
      <c r="BG88" s="6">
        <v>0</v>
      </c>
      <c r="BH88" s="6">
        <v>27722.160000000011</v>
      </c>
      <c r="BI88" s="6">
        <v>37900.730000000003</v>
      </c>
      <c r="BJ88" s="6">
        <v>18400.439999999995</v>
      </c>
      <c r="BK88" s="6">
        <v>0</v>
      </c>
      <c r="BL88" s="6">
        <v>0</v>
      </c>
      <c r="BM88" s="6">
        <v>0</v>
      </c>
      <c r="BN88" s="6">
        <v>15963.480000000001</v>
      </c>
      <c r="BO88" s="6">
        <v>0</v>
      </c>
      <c r="BP88" s="6">
        <v>6534.92</v>
      </c>
      <c r="BQ88" s="6">
        <v>80286.689999999959</v>
      </c>
      <c r="BR88" s="6">
        <v>18429.04</v>
      </c>
      <c r="BS88" s="6">
        <v>0</v>
      </c>
      <c r="BT88" s="59"/>
      <c r="BU88" s="59"/>
      <c r="BV88" s="59"/>
      <c r="BW88" s="59"/>
      <c r="BX88" s="6"/>
      <c r="BY88" s="6"/>
      <c r="BZ88" s="6"/>
      <c r="CA88" s="6"/>
      <c r="CB88" s="6"/>
    </row>
    <row r="89" spans="2:80" ht="13.5" thickBot="1" x14ac:dyDescent="0.25">
      <c r="B89" s="2">
        <v>81</v>
      </c>
      <c r="E89" s="9" t="s">
        <v>83</v>
      </c>
      <c r="F89" s="62"/>
      <c r="G89" s="62">
        <f t="shared" si="3"/>
        <v>264587694.44999996</v>
      </c>
      <c r="H89" s="109">
        <f>'Model Inputs'!H31</f>
        <v>301274908.69000077</v>
      </c>
      <c r="I89" s="110">
        <f>'Model Inputs'!I31</f>
        <v>325251912.1400004</v>
      </c>
      <c r="J89" s="110">
        <f>'Model Inputs'!J31</f>
        <v>341712773.03999799</v>
      </c>
      <c r="K89" s="110">
        <f>'Model Inputs'!K31</f>
        <v>356706885.55000001</v>
      </c>
      <c r="L89" s="110">
        <f>'Model Inputs'!L31</f>
        <v>369970753.92000002</v>
      </c>
      <c r="M89" s="110">
        <f>'Model Inputs'!M31</f>
        <v>385264425.66000122</v>
      </c>
      <c r="N89" s="111">
        <f>'Model Inputs'!N31</f>
        <v>399212599.13999999</v>
      </c>
      <c r="O89" s="37">
        <v>11</v>
      </c>
      <c r="P89" s="178">
        <v>87</v>
      </c>
      <c r="R89" s="138">
        <v>268392856.26000002</v>
      </c>
      <c r="S89" s="138">
        <v>13718921.159999998</v>
      </c>
      <c r="T89" s="138">
        <v>1174670.29</v>
      </c>
      <c r="U89" s="138">
        <v>13591716.890000001</v>
      </c>
      <c r="V89" s="138">
        <v>21411269.319999997</v>
      </c>
      <c r="W89" s="138">
        <v>9680637.3599999994</v>
      </c>
      <c r="X89" s="138">
        <v>2737920.16</v>
      </c>
      <c r="Y89" s="138">
        <v>806989.06</v>
      </c>
      <c r="Z89" s="138">
        <v>692601.16999999993</v>
      </c>
      <c r="AA89" s="138">
        <v>4208740.0200000005</v>
      </c>
      <c r="AB89" s="138">
        <v>44882223.390000001</v>
      </c>
      <c r="AC89" s="138">
        <v>15360450.050000001</v>
      </c>
      <c r="AD89" s="138">
        <v>25234156.380000003</v>
      </c>
      <c r="AE89" s="138">
        <v>6164718.2299999995</v>
      </c>
      <c r="AF89" s="138">
        <v>7750360.3099999996</v>
      </c>
      <c r="AG89" s="138">
        <v>8288824.8500000006</v>
      </c>
      <c r="AH89" s="138">
        <v>6618859.6499999994</v>
      </c>
      <c r="AI89" s="138">
        <v>1761800.9100000001</v>
      </c>
      <c r="AJ89" s="138">
        <v>15279441.990000002</v>
      </c>
      <c r="AK89" s="138">
        <v>3773954.25</v>
      </c>
      <c r="AL89" s="138">
        <v>7237095.2385769999</v>
      </c>
      <c r="AM89" s="138">
        <v>1202293.5699999998</v>
      </c>
      <c r="AN89" s="138">
        <v>661275.47</v>
      </c>
      <c r="AO89" s="138">
        <v>1200939.03</v>
      </c>
      <c r="AP89" s="138">
        <v>625202891.93999994</v>
      </c>
      <c r="AQ89" s="138">
        <v>94710464.434500024</v>
      </c>
      <c r="AR89" s="138">
        <v>6701221.5899999999</v>
      </c>
      <c r="AS89" s="138">
        <v>7822957.6799999997</v>
      </c>
      <c r="AT89" s="138">
        <v>2557283.3300000005</v>
      </c>
      <c r="AU89" s="138">
        <v>5713682.0799999991</v>
      </c>
      <c r="AV89" s="138">
        <v>42687578.359999999</v>
      </c>
      <c r="AW89" s="138">
        <v>11803020</v>
      </c>
      <c r="AX89" s="138">
        <v>12940656.189999998</v>
      </c>
      <c r="AY89" s="138">
        <v>19048311.890000001</v>
      </c>
      <c r="AZ89" s="138">
        <v>3219310.1</v>
      </c>
      <c r="BA89" s="138">
        <v>8721483.2970000021</v>
      </c>
      <c r="BB89" s="138">
        <v>3045413.2970000003</v>
      </c>
      <c r="BC89" s="138">
        <v>20114506.130000003</v>
      </c>
      <c r="BD89" s="138">
        <v>3664133.4400000004</v>
      </c>
      <c r="BE89" s="138">
        <v>13923029.769999998</v>
      </c>
      <c r="BF89" s="138">
        <v>3820738.64</v>
      </c>
      <c r="BG89" s="138">
        <v>10989234.970000001</v>
      </c>
      <c r="BH89" s="138">
        <v>1476178.3</v>
      </c>
      <c r="BI89" s="138">
        <v>2610500.04</v>
      </c>
      <c r="BJ89" s="138">
        <v>1451595.86</v>
      </c>
      <c r="BK89" s="138">
        <v>19510824.23</v>
      </c>
      <c r="BL89" s="138">
        <v>2840459.09</v>
      </c>
      <c r="BM89" s="138">
        <v>264587694.44999996</v>
      </c>
      <c r="BN89" s="138">
        <v>3269528.3700000006</v>
      </c>
      <c r="BO89" s="138">
        <v>6919284.0200000014</v>
      </c>
      <c r="BP89" s="138">
        <v>1929964.51</v>
      </c>
      <c r="BQ89" s="138">
        <v>7767385.5199999986</v>
      </c>
      <c r="BR89" s="138">
        <v>38968842.370000005</v>
      </c>
      <c r="BS89" s="138">
        <v>31809380.489999991</v>
      </c>
      <c r="BT89" s="59"/>
      <c r="BU89" s="59"/>
      <c r="BV89" s="59"/>
      <c r="BW89" s="59"/>
      <c r="BX89" s="15"/>
      <c r="BY89" s="15"/>
      <c r="BZ89" s="15"/>
      <c r="CA89" s="15"/>
      <c r="CB89" s="15"/>
    </row>
    <row r="90" spans="2:80" x14ac:dyDescent="0.2">
      <c r="B90" s="2">
        <v>82</v>
      </c>
      <c r="P90" s="178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59"/>
      <c r="BU90" s="59"/>
      <c r="BV90" s="59"/>
      <c r="BW90" s="59"/>
    </row>
    <row r="91" spans="2:80" ht="13.5" thickBot="1" x14ac:dyDescent="0.25">
      <c r="B91" s="2">
        <v>83</v>
      </c>
      <c r="C91" s="8" t="s">
        <v>84</v>
      </c>
      <c r="D91" s="8"/>
      <c r="P91" s="178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59"/>
      <c r="BU91" s="59"/>
      <c r="BV91" s="59"/>
      <c r="BW91" s="59"/>
    </row>
    <row r="92" spans="2:80" ht="13.5" thickBot="1" x14ac:dyDescent="0.25">
      <c r="B92" s="2">
        <v>84</v>
      </c>
      <c r="E92" s="9" t="s">
        <v>85</v>
      </c>
      <c r="F92" s="62"/>
      <c r="G92" s="62">
        <f>HLOOKUP($E$3,$Q$3:$BY$269,P92,FALSE)</f>
        <v>681954313.12</v>
      </c>
      <c r="H92" s="109">
        <f>'Model Inputs'!H9</f>
        <v>768296258.45212269</v>
      </c>
      <c r="I92" s="110">
        <f>'Model Inputs'!I9</f>
        <v>760975058.27471244</v>
      </c>
      <c r="J92" s="110">
        <f>'Model Inputs'!J9</f>
        <v>757172875.99365139</v>
      </c>
      <c r="K92" s="110">
        <f>'Model Inputs'!K9</f>
        <v>847752882.9554193</v>
      </c>
      <c r="L92" s="110">
        <f>'Model Inputs'!L9</f>
        <v>935650544.76987791</v>
      </c>
      <c r="M92" s="110">
        <f>'Model Inputs'!M9</f>
        <v>925220827.54421055</v>
      </c>
      <c r="N92" s="111">
        <f>'Model Inputs'!N9</f>
        <v>1046281351.7202516</v>
      </c>
      <c r="O92" s="37">
        <v>1</v>
      </c>
      <c r="P92" s="178">
        <v>90</v>
      </c>
      <c r="R92" s="6">
        <v>301640237.70999998</v>
      </c>
      <c r="S92" s="6">
        <v>10240000</v>
      </c>
      <c r="T92" s="6">
        <v>227202.02</v>
      </c>
      <c r="U92" s="6">
        <v>12588951</v>
      </c>
      <c r="V92" s="6">
        <v>16547656.279999999</v>
      </c>
      <c r="W92" s="6">
        <v>16354000</v>
      </c>
      <c r="X92" s="6">
        <v>716807.84</v>
      </c>
      <c r="Y92" s="6">
        <v>92417.32</v>
      </c>
      <c r="Z92" s="6">
        <v>277370.15000000002</v>
      </c>
      <c r="AA92" s="6">
        <v>2294479.92</v>
      </c>
      <c r="AB92" s="6">
        <v>51424800.289999999</v>
      </c>
      <c r="AC92" s="6">
        <v>20047551.890000001</v>
      </c>
      <c r="AD92" s="6">
        <v>17992519.52</v>
      </c>
      <c r="AE92" s="6">
        <v>5836212</v>
      </c>
      <c r="AF92" s="6">
        <v>5303371.42</v>
      </c>
      <c r="AG92" s="6">
        <v>7086564.9400000004</v>
      </c>
      <c r="AH92" s="6">
        <v>4175358.02</v>
      </c>
      <c r="AI92" s="6">
        <v>723189.93</v>
      </c>
      <c r="AJ92" s="6">
        <v>8171696.1500000004</v>
      </c>
      <c r="AK92" s="6">
        <v>1984587.27</v>
      </c>
      <c r="AL92" s="6">
        <v>5383655</v>
      </c>
      <c r="AM92" s="6">
        <v>343036.39</v>
      </c>
      <c r="AN92" s="6">
        <v>187613</v>
      </c>
      <c r="AO92" s="6">
        <v>327573.44</v>
      </c>
      <c r="AP92" s="6">
        <v>913016248.61000001</v>
      </c>
      <c r="AQ92" s="6">
        <v>170363357.02000001</v>
      </c>
      <c r="AR92" s="6">
        <v>13447747</v>
      </c>
      <c r="AS92" s="6">
        <v>3737891.1</v>
      </c>
      <c r="AT92" s="6">
        <v>2876101</v>
      </c>
      <c r="AU92" s="6">
        <v>4373253.8</v>
      </c>
      <c r="AV92" s="6">
        <v>50171632.200000003</v>
      </c>
      <c r="AW92" s="6">
        <v>12370107</v>
      </c>
      <c r="AX92" s="6">
        <v>4850997</v>
      </c>
      <c r="AY92" s="6">
        <v>16440063.9</v>
      </c>
      <c r="AZ92" s="6">
        <v>1394163.81</v>
      </c>
      <c r="BA92" s="6">
        <v>6192951.0999999996</v>
      </c>
      <c r="BB92" s="6">
        <v>661894</v>
      </c>
      <c r="BC92" s="6">
        <v>21289247</v>
      </c>
      <c r="BD92" s="6">
        <v>2983010.31</v>
      </c>
      <c r="BE92" s="6">
        <v>12601383</v>
      </c>
      <c r="BF92" s="6">
        <v>4609107.66</v>
      </c>
      <c r="BG92" s="6">
        <v>10131184.17</v>
      </c>
      <c r="BH92" s="6">
        <v>613411.85</v>
      </c>
      <c r="BI92" s="6">
        <v>1277912</v>
      </c>
      <c r="BJ92" s="6">
        <v>312625.91999999998</v>
      </c>
      <c r="BK92" s="6">
        <v>16038760</v>
      </c>
      <c r="BL92" s="6">
        <v>1814076.6</v>
      </c>
      <c r="BM92" s="6">
        <v>681954313.12</v>
      </c>
      <c r="BN92" s="6">
        <v>10609023.73</v>
      </c>
      <c r="BO92" s="6">
        <v>4134288.96</v>
      </c>
      <c r="BP92" s="6">
        <v>702113.84</v>
      </c>
      <c r="BQ92" s="6">
        <v>7118537</v>
      </c>
      <c r="BR92" s="6">
        <v>47421212.210000001</v>
      </c>
      <c r="BS92" s="6">
        <v>30046457.690000001</v>
      </c>
      <c r="BT92" s="59"/>
      <c r="BU92" s="59"/>
      <c r="BV92" s="59"/>
      <c r="BW92" s="59"/>
      <c r="BX92" s="6"/>
      <c r="BY92" s="6"/>
      <c r="BZ92" s="6"/>
      <c r="CA92" s="6"/>
      <c r="CB92" s="6"/>
    </row>
    <row r="93" spans="2:80" ht="13.5" thickBot="1" x14ac:dyDescent="0.25">
      <c r="B93" s="2">
        <v>85</v>
      </c>
      <c r="E93" s="9" t="s">
        <v>86</v>
      </c>
      <c r="F93" s="62"/>
      <c r="G93" s="62">
        <f>HLOOKUP($E$3,$Q$3:$BY$269,P93,FALSE)</f>
        <v>0</v>
      </c>
      <c r="H93" s="109">
        <f>'Model Inputs'!H10</f>
        <v>38315420.150890373</v>
      </c>
      <c r="I93" s="110">
        <f>'Model Inputs'!I10</f>
        <v>7145488.7483948525</v>
      </c>
      <c r="J93" s="110">
        <f>'Model Inputs'!J10</f>
        <v>120773.62128865901</v>
      </c>
      <c r="K93" s="110">
        <f>'Model Inputs'!K10</f>
        <v>139616.44792324083</v>
      </c>
      <c r="L93" s="110">
        <f>'Model Inputs'!L10</f>
        <v>205026.32648034944</v>
      </c>
      <c r="M93" s="110">
        <f>'Model Inputs'!M10</f>
        <v>132841.09885436986</v>
      </c>
      <c r="N93" s="111">
        <f>'Model Inputs'!N10</f>
        <v>132476.01706753843</v>
      </c>
      <c r="O93" s="37">
        <v>2</v>
      </c>
      <c r="P93" s="178">
        <v>91</v>
      </c>
      <c r="R93" s="6">
        <v>1301061.25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145939.99</v>
      </c>
      <c r="AE93" s="6">
        <v>0</v>
      </c>
      <c r="AF93" s="6">
        <v>0</v>
      </c>
      <c r="AG93" s="6">
        <v>0</v>
      </c>
      <c r="AH93" s="6">
        <v>86263.4</v>
      </c>
      <c r="AI93" s="6">
        <v>129441.93</v>
      </c>
      <c r="AJ93" s="6">
        <v>0</v>
      </c>
      <c r="AK93" s="6">
        <v>0</v>
      </c>
      <c r="AL93" s="6">
        <v>6351</v>
      </c>
      <c r="AM93" s="6">
        <v>0</v>
      </c>
      <c r="AN93" s="6">
        <v>0</v>
      </c>
      <c r="AO93" s="6">
        <v>0</v>
      </c>
      <c r="AP93" s="6">
        <v>1919149.62</v>
      </c>
      <c r="AQ93" s="6">
        <v>17728071.34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349670.1</v>
      </c>
      <c r="AZ93" s="6">
        <v>27617.95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69139.100000000006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2241282.09</v>
      </c>
      <c r="BS93" s="6">
        <v>48491.75</v>
      </c>
      <c r="BT93" s="59"/>
      <c r="BU93" s="59"/>
      <c r="BV93" s="59"/>
      <c r="BW93" s="59"/>
      <c r="BX93" s="6"/>
      <c r="BY93" s="6"/>
      <c r="BZ93" s="6"/>
      <c r="CA93" s="6"/>
      <c r="CB93" s="6"/>
    </row>
    <row r="94" spans="2:80" x14ac:dyDescent="0.2">
      <c r="B94" s="2">
        <v>86</v>
      </c>
      <c r="P94" s="178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59"/>
      <c r="BU94" s="59"/>
      <c r="BV94" s="59"/>
      <c r="BW94" s="59"/>
    </row>
    <row r="95" spans="2:80" ht="13.5" thickBot="1" x14ac:dyDescent="0.25">
      <c r="B95" s="2">
        <v>87</v>
      </c>
      <c r="C95" s="8" t="s">
        <v>87</v>
      </c>
      <c r="D95" s="8"/>
      <c r="P95" s="178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59"/>
      <c r="BU95" s="59"/>
      <c r="BV95" s="59"/>
      <c r="BW95" s="59"/>
    </row>
    <row r="96" spans="2:80" ht="13.5" thickBot="1" x14ac:dyDescent="0.25">
      <c r="B96" s="2">
        <v>88</v>
      </c>
      <c r="E96" t="s">
        <v>88</v>
      </c>
      <c r="F96" s="62"/>
      <c r="G96" s="62">
        <f>HLOOKUP($E$3,$Q$3:$BY$269,P96,FALSE)</f>
        <v>790518</v>
      </c>
      <c r="H96" s="109">
        <f>'Model Inputs'!H13</f>
        <v>793231.17071450222</v>
      </c>
      <c r="I96" s="110">
        <f>'Model Inputs'!I13</f>
        <v>796523.89501868666</v>
      </c>
      <c r="J96" s="110">
        <f>'Model Inputs'!J13</f>
        <v>799580.45983643888</v>
      </c>
      <c r="K96" s="110">
        <f>'Model Inputs'!K13</f>
        <v>802549.63467646786</v>
      </c>
      <c r="L96" s="110">
        <f>'Model Inputs'!L13</f>
        <v>805222.96233636863</v>
      </c>
      <c r="M96" s="110">
        <f>'Model Inputs'!M13</f>
        <v>807936.87856414239</v>
      </c>
      <c r="N96" s="111">
        <f>'Model Inputs'!N13</f>
        <v>810451.49452378054</v>
      </c>
      <c r="O96" s="62">
        <v>3</v>
      </c>
      <c r="P96" s="178">
        <v>94</v>
      </c>
      <c r="R96" s="6">
        <v>1076538</v>
      </c>
      <c r="S96" s="6">
        <v>12332</v>
      </c>
      <c r="T96" s="6">
        <v>1619</v>
      </c>
      <c r="U96" s="6">
        <v>37321</v>
      </c>
      <c r="V96" s="6">
        <v>68879</v>
      </c>
      <c r="W96" s="6">
        <v>30434</v>
      </c>
      <c r="X96" s="6">
        <v>7459</v>
      </c>
      <c r="Y96" s="6">
        <v>1224</v>
      </c>
      <c r="Z96" s="6">
        <v>2575</v>
      </c>
      <c r="AA96" s="6">
        <v>12429</v>
      </c>
      <c r="AB96" s="6">
        <v>174153</v>
      </c>
      <c r="AC96" s="6">
        <v>62443</v>
      </c>
      <c r="AD96" s="6">
        <v>91128</v>
      </c>
      <c r="AE96" s="6">
        <v>18701</v>
      </c>
      <c r="AF96" s="6">
        <v>24390</v>
      </c>
      <c r="AG96" s="6">
        <v>31139</v>
      </c>
      <c r="AH96" s="6">
        <v>22211</v>
      </c>
      <c r="AI96" s="6">
        <v>3744</v>
      </c>
      <c r="AJ96" s="6">
        <v>47962</v>
      </c>
      <c r="AK96" s="6">
        <v>11871</v>
      </c>
      <c r="AL96" s="6">
        <v>22908</v>
      </c>
      <c r="AM96" s="6">
        <v>2720</v>
      </c>
      <c r="AN96" s="6">
        <v>1268</v>
      </c>
      <c r="AO96" s="6">
        <v>5627</v>
      </c>
      <c r="AP96" s="6">
        <v>1440430</v>
      </c>
      <c r="AQ96" s="6">
        <v>358901</v>
      </c>
      <c r="AR96" s="6">
        <v>20513</v>
      </c>
      <c r="AS96" s="6">
        <v>27992</v>
      </c>
      <c r="AT96" s="6">
        <v>10835</v>
      </c>
      <c r="AU96" s="6">
        <v>14351</v>
      </c>
      <c r="AV96" s="6">
        <v>166044</v>
      </c>
      <c r="AW96" s="6">
        <v>42634</v>
      </c>
      <c r="AX96" s="6">
        <v>44795</v>
      </c>
      <c r="AY96" s="6">
        <v>58226</v>
      </c>
      <c r="AZ96" s="6">
        <v>9816</v>
      </c>
      <c r="BA96" s="6">
        <v>27678</v>
      </c>
      <c r="BB96" s="6">
        <v>5941</v>
      </c>
      <c r="BC96" s="6">
        <v>75885</v>
      </c>
      <c r="BD96" s="6">
        <v>12846</v>
      </c>
      <c r="BE96" s="6">
        <v>60839</v>
      </c>
      <c r="BF96" s="6">
        <v>11638</v>
      </c>
      <c r="BG96" s="6">
        <v>33938</v>
      </c>
      <c r="BH96" s="6">
        <v>4384</v>
      </c>
      <c r="BI96" s="6">
        <v>5980</v>
      </c>
      <c r="BJ96" s="6">
        <v>2915</v>
      </c>
      <c r="BK96" s="6">
        <v>57088</v>
      </c>
      <c r="BL96" s="6">
        <v>8189</v>
      </c>
      <c r="BM96" s="6">
        <v>790518</v>
      </c>
      <c r="BN96" s="6">
        <v>14863</v>
      </c>
      <c r="BO96" s="6">
        <v>25063</v>
      </c>
      <c r="BP96" s="6">
        <v>4053</v>
      </c>
      <c r="BQ96" s="6">
        <v>24429</v>
      </c>
      <c r="BR96" s="6">
        <v>160489</v>
      </c>
      <c r="BS96" s="6">
        <v>111053</v>
      </c>
      <c r="BT96" s="59"/>
      <c r="BU96" s="59"/>
      <c r="BV96" s="59"/>
      <c r="BW96" s="59"/>
      <c r="BX96" s="6"/>
      <c r="BY96" s="6"/>
      <c r="BZ96" s="6"/>
      <c r="CA96" s="6"/>
      <c r="CB96" s="6"/>
    </row>
    <row r="97" spans="1:80" ht="13.5" thickBot="1" x14ac:dyDescent="0.25">
      <c r="B97" s="2">
        <v>89</v>
      </c>
      <c r="E97" t="s">
        <v>89</v>
      </c>
      <c r="F97" s="62"/>
      <c r="G97" s="62">
        <f>HLOOKUP($E$3,$Q$3:$BY$269,P97,FALSE)</f>
        <v>23480523117.110001</v>
      </c>
      <c r="H97" s="109">
        <f>'Model Inputs'!H14</f>
        <v>23143884524.3153</v>
      </c>
      <c r="I97" s="110">
        <f>'Model Inputs'!I14</f>
        <v>23137120955.442802</v>
      </c>
      <c r="J97" s="110">
        <f>'Model Inputs'!J14</f>
        <v>22923991172.221001</v>
      </c>
      <c r="K97" s="110">
        <f>'Model Inputs'!K14</f>
        <v>22881964613.9366</v>
      </c>
      <c r="L97" s="110">
        <f>'Model Inputs'!L14</f>
        <v>22854496769.665203</v>
      </c>
      <c r="M97" s="110">
        <f>'Model Inputs'!M14</f>
        <v>22958809958.987602</v>
      </c>
      <c r="N97" s="111">
        <f>'Model Inputs'!N14</f>
        <v>22918843605.1203</v>
      </c>
      <c r="O97" s="62">
        <v>4</v>
      </c>
      <c r="P97" s="178">
        <v>95</v>
      </c>
      <c r="R97" s="6">
        <v>26838884009</v>
      </c>
      <c r="S97" s="6">
        <v>255694605.13</v>
      </c>
      <c r="T97" s="6">
        <v>29586414.649999999</v>
      </c>
      <c r="U97" s="6">
        <v>958263631</v>
      </c>
      <c r="V97" s="6">
        <v>1523001350</v>
      </c>
      <c r="W97" s="6">
        <v>479765521.31999999</v>
      </c>
      <c r="X97" s="6">
        <v>145762372.83000001</v>
      </c>
      <c r="Y97" s="6">
        <v>23149670</v>
      </c>
      <c r="Z97" s="6">
        <v>30386998</v>
      </c>
      <c r="AA97" s="6">
        <v>236201881.56</v>
      </c>
      <c r="AB97" s="6">
        <v>3557114201</v>
      </c>
      <c r="AC97" s="6">
        <v>1241635413.01</v>
      </c>
      <c r="AD97" s="6">
        <v>2111867772.0699999</v>
      </c>
      <c r="AE97" s="6">
        <v>312403334.14999998</v>
      </c>
      <c r="AF97" s="6">
        <v>634616160</v>
      </c>
      <c r="AG97" s="6">
        <v>551718279.20000005</v>
      </c>
      <c r="AH97" s="6">
        <v>611606380.99000001</v>
      </c>
      <c r="AI97" s="6">
        <v>72625000.819999993</v>
      </c>
      <c r="AJ97" s="6">
        <v>845434936.58000004</v>
      </c>
      <c r="AK97" s="6">
        <v>257757138.5</v>
      </c>
      <c r="AL97" s="6">
        <v>498519342</v>
      </c>
      <c r="AM97" s="6">
        <v>75311912</v>
      </c>
      <c r="AN97" s="6">
        <v>19982076</v>
      </c>
      <c r="AO97" s="6">
        <v>140288222.84</v>
      </c>
      <c r="AP97" s="6">
        <v>37352917583.019997</v>
      </c>
      <c r="AQ97" s="6">
        <v>7195259722</v>
      </c>
      <c r="AR97" s="6">
        <v>282181078.80000001</v>
      </c>
      <c r="AS97" s="6">
        <v>682239160.97000003</v>
      </c>
      <c r="AT97" s="6">
        <v>244751251.56</v>
      </c>
      <c r="AU97" s="6">
        <v>301812636.48000002</v>
      </c>
      <c r="AV97" s="6">
        <v>3170302876.02</v>
      </c>
      <c r="AW97" s="6">
        <v>951413564</v>
      </c>
      <c r="AX97" s="6">
        <v>831369726</v>
      </c>
      <c r="AY97" s="6">
        <v>1234789719</v>
      </c>
      <c r="AZ97" s="6">
        <v>210032240.94999999</v>
      </c>
      <c r="BA97" s="6">
        <v>547971952.99000001</v>
      </c>
      <c r="BB97" s="6">
        <v>114374592</v>
      </c>
      <c r="BC97" s="6">
        <v>1601362054.1600001</v>
      </c>
      <c r="BD97" s="6">
        <v>266766857.25</v>
      </c>
      <c r="BE97" s="6">
        <v>1077184584</v>
      </c>
      <c r="BF97" s="6">
        <v>181597096</v>
      </c>
      <c r="BG97" s="6">
        <v>611477975.40999997</v>
      </c>
      <c r="BH97" s="6">
        <v>85463936</v>
      </c>
      <c r="BI97" s="6">
        <v>101903178</v>
      </c>
      <c r="BJ97" s="6">
        <v>83438445.930000007</v>
      </c>
      <c r="BK97" s="6">
        <v>963264477.01999998</v>
      </c>
      <c r="BL97" s="6">
        <v>181457123.08000001</v>
      </c>
      <c r="BM97" s="6">
        <v>23480523117.110001</v>
      </c>
      <c r="BN97" s="6">
        <v>144890599</v>
      </c>
      <c r="BO97" s="6">
        <v>374393811</v>
      </c>
      <c r="BP97" s="6">
        <v>105030649.42</v>
      </c>
      <c r="BQ97" s="6">
        <v>442566800</v>
      </c>
      <c r="BR97" s="6">
        <v>3283082795.7399998</v>
      </c>
      <c r="BS97" s="6">
        <v>2786312238.7399998</v>
      </c>
      <c r="BT97" s="59"/>
      <c r="BU97" s="59"/>
      <c r="BV97" s="59"/>
      <c r="BW97" s="59"/>
      <c r="BX97" s="6"/>
      <c r="BY97" s="6"/>
      <c r="BZ97" s="6"/>
      <c r="CA97" s="6"/>
      <c r="CB97" s="6"/>
    </row>
    <row r="98" spans="1:80" ht="13.5" thickBot="1" x14ac:dyDescent="0.25">
      <c r="B98" s="2">
        <v>90</v>
      </c>
      <c r="E98" t="s">
        <v>90</v>
      </c>
      <c r="F98" s="62"/>
      <c r="G98" s="62">
        <f>HLOOKUP($E$3,$Q$3:$BY$269,P98,FALSE)</f>
        <v>4276455</v>
      </c>
      <c r="H98" s="109">
        <f>'Model Inputs'!H15</f>
        <v>4310106.3714782046</v>
      </c>
      <c r="I98" s="110">
        <f>'Model Inputs'!I15</f>
        <v>4297900.3789378945</v>
      </c>
      <c r="J98" s="110">
        <f>'Model Inputs'!J15</f>
        <v>4270092.8580199573</v>
      </c>
      <c r="K98" s="110">
        <f>'Model Inputs'!K15</f>
        <v>4262402.363724662</v>
      </c>
      <c r="L98" s="110">
        <f>'Model Inputs'!L15</f>
        <v>4257514.2826112397</v>
      </c>
      <c r="M98" s="110">
        <f>'Model Inputs'!M15</f>
        <v>4265705.2360584205</v>
      </c>
      <c r="N98" s="111">
        <f>'Model Inputs'!N15</f>
        <v>4270053.9658316225</v>
      </c>
      <c r="O98" s="62">
        <v>5</v>
      </c>
      <c r="P98" s="178">
        <v>96</v>
      </c>
      <c r="R98" s="6">
        <v>5406754</v>
      </c>
      <c r="S98" s="6">
        <v>50393</v>
      </c>
      <c r="T98" s="6">
        <v>6400</v>
      </c>
      <c r="U98" s="6">
        <v>170238</v>
      </c>
      <c r="V98" s="6">
        <v>318420</v>
      </c>
      <c r="W98" s="6">
        <v>98750</v>
      </c>
      <c r="X98" s="6">
        <v>28168</v>
      </c>
      <c r="Y98" s="6">
        <v>5772</v>
      </c>
      <c r="Z98" s="6">
        <v>7112</v>
      </c>
      <c r="AA98" s="6">
        <v>64385</v>
      </c>
      <c r="AB98" s="6">
        <v>700859</v>
      </c>
      <c r="AC98" s="6">
        <v>248595</v>
      </c>
      <c r="AD98" s="6">
        <v>464900</v>
      </c>
      <c r="AE98" s="6">
        <v>56623</v>
      </c>
      <c r="AF98" s="6">
        <v>110240</v>
      </c>
      <c r="AG98" s="6">
        <v>122714</v>
      </c>
      <c r="AH98" s="6">
        <v>107738</v>
      </c>
      <c r="AI98" s="6">
        <v>15248</v>
      </c>
      <c r="AJ98" s="6">
        <v>163773</v>
      </c>
      <c r="AK98" s="6">
        <v>56065</v>
      </c>
      <c r="AL98" s="6">
        <v>106610</v>
      </c>
      <c r="AM98" s="6">
        <v>15372</v>
      </c>
      <c r="AN98" s="6">
        <v>5092</v>
      </c>
      <c r="AO98" s="6">
        <v>30865</v>
      </c>
      <c r="AP98" s="6">
        <v>6821370</v>
      </c>
      <c r="AQ98" s="6">
        <v>1279664</v>
      </c>
      <c r="AR98" s="6">
        <v>63546</v>
      </c>
      <c r="AS98" s="6">
        <v>118722</v>
      </c>
      <c r="AT98" s="6">
        <v>43906</v>
      </c>
      <c r="AU98" s="6">
        <v>51997</v>
      </c>
      <c r="AV98" s="6">
        <v>659979</v>
      </c>
      <c r="AW98" s="6">
        <v>189339</v>
      </c>
      <c r="AX98" s="6">
        <v>173351</v>
      </c>
      <c r="AY98" s="6">
        <v>250247</v>
      </c>
      <c r="AZ98" s="6">
        <v>45600</v>
      </c>
      <c r="BA98" s="6">
        <v>112810</v>
      </c>
      <c r="BB98" s="6">
        <v>23217</v>
      </c>
      <c r="BC98" s="6">
        <v>370408</v>
      </c>
      <c r="BD98" s="6">
        <v>49506</v>
      </c>
      <c r="BE98" s="6">
        <v>226815</v>
      </c>
      <c r="BF98" s="6">
        <v>37022</v>
      </c>
      <c r="BG98" s="6">
        <v>118975</v>
      </c>
      <c r="BH98" s="6">
        <v>14755</v>
      </c>
      <c r="BI98" s="6">
        <v>20489</v>
      </c>
      <c r="BJ98" s="6">
        <v>20283</v>
      </c>
      <c r="BK98" s="6">
        <v>171697</v>
      </c>
      <c r="BL98" s="6">
        <v>37761</v>
      </c>
      <c r="BM98" s="6">
        <v>4276455</v>
      </c>
      <c r="BN98" s="6">
        <v>36740</v>
      </c>
      <c r="BO98" s="6">
        <v>76731</v>
      </c>
      <c r="BP98" s="6">
        <v>17965</v>
      </c>
      <c r="BQ98" s="6">
        <v>77910</v>
      </c>
      <c r="BR98" s="6">
        <v>645698</v>
      </c>
      <c r="BS98" s="6">
        <v>518646</v>
      </c>
      <c r="BT98" s="59"/>
      <c r="BU98" s="59"/>
      <c r="BV98" s="59"/>
      <c r="BW98" s="59"/>
      <c r="BX98" s="6"/>
      <c r="BY98" s="6"/>
      <c r="BZ98" s="6"/>
      <c r="CA98" s="6"/>
      <c r="CB98" s="6"/>
    </row>
    <row r="99" spans="1:80" ht="13.5" thickBot="1" x14ac:dyDescent="0.25">
      <c r="B99" s="2">
        <v>91</v>
      </c>
      <c r="E99" s="9" t="s">
        <v>91</v>
      </c>
      <c r="F99" s="62"/>
      <c r="G99" s="62">
        <f>HLOOKUP($E$3,$Q$3:$BY$269,P99,FALSE)</f>
        <v>29158</v>
      </c>
      <c r="H99" s="109">
        <f>'Model Inputs'!H16</f>
        <v>29268.8004</v>
      </c>
      <c r="I99" s="110">
        <f>'Model Inputs'!I16</f>
        <v>29380.02184152</v>
      </c>
      <c r="J99" s="110">
        <f>'Model Inputs'!J16</f>
        <v>29491.665924517776</v>
      </c>
      <c r="K99" s="110">
        <f>'Model Inputs'!K16</f>
        <v>29603.734255030944</v>
      </c>
      <c r="L99" s="110">
        <f>'Model Inputs'!L16</f>
        <v>29716.228445200064</v>
      </c>
      <c r="M99" s="110">
        <f>'Model Inputs'!M16</f>
        <v>29829.150113291824</v>
      </c>
      <c r="N99" s="111">
        <f>'Model Inputs'!N16</f>
        <v>29942.500883722332</v>
      </c>
      <c r="O99" s="62">
        <v>6</v>
      </c>
      <c r="P99" s="178">
        <v>97</v>
      </c>
      <c r="R99" s="6">
        <v>50795</v>
      </c>
      <c r="S99" s="6">
        <v>2108</v>
      </c>
      <c r="T99" s="6">
        <v>92</v>
      </c>
      <c r="U99" s="6">
        <v>1191</v>
      </c>
      <c r="V99" s="6">
        <v>1521</v>
      </c>
      <c r="W99" s="6">
        <v>1535</v>
      </c>
      <c r="X99" s="6">
        <v>160</v>
      </c>
      <c r="Y99" s="6">
        <v>54</v>
      </c>
      <c r="Z99" s="6">
        <v>38</v>
      </c>
      <c r="AA99" s="6">
        <v>174</v>
      </c>
      <c r="AB99" s="6">
        <v>3953</v>
      </c>
      <c r="AC99" s="6">
        <v>3271</v>
      </c>
      <c r="AD99" s="6">
        <v>4714</v>
      </c>
      <c r="AE99" s="6">
        <v>387</v>
      </c>
      <c r="AF99" s="6">
        <v>458</v>
      </c>
      <c r="AG99" s="6">
        <v>1622</v>
      </c>
      <c r="AH99" s="6">
        <v>287</v>
      </c>
      <c r="AI99" s="6">
        <v>81</v>
      </c>
      <c r="AJ99" s="6">
        <v>2547</v>
      </c>
      <c r="AK99" s="6">
        <v>694</v>
      </c>
      <c r="AL99" s="6">
        <v>1701</v>
      </c>
      <c r="AM99" s="6">
        <v>97</v>
      </c>
      <c r="AN99" s="6">
        <v>21</v>
      </c>
      <c r="AO99" s="6">
        <v>73</v>
      </c>
      <c r="AP99" s="6">
        <v>124741</v>
      </c>
      <c r="AQ99" s="6">
        <v>6226</v>
      </c>
      <c r="AR99" s="6">
        <v>1464</v>
      </c>
      <c r="AS99" s="6">
        <v>691</v>
      </c>
      <c r="AT99" s="6">
        <v>225</v>
      </c>
      <c r="AU99" s="6">
        <v>385</v>
      </c>
      <c r="AV99" s="6">
        <v>3100</v>
      </c>
      <c r="AW99" s="6">
        <v>2844</v>
      </c>
      <c r="AX99" s="6">
        <v>1028</v>
      </c>
      <c r="AY99" s="6">
        <v>4578</v>
      </c>
      <c r="AZ99" s="6">
        <v>328</v>
      </c>
      <c r="BA99" s="6">
        <v>671</v>
      </c>
      <c r="BB99" s="6">
        <v>370</v>
      </c>
      <c r="BC99" s="6">
        <v>2021</v>
      </c>
      <c r="BD99" s="6">
        <v>220</v>
      </c>
      <c r="BE99" s="6">
        <v>2399</v>
      </c>
      <c r="BF99" s="6">
        <v>510</v>
      </c>
      <c r="BG99" s="6">
        <v>740</v>
      </c>
      <c r="BH99" s="6">
        <v>81</v>
      </c>
      <c r="BI99" s="6">
        <v>113</v>
      </c>
      <c r="BJ99" s="6">
        <v>714</v>
      </c>
      <c r="BK99" s="6">
        <v>1270</v>
      </c>
      <c r="BL99" s="6">
        <v>144</v>
      </c>
      <c r="BM99" s="6">
        <v>29158</v>
      </c>
      <c r="BN99" s="6">
        <v>300</v>
      </c>
      <c r="BO99" s="6">
        <v>497</v>
      </c>
      <c r="BP99" s="6">
        <v>221</v>
      </c>
      <c r="BQ99" s="6">
        <v>589</v>
      </c>
      <c r="BR99" s="6">
        <v>3674</v>
      </c>
      <c r="BS99" s="6">
        <v>2128</v>
      </c>
      <c r="BT99" s="59"/>
      <c r="BU99" s="59"/>
      <c r="BV99" s="59"/>
      <c r="BW99" s="59"/>
      <c r="BX99" s="6"/>
      <c r="BY99" s="6"/>
      <c r="BZ99" s="6"/>
      <c r="CA99" s="6"/>
      <c r="CB99" s="6"/>
    </row>
    <row r="100" spans="1:80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2"/>
      <c r="P100" s="178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59"/>
      <c r="BU100" s="59"/>
      <c r="BV100" s="59"/>
      <c r="BW100" s="59"/>
      <c r="BX100" s="6"/>
      <c r="BY100" s="6"/>
      <c r="BZ100" s="6"/>
      <c r="CA100" s="6"/>
      <c r="CB100" s="6"/>
    </row>
    <row r="101" spans="1:80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2"/>
      <c r="P101" s="178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59"/>
      <c r="BU101" s="59"/>
      <c r="BV101" s="59"/>
      <c r="BW101" s="59"/>
      <c r="BX101" s="6"/>
      <c r="BY101" s="6"/>
      <c r="BZ101" s="6"/>
      <c r="CA101" s="6"/>
      <c r="CB101" s="6"/>
    </row>
    <row r="102" spans="1:80" ht="13.5" thickBot="1" x14ac:dyDescent="0.25">
      <c r="A102" s="207" t="s">
        <v>92</v>
      </c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62"/>
      <c r="P102" s="178">
        <v>100</v>
      </c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59"/>
      <c r="BU102" s="59"/>
      <c r="BV102" s="59"/>
      <c r="BW102" s="59"/>
      <c r="BX102" s="6"/>
      <c r="BY102" s="6"/>
      <c r="BZ102" s="6"/>
      <c r="CA102" s="6"/>
      <c r="CB102" s="6"/>
    </row>
    <row r="103" spans="1:80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2"/>
      <c r="P103" s="178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59"/>
      <c r="BU103" s="59"/>
      <c r="BV103" s="59"/>
      <c r="BW103" s="59"/>
      <c r="BX103" s="6"/>
      <c r="BY103" s="6"/>
      <c r="BZ103" s="6"/>
      <c r="CA103" s="6"/>
      <c r="CB103" s="6"/>
    </row>
    <row r="104" spans="1:80" x14ac:dyDescent="0.2">
      <c r="F104" s="6"/>
      <c r="G104" s="6"/>
      <c r="H104" s="16"/>
      <c r="I104" s="16"/>
      <c r="J104" s="16"/>
      <c r="K104" s="16"/>
      <c r="L104" s="16"/>
      <c r="M104" s="16"/>
      <c r="N104" s="16"/>
      <c r="O104" s="62"/>
      <c r="P104" s="178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59"/>
      <c r="BU104" s="59"/>
      <c r="BV104" s="59"/>
      <c r="BW104" s="59"/>
      <c r="BX104" s="6"/>
      <c r="BY104" s="6"/>
      <c r="BZ104" s="6"/>
      <c r="CA104" s="6"/>
      <c r="CB104" s="6"/>
    </row>
    <row r="105" spans="1:80" x14ac:dyDescent="0.2">
      <c r="B105" s="2">
        <v>94</v>
      </c>
      <c r="C105" s="18" t="s">
        <v>93</v>
      </c>
      <c r="D105" s="8"/>
      <c r="E105"/>
      <c r="P105" s="178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 s="59"/>
      <c r="BU105" s="59"/>
      <c r="BV105" s="59"/>
      <c r="BW105" s="59"/>
    </row>
    <row r="106" spans="1:80" x14ac:dyDescent="0.2">
      <c r="B106" s="2">
        <v>95</v>
      </c>
      <c r="E106"/>
      <c r="P106" s="178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 s="59"/>
      <c r="BU106" s="59"/>
      <c r="BV106" s="59"/>
      <c r="BW106" s="59"/>
    </row>
    <row r="107" spans="1:80" x14ac:dyDescent="0.2">
      <c r="B107" s="2">
        <v>96</v>
      </c>
      <c r="C107" t="s">
        <v>94</v>
      </c>
      <c r="E107"/>
      <c r="F107" s="62"/>
      <c r="G107" s="15">
        <f>HLOOKUP($E$3,$Q$3:$BY$269,P107,FALSE)</f>
        <v>264587694.44999996</v>
      </c>
      <c r="H107" s="15">
        <f t="shared" ref="H107:K107" si="4">H89</f>
        <v>301274908.69000077</v>
      </c>
      <c r="I107" s="15">
        <f t="shared" si="4"/>
        <v>325251912.1400004</v>
      </c>
      <c r="J107" s="15">
        <f t="shared" si="4"/>
        <v>341712773.03999799</v>
      </c>
      <c r="K107" s="15">
        <f t="shared" si="4"/>
        <v>356706885.55000001</v>
      </c>
      <c r="L107" s="15">
        <f t="shared" ref="L107" si="5">L89</f>
        <v>369970753.92000002</v>
      </c>
      <c r="P107" s="178">
        <v>105</v>
      </c>
      <c r="R107" s="17">
        <v>268392856.26000002</v>
      </c>
      <c r="S107" s="17">
        <v>13718921.159999998</v>
      </c>
      <c r="T107" s="17">
        <v>1174670.29</v>
      </c>
      <c r="U107" s="17">
        <v>13591716.890000001</v>
      </c>
      <c r="V107" s="17">
        <v>21411269.319999997</v>
      </c>
      <c r="W107" s="17">
        <v>9680637.3599999994</v>
      </c>
      <c r="X107" s="17">
        <v>2737920.16</v>
      </c>
      <c r="Y107" s="17">
        <v>806989.06</v>
      </c>
      <c r="Z107" s="17">
        <v>692601.16999999993</v>
      </c>
      <c r="AA107" s="17">
        <v>4208740.0200000005</v>
      </c>
      <c r="AB107" s="17">
        <v>44882223.390000001</v>
      </c>
      <c r="AC107" s="17">
        <v>15360450.050000001</v>
      </c>
      <c r="AD107" s="17">
        <v>25234156.380000003</v>
      </c>
      <c r="AE107" s="17">
        <v>6164718.2299999995</v>
      </c>
      <c r="AF107" s="17">
        <v>7750360.3099999996</v>
      </c>
      <c r="AG107" s="17">
        <v>8288824.8500000006</v>
      </c>
      <c r="AH107" s="17">
        <v>6618859.6499999994</v>
      </c>
      <c r="AI107" s="17">
        <v>1761800.9100000001</v>
      </c>
      <c r="AJ107" s="17">
        <v>15279441.990000002</v>
      </c>
      <c r="AK107" s="17">
        <v>3773954.25</v>
      </c>
      <c r="AL107" s="17">
        <v>7237095.2385769999</v>
      </c>
      <c r="AM107" s="17">
        <v>1202293.5699999998</v>
      </c>
      <c r="AN107" s="17">
        <v>661275.47</v>
      </c>
      <c r="AO107" s="17">
        <v>1200939.03</v>
      </c>
      <c r="AP107" s="17">
        <v>625202891.93999994</v>
      </c>
      <c r="AQ107" s="17">
        <v>94710464.434500024</v>
      </c>
      <c r="AR107" s="17">
        <v>6701221.5899999999</v>
      </c>
      <c r="AS107" s="17">
        <v>7822957.6799999997</v>
      </c>
      <c r="AT107" s="17">
        <v>2557283.3300000005</v>
      </c>
      <c r="AU107" s="17">
        <v>5713682.0799999991</v>
      </c>
      <c r="AV107" s="17">
        <v>42687578.359999999</v>
      </c>
      <c r="AW107" s="17">
        <v>11803020</v>
      </c>
      <c r="AX107" s="17">
        <v>12940656.189999998</v>
      </c>
      <c r="AY107" s="17">
        <v>19048311.890000001</v>
      </c>
      <c r="AZ107" s="17">
        <v>3219310.1</v>
      </c>
      <c r="BA107" s="17">
        <v>8721483.2970000021</v>
      </c>
      <c r="BB107" s="17">
        <v>3045413.2970000003</v>
      </c>
      <c r="BC107" s="17">
        <v>20114506.130000003</v>
      </c>
      <c r="BD107" s="17">
        <v>3664133.4400000004</v>
      </c>
      <c r="BE107" s="17">
        <v>13923029.769999998</v>
      </c>
      <c r="BF107" s="17">
        <v>3820738.64</v>
      </c>
      <c r="BG107" s="17">
        <v>10989234.970000001</v>
      </c>
      <c r="BH107" s="17">
        <v>1476178.3</v>
      </c>
      <c r="BI107" s="17">
        <v>2610500.04</v>
      </c>
      <c r="BJ107" s="17">
        <v>1451595.86</v>
      </c>
      <c r="BK107" s="17">
        <v>19510824.23</v>
      </c>
      <c r="BL107" s="17">
        <v>2840459.09</v>
      </c>
      <c r="BM107" s="17">
        <v>264587694.44999996</v>
      </c>
      <c r="BN107" s="17">
        <v>3269528.3700000006</v>
      </c>
      <c r="BO107" s="17">
        <v>6919284.0200000014</v>
      </c>
      <c r="BP107" s="17">
        <v>1929964.51</v>
      </c>
      <c r="BQ107" s="17">
        <v>7767385.5199999986</v>
      </c>
      <c r="BR107" s="17">
        <v>38968842.370000005</v>
      </c>
      <c r="BS107" s="17">
        <v>31809380.489999991</v>
      </c>
      <c r="BT107" s="59"/>
      <c r="BU107" s="59"/>
      <c r="BV107" s="59"/>
      <c r="BW107" s="59"/>
    </row>
    <row r="108" spans="1:80" x14ac:dyDescent="0.2">
      <c r="B108" s="2">
        <v>97</v>
      </c>
      <c r="E108"/>
      <c r="P108" s="178">
        <v>106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 s="59"/>
      <c r="BU108" s="59"/>
      <c r="BV108" s="59"/>
      <c r="BW108" s="59"/>
    </row>
    <row r="109" spans="1:80" ht="13.5" thickBot="1" x14ac:dyDescent="0.25">
      <c r="B109" s="2">
        <v>98</v>
      </c>
      <c r="C109" t="s">
        <v>95</v>
      </c>
      <c r="E109"/>
      <c r="P109" s="178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 s="59"/>
      <c r="BU109" s="59"/>
      <c r="BV109" s="59"/>
      <c r="BW109" s="59"/>
    </row>
    <row r="110" spans="1:80" ht="13.5" thickBot="1" x14ac:dyDescent="0.25">
      <c r="B110" s="2">
        <v>99</v>
      </c>
      <c r="E110" t="s">
        <v>96</v>
      </c>
      <c r="F110" s="20"/>
      <c r="G110" s="63">
        <f t="shared" ref="G110:G119" si="6">HLOOKUP($E$3,$Q$3:$BY$269,P110,FALSE)</f>
        <v>5.4651999999999999E-2</v>
      </c>
      <c r="H110" s="112">
        <f>'Model Inputs'!H22</f>
        <v>6.6699999999999995E-2</v>
      </c>
      <c r="I110" s="113">
        <f>'Model Inputs'!I22</f>
        <v>6.5000000000000002E-2</v>
      </c>
      <c r="J110" s="113">
        <f>'Model Inputs'!J22</f>
        <v>6.1699999999999998E-2</v>
      </c>
      <c r="K110" s="113">
        <f>'Model Inputs'!K22</f>
        <v>6.1699999999999998E-2</v>
      </c>
      <c r="L110" s="113">
        <f>'Model Inputs'!L22</f>
        <v>6.1699999999999998E-2</v>
      </c>
      <c r="M110" s="113">
        <f>'Model Inputs'!M22</f>
        <v>6.1699999999999998E-2</v>
      </c>
      <c r="N110" s="114">
        <f>'Model Inputs'!N22</f>
        <v>6.1699999999999998E-2</v>
      </c>
      <c r="O110" s="62">
        <v>10</v>
      </c>
      <c r="P110" s="178">
        <v>108</v>
      </c>
      <c r="R110" s="19">
        <v>5.4651999999999999E-2</v>
      </c>
      <c r="S110" s="19">
        <v>5.4651999999999999E-2</v>
      </c>
      <c r="T110" s="19">
        <v>5.4651999999999999E-2</v>
      </c>
      <c r="U110" s="19">
        <v>5.4651999999999999E-2</v>
      </c>
      <c r="V110" s="19">
        <v>5.4651999999999999E-2</v>
      </c>
      <c r="W110" s="19">
        <v>5.4651999999999999E-2</v>
      </c>
      <c r="X110" s="19">
        <v>5.4651999999999999E-2</v>
      </c>
      <c r="Y110" s="19">
        <v>5.4651999999999999E-2</v>
      </c>
      <c r="Z110" s="19">
        <v>5.4651999999999999E-2</v>
      </c>
      <c r="AA110" s="19">
        <v>5.4651999999999999E-2</v>
      </c>
      <c r="AB110" s="19">
        <v>5.4651999999999999E-2</v>
      </c>
      <c r="AC110" s="19">
        <v>5.4651999999999999E-2</v>
      </c>
      <c r="AD110" s="19">
        <v>5.4651999999999999E-2</v>
      </c>
      <c r="AE110" s="19">
        <v>5.4651999999999999E-2</v>
      </c>
      <c r="AF110" s="19">
        <v>5.4651999999999999E-2</v>
      </c>
      <c r="AG110" s="19">
        <v>5.4651999999999999E-2</v>
      </c>
      <c r="AH110" s="19">
        <v>5.4651999999999999E-2</v>
      </c>
      <c r="AI110" s="19">
        <v>5.4651999999999999E-2</v>
      </c>
      <c r="AJ110" s="19">
        <v>5.4651999999999999E-2</v>
      </c>
      <c r="AK110" s="19">
        <v>5.4651999999999999E-2</v>
      </c>
      <c r="AL110" s="19">
        <v>5.4651999999999999E-2</v>
      </c>
      <c r="AM110" s="19">
        <v>5.4651999999999999E-2</v>
      </c>
      <c r="AN110" s="19">
        <v>5.4651999999999999E-2</v>
      </c>
      <c r="AO110" s="19">
        <v>5.4651999999999999E-2</v>
      </c>
      <c r="AP110" s="19">
        <v>5.4651999999999999E-2</v>
      </c>
      <c r="AQ110" s="19">
        <v>5.4651999999999999E-2</v>
      </c>
      <c r="AR110" s="19">
        <v>5.4651999999999999E-2</v>
      </c>
      <c r="AS110" s="19">
        <v>5.4651999999999999E-2</v>
      </c>
      <c r="AT110" s="19">
        <v>5.4651999999999999E-2</v>
      </c>
      <c r="AU110" s="19">
        <v>5.4651999999999999E-2</v>
      </c>
      <c r="AV110" s="19">
        <v>5.4651999999999999E-2</v>
      </c>
      <c r="AW110" s="19">
        <v>5.4651999999999999E-2</v>
      </c>
      <c r="AX110" s="19">
        <v>5.4651999999999999E-2</v>
      </c>
      <c r="AY110" s="19">
        <v>5.4651999999999999E-2</v>
      </c>
      <c r="AZ110" s="19">
        <v>5.4651999999999999E-2</v>
      </c>
      <c r="BA110" s="19">
        <v>5.4651999999999999E-2</v>
      </c>
      <c r="BB110" s="19">
        <v>5.4651999999999999E-2</v>
      </c>
      <c r="BC110" s="19">
        <v>5.4651999999999999E-2</v>
      </c>
      <c r="BD110" s="19">
        <v>5.4651999999999999E-2</v>
      </c>
      <c r="BE110" s="19">
        <v>5.4651999999999999E-2</v>
      </c>
      <c r="BF110" s="19">
        <v>5.4651999999999999E-2</v>
      </c>
      <c r="BG110" s="19">
        <v>5.4651999999999999E-2</v>
      </c>
      <c r="BH110" s="19">
        <v>5.4651999999999999E-2</v>
      </c>
      <c r="BI110" s="19">
        <v>5.4651999999999999E-2</v>
      </c>
      <c r="BJ110" s="19">
        <v>5.4651999999999999E-2</v>
      </c>
      <c r="BK110" s="19">
        <v>5.4651999999999999E-2</v>
      </c>
      <c r="BL110" s="19">
        <v>5.4651999999999999E-2</v>
      </c>
      <c r="BM110" s="19">
        <v>5.4651999999999999E-2</v>
      </c>
      <c r="BN110" s="19">
        <v>5.4651999999999999E-2</v>
      </c>
      <c r="BO110" s="19">
        <v>5.4651999999999999E-2</v>
      </c>
      <c r="BP110" s="19">
        <v>5.4651999999999999E-2</v>
      </c>
      <c r="BQ110" s="19">
        <v>5.4651999999999999E-2</v>
      </c>
      <c r="BR110" s="19">
        <v>5.4651999999999999E-2</v>
      </c>
      <c r="BS110" s="19">
        <v>5.4651999999999999E-2</v>
      </c>
      <c r="BT110" s="59"/>
      <c r="BU110" s="59"/>
      <c r="BV110" s="59"/>
      <c r="BW110" s="59"/>
    </row>
    <row r="111" spans="1:80" ht="13.5" thickBot="1" x14ac:dyDescent="0.25">
      <c r="B111" s="2">
        <v>100</v>
      </c>
      <c r="E111" t="s">
        <v>97</v>
      </c>
      <c r="F111" s="19"/>
      <c r="G111" s="19">
        <f t="shared" si="6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9">
        <f>M111</f>
        <v>4.5900000000000003E-2</v>
      </c>
      <c r="O111" s="39"/>
      <c r="P111" s="178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19">
        <v>4.5900000000000003E-2</v>
      </c>
      <c r="BT111" s="59"/>
      <c r="BU111" s="59"/>
      <c r="BV111" s="59"/>
      <c r="BW111" s="59"/>
    </row>
    <row r="112" spans="1:80" ht="13.5" thickBot="1" x14ac:dyDescent="0.25">
      <c r="B112" s="2">
        <v>101</v>
      </c>
      <c r="E112" t="s">
        <v>98</v>
      </c>
      <c r="F112" s="22"/>
      <c r="G112" s="22">
        <f t="shared" si="6"/>
        <v>194.67610314145958</v>
      </c>
      <c r="H112" s="115">
        <f>G112*EXP('Model Inputs'!H21)</f>
        <v>201.83230271480778</v>
      </c>
      <c r="I112" s="116">
        <f>H112*EXP('Model Inputs'!I21)</f>
        <v>207.08662169455641</v>
      </c>
      <c r="J112" s="116">
        <f>I112*EXP('Model Inputs'!J21)</f>
        <v>212.54147972615192</v>
      </c>
      <c r="K112" s="116">
        <f>J112*EXP('Model Inputs'!K21)</f>
        <v>216.83510242788972</v>
      </c>
      <c r="L112" s="116">
        <f>K112*EXP('Model Inputs'!L21)</f>
        <v>221.21546206177194</v>
      </c>
      <c r="M112" s="116">
        <f>L112*EXP('Model Inputs'!M21)</f>
        <v>225.68431083005768</v>
      </c>
      <c r="N112" s="117">
        <f>M112*EXP('Model Inputs'!N21)</f>
        <v>230.24343633183972</v>
      </c>
      <c r="O112" s="62">
        <v>9</v>
      </c>
      <c r="P112" s="178">
        <v>110</v>
      </c>
      <c r="R112" s="22">
        <v>194.67610314145958</v>
      </c>
      <c r="S112" s="22">
        <v>194.67610314145958</v>
      </c>
      <c r="T112" s="22">
        <v>194.67610314145958</v>
      </c>
      <c r="U112" s="22">
        <v>194.67610314145958</v>
      </c>
      <c r="V112" s="22">
        <v>194.67610314145958</v>
      </c>
      <c r="W112" s="22">
        <v>194.67610314145958</v>
      </c>
      <c r="X112" s="22">
        <v>194.67610314145958</v>
      </c>
      <c r="Y112" s="22">
        <v>194.67610314145958</v>
      </c>
      <c r="Z112" s="22">
        <v>194.67610314145958</v>
      </c>
      <c r="AA112" s="22">
        <v>194.67610314145958</v>
      </c>
      <c r="AB112" s="22">
        <v>194.67610314145958</v>
      </c>
      <c r="AC112" s="22">
        <v>194.67610314145958</v>
      </c>
      <c r="AD112" s="22">
        <v>194.67610314145958</v>
      </c>
      <c r="AE112" s="22">
        <v>194.67610314145958</v>
      </c>
      <c r="AF112" s="22">
        <v>194.67610314145958</v>
      </c>
      <c r="AG112" s="22">
        <v>194.67610314145958</v>
      </c>
      <c r="AH112" s="22">
        <v>194.67610314145958</v>
      </c>
      <c r="AI112" s="22">
        <v>194.67610314145958</v>
      </c>
      <c r="AJ112" s="22">
        <v>194.67610314145958</v>
      </c>
      <c r="AK112" s="22">
        <v>194.67610314145958</v>
      </c>
      <c r="AL112" s="22">
        <v>194.67610314145958</v>
      </c>
      <c r="AM112" s="22">
        <v>194.67610314145958</v>
      </c>
      <c r="AN112" s="22">
        <v>194.67610314145958</v>
      </c>
      <c r="AO112" s="22">
        <v>194.67610314145958</v>
      </c>
      <c r="AP112" s="22">
        <v>194.67610314145958</v>
      </c>
      <c r="AQ112" s="22">
        <v>194.67610314145958</v>
      </c>
      <c r="AR112" s="22">
        <v>194.67610314145958</v>
      </c>
      <c r="AS112" s="22">
        <v>194.67610314145958</v>
      </c>
      <c r="AT112" s="22">
        <v>194.67610314145958</v>
      </c>
      <c r="AU112" s="22">
        <v>194.67610314145958</v>
      </c>
      <c r="AV112" s="22">
        <v>194.67610314145958</v>
      </c>
      <c r="AW112" s="22">
        <v>194.67610314145958</v>
      </c>
      <c r="AX112" s="22">
        <v>194.67610314145958</v>
      </c>
      <c r="AY112" s="22">
        <v>194.67610314145958</v>
      </c>
      <c r="AZ112" s="22">
        <v>194.67610314145958</v>
      </c>
      <c r="BA112" s="22">
        <v>194.67610314145958</v>
      </c>
      <c r="BB112" s="22">
        <v>194.67610314145958</v>
      </c>
      <c r="BC112" s="22">
        <v>194.67610314145958</v>
      </c>
      <c r="BD112" s="22">
        <v>194.67610314145958</v>
      </c>
      <c r="BE112" s="22">
        <v>194.67610314145958</v>
      </c>
      <c r="BF112" s="22">
        <v>194.67610314145958</v>
      </c>
      <c r="BG112" s="22">
        <v>194.67610314145958</v>
      </c>
      <c r="BH112" s="22">
        <v>194.67610314145958</v>
      </c>
      <c r="BI112" s="22">
        <v>194.67610314145958</v>
      </c>
      <c r="BJ112" s="22">
        <v>194.67610314145958</v>
      </c>
      <c r="BK112" s="22">
        <v>194.67610314145958</v>
      </c>
      <c r="BL112" s="22">
        <v>194.67610314145958</v>
      </c>
      <c r="BM112" s="22">
        <v>194.67610314145958</v>
      </c>
      <c r="BN112" s="22">
        <v>194.67610314145958</v>
      </c>
      <c r="BO112" s="22">
        <v>194.67610314145958</v>
      </c>
      <c r="BP112" s="22">
        <v>194.67610314145958</v>
      </c>
      <c r="BQ112" s="22">
        <v>194.67610314145958</v>
      </c>
      <c r="BR112" s="22">
        <v>194.67610314145958</v>
      </c>
      <c r="BS112" s="22">
        <v>194.67610314145958</v>
      </c>
      <c r="BT112" s="59"/>
      <c r="BU112" s="59"/>
      <c r="BV112" s="59"/>
      <c r="BW112" s="59"/>
    </row>
    <row r="113" spans="1:80" ht="13.5" thickBot="1" x14ac:dyDescent="0.25">
      <c r="B113" s="2">
        <v>102</v>
      </c>
      <c r="E113" t="s">
        <v>99</v>
      </c>
      <c r="F113" s="15"/>
      <c r="G113" s="15">
        <f t="shared" si="6"/>
        <v>18.969643871026385</v>
      </c>
      <c r="H113" s="15">
        <f t="shared" ref="H113:N113" si="7">G112*H110+H111*H112</f>
        <v>22.248998774145029</v>
      </c>
      <c r="I113" s="15">
        <f t="shared" si="7"/>
        <v>22.624375612242645</v>
      </c>
      <c r="J113" s="15">
        <f t="shared" si="7"/>
        <v>22.532898477984503</v>
      </c>
      <c r="K113" s="15">
        <f t="shared" si="7"/>
        <v>23.066540500543713</v>
      </c>
      <c r="L113" s="15">
        <f t="shared" si="7"/>
        <v>23.532515528436129</v>
      </c>
      <c r="M113" s="15">
        <f t="shared" si="7"/>
        <v>24.007903876310976</v>
      </c>
      <c r="N113" s="15">
        <f t="shared" si="7"/>
        <v>24.492895705846003</v>
      </c>
      <c r="O113" s="168"/>
      <c r="P113" s="178">
        <v>111</v>
      </c>
      <c r="R113" s="32">
        <v>18.969643871026385</v>
      </c>
      <c r="S113" s="32">
        <v>18.969643871026385</v>
      </c>
      <c r="T113" s="32">
        <v>18.969643871026385</v>
      </c>
      <c r="U113" s="32">
        <v>18.969643871026385</v>
      </c>
      <c r="V113" s="32">
        <v>18.969643871026385</v>
      </c>
      <c r="W113" s="32">
        <v>18.969643871026385</v>
      </c>
      <c r="X113" s="32">
        <v>18.969643871026385</v>
      </c>
      <c r="Y113" s="32">
        <v>18.969643871026385</v>
      </c>
      <c r="Z113" s="32">
        <v>18.969643871026385</v>
      </c>
      <c r="AA113" s="32">
        <v>18.969643871026385</v>
      </c>
      <c r="AB113" s="32">
        <v>18.969643871026385</v>
      </c>
      <c r="AC113" s="32">
        <v>18.969643871026385</v>
      </c>
      <c r="AD113" s="32">
        <v>18.969643871026385</v>
      </c>
      <c r="AE113" s="32">
        <v>18.969643871026385</v>
      </c>
      <c r="AF113" s="32">
        <v>18.969643871026385</v>
      </c>
      <c r="AG113" s="32">
        <v>18.969643871026385</v>
      </c>
      <c r="AH113" s="32">
        <v>18.969643871026385</v>
      </c>
      <c r="AI113" s="32">
        <v>18.969643871026385</v>
      </c>
      <c r="AJ113" s="32">
        <v>18.969643871026385</v>
      </c>
      <c r="AK113" s="32">
        <v>18.969643871026385</v>
      </c>
      <c r="AL113" s="32">
        <v>18.969643871026385</v>
      </c>
      <c r="AM113" s="32">
        <v>18.969643871026385</v>
      </c>
      <c r="AN113" s="32">
        <v>18.969643871026385</v>
      </c>
      <c r="AO113" s="32">
        <v>18.969643871026385</v>
      </c>
      <c r="AP113" s="32">
        <v>18.969643871026385</v>
      </c>
      <c r="AQ113" s="32">
        <v>18.969643871026385</v>
      </c>
      <c r="AR113" s="32">
        <v>18.969643871026385</v>
      </c>
      <c r="AS113" s="32">
        <v>18.969643871026385</v>
      </c>
      <c r="AT113" s="32">
        <v>18.969643871026385</v>
      </c>
      <c r="AU113" s="32">
        <v>18.969643871026385</v>
      </c>
      <c r="AV113" s="32">
        <v>18.969643871026385</v>
      </c>
      <c r="AW113" s="32">
        <v>18.969643871026385</v>
      </c>
      <c r="AX113" s="32">
        <v>18.969643871026385</v>
      </c>
      <c r="AY113" s="32">
        <v>18.969643871026385</v>
      </c>
      <c r="AZ113" s="32">
        <v>18.969643871026385</v>
      </c>
      <c r="BA113" s="32">
        <v>18.969643871026385</v>
      </c>
      <c r="BB113" s="32">
        <v>18.969643871026385</v>
      </c>
      <c r="BC113" s="32">
        <v>18.969643871026385</v>
      </c>
      <c r="BD113" s="32">
        <v>18.969643871026385</v>
      </c>
      <c r="BE113" s="32">
        <v>18.969643871026385</v>
      </c>
      <c r="BF113" s="32">
        <v>18.969643871026385</v>
      </c>
      <c r="BG113" s="32">
        <v>18.969643871026385</v>
      </c>
      <c r="BH113" s="32">
        <v>18.969643871026385</v>
      </c>
      <c r="BI113" s="32">
        <v>18.969643871026385</v>
      </c>
      <c r="BJ113" s="32">
        <v>18.969643871026385</v>
      </c>
      <c r="BK113" s="32">
        <v>18.969643871026385</v>
      </c>
      <c r="BL113" s="32">
        <v>18.969643871026385</v>
      </c>
      <c r="BM113" s="32">
        <v>18.969643871026385</v>
      </c>
      <c r="BN113" s="32">
        <v>18.969643871026385</v>
      </c>
      <c r="BO113" s="32">
        <v>18.969643871026385</v>
      </c>
      <c r="BP113" s="32">
        <v>18.969643871026385</v>
      </c>
      <c r="BQ113" s="32">
        <v>18.969643871026385</v>
      </c>
      <c r="BR113" s="32">
        <v>18.969643871026385</v>
      </c>
      <c r="BS113" s="32">
        <v>18.969643871026385</v>
      </c>
      <c r="BT113" s="59"/>
      <c r="BU113" s="59"/>
      <c r="BV113" s="59"/>
      <c r="BW113" s="59"/>
    </row>
    <row r="114" spans="1:80" x14ac:dyDescent="0.2">
      <c r="B114" s="2">
        <v>103</v>
      </c>
      <c r="E114" t="s">
        <v>100</v>
      </c>
      <c r="F114" s="6"/>
      <c r="G114" s="6">
        <f t="shared" si="6"/>
        <v>681954313.12</v>
      </c>
      <c r="H114" s="118">
        <f>H92</f>
        <v>768296258.45212269</v>
      </c>
      <c r="I114" s="119">
        <f t="shared" ref="I114:L114" si="8">I92</f>
        <v>760975058.27471244</v>
      </c>
      <c r="J114" s="119">
        <f t="shared" si="8"/>
        <v>757172875.99365139</v>
      </c>
      <c r="K114" s="119">
        <f t="shared" si="8"/>
        <v>847752882.9554193</v>
      </c>
      <c r="L114" s="119">
        <f t="shared" si="8"/>
        <v>935650544.76987791</v>
      </c>
      <c r="M114" s="119">
        <f t="shared" ref="M114:N114" si="9">M92</f>
        <v>925220827.54421055</v>
      </c>
      <c r="N114" s="120">
        <f t="shared" si="9"/>
        <v>1046281351.7202516</v>
      </c>
      <c r="O114" s="62">
        <v>1</v>
      </c>
      <c r="P114" s="178">
        <v>112</v>
      </c>
      <c r="R114" s="6">
        <v>301640237.70999998</v>
      </c>
      <c r="S114" s="6">
        <v>10240000</v>
      </c>
      <c r="T114" s="6">
        <v>227202.02</v>
      </c>
      <c r="U114" s="6">
        <v>12588951</v>
      </c>
      <c r="V114" s="6">
        <v>16547656.279999999</v>
      </c>
      <c r="W114" s="6">
        <v>16354000</v>
      </c>
      <c r="X114" s="6">
        <v>716807.84</v>
      </c>
      <c r="Y114" s="6">
        <v>92417.32</v>
      </c>
      <c r="Z114" s="6">
        <v>277370.15000000002</v>
      </c>
      <c r="AA114" s="6">
        <v>2294479.92</v>
      </c>
      <c r="AB114" s="6">
        <v>51424800.289999999</v>
      </c>
      <c r="AC114" s="6">
        <v>20047551.890000001</v>
      </c>
      <c r="AD114" s="6">
        <v>17992519.52</v>
      </c>
      <c r="AE114" s="6">
        <v>5836212</v>
      </c>
      <c r="AF114" s="6">
        <v>5303371.42</v>
      </c>
      <c r="AG114" s="6">
        <v>7086564.9400000004</v>
      </c>
      <c r="AH114" s="6">
        <v>4175358.02</v>
      </c>
      <c r="AI114" s="6">
        <v>723189.93</v>
      </c>
      <c r="AJ114" s="6">
        <v>8171696.1500000004</v>
      </c>
      <c r="AK114" s="6">
        <v>1984587.27</v>
      </c>
      <c r="AL114" s="6">
        <v>5383655</v>
      </c>
      <c r="AM114" s="6">
        <v>343036.39</v>
      </c>
      <c r="AN114" s="6">
        <v>187613</v>
      </c>
      <c r="AO114" s="6">
        <v>327573.44</v>
      </c>
      <c r="AP114" s="6">
        <v>913016248.61000001</v>
      </c>
      <c r="AQ114" s="6">
        <v>170363357.02000001</v>
      </c>
      <c r="AR114" s="6">
        <v>13447747</v>
      </c>
      <c r="AS114" s="6">
        <v>3737891.1</v>
      </c>
      <c r="AT114" s="6">
        <v>2876101</v>
      </c>
      <c r="AU114" s="6">
        <v>4373253.8</v>
      </c>
      <c r="AV114" s="6">
        <v>50171632.200000003</v>
      </c>
      <c r="AW114" s="6">
        <v>12370107</v>
      </c>
      <c r="AX114" s="6">
        <v>4850997</v>
      </c>
      <c r="AY114" s="6">
        <v>16440063.9</v>
      </c>
      <c r="AZ114" s="6">
        <v>1394163.81</v>
      </c>
      <c r="BA114" s="6">
        <v>6192951.0999999996</v>
      </c>
      <c r="BB114" s="6">
        <v>661894</v>
      </c>
      <c r="BC114" s="6">
        <v>21289247</v>
      </c>
      <c r="BD114" s="6">
        <v>2983010.31</v>
      </c>
      <c r="BE114" s="6">
        <v>12601383</v>
      </c>
      <c r="BF114" s="6">
        <v>4609107.66</v>
      </c>
      <c r="BG114" s="6">
        <v>10131184.17</v>
      </c>
      <c r="BH114" s="6">
        <v>613411.85</v>
      </c>
      <c r="BI114" s="6">
        <v>1277912</v>
      </c>
      <c r="BJ114" s="6">
        <v>312625.91999999998</v>
      </c>
      <c r="BK114" s="6">
        <v>16038760</v>
      </c>
      <c r="BL114" s="6">
        <v>1814076.6</v>
      </c>
      <c r="BM114" s="6">
        <v>681954313.12</v>
      </c>
      <c r="BN114" s="6">
        <v>10609023.73</v>
      </c>
      <c r="BO114" s="6">
        <v>4134288.96</v>
      </c>
      <c r="BP114" s="6">
        <v>702113.84</v>
      </c>
      <c r="BQ114" s="6">
        <v>7118537</v>
      </c>
      <c r="BR114" s="6">
        <v>47421212.210000001</v>
      </c>
      <c r="BS114" s="6">
        <v>30046457.690000001</v>
      </c>
      <c r="BT114" s="59"/>
      <c r="BU114" s="59"/>
      <c r="BV114" s="59"/>
      <c r="BW114" s="59"/>
    </row>
    <row r="115" spans="1:80" ht="13.5" thickBot="1" x14ac:dyDescent="0.25">
      <c r="B115" s="2">
        <v>104</v>
      </c>
      <c r="E115" t="s">
        <v>101</v>
      </c>
      <c r="F115" s="6"/>
      <c r="G115" s="6">
        <f t="shared" si="6"/>
        <v>0</v>
      </c>
      <c r="H115" s="121">
        <f>H93</f>
        <v>38315420.150890373</v>
      </c>
      <c r="I115" s="122">
        <f t="shared" ref="I115:L115" si="10">I93</f>
        <v>7145488.7483948525</v>
      </c>
      <c r="J115" s="122">
        <f t="shared" si="10"/>
        <v>120773.62128865901</v>
      </c>
      <c r="K115" s="122">
        <f t="shared" si="10"/>
        <v>139616.44792324083</v>
      </c>
      <c r="L115" s="122">
        <f t="shared" si="10"/>
        <v>205026.32648034944</v>
      </c>
      <c r="M115" s="122">
        <f t="shared" ref="M115:N115" si="11">M93</f>
        <v>132841.09885436986</v>
      </c>
      <c r="N115" s="123">
        <f t="shared" si="11"/>
        <v>132476.01706753843</v>
      </c>
      <c r="O115" s="62">
        <v>2</v>
      </c>
      <c r="P115" s="178">
        <v>113</v>
      </c>
      <c r="R115" s="6">
        <v>1301061.25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145939.99</v>
      </c>
      <c r="AE115" s="6">
        <v>0</v>
      </c>
      <c r="AF115" s="6">
        <v>0</v>
      </c>
      <c r="AG115" s="6">
        <v>0</v>
      </c>
      <c r="AH115" s="6">
        <v>86263.4</v>
      </c>
      <c r="AI115" s="6">
        <v>129441.93</v>
      </c>
      <c r="AJ115" s="6">
        <v>0</v>
      </c>
      <c r="AK115" s="6">
        <v>0</v>
      </c>
      <c r="AL115" s="6">
        <v>6351</v>
      </c>
      <c r="AM115" s="6">
        <v>0</v>
      </c>
      <c r="AN115" s="6">
        <v>0</v>
      </c>
      <c r="AO115" s="6">
        <v>0</v>
      </c>
      <c r="AP115" s="6">
        <v>1919149.62</v>
      </c>
      <c r="AQ115" s="6">
        <v>17728071.34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349670.1</v>
      </c>
      <c r="AZ115" s="6">
        <v>27617.95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69139.100000000006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2241282.09</v>
      </c>
      <c r="BS115" s="6">
        <v>48491.75</v>
      </c>
      <c r="BT115" s="59"/>
      <c r="BU115" s="59"/>
      <c r="BV115" s="59"/>
      <c r="BW115" s="59"/>
    </row>
    <row r="116" spans="1:80" x14ac:dyDescent="0.2">
      <c r="B116" s="2">
        <v>105</v>
      </c>
      <c r="E116" t="s">
        <v>102</v>
      </c>
      <c r="F116" s="6"/>
      <c r="G116" s="6">
        <f t="shared" si="6"/>
        <v>3503020.1556092598</v>
      </c>
      <c r="H116" s="6">
        <f t="shared" ref="H116:K116" si="12">(H114-H115)/H112</f>
        <v>3616769.1121906624</v>
      </c>
      <c r="I116" s="6">
        <f t="shared" si="12"/>
        <v>3640165.4696853515</v>
      </c>
      <c r="J116" s="6">
        <f t="shared" si="12"/>
        <v>3561902.8499650187</v>
      </c>
      <c r="K116" s="6">
        <f t="shared" si="12"/>
        <v>3909022.3723780001</v>
      </c>
      <c r="L116" s="6">
        <f t="shared" ref="L116:M116" si="13">(L114-L115)/L112</f>
        <v>4228662.4529988086</v>
      </c>
      <c r="M116" s="6">
        <f t="shared" si="13"/>
        <v>4099035.4315854758</v>
      </c>
      <c r="N116" s="6">
        <f>(N114-N115)/N112</f>
        <v>4543664.2727804659</v>
      </c>
      <c r="O116" s="62"/>
      <c r="P116" s="178">
        <v>114</v>
      </c>
      <c r="R116" s="6">
        <v>1542763.4497170991</v>
      </c>
      <c r="S116" s="6">
        <v>52600.189929624794</v>
      </c>
      <c r="T116" s="6">
        <v>1167.0770902728916</v>
      </c>
      <c r="U116" s="6">
        <v>64666.134142064453</v>
      </c>
      <c r="V116" s="6">
        <v>85000.963204897314</v>
      </c>
      <c r="W116" s="6">
        <v>84006.201768465224</v>
      </c>
      <c r="X116" s="6">
        <v>3682.0535670941504</v>
      </c>
      <c r="Y116" s="6">
        <v>474.72349460809693</v>
      </c>
      <c r="Z116" s="6">
        <v>1424.7775948055196</v>
      </c>
      <c r="AA116" s="6">
        <v>11786.140584151397</v>
      </c>
      <c r="AB116" s="6">
        <v>264155.68968232657</v>
      </c>
      <c r="AC116" s="6">
        <v>102979.00752324302</v>
      </c>
      <c r="AD116" s="6">
        <v>91673.1907101713</v>
      </c>
      <c r="AE116" s="6">
        <v>29979.087858355018</v>
      </c>
      <c r="AF116" s="6">
        <v>27242.025777279683</v>
      </c>
      <c r="AG116" s="6">
        <v>36401.822440685566</v>
      </c>
      <c r="AH116" s="6">
        <v>21004.604848848332</v>
      </c>
      <c r="AI116" s="6">
        <v>3049.927497103014</v>
      </c>
      <c r="AJ116" s="6">
        <v>41975.856400115597</v>
      </c>
      <c r="AK116" s="6">
        <v>10194.303450577692</v>
      </c>
      <c r="AL116" s="6">
        <v>27621.798018489368</v>
      </c>
      <c r="AM116" s="6">
        <v>1762.0878190207857</v>
      </c>
      <c r="AN116" s="6">
        <v>963.71869465495081</v>
      </c>
      <c r="AO116" s="6">
        <v>1682.6587070215382</v>
      </c>
      <c r="AP116" s="6">
        <v>4680066.4503129069</v>
      </c>
      <c r="AQ116" s="6">
        <v>784047.36491509178</v>
      </c>
      <c r="AR116" s="6">
        <v>69077.543586478714</v>
      </c>
      <c r="AS116" s="6">
        <v>19200.564628540444</v>
      </c>
      <c r="AT116" s="6">
        <v>14773.775278982794</v>
      </c>
      <c r="AU116" s="6">
        <v>22464.255907270835</v>
      </c>
      <c r="AV116" s="6">
        <v>257718.49441399213</v>
      </c>
      <c r="AW116" s="6">
        <v>63541.990004861444</v>
      </c>
      <c r="AX116" s="6">
        <v>24918.29722148829</v>
      </c>
      <c r="AY116" s="6">
        <v>82652.125968989974</v>
      </c>
      <c r="AZ116" s="6">
        <v>7019.587088236568</v>
      </c>
      <c r="BA116" s="6">
        <v>31811.562898913944</v>
      </c>
      <c r="BB116" s="6">
        <v>3399.9755969999096</v>
      </c>
      <c r="BC116" s="6">
        <v>109357.26910729441</v>
      </c>
      <c r="BD116" s="6">
        <v>15322.940319143452</v>
      </c>
      <c r="BE116" s="6">
        <v>64729.994060150886</v>
      </c>
      <c r="BF116" s="6">
        <v>23675.775226766455</v>
      </c>
      <c r="BG116" s="6">
        <v>51686.082203363752</v>
      </c>
      <c r="BH116" s="6">
        <v>3150.9355288166516</v>
      </c>
      <c r="BI116" s="6">
        <v>6564.2982337252615</v>
      </c>
      <c r="BJ116" s="6">
        <v>1605.8772235277038</v>
      </c>
      <c r="BK116" s="6">
        <v>82386.896702702055</v>
      </c>
      <c r="BL116" s="6">
        <v>9318.434932313281</v>
      </c>
      <c r="BM116" s="6">
        <v>3503020.1556092598</v>
      </c>
      <c r="BN116" s="6">
        <v>54495.767887294583</v>
      </c>
      <c r="BO116" s="6">
        <v>21236.756300776462</v>
      </c>
      <c r="BP116" s="6">
        <v>3606.5743492400579</v>
      </c>
      <c r="BQ116" s="6">
        <v>36566.05451377554</v>
      </c>
      <c r="BR116" s="6">
        <v>232077.43216007581</v>
      </c>
      <c r="BS116" s="6">
        <v>154091.67050257965</v>
      </c>
      <c r="BT116" s="59"/>
      <c r="BU116" s="59"/>
      <c r="BV116" s="59"/>
      <c r="BW116" s="59"/>
    </row>
    <row r="117" spans="1:80" x14ac:dyDescent="0.2">
      <c r="B117" s="2">
        <v>106</v>
      </c>
      <c r="E117" t="s">
        <v>103</v>
      </c>
      <c r="F117" s="17"/>
      <c r="G117" s="17">
        <f t="shared" si="6"/>
        <v>1791237.3821127326</v>
      </c>
      <c r="H117" s="17">
        <f t="shared" ref="H117:N117" si="14">H111*G118</f>
        <v>1869808.2114162231</v>
      </c>
      <c r="I117" s="17">
        <f t="shared" si="14"/>
        <v>1949993.71676177</v>
      </c>
      <c r="J117" s="17">
        <f t="shared" si="14"/>
        <v>2027572.6002209627</v>
      </c>
      <c r="K117" s="17">
        <f t="shared" si="14"/>
        <v>2097998.3586842148</v>
      </c>
      <c r="L117" s="17">
        <f t="shared" si="14"/>
        <v>2181124.3609127598</v>
      </c>
      <c r="M117" s="17">
        <f t="shared" si="14"/>
        <v>2275106.3593395092</v>
      </c>
      <c r="N117" s="17">
        <f t="shared" si="14"/>
        <v>2358824.7037555994</v>
      </c>
      <c r="O117" s="38"/>
      <c r="P117" s="178">
        <v>115</v>
      </c>
      <c r="R117" s="6">
        <v>1300027.4435807702</v>
      </c>
      <c r="S117" s="6">
        <v>40200.884549298178</v>
      </c>
      <c r="T117" s="6">
        <v>1473.7703874450535</v>
      </c>
      <c r="U117" s="6">
        <v>36124.987523536256</v>
      </c>
      <c r="V117" s="6">
        <v>69298.701849323887</v>
      </c>
      <c r="W117" s="6">
        <v>46106.317077376487</v>
      </c>
      <c r="X117" s="6">
        <v>6395.4583001802248</v>
      </c>
      <c r="Y117" s="6">
        <v>605.84824442797708</v>
      </c>
      <c r="Z117" s="6">
        <v>1325.163372082262</v>
      </c>
      <c r="AA117" s="6">
        <v>6385.5102775441683</v>
      </c>
      <c r="AB117" s="6">
        <v>184527.76675698528</v>
      </c>
      <c r="AC117" s="6">
        <v>55446.210293956035</v>
      </c>
      <c r="AD117" s="6">
        <v>97212.919952680997</v>
      </c>
      <c r="AE117" s="6">
        <v>13265.250032655156</v>
      </c>
      <c r="AF117" s="6">
        <v>23596.754274091294</v>
      </c>
      <c r="AG117" s="6">
        <v>26612.211173053351</v>
      </c>
      <c r="AH117" s="6">
        <v>20182.934209382202</v>
      </c>
      <c r="AI117" s="6">
        <v>2381.6528641146342</v>
      </c>
      <c r="AJ117" s="6">
        <v>46895.160784374726</v>
      </c>
      <c r="AK117" s="6">
        <v>9803.7953312081027</v>
      </c>
      <c r="AL117" s="6">
        <v>31090.205951337277</v>
      </c>
      <c r="AM117" s="6">
        <v>997.07655058777073</v>
      </c>
      <c r="AN117" s="6">
        <v>410.76100701559426</v>
      </c>
      <c r="AO117" s="6">
        <v>1534.2688316088497</v>
      </c>
      <c r="AP117" s="6">
        <v>2471889.6875093193</v>
      </c>
      <c r="AQ117" s="6">
        <v>460201.48853433074</v>
      </c>
      <c r="AR117" s="6">
        <v>29697.676811456084</v>
      </c>
      <c r="AS117" s="6">
        <v>22824.442292917847</v>
      </c>
      <c r="AT117" s="6">
        <v>7773.4478677630959</v>
      </c>
      <c r="AU117" s="6">
        <v>13371.293125954619</v>
      </c>
      <c r="AV117" s="6">
        <v>142976.49003351858</v>
      </c>
      <c r="AW117" s="6">
        <v>46760.961430284624</v>
      </c>
      <c r="AX117" s="6">
        <v>46124.089338568636</v>
      </c>
      <c r="AY117" s="6">
        <v>67615.906406152499</v>
      </c>
      <c r="AZ117" s="6">
        <v>11516.840105960466</v>
      </c>
      <c r="BA117" s="6">
        <v>30926.106695471954</v>
      </c>
      <c r="BB117" s="6">
        <v>3695.5993044204574</v>
      </c>
      <c r="BC117" s="6">
        <v>92894.108395915158</v>
      </c>
      <c r="BD117" s="6">
        <v>9687.5126615134777</v>
      </c>
      <c r="BE117" s="6">
        <v>60036.414205792003</v>
      </c>
      <c r="BF117" s="6">
        <v>6656.3097587510083</v>
      </c>
      <c r="BG117" s="6">
        <v>32036.917693744148</v>
      </c>
      <c r="BH117" s="6">
        <v>3216.7344323088491</v>
      </c>
      <c r="BI117" s="6">
        <v>3235.5502004781979</v>
      </c>
      <c r="BJ117" s="6">
        <v>2418.3854032452227</v>
      </c>
      <c r="BK117" s="6">
        <v>55832.537669878897</v>
      </c>
      <c r="BL117" s="6">
        <v>6954.6060500985313</v>
      </c>
      <c r="BM117" s="6">
        <v>1791237.3821127326</v>
      </c>
      <c r="BN117" s="6">
        <v>8475.9294554458447</v>
      </c>
      <c r="BO117" s="6">
        <v>14382.818680003735</v>
      </c>
      <c r="BP117" s="6">
        <v>3798.735211809364</v>
      </c>
      <c r="BQ117" s="6">
        <v>21383.096666324444</v>
      </c>
      <c r="BR117" s="6">
        <v>179591.80920903938</v>
      </c>
      <c r="BS117" s="6">
        <v>102434.33465612923</v>
      </c>
      <c r="BT117" s="59"/>
      <c r="BU117" s="59"/>
      <c r="BV117" s="59"/>
      <c r="BW117" s="59"/>
    </row>
    <row r="118" spans="1:80" x14ac:dyDescent="0.2">
      <c r="B118" s="2">
        <v>107</v>
      </c>
      <c r="E118" t="s">
        <v>104</v>
      </c>
      <c r="F118" s="17"/>
      <c r="G118" s="17">
        <f t="shared" si="6"/>
        <v>40736562.340222724</v>
      </c>
      <c r="H118" s="17">
        <f t="shared" ref="H118:N118" si="15">G118+H116-H117</f>
        <v>42483523.240997165</v>
      </c>
      <c r="I118" s="17">
        <f t="shared" si="15"/>
        <v>44173694.993920751</v>
      </c>
      <c r="J118" s="17">
        <f t="shared" si="15"/>
        <v>45708025.243664809</v>
      </c>
      <c r="K118" s="17">
        <f t="shared" si="15"/>
        <v>47519049.257358596</v>
      </c>
      <c r="L118" s="17">
        <f t="shared" si="15"/>
        <v>49566587.349444643</v>
      </c>
      <c r="M118" s="17">
        <f t="shared" si="15"/>
        <v>51390516.421690613</v>
      </c>
      <c r="N118" s="17">
        <f t="shared" si="15"/>
        <v>53575355.990715474</v>
      </c>
      <c r="O118" s="38"/>
      <c r="P118" s="178">
        <v>116</v>
      </c>
      <c r="R118" s="6">
        <v>28565773.992645483</v>
      </c>
      <c r="S118" s="6">
        <v>888235.57007091865</v>
      </c>
      <c r="T118" s="6">
        <v>31801.594010998939</v>
      </c>
      <c r="U118" s="6">
        <v>815577.91183718294</v>
      </c>
      <c r="V118" s="6">
        <v>1525477.9007743944</v>
      </c>
      <c r="W118" s="6">
        <v>1042394.8101241275</v>
      </c>
      <c r="X118" s="6">
        <v>136621.19875667914</v>
      </c>
      <c r="Y118" s="6">
        <v>13068.183407652385</v>
      </c>
      <c r="Z118" s="6">
        <v>28970.275923861864</v>
      </c>
      <c r="AA118" s="6">
        <v>144518.5012770684</v>
      </c>
      <c r="AB118" s="6">
        <v>4099840.7063019266</v>
      </c>
      <c r="AC118" s="6">
        <v>1255511.2350061068</v>
      </c>
      <c r="AD118" s="6">
        <v>2112388.8100315859</v>
      </c>
      <c r="AE118" s="6">
        <v>305717.1065109974</v>
      </c>
      <c r="AF118" s="6">
        <v>517735.77856400091</v>
      </c>
      <c r="AG118" s="6">
        <v>589576.34706400149</v>
      </c>
      <c r="AH118" s="6">
        <v>440537.0128918016</v>
      </c>
      <c r="AI118" s="6">
        <v>52556.136596270168</v>
      </c>
      <c r="AJ118" s="6">
        <v>1016761.7584561489</v>
      </c>
      <c r="AK118" s="6">
        <v>213980.82034612563</v>
      </c>
      <c r="AL118" s="6">
        <v>673878.12695467449</v>
      </c>
      <c r="AM118" s="6">
        <v>22487.811934833244</v>
      </c>
      <c r="AN118" s="6">
        <v>9501.9992348200576</v>
      </c>
      <c r="AO118" s="6">
        <v>33574.726076041217</v>
      </c>
      <c r="AP118" s="6">
        <v>56061982.590893328</v>
      </c>
      <c r="AQ118" s="6">
        <v>10350022.097172279</v>
      </c>
      <c r="AR118" s="6">
        <v>686388.07617493719</v>
      </c>
      <c r="AS118" s="6">
        <v>493640.66030768893</v>
      </c>
      <c r="AT118" s="6">
        <v>176356.49010758344</v>
      </c>
      <c r="AU118" s="6">
        <v>300406.53851017496</v>
      </c>
      <c r="AV118" s="6">
        <v>3229698.2142610522</v>
      </c>
      <c r="AW118" s="6">
        <v>1035538.3582104072</v>
      </c>
      <c r="AX118" s="6">
        <v>983676.32854890299</v>
      </c>
      <c r="AY118" s="6">
        <v>1488149.6488907784</v>
      </c>
      <c r="AZ118" s="6">
        <v>246414.29613174158</v>
      </c>
      <c r="BA118" s="6">
        <v>674656.84390435601</v>
      </c>
      <c r="BB118" s="6">
        <v>80218.522358384624</v>
      </c>
      <c r="BC118" s="6">
        <v>2040299.9449361099</v>
      </c>
      <c r="BD118" s="6">
        <v>216692.34838777108</v>
      </c>
      <c r="BE118" s="6">
        <v>1312676.4601548382</v>
      </c>
      <c r="BF118" s="6">
        <v>162037.10727086963</v>
      </c>
      <c r="BG118" s="6">
        <v>717621.22755415435</v>
      </c>
      <c r="BH118" s="6">
        <v>70015.561277528483</v>
      </c>
      <c r="BI118" s="6">
        <v>73820.037804013889</v>
      </c>
      <c r="BJ118" s="6">
        <v>51875.626967237222</v>
      </c>
      <c r="BK118" s="6">
        <v>1242949.5152393351</v>
      </c>
      <c r="BL118" s="6">
        <v>153880.30056192132</v>
      </c>
      <c r="BM118" s="6">
        <v>40736562.340222724</v>
      </c>
      <c r="BN118" s="6">
        <v>230680.61088164928</v>
      </c>
      <c r="BO118" s="6">
        <v>320205.10711976473</v>
      </c>
      <c r="BP118" s="6">
        <v>82568.954863124876</v>
      </c>
      <c r="BQ118" s="6">
        <v>481045.63031639322</v>
      </c>
      <c r="BR118" s="6">
        <v>3965161.2048473191</v>
      </c>
      <c r="BS118" s="6">
        <v>2283342.186742512</v>
      </c>
      <c r="BT118" s="59"/>
      <c r="BU118" s="59"/>
      <c r="BV118" s="59"/>
      <c r="BW118" s="59"/>
    </row>
    <row r="119" spans="1:80" x14ac:dyDescent="0.2">
      <c r="B119" s="2">
        <v>108</v>
      </c>
      <c r="E119" t="s">
        <v>105</v>
      </c>
      <c r="F119" s="17"/>
      <c r="G119" s="17">
        <f t="shared" si="6"/>
        <v>772758080.12389028</v>
      </c>
      <c r="H119" s="17">
        <f t="shared" ref="H119:K119" si="16">H113*H118</f>
        <v>945215856.51030779</v>
      </c>
      <c r="I119" s="17">
        <f t="shared" si="16"/>
        <v>999402267.72310567</v>
      </c>
      <c r="J119" s="17">
        <f t="shared" si="16"/>
        <v>1029934292.444652</v>
      </c>
      <c r="K119" s="17">
        <f t="shared" si="16"/>
        <v>1096100074.2421937</v>
      </c>
      <c r="L119" s="17">
        <f t="shared" ref="L119:M119" si="17">L113*L118</f>
        <v>1166426486.4923918</v>
      </c>
      <c r="M119" s="17">
        <f t="shared" si="17"/>
        <v>1233778578.4059289</v>
      </c>
      <c r="N119" s="17">
        <f t="shared" ref="N119" si="18">N113*N118</f>
        <v>1312215606.684166</v>
      </c>
      <c r="O119" s="38"/>
      <c r="P119" s="178">
        <v>117</v>
      </c>
      <c r="R119" s="6">
        <v>541882559.54071236</v>
      </c>
      <c r="S119" s="6">
        <v>16849512.43782343</v>
      </c>
      <c r="T119" s="6">
        <v>603264.9129196154</v>
      </c>
      <c r="U119" s="6">
        <v>15471222.536626715</v>
      </c>
      <c r="V119" s="6">
        <v>28937772.510811187</v>
      </c>
      <c r="W119" s="6">
        <v>19773858.32106087</v>
      </c>
      <c r="X119" s="6">
        <v>2591655.4856469161</v>
      </c>
      <c r="Y119" s="6">
        <v>247898.78528442176</v>
      </c>
      <c r="Z119" s="6">
        <v>549555.81712102948</v>
      </c>
      <c r="AA119" s="6">
        <v>2741464.5020004595</v>
      </c>
      <c r="AB119" s="6">
        <v>77772518.126484826</v>
      </c>
      <c r="AC119" s="6">
        <v>23816601.004138362</v>
      </c>
      <c r="AD119" s="6">
        <v>40071263.443440393</v>
      </c>
      <c r="AE119" s="6">
        <v>5799344.6357942624</v>
      </c>
      <c r="AF119" s="6">
        <v>9821263.3386476729</v>
      </c>
      <c r="AG119" s="6">
        <v>11184053.33858476</v>
      </c>
      <c r="AH119" s="6">
        <v>8356830.2465632353</v>
      </c>
      <c r="AI119" s="6">
        <v>996971.19446826191</v>
      </c>
      <c r="AJ119" s="6">
        <v>19287608.459591694</v>
      </c>
      <c r="AK119" s="6">
        <v>4059139.9571960801</v>
      </c>
      <c r="AL119" s="6">
        <v>12783228.08080448</v>
      </c>
      <c r="AM119" s="6">
        <v>426585.78384240344</v>
      </c>
      <c r="AN119" s="6">
        <v>180249.54154730169</v>
      </c>
      <c r="AO119" s="6">
        <v>636900.59672976506</v>
      </c>
      <c r="AP119" s="6">
        <v>1063475844.4529275</v>
      </c>
      <c r="AQ119" s="6">
        <v>196336233.24061176</v>
      </c>
      <c r="AR119" s="6">
        <v>13020537.362357488</v>
      </c>
      <c r="AS119" s="6">
        <v>9364187.5262951683</v>
      </c>
      <c r="AT119" s="6">
        <v>3345419.8116850452</v>
      </c>
      <c r="AU119" s="6">
        <v>5698605.0520657916</v>
      </c>
      <c r="AV119" s="6">
        <v>61266224.935422026</v>
      </c>
      <c r="AW119" s="6">
        <v>19643793.870038778</v>
      </c>
      <c r="AX119" s="6">
        <v>18659989.636931434</v>
      </c>
      <c r="AY119" s="6">
        <v>28229668.866251022</v>
      </c>
      <c r="AZ119" s="6">
        <v>4674391.4423487717</v>
      </c>
      <c r="BA119" s="6">
        <v>12798000.064016271</v>
      </c>
      <c r="BB119" s="6">
        <v>1521716.8009985238</v>
      </c>
      <c r="BC119" s="6">
        <v>38703763.345512748</v>
      </c>
      <c r="BD119" s="6">
        <v>4110576.6784923957</v>
      </c>
      <c r="BE119" s="6">
        <v>24901004.967016835</v>
      </c>
      <c r="BF119" s="6">
        <v>3073786.2188196969</v>
      </c>
      <c r="BG119" s="6">
        <v>13613019.120991094</v>
      </c>
      <c r="BH119" s="6">
        <v>1328170.2628647406</v>
      </c>
      <c r="BI119" s="6">
        <v>1400339.8276878481</v>
      </c>
      <c r="BJ119" s="6">
        <v>984062.16915470257</v>
      </c>
      <c r="BK119" s="6">
        <v>23578309.653755069</v>
      </c>
      <c r="BL119" s="6">
        <v>2919054.500426149</v>
      </c>
      <c r="BM119" s="6">
        <v>772758080.12389028</v>
      </c>
      <c r="BN119" s="6">
        <v>4375929.0363757005</v>
      </c>
      <c r="BO119" s="6">
        <v>6074176.847745792</v>
      </c>
      <c r="BP119" s="6">
        <v>1566303.668556331</v>
      </c>
      <c r="BQ119" s="6">
        <v>9125264.2928153928</v>
      </c>
      <c r="BR119" s="6">
        <v>75217695.947163537</v>
      </c>
      <c r="BS119" s="6">
        <v>43314188.118196078</v>
      </c>
      <c r="BT119" s="59"/>
      <c r="BU119" s="59"/>
      <c r="BV119" s="59"/>
      <c r="BW119" s="59"/>
    </row>
    <row r="120" spans="1:80" x14ac:dyDescent="0.2">
      <c r="B120" s="2">
        <v>109</v>
      </c>
      <c r="E120"/>
      <c r="P120" s="178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 s="59"/>
      <c r="BU120" s="59"/>
      <c r="BV120" s="59"/>
      <c r="BW120" s="59"/>
    </row>
    <row r="121" spans="1:80" x14ac:dyDescent="0.2">
      <c r="B121" s="2">
        <v>110</v>
      </c>
      <c r="C121" t="s">
        <v>106</v>
      </c>
      <c r="E121"/>
      <c r="F121" s="17"/>
      <c r="G121" s="17">
        <f>HLOOKUP($E$3,$Q$3:$BY$269,P121,FALSE)</f>
        <v>1037345774.5738902</v>
      </c>
      <c r="H121" s="17">
        <f t="shared" ref="H121:K121" si="19">H107+H119</f>
        <v>1246490765.2003086</v>
      </c>
      <c r="I121" s="17">
        <f t="shared" si="19"/>
        <v>1324654179.863106</v>
      </c>
      <c r="J121" s="17">
        <f t="shared" si="19"/>
        <v>1371647065.4846499</v>
      </c>
      <c r="K121" s="17">
        <f t="shared" si="19"/>
        <v>1452806959.7921937</v>
      </c>
      <c r="L121" s="17">
        <f t="shared" ref="L121:M121" si="20">L107+L119</f>
        <v>1536397240.4123919</v>
      </c>
      <c r="M121" s="17">
        <f t="shared" si="20"/>
        <v>1233778578.4059289</v>
      </c>
      <c r="N121" s="17">
        <f t="shared" ref="N121" si="21">N107+N119</f>
        <v>1312215606.684166</v>
      </c>
      <c r="O121" s="38"/>
      <c r="P121" s="178">
        <v>119</v>
      </c>
      <c r="R121" s="17">
        <v>810275415.80071235</v>
      </c>
      <c r="S121" s="17">
        <v>30568433.597823426</v>
      </c>
      <c r="T121" s="17">
        <v>1777935.2029196154</v>
      </c>
      <c r="U121" s="17">
        <v>29062939.426626716</v>
      </c>
      <c r="V121" s="17">
        <v>50349041.830811188</v>
      </c>
      <c r="W121" s="17">
        <v>29454495.681060869</v>
      </c>
      <c r="X121" s="17">
        <v>5329575.6456469167</v>
      </c>
      <c r="Y121" s="17">
        <v>1054887.8452844219</v>
      </c>
      <c r="Z121" s="17">
        <v>1242156.9871210293</v>
      </c>
      <c r="AA121" s="17">
        <v>6950204.52200046</v>
      </c>
      <c r="AB121" s="17">
        <v>122654741.51648483</v>
      </c>
      <c r="AC121" s="17">
        <v>39177051.054138362</v>
      </c>
      <c r="AD121" s="17">
        <v>65305419.823440395</v>
      </c>
      <c r="AE121" s="17">
        <v>11964062.865794262</v>
      </c>
      <c r="AF121" s="17">
        <v>17571623.648647673</v>
      </c>
      <c r="AG121" s="17">
        <v>19472878.18858476</v>
      </c>
      <c r="AH121" s="17">
        <v>14975689.896563236</v>
      </c>
      <c r="AI121" s="17">
        <v>2758772.1044682618</v>
      </c>
      <c r="AJ121" s="17">
        <v>34567050.449591696</v>
      </c>
      <c r="AK121" s="17">
        <v>7833094.2071960801</v>
      </c>
      <c r="AL121" s="17">
        <v>20020323.319381479</v>
      </c>
      <c r="AM121" s="17">
        <v>1628879.3538424033</v>
      </c>
      <c r="AN121" s="17">
        <v>841525.01154730166</v>
      </c>
      <c r="AO121" s="17">
        <v>1837839.626729765</v>
      </c>
      <c r="AP121" s="17">
        <v>1688678736.3929274</v>
      </c>
      <c r="AQ121" s="17">
        <v>291046697.67511177</v>
      </c>
      <c r="AR121" s="17">
        <v>19721758.952357486</v>
      </c>
      <c r="AS121" s="17">
        <v>17187145.20629517</v>
      </c>
      <c r="AT121" s="17">
        <v>5902703.1416850463</v>
      </c>
      <c r="AU121" s="17">
        <v>11412287.132065792</v>
      </c>
      <c r="AV121" s="17">
        <v>103953803.29542202</v>
      </c>
      <c r="AW121" s="17">
        <v>31446813.870038778</v>
      </c>
      <c r="AX121" s="17">
        <v>31600645.826931432</v>
      </c>
      <c r="AY121" s="17">
        <v>47277980.756251022</v>
      </c>
      <c r="AZ121" s="17">
        <v>7893701.5423487723</v>
      </c>
      <c r="BA121" s="17">
        <v>21519483.361016273</v>
      </c>
      <c r="BB121" s="17">
        <v>4567130.0979985241</v>
      </c>
      <c r="BC121" s="17">
        <v>58818269.47551275</v>
      </c>
      <c r="BD121" s="17">
        <v>7774710.1184923965</v>
      </c>
      <c r="BE121" s="17">
        <v>38824034.737016834</v>
      </c>
      <c r="BF121" s="17">
        <v>6894524.8588196971</v>
      </c>
      <c r="BG121" s="17">
        <v>24602254.090991095</v>
      </c>
      <c r="BH121" s="17">
        <v>2804348.5628647404</v>
      </c>
      <c r="BI121" s="17">
        <v>4010839.8676878484</v>
      </c>
      <c r="BJ121" s="17">
        <v>2435658.0291547026</v>
      </c>
      <c r="BK121" s="17">
        <v>43089133.883755073</v>
      </c>
      <c r="BL121" s="17">
        <v>5759513.5904261488</v>
      </c>
      <c r="BM121" s="17">
        <v>1037345774.5738902</v>
      </c>
      <c r="BN121" s="17">
        <v>7645457.4063757006</v>
      </c>
      <c r="BO121" s="17">
        <v>12993460.867745794</v>
      </c>
      <c r="BP121" s="17">
        <v>3496268.178556331</v>
      </c>
      <c r="BQ121" s="17">
        <v>16892649.812815391</v>
      </c>
      <c r="BR121" s="17">
        <v>114186538.31716354</v>
      </c>
      <c r="BS121" s="17">
        <v>75123568.608196065</v>
      </c>
      <c r="BT121" s="59"/>
      <c r="BU121" s="59"/>
      <c r="BV121" s="59"/>
      <c r="BW121" s="59"/>
    </row>
    <row r="122" spans="1:80" x14ac:dyDescent="0.2">
      <c r="E122"/>
      <c r="P122" s="178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 s="59"/>
      <c r="BU122" s="59"/>
      <c r="BV122" s="59"/>
      <c r="BW122" s="59"/>
    </row>
    <row r="123" spans="1:80" ht="13.5" thickBot="1" x14ac:dyDescent="0.25">
      <c r="A123" s="207" t="s">
        <v>107</v>
      </c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62"/>
      <c r="P123" s="178">
        <v>121</v>
      </c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59"/>
      <c r="BU123" s="59"/>
      <c r="BV123" s="59"/>
      <c r="BW123" s="59"/>
      <c r="BX123" s="6"/>
      <c r="BY123" s="6"/>
      <c r="BZ123" s="6"/>
      <c r="CA123" s="6"/>
      <c r="CB123" s="6"/>
    </row>
    <row r="124" spans="1:80" ht="13.5" thickTop="1" x14ac:dyDescent="0.2">
      <c r="E124"/>
      <c r="P124" s="178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 s="59"/>
      <c r="BU124" s="59"/>
      <c r="BV124" s="59"/>
      <c r="BW124" s="59"/>
    </row>
    <row r="125" spans="1:80" x14ac:dyDescent="0.2">
      <c r="B125" s="2">
        <v>111</v>
      </c>
      <c r="C125" s="18" t="s">
        <v>108</v>
      </c>
      <c r="D125" s="8"/>
      <c r="E125"/>
      <c r="P125" s="178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 s="59"/>
      <c r="BU125" s="59"/>
      <c r="BV125" s="59"/>
      <c r="BW125" s="59"/>
    </row>
    <row r="126" spans="1:80" x14ac:dyDescent="0.2">
      <c r="B126" s="2">
        <v>112</v>
      </c>
      <c r="E126"/>
      <c r="P126" s="178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 s="59"/>
      <c r="BU126" s="59"/>
      <c r="BV126" s="59"/>
      <c r="BW126" s="59"/>
    </row>
    <row r="127" spans="1:80" x14ac:dyDescent="0.2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P127" s="178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 s="59"/>
      <c r="BU127" s="59"/>
      <c r="BV127" s="59"/>
      <c r="BW127" s="59"/>
    </row>
    <row r="128" spans="1:80" x14ac:dyDescent="0.2">
      <c r="B128" s="2">
        <v>114</v>
      </c>
      <c r="E128" t="s">
        <v>88</v>
      </c>
      <c r="F128" s="6"/>
      <c r="G128" s="6">
        <f>HLOOKUP($E$3,$Q$3:$BY$269,P128,FALSE)</f>
        <v>790518</v>
      </c>
      <c r="H128" s="6">
        <f t="shared" ref="H128:K130" si="22">H96</f>
        <v>793231.17071450222</v>
      </c>
      <c r="I128" s="6">
        <f t="shared" si="22"/>
        <v>796523.89501868666</v>
      </c>
      <c r="J128" s="6">
        <f t="shared" si="22"/>
        <v>799580.45983643888</v>
      </c>
      <c r="K128" s="6">
        <f t="shared" si="22"/>
        <v>802549.63467646786</v>
      </c>
      <c r="L128" s="6">
        <f t="shared" ref="L128:M128" si="23">L96</f>
        <v>805222.96233636863</v>
      </c>
      <c r="M128" s="6">
        <f t="shared" si="23"/>
        <v>807936.87856414239</v>
      </c>
      <c r="N128" s="6">
        <f t="shared" ref="N128" si="24">N96</f>
        <v>810451.49452378054</v>
      </c>
      <c r="O128" s="62"/>
      <c r="P128" s="178">
        <v>126</v>
      </c>
      <c r="R128" s="6">
        <v>1076538</v>
      </c>
      <c r="S128" s="6">
        <v>12332</v>
      </c>
      <c r="T128" s="6">
        <v>1619</v>
      </c>
      <c r="U128" s="6">
        <v>37321</v>
      </c>
      <c r="V128" s="6">
        <v>68879</v>
      </c>
      <c r="W128" s="6">
        <v>30434</v>
      </c>
      <c r="X128" s="6">
        <v>7459</v>
      </c>
      <c r="Y128" s="6">
        <v>1224</v>
      </c>
      <c r="Z128" s="6">
        <v>2575</v>
      </c>
      <c r="AA128" s="6">
        <v>12429</v>
      </c>
      <c r="AB128" s="6">
        <v>174153</v>
      </c>
      <c r="AC128" s="6">
        <v>62443</v>
      </c>
      <c r="AD128" s="6">
        <v>91128</v>
      </c>
      <c r="AE128" s="6">
        <v>18701</v>
      </c>
      <c r="AF128" s="6">
        <v>24390</v>
      </c>
      <c r="AG128" s="6">
        <v>31139</v>
      </c>
      <c r="AH128" s="6">
        <v>22211</v>
      </c>
      <c r="AI128" s="6">
        <v>3744</v>
      </c>
      <c r="AJ128" s="6">
        <v>47962</v>
      </c>
      <c r="AK128" s="6">
        <v>11871</v>
      </c>
      <c r="AL128" s="6">
        <v>22908</v>
      </c>
      <c r="AM128" s="6">
        <v>2720</v>
      </c>
      <c r="AN128" s="6">
        <v>1268</v>
      </c>
      <c r="AO128" s="6">
        <v>5627</v>
      </c>
      <c r="AP128" s="6">
        <v>1440430</v>
      </c>
      <c r="AQ128" s="6">
        <v>358901</v>
      </c>
      <c r="AR128" s="6">
        <v>20513</v>
      </c>
      <c r="AS128" s="6">
        <v>27992</v>
      </c>
      <c r="AT128" s="6">
        <v>10835</v>
      </c>
      <c r="AU128" s="6">
        <v>14351</v>
      </c>
      <c r="AV128" s="6">
        <v>166044</v>
      </c>
      <c r="AW128" s="6">
        <v>42634</v>
      </c>
      <c r="AX128" s="6">
        <v>44795</v>
      </c>
      <c r="AY128" s="6">
        <v>58226</v>
      </c>
      <c r="AZ128" s="6">
        <v>9816</v>
      </c>
      <c r="BA128" s="6">
        <v>27678</v>
      </c>
      <c r="BB128" s="6">
        <v>5941</v>
      </c>
      <c r="BC128" s="6">
        <v>75885</v>
      </c>
      <c r="BD128" s="6">
        <v>12846</v>
      </c>
      <c r="BE128" s="6">
        <v>60839</v>
      </c>
      <c r="BF128" s="6">
        <v>11638</v>
      </c>
      <c r="BG128" s="6">
        <v>33938</v>
      </c>
      <c r="BH128" s="6">
        <v>4384</v>
      </c>
      <c r="BI128" s="6">
        <v>5980</v>
      </c>
      <c r="BJ128" s="6">
        <v>2915</v>
      </c>
      <c r="BK128" s="6">
        <v>57088</v>
      </c>
      <c r="BL128" s="6">
        <v>8189</v>
      </c>
      <c r="BM128" s="6">
        <v>790518</v>
      </c>
      <c r="BN128" s="6">
        <v>14863</v>
      </c>
      <c r="BO128" s="6">
        <v>25063</v>
      </c>
      <c r="BP128" s="6">
        <v>4053</v>
      </c>
      <c r="BQ128" s="6">
        <v>24429</v>
      </c>
      <c r="BR128" s="6">
        <v>160489</v>
      </c>
      <c r="BS128" s="6">
        <v>111053</v>
      </c>
      <c r="BT128" s="59"/>
      <c r="BU128" s="59"/>
      <c r="BV128" s="59"/>
      <c r="BW128" s="59"/>
    </row>
    <row r="129" spans="2:75" x14ac:dyDescent="0.2">
      <c r="B129" s="2">
        <v>115</v>
      </c>
      <c r="E129" t="s">
        <v>89</v>
      </c>
      <c r="F129" s="24"/>
      <c r="G129" s="24">
        <f>HLOOKUP($E$3,$Q$3:$BY$269,P129,FALSE)</f>
        <v>23480523117.110001</v>
      </c>
      <c r="H129" s="24">
        <f t="shared" si="22"/>
        <v>23143884524.3153</v>
      </c>
      <c r="I129" s="24">
        <f t="shared" si="22"/>
        <v>23137120955.442802</v>
      </c>
      <c r="J129" s="24">
        <f t="shared" si="22"/>
        <v>22923991172.221001</v>
      </c>
      <c r="K129" s="24">
        <f t="shared" si="22"/>
        <v>22881964613.9366</v>
      </c>
      <c r="L129" s="24">
        <f t="shared" ref="L129:M129" si="25">L97</f>
        <v>22854496769.665203</v>
      </c>
      <c r="M129" s="24">
        <f t="shared" si="25"/>
        <v>22958809958.987602</v>
      </c>
      <c r="N129" s="24">
        <f t="shared" ref="N129" si="26">N97</f>
        <v>22918843605.1203</v>
      </c>
      <c r="O129" s="169"/>
      <c r="P129" s="178">
        <v>127</v>
      </c>
      <c r="R129" s="24">
        <v>26838884009</v>
      </c>
      <c r="S129" s="24">
        <v>255694605.13</v>
      </c>
      <c r="T129" s="24">
        <v>29586414.649999999</v>
      </c>
      <c r="U129" s="24">
        <v>958263631</v>
      </c>
      <c r="V129" s="24">
        <v>1523001350</v>
      </c>
      <c r="W129" s="24">
        <v>479765521.31999999</v>
      </c>
      <c r="X129" s="24">
        <v>145762372.83000001</v>
      </c>
      <c r="Y129" s="24">
        <v>23149670</v>
      </c>
      <c r="Z129" s="24">
        <v>30386998</v>
      </c>
      <c r="AA129" s="24">
        <v>236201881.56</v>
      </c>
      <c r="AB129" s="24">
        <v>3557114201</v>
      </c>
      <c r="AC129" s="24">
        <v>1241635413.01</v>
      </c>
      <c r="AD129" s="24">
        <v>2111867772.0699999</v>
      </c>
      <c r="AE129" s="24">
        <v>312403334.14999998</v>
      </c>
      <c r="AF129" s="24">
        <v>634616160</v>
      </c>
      <c r="AG129" s="24">
        <v>551718279.20000005</v>
      </c>
      <c r="AH129" s="24">
        <v>611606380.99000001</v>
      </c>
      <c r="AI129" s="24">
        <v>72625000.819999993</v>
      </c>
      <c r="AJ129" s="24">
        <v>845434936.58000004</v>
      </c>
      <c r="AK129" s="24">
        <v>257757138.5</v>
      </c>
      <c r="AL129" s="24">
        <v>498519342</v>
      </c>
      <c r="AM129" s="24">
        <v>75311912</v>
      </c>
      <c r="AN129" s="24">
        <v>19982076</v>
      </c>
      <c r="AO129" s="24">
        <v>140288222.84</v>
      </c>
      <c r="AP129" s="24">
        <v>37352917583.019997</v>
      </c>
      <c r="AQ129" s="24">
        <v>7195259722</v>
      </c>
      <c r="AR129" s="24">
        <v>282181078.80000001</v>
      </c>
      <c r="AS129" s="24">
        <v>682239160.97000003</v>
      </c>
      <c r="AT129" s="24">
        <v>244751251.56</v>
      </c>
      <c r="AU129" s="24">
        <v>301812636.48000002</v>
      </c>
      <c r="AV129" s="24">
        <v>3170302876.02</v>
      </c>
      <c r="AW129" s="24">
        <v>951413564</v>
      </c>
      <c r="AX129" s="24">
        <v>831369726</v>
      </c>
      <c r="AY129" s="24">
        <v>1234789719</v>
      </c>
      <c r="AZ129" s="24">
        <v>210032240.94999999</v>
      </c>
      <c r="BA129" s="24">
        <v>547971952.99000001</v>
      </c>
      <c r="BB129" s="24">
        <v>114374592</v>
      </c>
      <c r="BC129" s="24">
        <v>1601362054.1600001</v>
      </c>
      <c r="BD129" s="24">
        <v>266766857.25</v>
      </c>
      <c r="BE129" s="24">
        <v>1077184584</v>
      </c>
      <c r="BF129" s="24">
        <v>181597096</v>
      </c>
      <c r="BG129" s="24">
        <v>611477975.40999997</v>
      </c>
      <c r="BH129" s="24">
        <v>85463936</v>
      </c>
      <c r="BI129" s="24">
        <v>101903178</v>
      </c>
      <c r="BJ129" s="24">
        <v>83438445.930000007</v>
      </c>
      <c r="BK129" s="24">
        <v>963264477.01999998</v>
      </c>
      <c r="BL129" s="24">
        <v>181457123.08000001</v>
      </c>
      <c r="BM129" s="24">
        <v>23480523117.110001</v>
      </c>
      <c r="BN129" s="24">
        <v>144890599</v>
      </c>
      <c r="BO129" s="24">
        <v>374393811</v>
      </c>
      <c r="BP129" s="24">
        <v>105030649.42</v>
      </c>
      <c r="BQ129" s="24">
        <v>442566800</v>
      </c>
      <c r="BR129" s="24">
        <v>3283082795.7399998</v>
      </c>
      <c r="BS129" s="24">
        <v>2786312238.7399998</v>
      </c>
      <c r="BT129" s="59"/>
      <c r="BU129" s="59"/>
      <c r="BV129" s="59"/>
      <c r="BW129" s="59"/>
    </row>
    <row r="130" spans="2:75" x14ac:dyDescent="0.2">
      <c r="B130" s="2">
        <v>116</v>
      </c>
      <c r="E130" t="s">
        <v>90</v>
      </c>
      <c r="F130" s="6"/>
      <c r="G130" s="6">
        <f>HLOOKUP($E$3,$Q$3:$BY$269,P130,FALSE)</f>
        <v>4276455</v>
      </c>
      <c r="H130" s="6">
        <f t="shared" si="22"/>
        <v>4310106.3714782046</v>
      </c>
      <c r="I130" s="6">
        <f t="shared" si="22"/>
        <v>4297900.3789378945</v>
      </c>
      <c r="J130" s="6">
        <f t="shared" si="22"/>
        <v>4270092.8580199573</v>
      </c>
      <c r="K130" s="6">
        <f t="shared" si="22"/>
        <v>4262402.363724662</v>
      </c>
      <c r="L130" s="6">
        <f t="shared" ref="L130:M130" si="27">L98</f>
        <v>4257514.2826112397</v>
      </c>
      <c r="M130" s="6">
        <f t="shared" si="27"/>
        <v>4265705.2360584205</v>
      </c>
      <c r="N130" s="6">
        <f t="shared" ref="N130" si="28">N98</f>
        <v>4270053.9658316225</v>
      </c>
      <c r="O130" s="62"/>
      <c r="P130" s="178">
        <v>128</v>
      </c>
      <c r="R130" s="6">
        <v>5406754</v>
      </c>
      <c r="S130" s="6">
        <v>50393</v>
      </c>
      <c r="T130" s="6">
        <v>6400</v>
      </c>
      <c r="U130" s="6">
        <v>170238</v>
      </c>
      <c r="V130" s="6">
        <v>318420</v>
      </c>
      <c r="W130" s="6">
        <v>98750</v>
      </c>
      <c r="X130" s="6">
        <v>28168</v>
      </c>
      <c r="Y130" s="6">
        <v>5772</v>
      </c>
      <c r="Z130" s="6">
        <v>7112</v>
      </c>
      <c r="AA130" s="6">
        <v>64385</v>
      </c>
      <c r="AB130" s="6">
        <v>700859</v>
      </c>
      <c r="AC130" s="6">
        <v>248595</v>
      </c>
      <c r="AD130" s="6">
        <v>464900</v>
      </c>
      <c r="AE130" s="6">
        <v>56623</v>
      </c>
      <c r="AF130" s="6">
        <v>110240</v>
      </c>
      <c r="AG130" s="6">
        <v>122714</v>
      </c>
      <c r="AH130" s="6">
        <v>107738</v>
      </c>
      <c r="AI130" s="6">
        <v>15248</v>
      </c>
      <c r="AJ130" s="6">
        <v>163773</v>
      </c>
      <c r="AK130" s="6">
        <v>56065</v>
      </c>
      <c r="AL130" s="6">
        <v>106610</v>
      </c>
      <c r="AM130" s="6">
        <v>15372</v>
      </c>
      <c r="AN130" s="6">
        <v>5092</v>
      </c>
      <c r="AO130" s="6">
        <v>30865</v>
      </c>
      <c r="AP130" s="6">
        <v>6821370</v>
      </c>
      <c r="AQ130" s="6">
        <v>1279664</v>
      </c>
      <c r="AR130" s="6">
        <v>63546</v>
      </c>
      <c r="AS130" s="6">
        <v>118722</v>
      </c>
      <c r="AT130" s="6">
        <v>43906</v>
      </c>
      <c r="AU130" s="6">
        <v>51997</v>
      </c>
      <c r="AV130" s="6">
        <v>659979</v>
      </c>
      <c r="AW130" s="6">
        <v>189339</v>
      </c>
      <c r="AX130" s="6">
        <v>173351</v>
      </c>
      <c r="AY130" s="6">
        <v>250247</v>
      </c>
      <c r="AZ130" s="6">
        <v>45600</v>
      </c>
      <c r="BA130" s="6">
        <v>112810</v>
      </c>
      <c r="BB130" s="6">
        <v>23217</v>
      </c>
      <c r="BC130" s="6">
        <v>370408</v>
      </c>
      <c r="BD130" s="6">
        <v>49506</v>
      </c>
      <c r="BE130" s="6">
        <v>226815</v>
      </c>
      <c r="BF130" s="6">
        <v>37022</v>
      </c>
      <c r="BG130" s="6">
        <v>118975</v>
      </c>
      <c r="BH130" s="6">
        <v>14755</v>
      </c>
      <c r="BI130" s="6">
        <v>20489</v>
      </c>
      <c r="BJ130" s="6">
        <v>20283</v>
      </c>
      <c r="BK130" s="6">
        <v>171697</v>
      </c>
      <c r="BL130" s="6">
        <v>37761</v>
      </c>
      <c r="BM130" s="6">
        <v>4276455</v>
      </c>
      <c r="BN130" s="6">
        <v>36740</v>
      </c>
      <c r="BO130" s="6">
        <v>76731</v>
      </c>
      <c r="BP130" s="6">
        <v>17965</v>
      </c>
      <c r="BQ130" s="6">
        <v>77910</v>
      </c>
      <c r="BR130" s="6">
        <v>645698</v>
      </c>
      <c r="BS130" s="6">
        <v>518646</v>
      </c>
      <c r="BT130" s="59"/>
      <c r="BU130" s="59"/>
      <c r="BV130" s="59"/>
      <c r="BW130" s="59"/>
    </row>
    <row r="131" spans="2:75" x14ac:dyDescent="0.2">
      <c r="B131" s="2">
        <v>117</v>
      </c>
      <c r="E131" t="s">
        <v>110</v>
      </c>
      <c r="F131" s="6"/>
      <c r="G131" s="6">
        <f>HLOOKUP($E$3,$Q$3:$BY$269,P131,FALSE)</f>
        <v>5018278</v>
      </c>
      <c r="H131" s="6">
        <f t="shared" ref="H131:N131" si="29">MAX(G131,H130)</f>
        <v>5018278</v>
      </c>
      <c r="I131" s="6">
        <f t="shared" si="29"/>
        <v>5018278</v>
      </c>
      <c r="J131" s="6">
        <f t="shared" si="29"/>
        <v>5018278</v>
      </c>
      <c r="K131" s="6">
        <f t="shared" si="29"/>
        <v>5018278</v>
      </c>
      <c r="L131" s="6">
        <f t="shared" si="29"/>
        <v>5018278</v>
      </c>
      <c r="M131" s="6">
        <f t="shared" si="29"/>
        <v>5018278</v>
      </c>
      <c r="N131" s="6">
        <f t="shared" si="29"/>
        <v>5018278</v>
      </c>
      <c r="O131" s="62"/>
      <c r="P131" s="178">
        <v>129</v>
      </c>
      <c r="R131" s="6">
        <v>6110911.2599999998</v>
      </c>
      <c r="S131" s="6">
        <v>50393</v>
      </c>
      <c r="T131" s="6">
        <v>8722</v>
      </c>
      <c r="U131" s="6">
        <v>219364</v>
      </c>
      <c r="V131" s="6">
        <v>379690</v>
      </c>
      <c r="W131" s="6">
        <v>116948</v>
      </c>
      <c r="X131" s="6">
        <v>39945</v>
      </c>
      <c r="Y131" s="6">
        <v>8879</v>
      </c>
      <c r="Z131" s="6">
        <v>7251</v>
      </c>
      <c r="AA131" s="6">
        <v>65612</v>
      </c>
      <c r="AB131" s="6">
        <v>750598</v>
      </c>
      <c r="AC131" s="6">
        <v>314474</v>
      </c>
      <c r="AD131" s="6">
        <v>656700</v>
      </c>
      <c r="AE131" s="6">
        <v>70523</v>
      </c>
      <c r="AF131" s="6">
        <v>136289</v>
      </c>
      <c r="AG131" s="6">
        <v>143420</v>
      </c>
      <c r="AH131" s="6">
        <v>116734</v>
      </c>
      <c r="AI131" s="6">
        <v>18859</v>
      </c>
      <c r="AJ131" s="6">
        <v>206940</v>
      </c>
      <c r="AK131" s="6">
        <v>61540</v>
      </c>
      <c r="AL131" s="6">
        <v>214152</v>
      </c>
      <c r="AM131" s="6">
        <v>22617</v>
      </c>
      <c r="AN131" s="6">
        <v>7653</v>
      </c>
      <c r="AO131" s="6">
        <v>40003</v>
      </c>
      <c r="AP131" s="6">
        <v>6821370</v>
      </c>
      <c r="AQ131" s="6">
        <v>1518168</v>
      </c>
      <c r="AR131" s="6">
        <v>66861</v>
      </c>
      <c r="AS131" s="6">
        <v>147462</v>
      </c>
      <c r="AT131" s="6">
        <v>50701</v>
      </c>
      <c r="AU131" s="6">
        <v>69984</v>
      </c>
      <c r="AV131" s="6">
        <v>719375</v>
      </c>
      <c r="AW131" s="6">
        <v>194762</v>
      </c>
      <c r="AX131" s="6">
        <v>204588</v>
      </c>
      <c r="AY131" s="6">
        <v>269269</v>
      </c>
      <c r="AZ131" s="6">
        <v>52067</v>
      </c>
      <c r="BA131" s="6">
        <v>138403</v>
      </c>
      <c r="BB131" s="6">
        <v>26895</v>
      </c>
      <c r="BC131" s="6">
        <v>380100</v>
      </c>
      <c r="BD131" s="6">
        <v>53650</v>
      </c>
      <c r="BE131" s="6">
        <v>244040</v>
      </c>
      <c r="BF131" s="6">
        <v>47940</v>
      </c>
      <c r="BG131" s="6">
        <v>156336</v>
      </c>
      <c r="BH131" s="6">
        <v>19991</v>
      </c>
      <c r="BI131" s="6">
        <v>39622</v>
      </c>
      <c r="BJ131" s="6">
        <v>22753</v>
      </c>
      <c r="BK131" s="6">
        <v>221752</v>
      </c>
      <c r="BL131" s="6">
        <v>48436</v>
      </c>
      <c r="BM131" s="6">
        <v>5018278</v>
      </c>
      <c r="BN131" s="6">
        <v>37410</v>
      </c>
      <c r="BO131" s="6">
        <v>104372</v>
      </c>
      <c r="BP131" s="6">
        <v>18160</v>
      </c>
      <c r="BQ131" s="6">
        <v>94390</v>
      </c>
      <c r="BR131" s="6">
        <v>681698</v>
      </c>
      <c r="BS131" s="6">
        <v>580026</v>
      </c>
      <c r="BT131" s="59"/>
      <c r="BU131" s="59"/>
      <c r="BV131" s="59"/>
      <c r="BW131" s="59"/>
    </row>
    <row r="132" spans="2:75" x14ac:dyDescent="0.2">
      <c r="B132" s="2">
        <v>118</v>
      </c>
      <c r="E132"/>
      <c r="P132" s="178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 s="59"/>
      <c r="BU132" s="59"/>
      <c r="BV132" s="59"/>
      <c r="BW132" s="59"/>
    </row>
    <row r="133" spans="2:75" ht="13.5" thickBot="1" x14ac:dyDescent="0.25">
      <c r="B133" s="2">
        <v>119</v>
      </c>
      <c r="E133" s="23" t="s">
        <v>111</v>
      </c>
      <c r="F133" s="3"/>
      <c r="G133" s="3"/>
      <c r="P133" s="178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 s="59"/>
      <c r="BU133" s="59"/>
      <c r="BV133" s="59"/>
      <c r="BW133" s="59"/>
    </row>
    <row r="134" spans="2:75" ht="13.5" thickBot="1" x14ac:dyDescent="0.25">
      <c r="B134" s="2">
        <v>120</v>
      </c>
      <c r="E134" t="s">
        <v>112</v>
      </c>
      <c r="F134" s="64">
        <f>CA134</f>
        <v>0</v>
      </c>
      <c r="G134" s="200">
        <f>HLOOKUP($E$3,$Q$3:$BY$269,P134,FALSE)</f>
        <v>5.8587303414415259E-2</v>
      </c>
      <c r="H134" s="190">
        <f>G134*EXP('Model Inputs'!H21)</f>
        <v>6.0740944405437189E-2</v>
      </c>
      <c r="I134" s="191">
        <f>H134*EXP('Model Inputs'!I21)</f>
        <v>6.2322219021762167E-2</v>
      </c>
      <c r="J134" s="191">
        <f>I134*EXP('Model Inputs'!J21)</f>
        <v>6.3963845381764972E-2</v>
      </c>
      <c r="K134" s="191">
        <f>J134*EXP('Model Inputs'!K21)</f>
        <v>6.5256000771740832E-2</v>
      </c>
      <c r="L134" s="191">
        <f>K134*EXP('Model Inputs'!L21)</f>
        <v>6.6574259432117006E-2</v>
      </c>
      <c r="M134" s="191">
        <f>L134*EXP('Model Inputs'!M21)</f>
        <v>6.7919148683934658E-2</v>
      </c>
      <c r="N134" s="192">
        <f>M134*EXP('Model Inputs'!N21)</f>
        <v>6.929120650082661E-2</v>
      </c>
      <c r="O134" s="170">
        <v>9</v>
      </c>
      <c r="P134" s="178">
        <v>132</v>
      </c>
      <c r="R134" s="21">
        <v>5.8587303414415259E-2</v>
      </c>
      <c r="S134" s="21">
        <v>5.8587303414415259E-2</v>
      </c>
      <c r="T134" s="21">
        <v>5.8587303414415259E-2</v>
      </c>
      <c r="U134" s="21">
        <v>5.8587303414415259E-2</v>
      </c>
      <c r="V134" s="21">
        <v>5.8587303414415259E-2</v>
      </c>
      <c r="W134" s="21">
        <v>5.8587303414415259E-2</v>
      </c>
      <c r="X134" s="21">
        <v>5.8587303414415259E-2</v>
      </c>
      <c r="Y134" s="21">
        <v>5.8587303414415259E-2</v>
      </c>
      <c r="Z134" s="21">
        <v>5.8587303414415259E-2</v>
      </c>
      <c r="AA134" s="21">
        <v>5.8587303414415259E-2</v>
      </c>
      <c r="AB134" s="21">
        <v>5.8587303414415259E-2</v>
      </c>
      <c r="AC134" s="21">
        <v>5.8587303414415259E-2</v>
      </c>
      <c r="AD134" s="21">
        <v>5.8587303414415259E-2</v>
      </c>
      <c r="AE134" s="21">
        <v>5.8587303414415259E-2</v>
      </c>
      <c r="AF134" s="21">
        <v>5.8587303414415259E-2</v>
      </c>
      <c r="AG134" s="21">
        <v>5.8587303414415259E-2</v>
      </c>
      <c r="AH134" s="21">
        <v>5.8587303414415259E-2</v>
      </c>
      <c r="AI134" s="21">
        <v>5.8587303414415259E-2</v>
      </c>
      <c r="AJ134" s="21">
        <v>5.8587303414415259E-2</v>
      </c>
      <c r="AK134" s="21">
        <v>5.8587303414415259E-2</v>
      </c>
      <c r="AL134" s="21">
        <v>5.8587303414415259E-2</v>
      </c>
      <c r="AM134" s="21">
        <v>5.8587303414415259E-2</v>
      </c>
      <c r="AN134" s="21">
        <v>5.8587303414415259E-2</v>
      </c>
      <c r="AO134" s="21">
        <v>5.8587303414415259E-2</v>
      </c>
      <c r="AP134" s="21">
        <v>5.8587303414415259E-2</v>
      </c>
      <c r="AQ134" s="21">
        <v>5.8587303414415259E-2</v>
      </c>
      <c r="AR134" s="21">
        <v>5.8587303414415259E-2</v>
      </c>
      <c r="AS134" s="21">
        <v>5.8587303414415259E-2</v>
      </c>
      <c r="AT134" s="21">
        <v>5.8587303414415259E-2</v>
      </c>
      <c r="AU134" s="21">
        <v>5.8587303414415259E-2</v>
      </c>
      <c r="AV134" s="21">
        <v>5.8587303414415259E-2</v>
      </c>
      <c r="AW134" s="21">
        <v>5.8587303414415259E-2</v>
      </c>
      <c r="AX134" s="21">
        <v>5.8587303414415259E-2</v>
      </c>
      <c r="AY134" s="21">
        <v>5.8587303414415259E-2</v>
      </c>
      <c r="AZ134" s="21">
        <v>5.8587303414415259E-2</v>
      </c>
      <c r="BA134" s="21">
        <v>5.8587303414415259E-2</v>
      </c>
      <c r="BB134" s="21">
        <v>5.8587303414415259E-2</v>
      </c>
      <c r="BC134" s="21">
        <v>5.8587303414415259E-2</v>
      </c>
      <c r="BD134" s="21">
        <v>5.8587303414415259E-2</v>
      </c>
      <c r="BE134" s="21">
        <v>5.8587303414415259E-2</v>
      </c>
      <c r="BF134" s="21">
        <v>5.8587303414415259E-2</v>
      </c>
      <c r="BG134" s="21">
        <v>5.8587303414415259E-2</v>
      </c>
      <c r="BH134" s="21">
        <v>5.8587303414415259E-2</v>
      </c>
      <c r="BI134" s="21">
        <v>5.8587303414415259E-2</v>
      </c>
      <c r="BJ134" s="21">
        <v>5.8587303414415259E-2</v>
      </c>
      <c r="BK134" s="21">
        <v>5.8587303414415259E-2</v>
      </c>
      <c r="BL134" s="21">
        <v>5.8587303414415259E-2</v>
      </c>
      <c r="BM134" s="21">
        <v>5.8587303414415259E-2</v>
      </c>
      <c r="BN134" s="21">
        <v>5.8587303414415259E-2</v>
      </c>
      <c r="BO134" s="21">
        <v>5.8587303414415259E-2</v>
      </c>
      <c r="BP134" s="21">
        <v>5.8587303414415259E-2</v>
      </c>
      <c r="BQ134" s="21">
        <v>5.8587303414415259E-2</v>
      </c>
      <c r="BR134" s="21">
        <v>5.8587303414415259E-2</v>
      </c>
      <c r="BS134" s="21">
        <v>5.8587303414415259E-2</v>
      </c>
      <c r="BT134" s="59"/>
      <c r="BU134" s="59"/>
      <c r="BV134" s="59"/>
      <c r="BW134" s="59"/>
    </row>
    <row r="135" spans="2:75" ht="13.5" thickBot="1" x14ac:dyDescent="0.25">
      <c r="B135" s="2">
        <v>121</v>
      </c>
      <c r="E135" t="s">
        <v>244</v>
      </c>
      <c r="F135" s="64">
        <f>CA135</f>
        <v>0</v>
      </c>
      <c r="G135" s="30">
        <f>HLOOKUP($E$3,$Q$3:$BY$269,P135,FALSE)</f>
        <v>3.0454519489995294E-2</v>
      </c>
      <c r="H135" s="115">
        <f>G135*EXP('Model Inputs'!H20)</f>
        <v>3.0454519489995294E-2</v>
      </c>
      <c r="I135" s="116">
        <f>H135*EXP('Model Inputs'!I20)</f>
        <v>3.0454519489995294E-2</v>
      </c>
      <c r="J135" s="116">
        <f>I135*EXP('Model Inputs'!J20)</f>
        <v>3.0454519489995294E-2</v>
      </c>
      <c r="K135" s="116">
        <f>J135*EXP('Model Inputs'!K20)</f>
        <v>3.0454519489995294E-2</v>
      </c>
      <c r="L135" s="116">
        <f>K135*EXP('Model Inputs'!L20)</f>
        <v>3.0454519489995294E-2</v>
      </c>
      <c r="M135" s="116">
        <f>L135*EXP('Model Inputs'!M20)</f>
        <v>3.0454519489995294E-2</v>
      </c>
      <c r="N135" s="117">
        <f>M135*EXP('Model Inputs'!N20)</f>
        <v>3.0454519489995294E-2</v>
      </c>
      <c r="O135" s="170">
        <v>8</v>
      </c>
      <c r="P135" s="178">
        <v>133</v>
      </c>
      <c r="R135" s="15">
        <v>3.0454519489995294E-2</v>
      </c>
      <c r="S135" s="15">
        <v>3.0454519489995294E-2</v>
      </c>
      <c r="T135" s="15">
        <v>3.0454519489995294E-2</v>
      </c>
      <c r="U135" s="15">
        <v>3.0454519489995294E-2</v>
      </c>
      <c r="V135" s="15">
        <v>3.0454519489995294E-2</v>
      </c>
      <c r="W135" s="15">
        <v>3.0454519489995294E-2</v>
      </c>
      <c r="X135" s="15">
        <v>3.0454519489995294E-2</v>
      </c>
      <c r="Y135" s="15">
        <v>3.0454519489995294E-2</v>
      </c>
      <c r="Z135" s="15">
        <v>3.0454519489995294E-2</v>
      </c>
      <c r="AA135" s="15">
        <v>3.0454519489995294E-2</v>
      </c>
      <c r="AB135" s="15">
        <v>3.0454519489995294E-2</v>
      </c>
      <c r="AC135" s="15">
        <v>3.0454519489995294E-2</v>
      </c>
      <c r="AD135" s="15">
        <v>3.0454519489995294E-2</v>
      </c>
      <c r="AE135" s="15">
        <v>3.0454519489995294E-2</v>
      </c>
      <c r="AF135" s="15">
        <v>3.0454519489995294E-2</v>
      </c>
      <c r="AG135" s="15">
        <v>3.0454519489995294E-2</v>
      </c>
      <c r="AH135" s="15">
        <v>3.0454519489995294E-2</v>
      </c>
      <c r="AI135" s="15">
        <v>3.0454519489995294E-2</v>
      </c>
      <c r="AJ135" s="15">
        <v>3.0454519489995294E-2</v>
      </c>
      <c r="AK135" s="15">
        <v>3.0454519489995294E-2</v>
      </c>
      <c r="AL135" s="15">
        <v>3.0454519489995294E-2</v>
      </c>
      <c r="AM135" s="15">
        <v>3.0454519489995294E-2</v>
      </c>
      <c r="AN135" s="15">
        <v>3.0454519489995294E-2</v>
      </c>
      <c r="AO135" s="15">
        <v>3.0454519489995294E-2</v>
      </c>
      <c r="AP135" s="15">
        <v>3.0454519489995294E-2</v>
      </c>
      <c r="AQ135" s="15">
        <v>3.0454519489995294E-2</v>
      </c>
      <c r="AR135" s="15">
        <v>3.0454519489995294E-2</v>
      </c>
      <c r="AS135" s="15">
        <v>3.0454519489995294E-2</v>
      </c>
      <c r="AT135" s="15">
        <v>3.0454519489995294E-2</v>
      </c>
      <c r="AU135" s="15">
        <v>3.0454519489995294E-2</v>
      </c>
      <c r="AV135" s="15">
        <v>3.0454519489995294E-2</v>
      </c>
      <c r="AW135" s="15">
        <v>3.0454519489995294E-2</v>
      </c>
      <c r="AX135" s="15">
        <v>3.0454519489995294E-2</v>
      </c>
      <c r="AY135" s="15">
        <v>3.0454519489995294E-2</v>
      </c>
      <c r="AZ135" s="15">
        <v>3.0454519489995294E-2</v>
      </c>
      <c r="BA135" s="15">
        <v>3.0454519489995294E-2</v>
      </c>
      <c r="BB135" s="15">
        <v>3.0454519489995294E-2</v>
      </c>
      <c r="BC135" s="15">
        <v>3.0454519489995294E-2</v>
      </c>
      <c r="BD135" s="15">
        <v>3.0454519489995294E-2</v>
      </c>
      <c r="BE135" s="15">
        <v>3.0454519489995294E-2</v>
      </c>
      <c r="BF135" s="15">
        <v>3.0454519489995294E-2</v>
      </c>
      <c r="BG135" s="15">
        <v>3.0454519489995294E-2</v>
      </c>
      <c r="BH135" s="15">
        <v>3.0454519489995294E-2</v>
      </c>
      <c r="BI135" s="15">
        <v>3.0454519489995294E-2</v>
      </c>
      <c r="BJ135" s="15">
        <v>3.0454519489995294E-2</v>
      </c>
      <c r="BK135" s="15">
        <v>3.0454519489995294E-2</v>
      </c>
      <c r="BL135" s="15">
        <v>3.0454519489995294E-2</v>
      </c>
      <c r="BM135" s="15">
        <v>3.0454519489995294E-2</v>
      </c>
      <c r="BN135" s="15">
        <v>3.0454519489995294E-2</v>
      </c>
      <c r="BO135" s="15">
        <v>3.0454519489995294E-2</v>
      </c>
      <c r="BP135" s="15">
        <v>3.0454519489995294E-2</v>
      </c>
      <c r="BQ135" s="15">
        <v>3.0454519489995294E-2</v>
      </c>
      <c r="BR135" s="15">
        <v>3.0454519489995294E-2</v>
      </c>
      <c r="BS135" s="15">
        <v>3.0454519489995294E-2</v>
      </c>
      <c r="BT135" s="59"/>
      <c r="BU135" s="59"/>
      <c r="BV135" s="59"/>
      <c r="BW135" s="59"/>
    </row>
    <row r="136" spans="2:75" x14ac:dyDescent="0.2">
      <c r="B136" s="2">
        <v>122</v>
      </c>
      <c r="E136" t="s">
        <v>113</v>
      </c>
      <c r="F136" s="19">
        <f t="shared" ref="F136:F139" si="30">CA136</f>
        <v>0</v>
      </c>
      <c r="G136" s="25">
        <f>HLOOKUP($E$3,$Q$3:$BY$269,P136,FALSE)</f>
        <v>3.8894354667321288E-2</v>
      </c>
      <c r="H136" s="25">
        <f>LN(H134/G134)*0.3+LN(H135/G135)*0.7</f>
        <v>1.0830000000000029E-2</v>
      </c>
      <c r="I136" s="25">
        <f t="shared" ref="I136:N136" si="31">LN(I134/H134)*0.3+LN(I135/H135)*0.7</f>
        <v>7.7100000000000033E-3</v>
      </c>
      <c r="J136" s="25">
        <f t="shared" si="31"/>
        <v>7.7999999999999771E-3</v>
      </c>
      <c r="K136" s="25">
        <f t="shared" si="31"/>
        <v>5.9999999999999897E-3</v>
      </c>
      <c r="L136" s="25">
        <f t="shared" si="31"/>
        <v>5.9999999999999897E-3</v>
      </c>
      <c r="M136" s="25">
        <f t="shared" si="31"/>
        <v>5.9999999999999897E-3</v>
      </c>
      <c r="N136" s="25">
        <f t="shared" si="31"/>
        <v>5.9999999999999897E-3</v>
      </c>
      <c r="O136" s="150"/>
      <c r="P136" s="178">
        <v>134</v>
      </c>
      <c r="R136" s="25">
        <v>3.8894354667321288E-2</v>
      </c>
      <c r="S136" s="25">
        <v>3.8894354667321288E-2</v>
      </c>
      <c r="T136" s="25">
        <v>3.8894354667321288E-2</v>
      </c>
      <c r="U136" s="25">
        <v>3.8894354667321288E-2</v>
      </c>
      <c r="V136" s="25">
        <v>3.8894354667321288E-2</v>
      </c>
      <c r="W136" s="25">
        <v>3.8894354667321288E-2</v>
      </c>
      <c r="X136" s="25">
        <v>3.8894354667321288E-2</v>
      </c>
      <c r="Y136" s="25">
        <v>3.8894354667321288E-2</v>
      </c>
      <c r="Z136" s="25">
        <v>3.8894354667321288E-2</v>
      </c>
      <c r="AA136" s="25">
        <v>3.8894354667321288E-2</v>
      </c>
      <c r="AB136" s="25">
        <v>3.8894354667321288E-2</v>
      </c>
      <c r="AC136" s="25">
        <v>3.8894354667321288E-2</v>
      </c>
      <c r="AD136" s="25">
        <v>3.8894354667321288E-2</v>
      </c>
      <c r="AE136" s="25">
        <v>3.8894354667321288E-2</v>
      </c>
      <c r="AF136" s="25">
        <v>3.8894354667321288E-2</v>
      </c>
      <c r="AG136" s="25">
        <v>3.8894354667321288E-2</v>
      </c>
      <c r="AH136" s="25">
        <v>3.8894354667321288E-2</v>
      </c>
      <c r="AI136" s="25">
        <v>3.8894354667321288E-2</v>
      </c>
      <c r="AJ136" s="25">
        <v>3.8894354667321288E-2</v>
      </c>
      <c r="AK136" s="25">
        <v>3.8894354667321288E-2</v>
      </c>
      <c r="AL136" s="25">
        <v>3.8894354667321288E-2</v>
      </c>
      <c r="AM136" s="25">
        <v>3.8894354667321288E-2</v>
      </c>
      <c r="AN136" s="25">
        <v>3.8894354667321288E-2</v>
      </c>
      <c r="AO136" s="25">
        <v>3.8894354667321288E-2</v>
      </c>
      <c r="AP136" s="25">
        <v>3.8894354667321288E-2</v>
      </c>
      <c r="AQ136" s="25">
        <v>3.8894354667321288E-2</v>
      </c>
      <c r="AR136" s="25">
        <v>3.8894354667321288E-2</v>
      </c>
      <c r="AS136" s="25">
        <v>3.8894354667321288E-2</v>
      </c>
      <c r="AT136" s="25">
        <v>3.8894354667321288E-2</v>
      </c>
      <c r="AU136" s="25">
        <v>3.8894354667321288E-2</v>
      </c>
      <c r="AV136" s="25">
        <v>3.8894354667321288E-2</v>
      </c>
      <c r="AW136" s="25">
        <v>3.8894354667321288E-2</v>
      </c>
      <c r="AX136" s="25">
        <v>3.8894354667321288E-2</v>
      </c>
      <c r="AY136" s="25">
        <v>3.8894354667321288E-2</v>
      </c>
      <c r="AZ136" s="25">
        <v>3.8894354667321288E-2</v>
      </c>
      <c r="BA136" s="25">
        <v>3.8894354667321288E-2</v>
      </c>
      <c r="BB136" s="25">
        <v>3.8894354667321288E-2</v>
      </c>
      <c r="BC136" s="25">
        <v>3.8894354667321288E-2</v>
      </c>
      <c r="BD136" s="25">
        <v>3.8894354667321288E-2</v>
      </c>
      <c r="BE136" s="25">
        <v>3.8894354667321288E-2</v>
      </c>
      <c r="BF136" s="25">
        <v>3.8894354667321288E-2</v>
      </c>
      <c r="BG136" s="25">
        <v>3.8894354667321288E-2</v>
      </c>
      <c r="BH136" s="25">
        <v>3.8894354667321288E-2</v>
      </c>
      <c r="BI136" s="25">
        <v>3.8894354667321288E-2</v>
      </c>
      <c r="BJ136" s="25">
        <v>3.8894354667321288E-2</v>
      </c>
      <c r="BK136" s="25">
        <v>3.8894354667321288E-2</v>
      </c>
      <c r="BL136" s="25">
        <v>3.8894354667321288E-2</v>
      </c>
      <c r="BM136" s="25">
        <v>3.8894354667321288E-2</v>
      </c>
      <c r="BN136" s="25">
        <v>3.8894354667321288E-2</v>
      </c>
      <c r="BO136" s="25">
        <v>3.8894354667321288E-2</v>
      </c>
      <c r="BP136" s="25">
        <v>3.8894354667321288E-2</v>
      </c>
      <c r="BQ136" s="25">
        <v>3.8894354667321288E-2</v>
      </c>
      <c r="BR136" s="25">
        <v>3.8894354667321288E-2</v>
      </c>
      <c r="BS136" s="25">
        <v>3.8894354667321288E-2</v>
      </c>
      <c r="BT136" s="59"/>
      <c r="BU136" s="59"/>
      <c r="BV136" s="59"/>
      <c r="BW136" s="59"/>
    </row>
    <row r="137" spans="2:75" x14ac:dyDescent="0.2">
      <c r="B137" s="2">
        <v>123</v>
      </c>
      <c r="E137" t="s">
        <v>114</v>
      </c>
      <c r="F137" s="64"/>
      <c r="G137" s="15">
        <f>HLOOKUP($E$3,$Q$3:$BY$269,P137,FALSE)</f>
        <v>172.89357908546566</v>
      </c>
      <c r="H137" s="15">
        <f t="shared" ref="H137:L137" si="32">G137*EXP(H136)</f>
        <v>174.77619249782043</v>
      </c>
      <c r="I137" s="15">
        <f t="shared" si="32"/>
        <v>176.12892502487978</v>
      </c>
      <c r="J137" s="15">
        <f t="shared" si="32"/>
        <v>177.50810243956875</v>
      </c>
      <c r="K137" s="15">
        <f t="shared" si="32"/>
        <v>178.57635259993873</v>
      </c>
      <c r="L137" s="15">
        <f t="shared" si="32"/>
        <v>179.65103152828857</v>
      </c>
      <c r="M137" s="15">
        <f>L137*EXP(M136)</f>
        <v>180.73217791317578</v>
      </c>
      <c r="N137" s="15">
        <f>M137*EXP(N136)</f>
        <v>181.81983067598694</v>
      </c>
      <c r="O137" s="168"/>
      <c r="P137" s="178">
        <v>135</v>
      </c>
      <c r="R137" s="15">
        <v>172.89357908546566</v>
      </c>
      <c r="S137" s="15">
        <v>137.12320605511192</v>
      </c>
      <c r="T137" s="15">
        <v>145.57602335742311</v>
      </c>
      <c r="U137" s="15">
        <v>157.61409608671971</v>
      </c>
      <c r="V137" s="15">
        <v>166.09102312773385</v>
      </c>
      <c r="W137" s="15">
        <v>145.79344989522173</v>
      </c>
      <c r="X137" s="15">
        <v>155.26541211645599</v>
      </c>
      <c r="Y137" s="15">
        <v>147.48625763811634</v>
      </c>
      <c r="Z137" s="15">
        <v>171.56509403215301</v>
      </c>
      <c r="AA137" s="15">
        <v>176.96369433915316</v>
      </c>
      <c r="AB137" s="15">
        <v>173.71728797235838</v>
      </c>
      <c r="AC137" s="15">
        <v>150.58674217505447</v>
      </c>
      <c r="AD137" s="15">
        <v>176.96369433915316</v>
      </c>
      <c r="AE137" s="15">
        <v>140.64941843198517</v>
      </c>
      <c r="AF137" s="15">
        <v>151.49594244468889</v>
      </c>
      <c r="AG137" s="15">
        <v>176.96369433915316</v>
      </c>
      <c r="AH137" s="15">
        <v>147.99762098912657</v>
      </c>
      <c r="AI137" s="15">
        <v>145.57602335742311</v>
      </c>
      <c r="AJ137" s="15">
        <v>147.48625763811634</v>
      </c>
      <c r="AK137" s="15">
        <v>166.09102312773385</v>
      </c>
      <c r="AL137" s="15">
        <v>169.49230110659892</v>
      </c>
      <c r="AM137" s="15">
        <v>147.48625763811634</v>
      </c>
      <c r="AN137" s="15">
        <v>134.46156356247278</v>
      </c>
      <c r="AO137" s="15">
        <v>134.46156356247278</v>
      </c>
      <c r="AP137" s="15">
        <v>163.63149581335267</v>
      </c>
      <c r="AQ137" s="15">
        <v>171.56509403215301</v>
      </c>
      <c r="AR137" s="15">
        <v>162.21176121356152</v>
      </c>
      <c r="AS137" s="15">
        <v>140.54646147703096</v>
      </c>
      <c r="AT137" s="15">
        <v>148.52187618710036</v>
      </c>
      <c r="AU137" s="15">
        <v>149.85910899311455</v>
      </c>
      <c r="AV137" s="15">
        <v>151.49594244468889</v>
      </c>
      <c r="AW137" s="15">
        <v>166.09102312773385</v>
      </c>
      <c r="AX137" s="15">
        <v>167.55267014951392</v>
      </c>
      <c r="AY137" s="15">
        <v>145.79344989522173</v>
      </c>
      <c r="AZ137" s="15">
        <v>145.79344989522173</v>
      </c>
      <c r="BA137" s="15">
        <v>137.50645677266763</v>
      </c>
      <c r="BB137" s="15">
        <v>152.95990104584655</v>
      </c>
      <c r="BC137" s="15">
        <v>169.49230110659892</v>
      </c>
      <c r="BD137" s="15">
        <v>167.55267014951392</v>
      </c>
      <c r="BE137" s="15">
        <v>172.89357908546566</v>
      </c>
      <c r="BF137" s="15">
        <v>126.54375010433527</v>
      </c>
      <c r="BG137" s="15">
        <v>137.12320605511192</v>
      </c>
      <c r="BH137" s="15">
        <v>126.54375010433527</v>
      </c>
      <c r="BI137" s="15">
        <v>146.31768837623451</v>
      </c>
      <c r="BJ137" s="15">
        <v>145.57602335742311</v>
      </c>
      <c r="BK137" s="15">
        <v>145.57602335742311</v>
      </c>
      <c r="BL137" s="15">
        <v>156.03172316260927</v>
      </c>
      <c r="BM137" s="15">
        <v>172.89357908546566</v>
      </c>
      <c r="BN137" s="15">
        <v>162.21176121356152</v>
      </c>
      <c r="BO137" s="15">
        <v>145.79344989522173</v>
      </c>
      <c r="BP137" s="15">
        <v>147.28424066014412</v>
      </c>
      <c r="BQ137" s="15">
        <v>133.22294420640915</v>
      </c>
      <c r="BR137" s="15">
        <v>140.54646147703096</v>
      </c>
      <c r="BS137" s="15">
        <v>161.34553711387917</v>
      </c>
      <c r="BT137" s="59"/>
      <c r="BU137" s="59"/>
      <c r="BV137" s="59"/>
      <c r="BW137" s="59"/>
    </row>
    <row r="138" spans="2:75" x14ac:dyDescent="0.2">
      <c r="B138" s="2">
        <v>124</v>
      </c>
      <c r="F138" s="64"/>
      <c r="G138" s="15"/>
      <c r="H138" s="15"/>
      <c r="I138" s="15"/>
      <c r="J138" s="15"/>
      <c r="K138" s="15"/>
      <c r="L138" s="15"/>
      <c r="M138" s="15"/>
      <c r="N138" s="15"/>
      <c r="O138" s="168"/>
      <c r="P138" s="178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59"/>
      <c r="BU138" s="59"/>
      <c r="BV138" s="59"/>
      <c r="BW138" s="59"/>
    </row>
    <row r="139" spans="2:75" x14ac:dyDescent="0.2">
      <c r="B139" s="2">
        <v>125</v>
      </c>
      <c r="E139" t="s">
        <v>115</v>
      </c>
      <c r="F139" s="21">
        <f t="shared" si="30"/>
        <v>0</v>
      </c>
      <c r="G139" s="15">
        <f>HLOOKUP($E$3,$Q$3:$BY$269,P139,FALSE)</f>
        <v>18.969643871026385</v>
      </c>
      <c r="H139" s="15">
        <f t="shared" ref="H139:K139" si="33">H113</f>
        <v>22.248998774145029</v>
      </c>
      <c r="I139" s="15">
        <f t="shared" si="33"/>
        <v>22.624375612242645</v>
      </c>
      <c r="J139" s="15">
        <f t="shared" si="33"/>
        <v>22.532898477984503</v>
      </c>
      <c r="K139" s="15">
        <f t="shared" si="33"/>
        <v>23.066540500543713</v>
      </c>
      <c r="L139" s="15">
        <f t="shared" ref="L139:M139" si="34">L113</f>
        <v>23.532515528436129</v>
      </c>
      <c r="M139" s="15">
        <f t="shared" si="34"/>
        <v>24.007903876310976</v>
      </c>
      <c r="N139" s="15">
        <f t="shared" ref="N139" si="35">N113</f>
        <v>24.492895705846003</v>
      </c>
      <c r="O139" s="168"/>
      <c r="P139" s="178">
        <v>137</v>
      </c>
      <c r="R139" s="15">
        <v>18.969643871026385</v>
      </c>
      <c r="S139" s="15">
        <v>18.969643871026385</v>
      </c>
      <c r="T139" s="15">
        <v>18.969643871026385</v>
      </c>
      <c r="U139" s="15">
        <v>18.969643871026385</v>
      </c>
      <c r="V139" s="15">
        <v>18.969643871026385</v>
      </c>
      <c r="W139" s="15">
        <v>18.969643871026385</v>
      </c>
      <c r="X139" s="15">
        <v>18.969643871026385</v>
      </c>
      <c r="Y139" s="15">
        <v>18.969643871026385</v>
      </c>
      <c r="Z139" s="15">
        <v>18.969643871026385</v>
      </c>
      <c r="AA139" s="15">
        <v>18.969643871026385</v>
      </c>
      <c r="AB139" s="15">
        <v>18.969643871026385</v>
      </c>
      <c r="AC139" s="15">
        <v>18.969643871026385</v>
      </c>
      <c r="AD139" s="15">
        <v>18.969643871026385</v>
      </c>
      <c r="AE139" s="15">
        <v>18.969643871026385</v>
      </c>
      <c r="AF139" s="15">
        <v>18.969643871026385</v>
      </c>
      <c r="AG139" s="15">
        <v>18.969643871026385</v>
      </c>
      <c r="AH139" s="15">
        <v>18.969643871026385</v>
      </c>
      <c r="AI139" s="15">
        <v>18.969643871026385</v>
      </c>
      <c r="AJ139" s="15">
        <v>18.969643871026385</v>
      </c>
      <c r="AK139" s="15">
        <v>18.969643871026385</v>
      </c>
      <c r="AL139" s="15">
        <v>18.969643871026385</v>
      </c>
      <c r="AM139" s="15">
        <v>18.969643871026385</v>
      </c>
      <c r="AN139" s="15">
        <v>18.969643871026385</v>
      </c>
      <c r="AO139" s="15">
        <v>18.969643871026385</v>
      </c>
      <c r="AP139" s="15">
        <v>18.969643871026385</v>
      </c>
      <c r="AQ139" s="15">
        <v>18.969643871026385</v>
      </c>
      <c r="AR139" s="15">
        <v>18.969643871026385</v>
      </c>
      <c r="AS139" s="15">
        <v>18.969643871026385</v>
      </c>
      <c r="AT139" s="15">
        <v>18.969643871026385</v>
      </c>
      <c r="AU139" s="15">
        <v>18.969643871026385</v>
      </c>
      <c r="AV139" s="15">
        <v>18.969643871026385</v>
      </c>
      <c r="AW139" s="15">
        <v>18.969643871026385</v>
      </c>
      <c r="AX139" s="15">
        <v>18.969643871026385</v>
      </c>
      <c r="AY139" s="15">
        <v>18.969643871026385</v>
      </c>
      <c r="AZ139" s="15">
        <v>18.969643871026385</v>
      </c>
      <c r="BA139" s="15">
        <v>18.969643871026385</v>
      </c>
      <c r="BB139" s="15">
        <v>18.969643871026385</v>
      </c>
      <c r="BC139" s="15">
        <v>18.969643871026385</v>
      </c>
      <c r="BD139" s="15">
        <v>18.969643871026385</v>
      </c>
      <c r="BE139" s="15">
        <v>18.969643871026385</v>
      </c>
      <c r="BF139" s="15">
        <v>18.969643871026385</v>
      </c>
      <c r="BG139" s="15">
        <v>18.969643871026385</v>
      </c>
      <c r="BH139" s="15">
        <v>18.969643871026385</v>
      </c>
      <c r="BI139" s="15">
        <v>18.969643871026385</v>
      </c>
      <c r="BJ139" s="15">
        <v>18.969643871026385</v>
      </c>
      <c r="BK139" s="15">
        <v>18.969643871026385</v>
      </c>
      <c r="BL139" s="15">
        <v>18.969643871026385</v>
      </c>
      <c r="BM139" s="15">
        <v>18.969643871026385</v>
      </c>
      <c r="BN139" s="15">
        <v>18.969643871026385</v>
      </c>
      <c r="BO139" s="15">
        <v>18.969643871026385</v>
      </c>
      <c r="BP139" s="15">
        <v>18.969643871026385</v>
      </c>
      <c r="BQ139" s="15">
        <v>18.969643871026385</v>
      </c>
      <c r="BR139" s="15">
        <v>18.969643871026385</v>
      </c>
      <c r="BS139" s="15">
        <v>18.969643871026385</v>
      </c>
      <c r="BT139" s="59"/>
      <c r="BU139" s="59"/>
      <c r="BV139" s="59"/>
      <c r="BW139" s="59"/>
    </row>
    <row r="140" spans="2:75" x14ac:dyDescent="0.2">
      <c r="B140" s="2">
        <v>126</v>
      </c>
      <c r="P140" s="178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 s="59"/>
      <c r="BU140" s="59"/>
      <c r="BV140" s="59"/>
      <c r="BW140" s="59"/>
    </row>
    <row r="141" spans="2:75" ht="13.5" thickBot="1" x14ac:dyDescent="0.25">
      <c r="B141" s="2">
        <v>127</v>
      </c>
      <c r="E141" s="23" t="s">
        <v>116</v>
      </c>
      <c r="F141" s="3"/>
      <c r="G141" s="3"/>
      <c r="H141" s="188"/>
      <c r="I141" s="188"/>
      <c r="J141" s="188"/>
      <c r="K141" s="188"/>
      <c r="L141" s="188"/>
      <c r="P141" s="178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 s="59"/>
      <c r="BU141" s="59"/>
      <c r="BV141" s="59"/>
      <c r="BW141" s="59"/>
    </row>
    <row r="142" spans="2:75" ht="13.5" thickBot="1" x14ac:dyDescent="0.25">
      <c r="B142" s="2">
        <v>128</v>
      </c>
      <c r="E142" t="s">
        <v>117</v>
      </c>
      <c r="F142" s="15"/>
      <c r="G142" s="15">
        <f>HLOOKUP($E$3,$Q$3:$BY$269,P142,FALSE)</f>
        <v>29158</v>
      </c>
      <c r="H142" s="193">
        <f>'Model Inputs'!H16</f>
        <v>29268.8004</v>
      </c>
      <c r="I142" s="194">
        <f>'Model Inputs'!I16</f>
        <v>29380.02184152</v>
      </c>
      <c r="J142" s="194">
        <f>'Model Inputs'!J16</f>
        <v>29491.665924517776</v>
      </c>
      <c r="K142" s="194">
        <f>'Model Inputs'!K16</f>
        <v>29603.734255030944</v>
      </c>
      <c r="L142" s="194">
        <f>'Model Inputs'!L16</f>
        <v>29716.228445200064</v>
      </c>
      <c r="M142" s="194">
        <f>'Model Inputs'!M16</f>
        <v>29829.150113291824</v>
      </c>
      <c r="N142" s="195">
        <f>'Model Inputs'!N16</f>
        <v>29942.500883722332</v>
      </c>
      <c r="O142" s="168"/>
      <c r="P142" s="178">
        <v>140</v>
      </c>
      <c r="R142" s="22">
        <v>50795</v>
      </c>
      <c r="S142" s="22">
        <v>2108</v>
      </c>
      <c r="T142" s="22">
        <v>92</v>
      </c>
      <c r="U142" s="22">
        <v>1191</v>
      </c>
      <c r="V142" s="22">
        <v>1521</v>
      </c>
      <c r="W142" s="22">
        <v>1535</v>
      </c>
      <c r="X142" s="22">
        <v>160</v>
      </c>
      <c r="Y142" s="22">
        <v>54</v>
      </c>
      <c r="Z142" s="22">
        <v>38</v>
      </c>
      <c r="AA142" s="22">
        <v>174</v>
      </c>
      <c r="AB142" s="22">
        <v>3953</v>
      </c>
      <c r="AC142" s="22">
        <v>3271</v>
      </c>
      <c r="AD142" s="22">
        <v>4714</v>
      </c>
      <c r="AE142" s="22">
        <v>387</v>
      </c>
      <c r="AF142" s="22">
        <v>458</v>
      </c>
      <c r="AG142" s="22">
        <v>1622</v>
      </c>
      <c r="AH142" s="22">
        <v>287</v>
      </c>
      <c r="AI142" s="22">
        <v>81</v>
      </c>
      <c r="AJ142" s="22">
        <v>2547</v>
      </c>
      <c r="AK142" s="22">
        <v>694</v>
      </c>
      <c r="AL142" s="22">
        <v>1701</v>
      </c>
      <c r="AM142" s="22">
        <v>97</v>
      </c>
      <c r="AN142" s="22">
        <v>21</v>
      </c>
      <c r="AO142" s="22">
        <v>73</v>
      </c>
      <c r="AP142" s="22">
        <v>124741</v>
      </c>
      <c r="AQ142" s="22">
        <v>6226</v>
      </c>
      <c r="AR142" s="22">
        <v>1464</v>
      </c>
      <c r="AS142" s="22">
        <v>691</v>
      </c>
      <c r="AT142" s="22">
        <v>225</v>
      </c>
      <c r="AU142" s="22">
        <v>385</v>
      </c>
      <c r="AV142" s="22">
        <v>3100</v>
      </c>
      <c r="AW142" s="22">
        <v>2844</v>
      </c>
      <c r="AX142" s="22">
        <v>1028</v>
      </c>
      <c r="AY142" s="22">
        <v>4578</v>
      </c>
      <c r="AZ142" s="22">
        <v>328</v>
      </c>
      <c r="BA142" s="22">
        <v>671</v>
      </c>
      <c r="BB142" s="22">
        <v>370</v>
      </c>
      <c r="BC142" s="22">
        <v>2021</v>
      </c>
      <c r="BD142" s="22">
        <v>220</v>
      </c>
      <c r="BE142" s="22">
        <v>2399</v>
      </c>
      <c r="BF142" s="22">
        <v>510</v>
      </c>
      <c r="BG142" s="22">
        <v>740</v>
      </c>
      <c r="BH142" s="22">
        <v>81</v>
      </c>
      <c r="BI142" s="22">
        <v>113</v>
      </c>
      <c r="BJ142" s="22">
        <v>714</v>
      </c>
      <c r="BK142" s="22">
        <v>1270</v>
      </c>
      <c r="BL142" s="22">
        <v>144</v>
      </c>
      <c r="BM142" s="22">
        <v>29158</v>
      </c>
      <c r="BN142" s="22">
        <v>300</v>
      </c>
      <c r="BO142" s="22">
        <v>497</v>
      </c>
      <c r="BP142" s="22">
        <v>221</v>
      </c>
      <c r="BQ142" s="22">
        <v>589</v>
      </c>
      <c r="BR142" s="22">
        <v>3674</v>
      </c>
      <c r="BS142" s="22">
        <v>2128</v>
      </c>
      <c r="BT142" s="59"/>
      <c r="BU142" s="59"/>
      <c r="BV142" s="59"/>
      <c r="BW142" s="59"/>
    </row>
    <row r="143" spans="2:75" x14ac:dyDescent="0.2">
      <c r="B143" s="2">
        <v>129</v>
      </c>
      <c r="E143" t="s">
        <v>118</v>
      </c>
      <c r="F143" s="22"/>
      <c r="G143" s="22">
        <f>HLOOKUP($E$3,$Q$3:$BY$269,P143,FALSE)</f>
        <v>18409.904761904763</v>
      </c>
      <c r="H143" s="22">
        <f>(G143*14+H142)/15</f>
        <v>19133.831137777779</v>
      </c>
      <c r="I143" s="22">
        <f>(H143*15+I142)/16</f>
        <v>19774.218056761667</v>
      </c>
      <c r="J143" s="22">
        <f>(I143*16+J142)/17</f>
        <v>20345.832637217911</v>
      </c>
      <c r="K143" s="22">
        <f>(J143*17+K142)/18</f>
        <v>20860.160504874188</v>
      </c>
      <c r="L143" s="22">
        <f>(K143*17+L142)/18</f>
        <v>21352.164279336735</v>
      </c>
      <c r="M143" s="22">
        <f>(L143*17+M142)/18</f>
        <v>21823.107936778684</v>
      </c>
      <c r="N143" s="22">
        <f>(M143*17+N142)/18</f>
        <v>22274.185322719997</v>
      </c>
      <c r="O143" s="59"/>
      <c r="P143" s="178">
        <v>141</v>
      </c>
      <c r="R143" s="22">
        <v>25747.976190476191</v>
      </c>
      <c r="S143" s="22">
        <v>1903.4190476190477</v>
      </c>
      <c r="T143" s="22">
        <v>92.071428571428569</v>
      </c>
      <c r="U143" s="22">
        <v>833.75238095238092</v>
      </c>
      <c r="V143" s="22">
        <v>1530.0428571428572</v>
      </c>
      <c r="W143" s="22">
        <v>1094.6571428571426</v>
      </c>
      <c r="X143" s="22">
        <v>149.9047619047619</v>
      </c>
      <c r="Y143" s="22">
        <v>32.5</v>
      </c>
      <c r="Z143" s="22">
        <v>31.1</v>
      </c>
      <c r="AA143" s="22">
        <v>152.30952380952382</v>
      </c>
      <c r="AB143" s="22">
        <v>3380.6666666666665</v>
      </c>
      <c r="AC143" s="22">
        <v>1553.0761904761905</v>
      </c>
      <c r="AD143" s="22">
        <v>2173.7619047619046</v>
      </c>
      <c r="AE143" s="22">
        <v>342.71428571428572</v>
      </c>
      <c r="AF143" s="22">
        <v>401.04285714285714</v>
      </c>
      <c r="AG143" s="22">
        <v>677.25238095238092</v>
      </c>
      <c r="AH143" s="22">
        <v>269.65238095238084</v>
      </c>
      <c r="AI143" s="22">
        <v>80.561904761904742</v>
      </c>
      <c r="AJ143" s="22">
        <v>1023.9904761904761</v>
      </c>
      <c r="AK143" s="22">
        <v>361.57142857142856</v>
      </c>
      <c r="AL143" s="22">
        <v>1458.1999999999998</v>
      </c>
      <c r="AM143" s="22">
        <v>75.86666666666666</v>
      </c>
      <c r="AN143" s="22">
        <v>21.142857142857142</v>
      </c>
      <c r="AO143" s="22">
        <v>67.547619047619051</v>
      </c>
      <c r="AP143" s="22">
        <v>123519.84285714284</v>
      </c>
      <c r="AQ143" s="22">
        <v>5532.0952380952385</v>
      </c>
      <c r="AR143" s="22">
        <v>865.80952380952385</v>
      </c>
      <c r="AS143" s="22">
        <v>366.13333333333338</v>
      </c>
      <c r="AT143" s="22">
        <v>153.28571428571428</v>
      </c>
      <c r="AU143" s="22">
        <v>481.8095238095238</v>
      </c>
      <c r="AV143" s="22">
        <v>2801.1904761904761</v>
      </c>
      <c r="AW143" s="22">
        <v>1551.8333333333333</v>
      </c>
      <c r="AX143" s="22">
        <v>1060.8571428571429</v>
      </c>
      <c r="AY143" s="22">
        <v>2383.7142857142858</v>
      </c>
      <c r="AZ143" s="22">
        <v>336.79047619047611</v>
      </c>
      <c r="BA143" s="22">
        <v>716.02857142857135</v>
      </c>
      <c r="BB143" s="22">
        <v>370</v>
      </c>
      <c r="BC143" s="22">
        <v>1636.4285714285713</v>
      </c>
      <c r="BD143" s="22">
        <v>194.68095238095239</v>
      </c>
      <c r="BE143" s="22">
        <v>1173.3809523809523</v>
      </c>
      <c r="BF143" s="22">
        <v>253.62857142857143</v>
      </c>
      <c r="BG143" s="22">
        <v>731.85714285714289</v>
      </c>
      <c r="BH143" s="22">
        <v>68.952380952380949</v>
      </c>
      <c r="BI143" s="22">
        <v>98.019047619047626</v>
      </c>
      <c r="BJ143" s="22">
        <v>373.78095238095239</v>
      </c>
      <c r="BK143" s="22">
        <v>1249.4047619047617</v>
      </c>
      <c r="BL143" s="22">
        <v>147.86190476190473</v>
      </c>
      <c r="BM143" s="22">
        <v>18409.904761904763</v>
      </c>
      <c r="BN143" s="22">
        <v>253.64285714285714</v>
      </c>
      <c r="BO143" s="22">
        <v>449.79999999999995</v>
      </c>
      <c r="BP143" s="22">
        <v>116.33333333333333</v>
      </c>
      <c r="BQ143" s="22">
        <v>497.05714285714288</v>
      </c>
      <c r="BR143" s="22">
        <v>3409.5571428571429</v>
      </c>
      <c r="BS143" s="22">
        <v>2040.7476190476193</v>
      </c>
      <c r="BT143" s="59"/>
      <c r="BU143" s="59"/>
      <c r="BV143" s="59"/>
      <c r="BW143" s="59"/>
    </row>
    <row r="144" spans="2:75" x14ac:dyDescent="0.2">
      <c r="B144" s="2">
        <v>130</v>
      </c>
      <c r="E144" t="s">
        <v>119</v>
      </c>
      <c r="F144" s="6"/>
      <c r="G144" s="6">
        <f>HLOOKUP($E$3,$Q$3:$BY$269,P144,FALSE)</f>
        <v>718661</v>
      </c>
      <c r="H144" s="6"/>
      <c r="I144" s="6"/>
      <c r="J144" s="6"/>
      <c r="K144" s="6"/>
      <c r="L144" s="6"/>
      <c r="M144" s="6"/>
      <c r="N144" s="6"/>
      <c r="O144" s="62"/>
      <c r="P144" s="178">
        <v>142</v>
      </c>
      <c r="R144" s="17">
        <v>968622</v>
      </c>
      <c r="S144" s="17">
        <v>11609</v>
      </c>
      <c r="T144" s="17">
        <v>1660</v>
      </c>
      <c r="U144" s="17">
        <v>35820</v>
      </c>
      <c r="V144" s="17">
        <v>65377</v>
      </c>
      <c r="W144" s="17">
        <v>28429.036100828482</v>
      </c>
      <c r="X144" s="17">
        <v>6647</v>
      </c>
      <c r="Y144" s="17">
        <v>1275</v>
      </c>
      <c r="Z144" s="17">
        <v>1956</v>
      </c>
      <c r="AA144" s="17">
        <v>11371</v>
      </c>
      <c r="AB144" s="17">
        <v>156195</v>
      </c>
      <c r="AC144" s="17">
        <v>56795</v>
      </c>
      <c r="AD144" s="17">
        <v>85620</v>
      </c>
      <c r="AE144" s="17">
        <v>15716</v>
      </c>
      <c r="AF144" s="17">
        <v>22204</v>
      </c>
      <c r="AG144" s="17">
        <v>28130</v>
      </c>
      <c r="AH144" s="17">
        <v>20057</v>
      </c>
      <c r="AI144" s="17">
        <v>3780</v>
      </c>
      <c r="AJ144" s="17">
        <v>46879</v>
      </c>
      <c r="AK144" s="17">
        <v>10488</v>
      </c>
      <c r="AL144" s="17">
        <v>20893</v>
      </c>
      <c r="AM144" s="17">
        <v>2787</v>
      </c>
      <c r="AN144" s="17">
        <v>1216</v>
      </c>
      <c r="AO144" s="17">
        <v>5579</v>
      </c>
      <c r="AP144" s="17">
        <v>1325590</v>
      </c>
      <c r="AQ144" s="17">
        <v>309534</v>
      </c>
      <c r="AR144" s="17">
        <v>15062</v>
      </c>
      <c r="AS144" s="17">
        <v>26775</v>
      </c>
      <c r="AT144" s="17">
        <v>9773</v>
      </c>
      <c r="AU144" s="17">
        <v>13165</v>
      </c>
      <c r="AV144" s="17">
        <v>149742</v>
      </c>
      <c r="AW144" s="17">
        <v>32324</v>
      </c>
      <c r="AX144" s="17">
        <v>40858</v>
      </c>
      <c r="AY144" s="17">
        <v>50986</v>
      </c>
      <c r="AZ144" s="17">
        <v>8187</v>
      </c>
      <c r="BA144" s="17">
        <v>27274</v>
      </c>
      <c r="BB144" s="17">
        <v>6068</v>
      </c>
      <c r="BC144" s="17">
        <v>64106</v>
      </c>
      <c r="BD144" s="17">
        <v>11392</v>
      </c>
      <c r="BE144" s="17">
        <v>53361</v>
      </c>
      <c r="BF144" s="17">
        <v>10633</v>
      </c>
      <c r="BG144" s="17">
        <v>33058</v>
      </c>
      <c r="BH144" s="17">
        <v>4215</v>
      </c>
      <c r="BI144" s="17">
        <v>5862</v>
      </c>
      <c r="BJ144" s="17">
        <v>2755</v>
      </c>
      <c r="BK144" s="17">
        <v>55566</v>
      </c>
      <c r="BL144" s="17">
        <v>6782</v>
      </c>
      <c r="BM144" s="17">
        <v>718661</v>
      </c>
      <c r="BN144" s="17">
        <v>12538</v>
      </c>
      <c r="BO144" s="17">
        <v>22053</v>
      </c>
      <c r="BP144" s="17">
        <v>3649</v>
      </c>
      <c r="BQ144" s="17">
        <v>22593</v>
      </c>
      <c r="BR144" s="17">
        <v>142414</v>
      </c>
      <c r="BS144" s="17">
        <v>100031</v>
      </c>
      <c r="BT144" s="59"/>
      <c r="BU144" s="59"/>
      <c r="BV144" s="59"/>
      <c r="BW144" s="59"/>
    </row>
    <row r="145" spans="2:75" x14ac:dyDescent="0.2">
      <c r="B145" s="2">
        <v>131</v>
      </c>
      <c r="E145" t="s">
        <v>120</v>
      </c>
      <c r="F145" s="19"/>
      <c r="G145" s="19">
        <f>HLOOKUP($E$3,$Q$3:$BY$269,P145,FALSE)</f>
        <v>9.9987337562494699E-2</v>
      </c>
      <c r="H145" s="19">
        <f>'Model Inputs'!H17</f>
        <v>7.9849015914625884E-2</v>
      </c>
      <c r="I145" s="19">
        <f>'Model Inputs'!I17</f>
        <v>7.0234134431196235E-2</v>
      </c>
      <c r="J145" s="19">
        <f>'Model Inputs'!J17</f>
        <v>5.4422868501760993E-2</v>
      </c>
      <c r="K145" s="19">
        <f>'Model Inputs'!K17</f>
        <v>5.3325329006283943E-2</v>
      </c>
      <c r="L145" s="19">
        <f>'Model Inputs'!L17</f>
        <v>4.8541124423290997E-2</v>
      </c>
      <c r="M145" s="19">
        <f>'Model Inputs'!M17</f>
        <v>4.5705127674188724E-2</v>
      </c>
      <c r="N145" s="19">
        <f>'Model Inputs'!N17</f>
        <v>4.1839988640989811E-2</v>
      </c>
      <c r="O145" s="39"/>
      <c r="P145" s="178">
        <v>143</v>
      </c>
      <c r="R145" s="19">
        <v>0.11141188203447784</v>
      </c>
      <c r="S145" s="19">
        <v>6.2279266086656904E-2</v>
      </c>
      <c r="T145" s="19">
        <v>-2.4698795180722891E-2</v>
      </c>
      <c r="U145" s="19">
        <v>4.1903964265773308E-2</v>
      </c>
      <c r="V145" s="19">
        <v>5.3566238891353229E-2</v>
      </c>
      <c r="W145" s="19">
        <v>7.052521555991445E-2</v>
      </c>
      <c r="X145" s="19">
        <v>0.12216037310064691</v>
      </c>
      <c r="Y145" s="19">
        <v>-0.04</v>
      </c>
      <c r="Z145" s="19">
        <v>0.31646216768916158</v>
      </c>
      <c r="AA145" s="19">
        <v>9.3043707677425022E-2</v>
      </c>
      <c r="AB145" s="19">
        <v>0.1149716700278498</v>
      </c>
      <c r="AC145" s="19">
        <v>9.9445373712474694E-2</v>
      </c>
      <c r="AD145" s="19">
        <v>6.433076384022425E-2</v>
      </c>
      <c r="AE145" s="19">
        <v>0.18993382540086537</v>
      </c>
      <c r="AF145" s="19">
        <v>9.8450729598270587E-2</v>
      </c>
      <c r="AG145" s="19">
        <v>0.10696765019552079</v>
      </c>
      <c r="AH145" s="19">
        <v>0.10739392730717455</v>
      </c>
      <c r="AI145" s="19">
        <v>-9.5238095238095247E-3</v>
      </c>
      <c r="AJ145" s="19">
        <v>2.3102028626890505E-2</v>
      </c>
      <c r="AK145" s="19">
        <v>0.13186498855835241</v>
      </c>
      <c r="AL145" s="19">
        <v>9.6443784999760682E-2</v>
      </c>
      <c r="AM145" s="19">
        <v>-2.4040186580552566E-2</v>
      </c>
      <c r="AN145" s="19">
        <v>4.2763157894736843E-2</v>
      </c>
      <c r="AO145" s="19">
        <v>8.6036924179960575E-3</v>
      </c>
      <c r="AP145" s="19">
        <v>8.6633121855173925E-2</v>
      </c>
      <c r="AQ145" s="19">
        <v>0.159488133775288</v>
      </c>
      <c r="AR145" s="19">
        <v>0.36190412959766299</v>
      </c>
      <c r="AS145" s="19">
        <v>4.5452847805788982E-2</v>
      </c>
      <c r="AT145" s="19">
        <v>0.10866673488181725</v>
      </c>
      <c r="AU145" s="19">
        <v>9.0087352829472084E-2</v>
      </c>
      <c r="AV145" s="19">
        <v>0.10886725167287735</v>
      </c>
      <c r="AW145" s="19">
        <v>0.31895804974631853</v>
      </c>
      <c r="AX145" s="19">
        <v>9.6358118361153267E-2</v>
      </c>
      <c r="AY145" s="19">
        <v>0.14199976464127406</v>
      </c>
      <c r="AZ145" s="19">
        <v>0.1989739831440088</v>
      </c>
      <c r="BA145" s="19">
        <v>1.4812642076703087E-2</v>
      </c>
      <c r="BB145" s="19">
        <v>-2.092946605141727E-2</v>
      </c>
      <c r="BC145" s="19">
        <v>0.183742551399245</v>
      </c>
      <c r="BD145" s="19">
        <v>0.12763342696629212</v>
      </c>
      <c r="BE145" s="19">
        <v>0.14013980247746483</v>
      </c>
      <c r="BF145" s="19">
        <v>9.4517069500611298E-2</v>
      </c>
      <c r="BG145" s="19">
        <v>2.6619880210539053E-2</v>
      </c>
      <c r="BH145" s="19">
        <v>4.0094899169632263E-2</v>
      </c>
      <c r="BI145" s="19">
        <v>2.012964858410099E-2</v>
      </c>
      <c r="BJ145" s="19">
        <v>5.8076225045372049E-2</v>
      </c>
      <c r="BK145" s="19">
        <v>2.739085052010222E-2</v>
      </c>
      <c r="BL145" s="19">
        <v>0.20746092598053673</v>
      </c>
      <c r="BM145" s="19">
        <v>9.9987337562494699E-2</v>
      </c>
      <c r="BN145" s="19">
        <v>0.18543627372786728</v>
      </c>
      <c r="BO145" s="19">
        <v>0.13648936652609622</v>
      </c>
      <c r="BP145" s="19">
        <v>0.11071526445601534</v>
      </c>
      <c r="BQ145" s="19">
        <v>8.1264108352144468E-2</v>
      </c>
      <c r="BR145" s="19">
        <v>0.126918701813024</v>
      </c>
      <c r="BS145" s="19">
        <v>0.11018584238885945</v>
      </c>
      <c r="BT145" s="59"/>
      <c r="BU145" s="59"/>
      <c r="BV145" s="59"/>
      <c r="BW145" s="59"/>
    </row>
    <row r="146" spans="2:75" x14ac:dyDescent="0.2">
      <c r="B146" s="2">
        <v>132</v>
      </c>
      <c r="P146" s="178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 s="59"/>
      <c r="BU146" s="59"/>
      <c r="BV146" s="59"/>
      <c r="BW146" s="59"/>
    </row>
    <row r="147" spans="2:75" x14ac:dyDescent="0.2">
      <c r="B147" s="2">
        <v>133</v>
      </c>
      <c r="C147" t="s">
        <v>121</v>
      </c>
      <c r="E147"/>
      <c r="P147" s="178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 s="59"/>
      <c r="BU147" s="59"/>
      <c r="BV147" s="59"/>
      <c r="BW147" s="59"/>
    </row>
    <row r="148" spans="2:75" x14ac:dyDescent="0.2">
      <c r="B148" s="2">
        <v>134</v>
      </c>
      <c r="E148"/>
      <c r="P148" s="178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 s="59"/>
      <c r="BU148" s="59"/>
      <c r="BV148" s="59"/>
      <c r="BW148" s="59"/>
    </row>
    <row r="149" spans="2:75" outlineLevel="1" x14ac:dyDescent="0.2">
      <c r="B149" s="2">
        <v>135</v>
      </c>
      <c r="C149" s="8" t="s">
        <v>122</v>
      </c>
      <c r="D149" s="8"/>
      <c r="E149"/>
      <c r="P149" s="178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 s="59"/>
      <c r="BU149" s="59"/>
      <c r="BV149" s="59"/>
      <c r="BW149" s="59"/>
    </row>
    <row r="150" spans="2:75" outlineLevel="1" x14ac:dyDescent="0.2">
      <c r="B150" s="2">
        <v>136</v>
      </c>
      <c r="C150" s="8"/>
      <c r="D150" s="8"/>
      <c r="E150"/>
      <c r="P150" s="178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 s="59"/>
      <c r="BU150" s="59"/>
      <c r="BV150" s="59"/>
      <c r="BW150" s="59"/>
    </row>
    <row r="151" spans="2:75" outlineLevel="1" x14ac:dyDescent="0.2">
      <c r="B151" s="2">
        <v>137</v>
      </c>
      <c r="E151" t="s">
        <v>124</v>
      </c>
      <c r="F151" s="21"/>
      <c r="G151" s="21">
        <f t="shared" ref="G151:G158" si="36">HLOOKUP($E$3,$Q$3:$BY$269,P151,FALSE)</f>
        <v>1</v>
      </c>
      <c r="H151" s="21">
        <f t="shared" ref="H151:N151" si="37">G151</f>
        <v>1</v>
      </c>
      <c r="I151" s="21">
        <f t="shared" si="37"/>
        <v>1</v>
      </c>
      <c r="J151" s="21">
        <f t="shared" si="37"/>
        <v>1</v>
      </c>
      <c r="K151" s="21">
        <f t="shared" si="37"/>
        <v>1</v>
      </c>
      <c r="L151" s="21">
        <f t="shared" si="37"/>
        <v>1</v>
      </c>
      <c r="M151" s="21">
        <f t="shared" si="37"/>
        <v>1</v>
      </c>
      <c r="N151" s="21">
        <f t="shared" si="37"/>
        <v>1</v>
      </c>
      <c r="O151" s="171"/>
      <c r="P151" s="178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21">
        <v>1</v>
      </c>
      <c r="BT151" s="59"/>
      <c r="BU151" s="59"/>
      <c r="BV151" s="59"/>
      <c r="BW151" s="59"/>
    </row>
    <row r="152" spans="2:75" outlineLevel="1" x14ac:dyDescent="0.2">
      <c r="B152" s="2">
        <v>138</v>
      </c>
      <c r="E152" t="s">
        <v>125</v>
      </c>
      <c r="F152" s="26"/>
      <c r="G152" s="26">
        <f t="shared" si="36"/>
        <v>0.10971861402469557</v>
      </c>
      <c r="H152" s="26">
        <f t="shared" ref="H152:K152" si="38">H113/H137</f>
        <v>0.12729993974678494</v>
      </c>
      <c r="I152" s="26">
        <f t="shared" si="38"/>
        <v>0.12845349285500238</v>
      </c>
      <c r="J152" s="26">
        <f t="shared" si="38"/>
        <v>0.12694011241349196</v>
      </c>
      <c r="K152" s="26">
        <f t="shared" si="38"/>
        <v>0.1291690650229555</v>
      </c>
      <c r="L152" s="26">
        <f t="shared" ref="L152:M152" si="39">L113/L137</f>
        <v>0.13099014978230505</v>
      </c>
      <c r="M152" s="26">
        <f t="shared" si="39"/>
        <v>0.13283690903035783</v>
      </c>
      <c r="N152" s="26">
        <f t="shared" ref="N152" si="40">N113/N137</f>
        <v>0.13470970473783855</v>
      </c>
      <c r="O152" s="172"/>
      <c r="P152" s="178">
        <v>150</v>
      </c>
      <c r="R152" s="26">
        <v>0.10971861402469557</v>
      </c>
      <c r="S152" s="26">
        <v>0.13834014253869031</v>
      </c>
      <c r="T152" s="26">
        <v>0.13030747394748846</v>
      </c>
      <c r="U152" s="26">
        <v>0.12035499579040973</v>
      </c>
      <c r="V152" s="26">
        <v>0.11421233678859094</v>
      </c>
      <c r="W152" s="26">
        <v>0.13011314215185535</v>
      </c>
      <c r="X152" s="26">
        <v>0.12217559347215273</v>
      </c>
      <c r="Y152" s="26">
        <v>0.12861973837299315</v>
      </c>
      <c r="Z152" s="26">
        <v>0.11056820140506719</v>
      </c>
      <c r="AA152" s="26">
        <v>0.10719511672643328</v>
      </c>
      <c r="AB152" s="26">
        <v>0.10919836530054973</v>
      </c>
      <c r="AC152" s="26">
        <v>0.12597154036956656</v>
      </c>
      <c r="AD152" s="26">
        <v>0.10719511672643328</v>
      </c>
      <c r="AE152" s="26">
        <v>0.13487182586680704</v>
      </c>
      <c r="AF152" s="26">
        <v>0.12521552435605457</v>
      </c>
      <c r="AG152" s="26">
        <v>0.10719511672643328</v>
      </c>
      <c r="AH152" s="26">
        <v>0.12817532974006446</v>
      </c>
      <c r="AI152" s="26">
        <v>0.13030747394748846</v>
      </c>
      <c r="AJ152" s="26">
        <v>0.12861973837299315</v>
      </c>
      <c r="AK152" s="26">
        <v>0.11421233678859094</v>
      </c>
      <c r="AL152" s="26">
        <v>0.111920386632168</v>
      </c>
      <c r="AM152" s="26">
        <v>0.12861973837299315</v>
      </c>
      <c r="AN152" s="26">
        <v>0.14107856080531753</v>
      </c>
      <c r="AO152" s="26">
        <v>0.14107856080531753</v>
      </c>
      <c r="AP152" s="26">
        <v>0.11592905006909081</v>
      </c>
      <c r="AQ152" s="26">
        <v>0.11056820140506719</v>
      </c>
      <c r="AR152" s="26">
        <v>0.1169437020417509</v>
      </c>
      <c r="AS152" s="26">
        <v>0.13497062588179448</v>
      </c>
      <c r="AT152" s="26">
        <v>0.12772289414880125</v>
      </c>
      <c r="AU152" s="26">
        <v>0.12658318869290733</v>
      </c>
      <c r="AV152" s="26">
        <v>0.12521552435605457</v>
      </c>
      <c r="AW152" s="26">
        <v>0.11421233678859094</v>
      </c>
      <c r="AX152" s="26">
        <v>0.11321600457992712</v>
      </c>
      <c r="AY152" s="26">
        <v>0.13011314215185535</v>
      </c>
      <c r="AZ152" s="26">
        <v>0.13011314215185535</v>
      </c>
      <c r="BA152" s="26">
        <v>0.13795456821629781</v>
      </c>
      <c r="BB152" s="26">
        <v>0.12401710344556661</v>
      </c>
      <c r="BC152" s="26">
        <v>0.111920386632168</v>
      </c>
      <c r="BD152" s="26">
        <v>0.11321600457992712</v>
      </c>
      <c r="BE152" s="26">
        <v>0.10971861402469557</v>
      </c>
      <c r="BF152" s="26">
        <v>0.14990581403969711</v>
      </c>
      <c r="BG152" s="26">
        <v>0.13834014253869031</v>
      </c>
      <c r="BH152" s="26">
        <v>0.14990581403969711</v>
      </c>
      <c r="BI152" s="26">
        <v>0.12964696258902561</v>
      </c>
      <c r="BJ152" s="26">
        <v>0.13030747394748846</v>
      </c>
      <c r="BK152" s="26">
        <v>0.13030747394748846</v>
      </c>
      <c r="BL152" s="26">
        <v>0.12157555839626966</v>
      </c>
      <c r="BM152" s="26">
        <v>0.10971861402469557</v>
      </c>
      <c r="BN152" s="26">
        <v>0.1169437020417509</v>
      </c>
      <c r="BO152" s="26">
        <v>0.13011314215185535</v>
      </c>
      <c r="BP152" s="26">
        <v>0.12879615487714341</v>
      </c>
      <c r="BQ152" s="26">
        <v>0.14239021652032957</v>
      </c>
      <c r="BR152" s="26">
        <v>0.13497062588179448</v>
      </c>
      <c r="BS152" s="26">
        <v>0.1175715437213329</v>
      </c>
      <c r="BT152" s="59"/>
      <c r="BU152" s="59"/>
      <c r="BV152" s="59"/>
      <c r="BW152" s="59"/>
    </row>
    <row r="153" spans="2:75" outlineLevel="1" x14ac:dyDescent="0.2">
      <c r="B153" s="2">
        <v>139</v>
      </c>
      <c r="E153" t="s">
        <v>126</v>
      </c>
      <c r="F153" s="17"/>
      <c r="G153" s="17">
        <f t="shared" si="36"/>
        <v>790518</v>
      </c>
      <c r="H153" s="17">
        <f t="shared" ref="H153:K153" si="41">H96</f>
        <v>793231.17071450222</v>
      </c>
      <c r="I153" s="17">
        <f t="shared" si="41"/>
        <v>796523.89501868666</v>
      </c>
      <c r="J153" s="17">
        <f t="shared" si="41"/>
        <v>799580.45983643888</v>
      </c>
      <c r="K153" s="17">
        <f t="shared" si="41"/>
        <v>802549.63467646786</v>
      </c>
      <c r="L153" s="17">
        <f t="shared" ref="L153:M153" si="42">L96</f>
        <v>805222.96233636863</v>
      </c>
      <c r="M153" s="17">
        <f t="shared" si="42"/>
        <v>807936.87856414239</v>
      </c>
      <c r="N153" s="17">
        <f t="shared" ref="N153" si="43">N96</f>
        <v>810451.49452378054</v>
      </c>
      <c r="O153" s="38"/>
      <c r="P153" s="178">
        <v>151</v>
      </c>
      <c r="R153" s="17">
        <v>1076538</v>
      </c>
      <c r="S153" s="17">
        <v>12332</v>
      </c>
      <c r="T153" s="17">
        <v>1619</v>
      </c>
      <c r="U153" s="17">
        <v>37321</v>
      </c>
      <c r="V153" s="17">
        <v>68879</v>
      </c>
      <c r="W153" s="17">
        <v>30434</v>
      </c>
      <c r="X153" s="17">
        <v>7459</v>
      </c>
      <c r="Y153" s="17">
        <v>1224</v>
      </c>
      <c r="Z153" s="17">
        <v>2575</v>
      </c>
      <c r="AA153" s="17">
        <v>12429</v>
      </c>
      <c r="AB153" s="17">
        <v>174153</v>
      </c>
      <c r="AC153" s="17">
        <v>62443</v>
      </c>
      <c r="AD153" s="17">
        <v>91128</v>
      </c>
      <c r="AE153" s="17">
        <v>18701</v>
      </c>
      <c r="AF153" s="17">
        <v>24390</v>
      </c>
      <c r="AG153" s="17">
        <v>31139</v>
      </c>
      <c r="AH153" s="17">
        <v>22211</v>
      </c>
      <c r="AI153" s="17">
        <v>3744</v>
      </c>
      <c r="AJ153" s="17">
        <v>47962</v>
      </c>
      <c r="AK153" s="17">
        <v>11871</v>
      </c>
      <c r="AL153" s="17">
        <v>22908</v>
      </c>
      <c r="AM153" s="17">
        <v>2720</v>
      </c>
      <c r="AN153" s="17">
        <v>1268</v>
      </c>
      <c r="AO153" s="17">
        <v>5627</v>
      </c>
      <c r="AP153" s="17">
        <v>1440430</v>
      </c>
      <c r="AQ153" s="17">
        <v>358901</v>
      </c>
      <c r="AR153" s="17">
        <v>20513</v>
      </c>
      <c r="AS153" s="17">
        <v>27992</v>
      </c>
      <c r="AT153" s="17">
        <v>10835</v>
      </c>
      <c r="AU153" s="17">
        <v>14351</v>
      </c>
      <c r="AV153" s="17">
        <v>166044</v>
      </c>
      <c r="AW153" s="17">
        <v>42634</v>
      </c>
      <c r="AX153" s="17">
        <v>44795</v>
      </c>
      <c r="AY153" s="17">
        <v>58226</v>
      </c>
      <c r="AZ153" s="17">
        <v>9816</v>
      </c>
      <c r="BA153" s="17">
        <v>27678</v>
      </c>
      <c r="BB153" s="17">
        <v>5941</v>
      </c>
      <c r="BC153" s="17">
        <v>75885</v>
      </c>
      <c r="BD153" s="17">
        <v>12846</v>
      </c>
      <c r="BE153" s="17">
        <v>60839</v>
      </c>
      <c r="BF153" s="17">
        <v>11638</v>
      </c>
      <c r="BG153" s="17">
        <v>33938</v>
      </c>
      <c r="BH153" s="17">
        <v>4384</v>
      </c>
      <c r="BI153" s="17">
        <v>5980</v>
      </c>
      <c r="BJ153" s="17">
        <v>2915</v>
      </c>
      <c r="BK153" s="17">
        <v>57088</v>
      </c>
      <c r="BL153" s="17">
        <v>8189</v>
      </c>
      <c r="BM153" s="17">
        <v>790518</v>
      </c>
      <c r="BN153" s="17">
        <v>14863</v>
      </c>
      <c r="BO153" s="17">
        <v>25063</v>
      </c>
      <c r="BP153" s="17">
        <v>4053</v>
      </c>
      <c r="BQ153" s="17">
        <v>24429</v>
      </c>
      <c r="BR153" s="17">
        <v>160489</v>
      </c>
      <c r="BS153" s="17">
        <v>111053</v>
      </c>
      <c r="BT153" s="59"/>
      <c r="BU153" s="59"/>
      <c r="BV153" s="59"/>
      <c r="BW153" s="59"/>
    </row>
    <row r="154" spans="2:75" outlineLevel="1" x14ac:dyDescent="0.2">
      <c r="B154" s="2">
        <v>140</v>
      </c>
      <c r="E154" t="s">
        <v>127</v>
      </c>
      <c r="F154" s="17"/>
      <c r="G154" s="17">
        <f t="shared" si="36"/>
        <v>5018278</v>
      </c>
      <c r="H154" s="17">
        <f t="shared" ref="H154:K154" si="44">H131</f>
        <v>5018278</v>
      </c>
      <c r="I154" s="17">
        <f t="shared" si="44"/>
        <v>5018278</v>
      </c>
      <c r="J154" s="17">
        <f t="shared" si="44"/>
        <v>5018278</v>
      </c>
      <c r="K154" s="17">
        <f t="shared" si="44"/>
        <v>5018278</v>
      </c>
      <c r="L154" s="17">
        <f t="shared" ref="L154:M154" si="45">L131</f>
        <v>5018278</v>
      </c>
      <c r="M154" s="17">
        <f t="shared" si="45"/>
        <v>5018278</v>
      </c>
      <c r="N154" s="17">
        <f t="shared" ref="N154" si="46">N131</f>
        <v>5018278</v>
      </c>
      <c r="O154" s="38"/>
      <c r="P154" s="178">
        <v>152</v>
      </c>
      <c r="R154" s="17">
        <v>6110911.2599999998</v>
      </c>
      <c r="S154" s="17">
        <v>50393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8879</v>
      </c>
      <c r="Z154" s="17">
        <v>7251</v>
      </c>
      <c r="AA154" s="17">
        <v>65612</v>
      </c>
      <c r="AB154" s="17">
        <v>750598</v>
      </c>
      <c r="AC154" s="17">
        <v>314474</v>
      </c>
      <c r="AD154" s="17">
        <v>656700</v>
      </c>
      <c r="AE154" s="17">
        <v>70523</v>
      </c>
      <c r="AF154" s="17">
        <v>136289</v>
      </c>
      <c r="AG154" s="17">
        <v>143420</v>
      </c>
      <c r="AH154" s="17">
        <v>116734</v>
      </c>
      <c r="AI154" s="17">
        <v>18859</v>
      </c>
      <c r="AJ154" s="17">
        <v>206940</v>
      </c>
      <c r="AK154" s="17">
        <v>61540</v>
      </c>
      <c r="AL154" s="17">
        <v>214152</v>
      </c>
      <c r="AM154" s="17">
        <v>22617</v>
      </c>
      <c r="AN154" s="17">
        <v>7653</v>
      </c>
      <c r="AO154" s="17">
        <v>40003</v>
      </c>
      <c r="AP154" s="17">
        <v>6821370</v>
      </c>
      <c r="AQ154" s="17">
        <v>1518168</v>
      </c>
      <c r="AR154" s="17">
        <v>66861</v>
      </c>
      <c r="AS154" s="17">
        <v>147462</v>
      </c>
      <c r="AT154" s="17">
        <v>50701</v>
      </c>
      <c r="AU154" s="17">
        <v>69984</v>
      </c>
      <c r="AV154" s="17">
        <v>719375</v>
      </c>
      <c r="AW154" s="17">
        <v>194762</v>
      </c>
      <c r="AX154" s="17">
        <v>204588</v>
      </c>
      <c r="AY154" s="17">
        <v>269269</v>
      </c>
      <c r="AZ154" s="17">
        <v>52067</v>
      </c>
      <c r="BA154" s="17">
        <v>138403</v>
      </c>
      <c r="BB154" s="17">
        <v>26895</v>
      </c>
      <c r="BC154" s="17">
        <v>380100</v>
      </c>
      <c r="BD154" s="17">
        <v>53650</v>
      </c>
      <c r="BE154" s="17">
        <v>244040</v>
      </c>
      <c r="BF154" s="17">
        <v>47940</v>
      </c>
      <c r="BG154" s="17">
        <v>156336</v>
      </c>
      <c r="BH154" s="17">
        <v>19991</v>
      </c>
      <c r="BI154" s="17">
        <v>39622</v>
      </c>
      <c r="BJ154" s="17">
        <v>22753</v>
      </c>
      <c r="BK154" s="17">
        <v>221752</v>
      </c>
      <c r="BL154" s="17">
        <v>48436</v>
      </c>
      <c r="BM154" s="17">
        <v>5018278</v>
      </c>
      <c r="BN154" s="17">
        <v>37410</v>
      </c>
      <c r="BO154" s="17">
        <v>104372</v>
      </c>
      <c r="BP154" s="17">
        <v>18160</v>
      </c>
      <c r="BQ154" s="17">
        <v>94390</v>
      </c>
      <c r="BR154" s="17">
        <v>681698</v>
      </c>
      <c r="BS154" s="17">
        <v>580026</v>
      </c>
      <c r="BT154" s="59"/>
      <c r="BU154" s="59"/>
      <c r="BV154" s="59"/>
      <c r="BW154" s="59"/>
    </row>
    <row r="155" spans="2:75" outlineLevel="1" x14ac:dyDescent="0.2">
      <c r="B155" s="2">
        <v>141</v>
      </c>
      <c r="E155" t="s">
        <v>128</v>
      </c>
      <c r="F155" s="24"/>
      <c r="G155" s="24">
        <f t="shared" si="36"/>
        <v>23480523117.110001</v>
      </c>
      <c r="H155" s="24">
        <f t="shared" ref="H155:K155" si="47">H97</f>
        <v>23143884524.3153</v>
      </c>
      <c r="I155" s="24">
        <f t="shared" si="47"/>
        <v>23137120955.442802</v>
      </c>
      <c r="J155" s="24">
        <f t="shared" si="47"/>
        <v>22923991172.221001</v>
      </c>
      <c r="K155" s="24">
        <f t="shared" si="47"/>
        <v>22881964613.9366</v>
      </c>
      <c r="L155" s="24">
        <f t="shared" ref="L155:M155" si="48">L97</f>
        <v>22854496769.665203</v>
      </c>
      <c r="M155" s="24">
        <f t="shared" si="48"/>
        <v>22958809958.987602</v>
      </c>
      <c r="N155" s="24">
        <f t="shared" ref="N155" si="49">N97</f>
        <v>22918843605.1203</v>
      </c>
      <c r="O155" s="169"/>
      <c r="P155" s="178">
        <v>153</v>
      </c>
      <c r="R155" s="24">
        <v>26838884009</v>
      </c>
      <c r="S155" s="24">
        <v>255694605.13</v>
      </c>
      <c r="T155" s="24">
        <v>29586414.649999999</v>
      </c>
      <c r="U155" s="24">
        <v>958263631</v>
      </c>
      <c r="V155" s="24">
        <v>1523001350</v>
      </c>
      <c r="W155" s="24">
        <v>479765521.31999999</v>
      </c>
      <c r="X155" s="24">
        <v>145762372.83000001</v>
      </c>
      <c r="Y155" s="24">
        <v>23149670</v>
      </c>
      <c r="Z155" s="24">
        <v>30386998</v>
      </c>
      <c r="AA155" s="24">
        <v>236201881.56</v>
      </c>
      <c r="AB155" s="24">
        <v>3557114201</v>
      </c>
      <c r="AC155" s="24">
        <v>1241635413.01</v>
      </c>
      <c r="AD155" s="24">
        <v>2111867772.0699999</v>
      </c>
      <c r="AE155" s="24">
        <v>312403334.14999998</v>
      </c>
      <c r="AF155" s="24">
        <v>634616160</v>
      </c>
      <c r="AG155" s="24">
        <v>551718279.20000005</v>
      </c>
      <c r="AH155" s="24">
        <v>611606380.99000001</v>
      </c>
      <c r="AI155" s="24">
        <v>72625000.819999993</v>
      </c>
      <c r="AJ155" s="24">
        <v>845434936.58000004</v>
      </c>
      <c r="AK155" s="24">
        <v>257757138.5</v>
      </c>
      <c r="AL155" s="24">
        <v>498519342</v>
      </c>
      <c r="AM155" s="24">
        <v>75311912</v>
      </c>
      <c r="AN155" s="24">
        <v>19982076</v>
      </c>
      <c r="AO155" s="24">
        <v>140288222.84</v>
      </c>
      <c r="AP155" s="24">
        <v>37352917583.019997</v>
      </c>
      <c r="AQ155" s="24">
        <v>7195259722</v>
      </c>
      <c r="AR155" s="24">
        <v>282181078.80000001</v>
      </c>
      <c r="AS155" s="24">
        <v>682239160.97000003</v>
      </c>
      <c r="AT155" s="24">
        <v>244751251.56</v>
      </c>
      <c r="AU155" s="24">
        <v>301812636.48000002</v>
      </c>
      <c r="AV155" s="24">
        <v>3170302876.02</v>
      </c>
      <c r="AW155" s="24">
        <v>951413564</v>
      </c>
      <c r="AX155" s="24">
        <v>831369726</v>
      </c>
      <c r="AY155" s="24">
        <v>1234789719</v>
      </c>
      <c r="AZ155" s="24">
        <v>210032240.94999999</v>
      </c>
      <c r="BA155" s="24">
        <v>547971952.99000001</v>
      </c>
      <c r="BB155" s="24">
        <v>114374592</v>
      </c>
      <c r="BC155" s="24">
        <v>1601362054.1600001</v>
      </c>
      <c r="BD155" s="24">
        <v>266766857.25</v>
      </c>
      <c r="BE155" s="24">
        <v>1077184584</v>
      </c>
      <c r="BF155" s="24">
        <v>181597096</v>
      </c>
      <c r="BG155" s="24">
        <v>611477975.40999997</v>
      </c>
      <c r="BH155" s="24">
        <v>85463936</v>
      </c>
      <c r="BI155" s="24">
        <v>101903178</v>
      </c>
      <c r="BJ155" s="24">
        <v>83438445.930000007</v>
      </c>
      <c r="BK155" s="24">
        <v>963264477.01999998</v>
      </c>
      <c r="BL155" s="24">
        <v>181457123.08000001</v>
      </c>
      <c r="BM155" s="24">
        <v>23480523117.110001</v>
      </c>
      <c r="BN155" s="24">
        <v>144890599</v>
      </c>
      <c r="BO155" s="24">
        <v>374393811</v>
      </c>
      <c r="BP155" s="24">
        <v>105030649.42</v>
      </c>
      <c r="BQ155" s="24">
        <v>442566800</v>
      </c>
      <c r="BR155" s="24">
        <v>3283082795.7399998</v>
      </c>
      <c r="BS155" s="24">
        <v>2786312238.7399998</v>
      </c>
      <c r="BT155" s="59"/>
      <c r="BU155" s="59"/>
      <c r="BV155" s="59"/>
      <c r="BW155" s="59"/>
    </row>
    <row r="156" spans="2:75" outlineLevel="1" x14ac:dyDescent="0.2">
      <c r="B156" s="2">
        <v>142</v>
      </c>
      <c r="E156" t="s">
        <v>139</v>
      </c>
      <c r="F156" s="27"/>
      <c r="G156" s="27">
        <f t="shared" si="36"/>
        <v>18409.904761904763</v>
      </c>
      <c r="H156" s="27">
        <f t="shared" ref="H156:K156" si="50">H143</f>
        <v>19133.831137777779</v>
      </c>
      <c r="I156" s="27">
        <f t="shared" si="50"/>
        <v>19774.218056761667</v>
      </c>
      <c r="J156" s="27">
        <f t="shared" si="50"/>
        <v>20345.832637217911</v>
      </c>
      <c r="K156" s="27">
        <f t="shared" si="50"/>
        <v>20860.160504874188</v>
      </c>
      <c r="L156" s="27">
        <f t="shared" ref="L156:M156" si="51">L143</f>
        <v>21352.164279336735</v>
      </c>
      <c r="M156" s="27">
        <f t="shared" si="51"/>
        <v>21823.107936778684</v>
      </c>
      <c r="N156" s="27">
        <f t="shared" ref="N156" si="52">N143</f>
        <v>22274.185322719997</v>
      </c>
      <c r="O156" s="173"/>
      <c r="P156" s="178">
        <v>154</v>
      </c>
      <c r="R156" s="27">
        <v>25747.976190476191</v>
      </c>
      <c r="S156" s="27">
        <v>1903.4190476190477</v>
      </c>
      <c r="T156" s="27">
        <v>92.071428571428569</v>
      </c>
      <c r="U156" s="27">
        <v>833.75238095238092</v>
      </c>
      <c r="V156" s="27">
        <v>1530.0428571428572</v>
      </c>
      <c r="W156" s="27">
        <v>1094.6571428571426</v>
      </c>
      <c r="X156" s="27">
        <v>149.9047619047619</v>
      </c>
      <c r="Y156" s="27">
        <v>32.5</v>
      </c>
      <c r="Z156" s="27">
        <v>31.1</v>
      </c>
      <c r="AA156" s="27">
        <v>152.30952380952382</v>
      </c>
      <c r="AB156" s="27">
        <v>3380.6666666666665</v>
      </c>
      <c r="AC156" s="27">
        <v>1553.0761904761905</v>
      </c>
      <c r="AD156" s="27">
        <v>2173.7619047619046</v>
      </c>
      <c r="AE156" s="27">
        <v>342.71428571428572</v>
      </c>
      <c r="AF156" s="27">
        <v>401.04285714285714</v>
      </c>
      <c r="AG156" s="27">
        <v>677.25238095238092</v>
      </c>
      <c r="AH156" s="27">
        <v>269.65238095238084</v>
      </c>
      <c r="AI156" s="27">
        <v>80.561904761904742</v>
      </c>
      <c r="AJ156" s="27">
        <v>1023.9904761904761</v>
      </c>
      <c r="AK156" s="27">
        <v>361.57142857142856</v>
      </c>
      <c r="AL156" s="27">
        <v>1458.1999999999998</v>
      </c>
      <c r="AM156" s="27">
        <v>75.86666666666666</v>
      </c>
      <c r="AN156" s="27">
        <v>21.142857142857142</v>
      </c>
      <c r="AO156" s="27">
        <v>67.547619047619051</v>
      </c>
      <c r="AP156" s="27">
        <v>123519.84285714284</v>
      </c>
      <c r="AQ156" s="27">
        <v>5532.0952380952385</v>
      </c>
      <c r="AR156" s="27">
        <v>865.80952380952385</v>
      </c>
      <c r="AS156" s="27">
        <v>366.13333333333338</v>
      </c>
      <c r="AT156" s="27">
        <v>153.28571428571428</v>
      </c>
      <c r="AU156" s="27">
        <v>481.8095238095238</v>
      </c>
      <c r="AV156" s="27">
        <v>2801.1904761904761</v>
      </c>
      <c r="AW156" s="27">
        <v>1551.8333333333333</v>
      </c>
      <c r="AX156" s="27">
        <v>1060.8571428571429</v>
      </c>
      <c r="AY156" s="27">
        <v>2383.7142857142858</v>
      </c>
      <c r="AZ156" s="27">
        <v>336.79047619047611</v>
      </c>
      <c r="BA156" s="27">
        <v>716.02857142857135</v>
      </c>
      <c r="BB156" s="27">
        <v>370</v>
      </c>
      <c r="BC156" s="27">
        <v>1636.4285714285713</v>
      </c>
      <c r="BD156" s="27">
        <v>194.68095238095239</v>
      </c>
      <c r="BE156" s="27">
        <v>1173.3809523809523</v>
      </c>
      <c r="BF156" s="27">
        <v>253.62857142857143</v>
      </c>
      <c r="BG156" s="27">
        <v>731.85714285714289</v>
      </c>
      <c r="BH156" s="27">
        <v>68.952380952380949</v>
      </c>
      <c r="BI156" s="27">
        <v>98.019047619047626</v>
      </c>
      <c r="BJ156" s="27">
        <v>373.78095238095239</v>
      </c>
      <c r="BK156" s="27">
        <v>1249.4047619047617</v>
      </c>
      <c r="BL156" s="27">
        <v>147.86190476190473</v>
      </c>
      <c r="BM156" s="27">
        <v>18409.904761904763</v>
      </c>
      <c r="BN156" s="27">
        <v>253.64285714285714</v>
      </c>
      <c r="BO156" s="27">
        <v>449.79999999999995</v>
      </c>
      <c r="BP156" s="27">
        <v>116.33333333333333</v>
      </c>
      <c r="BQ156" s="27">
        <v>497.05714285714288</v>
      </c>
      <c r="BR156" s="27">
        <v>3409.5571428571429</v>
      </c>
      <c r="BS156" s="27">
        <v>2040.7476190476193</v>
      </c>
      <c r="BT156" s="59"/>
      <c r="BU156" s="59"/>
      <c r="BV156" s="59"/>
      <c r="BW156" s="59"/>
    </row>
    <row r="157" spans="2:75" outlineLevel="1" x14ac:dyDescent="0.2">
      <c r="B157" s="2">
        <v>143</v>
      </c>
      <c r="E157" t="s">
        <v>140</v>
      </c>
      <c r="F157" s="20"/>
      <c r="G157" s="20">
        <f t="shared" si="36"/>
        <v>9.9987337562494699E-2</v>
      </c>
      <c r="H157" s="20">
        <f t="shared" ref="H157:L157" si="53">H145</f>
        <v>7.9849015914625884E-2</v>
      </c>
      <c r="I157" s="20">
        <f t="shared" si="53"/>
        <v>7.0234134431196235E-2</v>
      </c>
      <c r="J157" s="20">
        <f t="shared" si="53"/>
        <v>5.4422868501760993E-2</v>
      </c>
      <c r="K157" s="20">
        <f t="shared" si="53"/>
        <v>5.3325329006283943E-2</v>
      </c>
      <c r="L157" s="20">
        <f t="shared" si="53"/>
        <v>4.8541124423290997E-2</v>
      </c>
      <c r="M157" s="20">
        <f t="shared" ref="M157:N157" si="54">M145</f>
        <v>4.5705127674188724E-2</v>
      </c>
      <c r="N157" s="20">
        <f t="shared" si="54"/>
        <v>4.1839988640989811E-2</v>
      </c>
      <c r="O157" s="42"/>
      <c r="P157" s="178">
        <v>155</v>
      </c>
      <c r="R157" s="20">
        <v>0.11141188203447784</v>
      </c>
      <c r="S157" s="20">
        <v>6.2279266086656904E-2</v>
      </c>
      <c r="T157" s="20">
        <v>-2.4698795180722891E-2</v>
      </c>
      <c r="U157" s="20">
        <v>4.1903964265773308E-2</v>
      </c>
      <c r="V157" s="20">
        <v>5.3566238891353229E-2</v>
      </c>
      <c r="W157" s="20">
        <v>7.052521555991445E-2</v>
      </c>
      <c r="X157" s="20">
        <v>0.12216037310064691</v>
      </c>
      <c r="Y157" s="20">
        <v>-0.04</v>
      </c>
      <c r="Z157" s="20">
        <v>0.31646216768916158</v>
      </c>
      <c r="AA157" s="20">
        <v>9.3043707677425022E-2</v>
      </c>
      <c r="AB157" s="20">
        <v>0.1149716700278498</v>
      </c>
      <c r="AC157" s="20">
        <v>9.9445373712474694E-2</v>
      </c>
      <c r="AD157" s="20">
        <v>6.433076384022425E-2</v>
      </c>
      <c r="AE157" s="20">
        <v>0.18993382540086537</v>
      </c>
      <c r="AF157" s="20">
        <v>9.8450729598270587E-2</v>
      </c>
      <c r="AG157" s="20">
        <v>0.10696765019552079</v>
      </c>
      <c r="AH157" s="20">
        <v>0.10739392730717455</v>
      </c>
      <c r="AI157" s="20">
        <v>-9.5238095238095247E-3</v>
      </c>
      <c r="AJ157" s="20">
        <v>2.3102028626890505E-2</v>
      </c>
      <c r="AK157" s="20">
        <v>0.13186498855835241</v>
      </c>
      <c r="AL157" s="20">
        <v>9.6443784999760682E-2</v>
      </c>
      <c r="AM157" s="20">
        <v>-2.4040186580552566E-2</v>
      </c>
      <c r="AN157" s="20">
        <v>4.2763157894736843E-2</v>
      </c>
      <c r="AO157" s="20">
        <v>8.6036924179960575E-3</v>
      </c>
      <c r="AP157" s="20">
        <v>8.6633121855173925E-2</v>
      </c>
      <c r="AQ157" s="20">
        <v>0.159488133775288</v>
      </c>
      <c r="AR157" s="20">
        <v>0.36190412959766299</v>
      </c>
      <c r="AS157" s="20">
        <v>4.5452847805788982E-2</v>
      </c>
      <c r="AT157" s="20">
        <v>0.10866673488181725</v>
      </c>
      <c r="AU157" s="20">
        <v>9.0087352829472084E-2</v>
      </c>
      <c r="AV157" s="20">
        <v>0.10886725167287735</v>
      </c>
      <c r="AW157" s="20">
        <v>0.31895804974631853</v>
      </c>
      <c r="AX157" s="20">
        <v>9.6358118361153267E-2</v>
      </c>
      <c r="AY157" s="20">
        <v>0.14199976464127406</v>
      </c>
      <c r="AZ157" s="20">
        <v>0.1989739831440088</v>
      </c>
      <c r="BA157" s="20">
        <v>1.4812642076703087E-2</v>
      </c>
      <c r="BB157" s="20">
        <v>-2.092946605141727E-2</v>
      </c>
      <c r="BC157" s="20">
        <v>0.183742551399245</v>
      </c>
      <c r="BD157" s="20">
        <v>0.12763342696629212</v>
      </c>
      <c r="BE157" s="20">
        <v>0.14013980247746483</v>
      </c>
      <c r="BF157" s="20">
        <v>9.4517069500611298E-2</v>
      </c>
      <c r="BG157" s="20">
        <v>2.6619880210539053E-2</v>
      </c>
      <c r="BH157" s="20">
        <v>4.0094899169632263E-2</v>
      </c>
      <c r="BI157" s="20">
        <v>2.012964858410099E-2</v>
      </c>
      <c r="BJ157" s="20">
        <v>5.8076225045372049E-2</v>
      </c>
      <c r="BK157" s="20">
        <v>2.739085052010222E-2</v>
      </c>
      <c r="BL157" s="20">
        <v>0.20746092598053673</v>
      </c>
      <c r="BM157" s="20">
        <v>9.9987337562494699E-2</v>
      </c>
      <c r="BN157" s="20">
        <v>0.18543627372786728</v>
      </c>
      <c r="BO157" s="20">
        <v>0.13648936652609622</v>
      </c>
      <c r="BP157" s="20">
        <v>0.11071526445601534</v>
      </c>
      <c r="BQ157" s="20">
        <v>8.1264108352144468E-2</v>
      </c>
      <c r="BR157" s="20">
        <v>0.126918701813024</v>
      </c>
      <c r="BS157" s="20">
        <v>0.11018584238885945</v>
      </c>
      <c r="BT157" s="59"/>
      <c r="BU157" s="59"/>
      <c r="BV157" s="59"/>
      <c r="BW157" s="59"/>
    </row>
    <row r="158" spans="2:75" outlineLevel="1" x14ac:dyDescent="0.2">
      <c r="B158" s="2">
        <v>144</v>
      </c>
      <c r="E158" t="s">
        <v>141</v>
      </c>
      <c r="G158">
        <f t="shared" si="36"/>
        <v>16</v>
      </c>
      <c r="H158">
        <f t="shared" ref="H158:M158" si="55">H5-2006</f>
        <v>17</v>
      </c>
      <c r="I158">
        <f t="shared" si="55"/>
        <v>18</v>
      </c>
      <c r="J158">
        <f t="shared" si="55"/>
        <v>19</v>
      </c>
      <c r="K158">
        <f t="shared" si="55"/>
        <v>20</v>
      </c>
      <c r="L158">
        <f t="shared" si="55"/>
        <v>21</v>
      </c>
      <c r="M158">
        <f t="shared" si="55"/>
        <v>22</v>
      </c>
      <c r="N158">
        <f t="shared" ref="N158" si="56">N5-2006</f>
        <v>23</v>
      </c>
      <c r="P158" s="178">
        <v>156</v>
      </c>
      <c r="R158">
        <v>16</v>
      </c>
      <c r="S158">
        <v>16</v>
      </c>
      <c r="T158">
        <v>16</v>
      </c>
      <c r="U158">
        <v>16</v>
      </c>
      <c r="V158">
        <v>16</v>
      </c>
      <c r="W158">
        <v>16</v>
      </c>
      <c r="X158">
        <v>16</v>
      </c>
      <c r="Y158">
        <v>16</v>
      </c>
      <c r="Z158">
        <v>16</v>
      </c>
      <c r="AA158">
        <v>16</v>
      </c>
      <c r="AB158">
        <v>16</v>
      </c>
      <c r="AC158">
        <v>16</v>
      </c>
      <c r="AD158">
        <v>16</v>
      </c>
      <c r="AE158">
        <v>16</v>
      </c>
      <c r="AF158">
        <v>16</v>
      </c>
      <c r="AG158">
        <v>16</v>
      </c>
      <c r="AH158">
        <v>16</v>
      </c>
      <c r="AI158">
        <v>16</v>
      </c>
      <c r="AJ158">
        <v>16</v>
      </c>
      <c r="AK158">
        <v>16</v>
      </c>
      <c r="AL158">
        <v>16</v>
      </c>
      <c r="AM158">
        <v>16</v>
      </c>
      <c r="AN158">
        <v>16</v>
      </c>
      <c r="AO158">
        <v>16</v>
      </c>
      <c r="AP158">
        <v>16</v>
      </c>
      <c r="AQ158">
        <v>16</v>
      </c>
      <c r="AR158">
        <v>16</v>
      </c>
      <c r="AS158">
        <v>16</v>
      </c>
      <c r="AT158">
        <v>16</v>
      </c>
      <c r="AU158">
        <v>16</v>
      </c>
      <c r="AV158">
        <v>16</v>
      </c>
      <c r="AW158">
        <v>16</v>
      </c>
      <c r="AX158">
        <v>16</v>
      </c>
      <c r="AY158">
        <v>16</v>
      </c>
      <c r="AZ158">
        <v>16</v>
      </c>
      <c r="BA158">
        <v>16</v>
      </c>
      <c r="BB158">
        <v>16</v>
      </c>
      <c r="BC158">
        <v>16</v>
      </c>
      <c r="BD158">
        <v>16</v>
      </c>
      <c r="BE158">
        <v>16</v>
      </c>
      <c r="BF158">
        <v>16</v>
      </c>
      <c r="BG158">
        <v>16</v>
      </c>
      <c r="BH158">
        <v>16</v>
      </c>
      <c r="BI158">
        <v>16</v>
      </c>
      <c r="BJ158">
        <v>16</v>
      </c>
      <c r="BK158">
        <v>16</v>
      </c>
      <c r="BL158">
        <v>16</v>
      </c>
      <c r="BM158">
        <v>16</v>
      </c>
      <c r="BN158">
        <v>16</v>
      </c>
      <c r="BO158">
        <v>16</v>
      </c>
      <c r="BP158">
        <v>16</v>
      </c>
      <c r="BQ158">
        <v>16</v>
      </c>
      <c r="BR158">
        <v>16</v>
      </c>
      <c r="BS158">
        <v>16</v>
      </c>
      <c r="BT158" s="59"/>
      <c r="BU158" s="59"/>
      <c r="BV158" s="59"/>
      <c r="BW158" s="59"/>
    </row>
    <row r="159" spans="2:75" outlineLevel="1" x14ac:dyDescent="0.2">
      <c r="B159" s="2">
        <v>145</v>
      </c>
      <c r="E159"/>
      <c r="P159" s="178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 s="59"/>
      <c r="BU159" s="59"/>
      <c r="BV159" s="59"/>
      <c r="BW159" s="59"/>
    </row>
    <row r="160" spans="2:75" outlineLevel="1" x14ac:dyDescent="0.2">
      <c r="B160" s="2">
        <v>146</v>
      </c>
      <c r="D160" s="8"/>
      <c r="E160"/>
      <c r="P160" s="178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 s="59"/>
      <c r="BU160" s="59"/>
      <c r="BV160" s="59"/>
      <c r="BW160" s="59"/>
    </row>
    <row r="161" spans="2:75" outlineLevel="1" x14ac:dyDescent="0.2">
      <c r="B161" s="2">
        <v>147</v>
      </c>
      <c r="C161" s="8" t="s">
        <v>123</v>
      </c>
      <c r="D161" s="8"/>
      <c r="E161"/>
      <c r="P161" s="178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 s="59"/>
      <c r="BU161" s="59"/>
      <c r="BV161" s="59"/>
      <c r="BW161" s="59"/>
    </row>
    <row r="162" spans="2:75" outlineLevel="1" x14ac:dyDescent="0.2">
      <c r="B162" s="2">
        <v>148</v>
      </c>
      <c r="D162">
        <v>91</v>
      </c>
      <c r="E162" t="s">
        <v>124</v>
      </c>
      <c r="F162" s="31"/>
      <c r="G162" s="31">
        <f t="shared" ref="G162:G179" si="57">HLOOKUP($E$3,$Q$3:$BY$269,P162,FALSE)</f>
        <v>12.802268129032575</v>
      </c>
      <c r="H162" s="31">
        <f t="shared" ref="H162:N179" si="58">G162</f>
        <v>12.802268129032575</v>
      </c>
      <c r="I162" s="31">
        <f t="shared" si="58"/>
        <v>12.802268129032575</v>
      </c>
      <c r="J162" s="31">
        <f t="shared" si="58"/>
        <v>12.802268129032575</v>
      </c>
      <c r="K162" s="31">
        <f t="shared" si="58"/>
        <v>12.802268129032575</v>
      </c>
      <c r="L162" s="31">
        <f t="shared" si="58"/>
        <v>12.802268129032575</v>
      </c>
      <c r="M162" s="31">
        <f t="shared" si="58"/>
        <v>12.802268129032575</v>
      </c>
      <c r="N162" s="31">
        <f t="shared" si="58"/>
        <v>12.802268129032575</v>
      </c>
      <c r="O162" s="174"/>
      <c r="P162" s="178">
        <v>160</v>
      </c>
      <c r="R162" s="30">
        <v>12.817219145404639</v>
      </c>
      <c r="S162" s="30">
        <v>12.809732041092667</v>
      </c>
      <c r="T162" s="30">
        <v>12.815667288766317</v>
      </c>
      <c r="U162" s="30">
        <v>12.814549938113361</v>
      </c>
      <c r="V162" s="30">
        <v>12.816805233884939</v>
      </c>
      <c r="W162" s="30">
        <v>12.81288440307239</v>
      </c>
      <c r="X162" s="30">
        <v>12.81331330994302</v>
      </c>
      <c r="Y162" s="30">
        <v>12.814736982825067</v>
      </c>
      <c r="Z162" s="30">
        <v>12.810934558134596</v>
      </c>
      <c r="AA162" s="30">
        <v>12.811148202512005</v>
      </c>
      <c r="AB162" s="30">
        <v>12.814879887835255</v>
      </c>
      <c r="AC162" s="30">
        <v>12.821412544937436</v>
      </c>
      <c r="AD162" s="30">
        <v>12.819095782593745</v>
      </c>
      <c r="AE162" s="30">
        <v>12.812338831390388</v>
      </c>
      <c r="AF162" s="30">
        <v>12.812096781482326</v>
      </c>
      <c r="AG162" s="30">
        <v>12.815345078290729</v>
      </c>
      <c r="AH162" s="30">
        <v>12.815711468242117</v>
      </c>
      <c r="AI162" s="30">
        <v>12.812372588661209</v>
      </c>
      <c r="AJ162" s="30">
        <v>12.816091448430351</v>
      </c>
      <c r="AK162" s="30">
        <v>12.814546852239651</v>
      </c>
      <c r="AL162" s="30">
        <v>12.81145662132478</v>
      </c>
      <c r="AM162" s="30">
        <v>12.814922528786086</v>
      </c>
      <c r="AN162" s="30">
        <v>12.817662753008971</v>
      </c>
      <c r="AO162" s="30">
        <v>12.806567709189416</v>
      </c>
      <c r="AP162" s="30">
        <v>12.815090519596231</v>
      </c>
      <c r="AQ162" s="30">
        <v>12.815281989642113</v>
      </c>
      <c r="AR162" s="30">
        <v>12.815901074724351</v>
      </c>
      <c r="AS162" s="30">
        <v>12.814116835927887</v>
      </c>
      <c r="AT162" s="30">
        <v>12.812859046489152</v>
      </c>
      <c r="AU162" s="30">
        <v>12.819461334344746</v>
      </c>
      <c r="AV162" s="30">
        <v>12.813083541286099</v>
      </c>
      <c r="AW162" s="30">
        <v>12.819261214706257</v>
      </c>
      <c r="AX162" s="30">
        <v>12.814306444850608</v>
      </c>
      <c r="AY162" s="30">
        <v>12.787701892268222</v>
      </c>
      <c r="AZ162" s="30">
        <v>12.810935258155617</v>
      </c>
      <c r="BA162" s="30">
        <v>12.814773798938791</v>
      </c>
      <c r="BB162" s="30">
        <v>12.831090199996751</v>
      </c>
      <c r="BC162" s="30">
        <v>12.811928566157505</v>
      </c>
      <c r="BD162" s="30">
        <v>12.814734709841771</v>
      </c>
      <c r="BE162" s="30">
        <v>12.819457458886518</v>
      </c>
      <c r="BF162" s="30">
        <v>12.814374704096441</v>
      </c>
      <c r="BG162" s="30">
        <v>12.806437742471982</v>
      </c>
      <c r="BH162" s="30">
        <v>12.822060011014516</v>
      </c>
      <c r="BI162" s="30">
        <v>12.812317891678893</v>
      </c>
      <c r="BJ162" s="30">
        <v>12.814570121024731</v>
      </c>
      <c r="BK162" s="30">
        <v>12.809840579464703</v>
      </c>
      <c r="BL162" s="30">
        <v>12.814244071673096</v>
      </c>
      <c r="BM162" s="30">
        <v>12.802268129032575</v>
      </c>
      <c r="BN162" s="30">
        <v>12.815287046759257</v>
      </c>
      <c r="BO162" s="30">
        <v>12.815763359841434</v>
      </c>
      <c r="BP162" s="30">
        <v>12.815289735331385</v>
      </c>
      <c r="BQ162" s="30">
        <v>12.813463903341642</v>
      </c>
      <c r="BR162" s="30">
        <v>12.820177946526355</v>
      </c>
      <c r="BS162" s="30">
        <v>12.816571389915095</v>
      </c>
      <c r="BT162" s="59"/>
      <c r="BU162" s="59"/>
      <c r="BV162" s="59"/>
      <c r="BW162" s="59"/>
    </row>
    <row r="163" spans="2:75" outlineLevel="1" x14ac:dyDescent="0.2">
      <c r="B163" s="2">
        <v>149</v>
      </c>
      <c r="D163">
        <v>92</v>
      </c>
      <c r="E163" t="s">
        <v>125</v>
      </c>
      <c r="F163" s="31"/>
      <c r="G163" s="31">
        <f t="shared" si="57"/>
        <v>0.63227166604871299</v>
      </c>
      <c r="H163" s="31">
        <f t="shared" si="58"/>
        <v>0.63227166604871299</v>
      </c>
      <c r="I163" s="31">
        <f t="shared" si="58"/>
        <v>0.63227166604871299</v>
      </c>
      <c r="J163" s="31">
        <f t="shared" si="58"/>
        <v>0.63227166604871299</v>
      </c>
      <c r="K163" s="31">
        <f t="shared" si="58"/>
        <v>0.63227166604871299</v>
      </c>
      <c r="L163" s="31">
        <f t="shared" si="58"/>
        <v>0.63227166604871299</v>
      </c>
      <c r="M163" s="31">
        <f t="shared" si="58"/>
        <v>0.63227166604871299</v>
      </c>
      <c r="N163" s="31">
        <f t="shared" si="58"/>
        <v>0.63227166604871299</v>
      </c>
      <c r="O163" s="174"/>
      <c r="P163" s="178">
        <v>161</v>
      </c>
      <c r="R163" s="30">
        <v>0.62712970811613922</v>
      </c>
      <c r="S163" s="30">
        <v>0.62643242664315246</v>
      </c>
      <c r="T163" s="30">
        <v>0.62653853064688692</v>
      </c>
      <c r="U163" s="30">
        <v>0.6328047547232748</v>
      </c>
      <c r="V163" s="30">
        <v>0.62645281025512112</v>
      </c>
      <c r="W163" s="30">
        <v>0.62777892695115167</v>
      </c>
      <c r="X163" s="30">
        <v>0.62722193683244376</v>
      </c>
      <c r="Y163" s="30">
        <v>0.62665786861574369</v>
      </c>
      <c r="Z163" s="30">
        <v>0.63118119214696933</v>
      </c>
      <c r="AA163" s="30">
        <v>0.62748695413763633</v>
      </c>
      <c r="AB163" s="30">
        <v>0.62695084028967196</v>
      </c>
      <c r="AC163" s="30">
        <v>0.62821524004612495</v>
      </c>
      <c r="AD163" s="30">
        <v>0.62671730298834671</v>
      </c>
      <c r="AE163" s="30">
        <v>0.6293676487913592</v>
      </c>
      <c r="AF163" s="30">
        <v>0.62771962840268625</v>
      </c>
      <c r="AG163" s="30">
        <v>0.62607624823750918</v>
      </c>
      <c r="AH163" s="30">
        <v>0.62209521131343637</v>
      </c>
      <c r="AI163" s="30">
        <v>0.62704150513783619</v>
      </c>
      <c r="AJ163" s="30">
        <v>0.62747095513449158</v>
      </c>
      <c r="AK163" s="30">
        <v>0.6287665026882101</v>
      </c>
      <c r="AL163" s="30">
        <v>0.62561845200004551</v>
      </c>
      <c r="AM163" s="30">
        <v>0.62749416150340098</v>
      </c>
      <c r="AN163" s="30">
        <v>0.62696440111624496</v>
      </c>
      <c r="AO163" s="30">
        <v>0.630250030542991</v>
      </c>
      <c r="AP163" s="30">
        <v>0.63013282520267999</v>
      </c>
      <c r="AQ163" s="30">
        <v>0.62764389189673109</v>
      </c>
      <c r="AR163" s="30">
        <v>0.62779738691986353</v>
      </c>
      <c r="AS163" s="30">
        <v>0.62903862070960403</v>
      </c>
      <c r="AT163" s="30">
        <v>0.62667799323262352</v>
      </c>
      <c r="AU163" s="30">
        <v>0.62706798998948121</v>
      </c>
      <c r="AV163" s="30">
        <v>0.63057730008522872</v>
      </c>
      <c r="AW163" s="30">
        <v>0.62545240797989465</v>
      </c>
      <c r="AX163" s="30">
        <v>0.62769902096511809</v>
      </c>
      <c r="AY163" s="30">
        <v>0.62881456567055571</v>
      </c>
      <c r="AZ163" s="30">
        <v>0.62469391589931944</v>
      </c>
      <c r="BA163" s="30">
        <v>0.62569353366657343</v>
      </c>
      <c r="BB163" s="30">
        <v>0.62680751453324146</v>
      </c>
      <c r="BC163" s="30">
        <v>0.62460732905682403</v>
      </c>
      <c r="BD163" s="30">
        <v>0.62743525406525413</v>
      </c>
      <c r="BE163" s="30">
        <v>0.62689304939036861</v>
      </c>
      <c r="BF163" s="30">
        <v>0.62692417872216433</v>
      </c>
      <c r="BG163" s="30">
        <v>0.63089926250244477</v>
      </c>
      <c r="BH163" s="30">
        <v>0.62426122025757624</v>
      </c>
      <c r="BI163" s="30">
        <v>0.62763723446719488</v>
      </c>
      <c r="BJ163" s="30">
        <v>0.62666654379396858</v>
      </c>
      <c r="BK163" s="30">
        <v>0.63219180354371862</v>
      </c>
      <c r="BL163" s="30">
        <v>0.62698617183391536</v>
      </c>
      <c r="BM163" s="30">
        <v>0.63227166604871299</v>
      </c>
      <c r="BN163" s="30">
        <v>0.62622775446724177</v>
      </c>
      <c r="BO163" s="30">
        <v>0.62845189561653692</v>
      </c>
      <c r="BP163" s="30">
        <v>0.62705212360064444</v>
      </c>
      <c r="BQ163" s="30">
        <v>0.62689728434480774</v>
      </c>
      <c r="BR163" s="30">
        <v>0.62523314168334332</v>
      </c>
      <c r="BS163" s="30">
        <v>0.62625791288463828</v>
      </c>
      <c r="BT163" s="59"/>
      <c r="BU163" s="59"/>
      <c r="BV163" s="59"/>
      <c r="BW163" s="59"/>
    </row>
    <row r="164" spans="2:75" outlineLevel="1" x14ac:dyDescent="0.2">
      <c r="B164" s="2">
        <v>150</v>
      </c>
      <c r="D164">
        <v>93</v>
      </c>
      <c r="E164" t="s">
        <v>126</v>
      </c>
      <c r="F164" s="31"/>
      <c r="G164" s="31">
        <f t="shared" si="57"/>
        <v>0.46436063113248105</v>
      </c>
      <c r="H164" s="31">
        <f t="shared" si="58"/>
        <v>0.46436063113248105</v>
      </c>
      <c r="I164" s="31">
        <f t="shared" si="58"/>
        <v>0.46436063113248105</v>
      </c>
      <c r="J164" s="31">
        <f t="shared" si="58"/>
        <v>0.46436063113248105</v>
      </c>
      <c r="K164" s="31">
        <f t="shared" si="58"/>
        <v>0.46436063113248105</v>
      </c>
      <c r="L164" s="31">
        <f t="shared" si="58"/>
        <v>0.46436063113248105</v>
      </c>
      <c r="M164" s="31">
        <f t="shared" si="58"/>
        <v>0.46436063113248105</v>
      </c>
      <c r="N164" s="31">
        <f t="shared" si="58"/>
        <v>0.46436063113248105</v>
      </c>
      <c r="O164" s="174"/>
      <c r="P164" s="178">
        <v>162</v>
      </c>
      <c r="R164" s="30">
        <v>0.42381762023795266</v>
      </c>
      <c r="S164" s="30">
        <v>0.45713993689039062</v>
      </c>
      <c r="T164" s="30">
        <v>0.4439023607460244</v>
      </c>
      <c r="U164" s="30">
        <v>0.44057142147939932</v>
      </c>
      <c r="V164" s="30">
        <v>0.43873386187248575</v>
      </c>
      <c r="W164" s="30">
        <v>0.44479564805494209</v>
      </c>
      <c r="X164" s="30">
        <v>0.44755158910340032</v>
      </c>
      <c r="Y164" s="30">
        <v>0.44524665751828291</v>
      </c>
      <c r="Z164" s="30">
        <v>0.44745410998208301</v>
      </c>
      <c r="AA164" s="30">
        <v>0.44313835605104801</v>
      </c>
      <c r="AB164" s="30">
        <v>0.44037823971385298</v>
      </c>
      <c r="AC164" s="30">
        <v>0.42638488478866743</v>
      </c>
      <c r="AD164" s="30">
        <v>0.45244742162916041</v>
      </c>
      <c r="AE164" s="30">
        <v>0.44061715082506375</v>
      </c>
      <c r="AF164" s="30">
        <v>0.45271762057555354</v>
      </c>
      <c r="AG164" s="30">
        <v>0.44682826788847246</v>
      </c>
      <c r="AH164" s="30">
        <v>0.45201542149564689</v>
      </c>
      <c r="AI164" s="30">
        <v>0.4464027375197227</v>
      </c>
      <c r="AJ164" s="30">
        <v>0.43862936786240148</v>
      </c>
      <c r="AK164" s="30">
        <v>0.43902133767751522</v>
      </c>
      <c r="AL164" s="30">
        <v>0.43647701585188614</v>
      </c>
      <c r="AM164" s="30">
        <v>0.43962692290821337</v>
      </c>
      <c r="AN164" s="30">
        <v>0.45389437066785804</v>
      </c>
      <c r="AO164" s="30">
        <v>0.44425993474703762</v>
      </c>
      <c r="AP164" s="30">
        <v>0.40372588554868494</v>
      </c>
      <c r="AQ164" s="30">
        <v>0.44481289096321819</v>
      </c>
      <c r="AR164" s="30">
        <v>0.44245966585891083</v>
      </c>
      <c r="AS164" s="30">
        <v>0.44290459816855243</v>
      </c>
      <c r="AT164" s="30">
        <v>0.448688905956176</v>
      </c>
      <c r="AU164" s="30">
        <v>0.43982965445396532</v>
      </c>
      <c r="AV164" s="30">
        <v>0.4500217885029455</v>
      </c>
      <c r="AW164" s="30">
        <v>0.45820846274877775</v>
      </c>
      <c r="AX164" s="30">
        <v>0.44786381497226846</v>
      </c>
      <c r="AY164" s="30">
        <v>0.49067198763245296</v>
      </c>
      <c r="AZ164" s="30">
        <v>0.44850949404180862</v>
      </c>
      <c r="BA164" s="30">
        <v>0.44530287863498574</v>
      </c>
      <c r="BB164" s="30">
        <v>0.42476869962767549</v>
      </c>
      <c r="BC164" s="30">
        <v>0.45612132967833618</v>
      </c>
      <c r="BD164" s="30">
        <v>0.44337554057814377</v>
      </c>
      <c r="BE164" s="30">
        <v>0.45682379493569403</v>
      </c>
      <c r="BF164" s="30">
        <v>0.44494767057280865</v>
      </c>
      <c r="BG164" s="30">
        <v>0.44131893231242408</v>
      </c>
      <c r="BH164" s="30">
        <v>0.43709079094380021</v>
      </c>
      <c r="BI164" s="30">
        <v>0.45048620372916154</v>
      </c>
      <c r="BJ164" s="30">
        <v>0.44556299156779983</v>
      </c>
      <c r="BK164" s="30">
        <v>0.42625427330755833</v>
      </c>
      <c r="BL164" s="30">
        <v>0.44494104793733213</v>
      </c>
      <c r="BM164" s="30">
        <v>0.46436063113248105</v>
      </c>
      <c r="BN164" s="30">
        <v>0.44449362529585673</v>
      </c>
      <c r="BO164" s="30">
        <v>0.44342744550240265</v>
      </c>
      <c r="BP164" s="30">
        <v>0.44683231305323856</v>
      </c>
      <c r="BQ164" s="30">
        <v>0.44532584848564594</v>
      </c>
      <c r="BR164" s="30">
        <v>0.48009712300465496</v>
      </c>
      <c r="BS164" s="30">
        <v>0.4358896076051535</v>
      </c>
      <c r="BT164" s="59"/>
      <c r="BU164" s="59"/>
      <c r="BV164" s="59"/>
      <c r="BW164" s="59"/>
    </row>
    <row r="165" spans="2:75" outlineLevel="1" x14ac:dyDescent="0.2">
      <c r="B165" s="2">
        <v>151</v>
      </c>
      <c r="D165">
        <v>94</v>
      </c>
      <c r="E165" t="s">
        <v>127</v>
      </c>
      <c r="F165" s="31"/>
      <c r="G165" s="31">
        <f t="shared" si="57"/>
        <v>0.13103812705228901</v>
      </c>
      <c r="H165" s="31">
        <f t="shared" si="58"/>
        <v>0.13103812705228901</v>
      </c>
      <c r="I165" s="31">
        <f t="shared" si="58"/>
        <v>0.13103812705228901</v>
      </c>
      <c r="J165" s="31">
        <f t="shared" si="58"/>
        <v>0.13103812705228901</v>
      </c>
      <c r="K165" s="31">
        <f t="shared" si="58"/>
        <v>0.13103812705228901</v>
      </c>
      <c r="L165" s="31">
        <f t="shared" si="58"/>
        <v>0.13103812705228901</v>
      </c>
      <c r="M165" s="31">
        <f t="shared" si="58"/>
        <v>0.13103812705228901</v>
      </c>
      <c r="N165" s="31">
        <f t="shared" si="58"/>
        <v>0.13103812705228901</v>
      </c>
      <c r="O165" s="174"/>
      <c r="P165" s="178">
        <v>163</v>
      </c>
      <c r="R165" s="30">
        <v>0.19096276480396263</v>
      </c>
      <c r="S165" s="30">
        <v>0.15665784699970534</v>
      </c>
      <c r="T165" s="30">
        <v>0.1617444919555816</v>
      </c>
      <c r="U165" s="30">
        <v>0.16082604962565611</v>
      </c>
      <c r="V165" s="30">
        <v>0.16310337583390586</v>
      </c>
      <c r="W165" s="30">
        <v>0.16252049393951762</v>
      </c>
      <c r="X165" s="30">
        <v>0.15481466094418173</v>
      </c>
      <c r="Y165" s="30">
        <v>0.15517605381023231</v>
      </c>
      <c r="Z165" s="30">
        <v>0.16256292839174574</v>
      </c>
      <c r="AA165" s="30">
        <v>0.16819202909035297</v>
      </c>
      <c r="AB165" s="30">
        <v>0.16531318919302812</v>
      </c>
      <c r="AC165" s="30">
        <v>0.16915297456674111</v>
      </c>
      <c r="AD165" s="30">
        <v>0.16696938333937167</v>
      </c>
      <c r="AE165" s="30">
        <v>0.16553001458055727</v>
      </c>
      <c r="AF165" s="30">
        <v>0.15509730054549328</v>
      </c>
      <c r="AG165" s="30">
        <v>0.16157425539342624</v>
      </c>
      <c r="AH165" s="30">
        <v>0.15455513331555285</v>
      </c>
      <c r="AI165" s="30">
        <v>0.16160336889525384</v>
      </c>
      <c r="AJ165" s="30">
        <v>0.16456895098040686</v>
      </c>
      <c r="AK165" s="30">
        <v>0.15671309770681655</v>
      </c>
      <c r="AL165" s="30">
        <v>0.17461819600232706</v>
      </c>
      <c r="AM165" s="30">
        <v>0.15973801818190592</v>
      </c>
      <c r="AN165" s="30">
        <v>0.15558244874183169</v>
      </c>
      <c r="AO165" s="30">
        <v>0.16039174713949583</v>
      </c>
      <c r="AP165" s="30">
        <v>0.19340777889018368</v>
      </c>
      <c r="AQ165" s="30">
        <v>0.16028930385074378</v>
      </c>
      <c r="AR165" s="30">
        <v>0.16088555495078627</v>
      </c>
      <c r="AS165" s="30">
        <v>0.16303950431475447</v>
      </c>
      <c r="AT165" s="30">
        <v>0.16588739365653263</v>
      </c>
      <c r="AU165" s="30">
        <v>0.15708779987464641</v>
      </c>
      <c r="AV165" s="30">
        <v>0.15932646742524642</v>
      </c>
      <c r="AW165" s="30">
        <v>0.16040733392949291</v>
      </c>
      <c r="AX165" s="30">
        <v>0.15920812956331759</v>
      </c>
      <c r="AY165" s="30">
        <v>0.13794101340892354</v>
      </c>
      <c r="AZ165" s="30">
        <v>0.16228813491112656</v>
      </c>
      <c r="BA165" s="30">
        <v>0.15851879459963403</v>
      </c>
      <c r="BB165" s="30">
        <v>0.14776809242987449</v>
      </c>
      <c r="BC165" s="30">
        <v>0.15299708425545441</v>
      </c>
      <c r="BD165" s="30">
        <v>0.16051635196057754</v>
      </c>
      <c r="BE165" s="30">
        <v>0.15097438860357479</v>
      </c>
      <c r="BF165" s="30">
        <v>0.16021524631856379</v>
      </c>
      <c r="BG165" s="30">
        <v>0.16787525933291775</v>
      </c>
      <c r="BH165" s="30">
        <v>0.1556297157235631</v>
      </c>
      <c r="BI165" s="30">
        <v>0.15673422967828587</v>
      </c>
      <c r="BJ165" s="30">
        <v>0.15984140060233723</v>
      </c>
      <c r="BK165" s="30">
        <v>0.1755219698118943</v>
      </c>
      <c r="BL165" s="30">
        <v>0.15947803333162081</v>
      </c>
      <c r="BM165" s="30">
        <v>0.13103812705228901</v>
      </c>
      <c r="BN165" s="30">
        <v>0.16304420261765296</v>
      </c>
      <c r="BO165" s="30">
        <v>0.1623917780574746</v>
      </c>
      <c r="BP165" s="30">
        <v>0.15925517629622021</v>
      </c>
      <c r="BQ165" s="30">
        <v>0.16259340762324623</v>
      </c>
      <c r="BR165" s="30">
        <v>0.13324360811210118</v>
      </c>
      <c r="BS165" s="30">
        <v>0.16831921619179602</v>
      </c>
      <c r="BT165" s="59"/>
      <c r="BU165" s="59"/>
      <c r="BV165" s="59"/>
      <c r="BW165" s="59"/>
    </row>
    <row r="166" spans="2:75" outlineLevel="1" x14ac:dyDescent="0.2">
      <c r="B166" s="2">
        <v>152</v>
      </c>
      <c r="D166">
        <v>95</v>
      </c>
      <c r="E166" t="s">
        <v>128</v>
      </c>
      <c r="F166" s="31"/>
      <c r="G166" s="31">
        <f t="shared" si="57"/>
        <v>8.9453099906663405E-2</v>
      </c>
      <c r="H166" s="31">
        <f t="shared" si="58"/>
        <v>8.9453099906663405E-2</v>
      </c>
      <c r="I166" s="31">
        <f t="shared" si="58"/>
        <v>8.9453099906663405E-2</v>
      </c>
      <c r="J166" s="31">
        <f t="shared" si="58"/>
        <v>8.9453099906663405E-2</v>
      </c>
      <c r="K166" s="31">
        <f t="shared" si="58"/>
        <v>8.9453099906663405E-2</v>
      </c>
      <c r="L166" s="31">
        <f t="shared" si="58"/>
        <v>8.9453099906663405E-2</v>
      </c>
      <c r="M166" s="31">
        <f t="shared" si="58"/>
        <v>8.9453099906663405E-2</v>
      </c>
      <c r="N166" s="31">
        <f t="shared" si="58"/>
        <v>8.9453099906663405E-2</v>
      </c>
      <c r="O166" s="174"/>
      <c r="P166" s="178">
        <v>164</v>
      </c>
      <c r="R166" s="30">
        <v>9.4677511393098171E-2</v>
      </c>
      <c r="S166" s="30">
        <v>0.11095634019827018</v>
      </c>
      <c r="T166" s="30">
        <v>9.9479524361308885E-2</v>
      </c>
      <c r="U166" s="30">
        <v>0.11006314761137045</v>
      </c>
      <c r="V166" s="30">
        <v>0.10907159670629264</v>
      </c>
      <c r="W166" s="30">
        <v>0.10179342606131343</v>
      </c>
      <c r="X166" s="30">
        <v>0.10977007445625103</v>
      </c>
      <c r="Y166" s="30">
        <v>0.10876831095024361</v>
      </c>
      <c r="Z166" s="30">
        <v>0.10661130436832145</v>
      </c>
      <c r="AA166" s="30">
        <v>0.1018364785179439</v>
      </c>
      <c r="AB166" s="30">
        <v>0.10395212049695503</v>
      </c>
      <c r="AC166" s="30">
        <v>0.11285150840872868</v>
      </c>
      <c r="AD166" s="30">
        <v>8.6397660773184212E-2</v>
      </c>
      <c r="AE166" s="30">
        <v>0.10466523755598584</v>
      </c>
      <c r="AF166" s="30">
        <v>0.1057203064698805</v>
      </c>
      <c r="AG166" s="30">
        <v>0.10431420693070237</v>
      </c>
      <c r="AH166" s="30">
        <v>9.2676138236125125E-2</v>
      </c>
      <c r="AI166" s="30">
        <v>0.10612395466848289</v>
      </c>
      <c r="AJ166" s="30">
        <v>0.10433170770676883</v>
      </c>
      <c r="AK166" s="30">
        <v>0.11427851674253658</v>
      </c>
      <c r="AL166" s="30">
        <v>0.10573805416740537</v>
      </c>
      <c r="AM166" s="30">
        <v>0.10851015848503008</v>
      </c>
      <c r="AN166" s="30">
        <v>9.9503014400384018E-2</v>
      </c>
      <c r="AO166" s="30">
        <v>0.11689601504617993</v>
      </c>
      <c r="AP166" s="30">
        <v>0.10604040724435995</v>
      </c>
      <c r="AQ166" s="30">
        <v>0.10539415660645776</v>
      </c>
      <c r="AR166" s="30">
        <v>0.10313938778589071</v>
      </c>
      <c r="AS166" s="30">
        <v>0.10524242364690309</v>
      </c>
      <c r="AT166" s="30">
        <v>0.10020252734990942</v>
      </c>
      <c r="AU166" s="30">
        <v>0.10423208482699614</v>
      </c>
      <c r="AV166" s="30">
        <v>0.10628989100841502</v>
      </c>
      <c r="AW166" s="30">
        <v>0.10062789653882867</v>
      </c>
      <c r="AX166" s="30">
        <v>0.10380892089426159</v>
      </c>
      <c r="AY166" s="30">
        <v>0.10317535760217442</v>
      </c>
      <c r="AZ166" s="30">
        <v>0.1083221198069267</v>
      </c>
      <c r="BA166" s="30">
        <v>0.10727913758209669</v>
      </c>
      <c r="BB166" s="30">
        <v>0.11598211536671865</v>
      </c>
      <c r="BC166" s="30">
        <v>0.10317943236699752</v>
      </c>
      <c r="BD166" s="30">
        <v>0.10657520088673479</v>
      </c>
      <c r="BE166" s="30">
        <v>0.10513039650977005</v>
      </c>
      <c r="BF166" s="30">
        <v>0.10578038524992366</v>
      </c>
      <c r="BG166" s="30">
        <v>0.10111247781969618</v>
      </c>
      <c r="BH166" s="30">
        <v>0.10923611475842263</v>
      </c>
      <c r="BI166" s="30">
        <v>0.10739102691223297</v>
      </c>
      <c r="BJ166" s="30">
        <v>0.10708229676935903</v>
      </c>
      <c r="BK166" s="30">
        <v>0.10676639878525551</v>
      </c>
      <c r="BL166" s="30">
        <v>0.10513060531848911</v>
      </c>
      <c r="BM166" s="30">
        <v>8.9453099906663405E-2</v>
      </c>
      <c r="BN166" s="30">
        <v>0.10219327879520154</v>
      </c>
      <c r="BO166" s="30">
        <v>0.10415743115331262</v>
      </c>
      <c r="BP166" s="30">
        <v>0.1042627293398468</v>
      </c>
      <c r="BQ166" s="30">
        <v>0.10388159705056238</v>
      </c>
      <c r="BR166" s="30">
        <v>0.10888926911656939</v>
      </c>
      <c r="BS166" s="30">
        <v>0.10745367871077752</v>
      </c>
      <c r="BT166" s="59"/>
      <c r="BU166" s="59"/>
      <c r="BV166" s="59"/>
      <c r="BW166" s="59"/>
    </row>
    <row r="167" spans="2:75" outlineLevel="1" x14ac:dyDescent="0.2">
      <c r="B167" s="2">
        <v>153</v>
      </c>
      <c r="D167">
        <v>96</v>
      </c>
      <c r="E167" t="s">
        <v>129</v>
      </c>
      <c r="F167" s="31"/>
      <c r="G167" s="31">
        <f t="shared" si="57"/>
        <v>0.12445997451312252</v>
      </c>
      <c r="H167" s="31">
        <f t="shared" si="58"/>
        <v>0.12445997451312252</v>
      </c>
      <c r="I167" s="31">
        <f t="shared" si="58"/>
        <v>0.12445997451312252</v>
      </c>
      <c r="J167" s="31">
        <f t="shared" si="58"/>
        <v>0.12445997451312252</v>
      </c>
      <c r="K167" s="31">
        <f t="shared" si="58"/>
        <v>0.12445997451312252</v>
      </c>
      <c r="L167" s="31">
        <f t="shared" si="58"/>
        <v>0.12445997451312252</v>
      </c>
      <c r="M167" s="31">
        <f t="shared" si="58"/>
        <v>0.12445997451312252</v>
      </c>
      <c r="N167" s="31">
        <f t="shared" si="58"/>
        <v>0.12445997451312252</v>
      </c>
      <c r="O167" s="174"/>
      <c r="P167" s="178">
        <v>165</v>
      </c>
      <c r="R167" s="30">
        <v>0.12150468166324147</v>
      </c>
      <c r="S167" s="30">
        <v>0.12359159685608501</v>
      </c>
      <c r="T167" s="30">
        <v>0.12324787238901624</v>
      </c>
      <c r="U167" s="30">
        <v>0.13217376575351314</v>
      </c>
      <c r="V167" s="30">
        <v>0.12288769765677032</v>
      </c>
      <c r="W167" s="30">
        <v>0.12919440994006814</v>
      </c>
      <c r="X167" s="30">
        <v>0.12487470386764654</v>
      </c>
      <c r="Y167" s="30">
        <v>0.12097350377727345</v>
      </c>
      <c r="Z167" s="30">
        <v>0.13706018401500897</v>
      </c>
      <c r="AA167" s="30">
        <v>0.12870964222518633</v>
      </c>
      <c r="AB167" s="30">
        <v>0.12307953610340672</v>
      </c>
      <c r="AC167" s="30">
        <v>0.13726772631351714</v>
      </c>
      <c r="AD167" s="30">
        <v>0.12198175940059586</v>
      </c>
      <c r="AE167" s="30">
        <v>0.12794174119086588</v>
      </c>
      <c r="AF167" s="30">
        <v>0.12676771898688943</v>
      </c>
      <c r="AG167" s="30">
        <v>0.12171966210426044</v>
      </c>
      <c r="AH167" s="30">
        <v>0.11428480170755995</v>
      </c>
      <c r="AI167" s="30">
        <v>0.12321666434535516</v>
      </c>
      <c r="AJ167" s="30">
        <v>0.13002499084082975</v>
      </c>
      <c r="AK167" s="30">
        <v>0.12618436838216662</v>
      </c>
      <c r="AL167" s="30">
        <v>0.13146065398894646</v>
      </c>
      <c r="AM167" s="30">
        <v>0.1218073782663498</v>
      </c>
      <c r="AN167" s="30">
        <v>0.12595743134646198</v>
      </c>
      <c r="AO167" s="30">
        <v>0.13567249409377924</v>
      </c>
      <c r="AP167" s="30">
        <v>0.12455488549148441</v>
      </c>
      <c r="AQ167" s="30">
        <v>0.12368805787968395</v>
      </c>
      <c r="AR167" s="30">
        <v>0.12460459341251928</v>
      </c>
      <c r="AS167" s="30">
        <v>0.13311598005915859</v>
      </c>
      <c r="AT167" s="30">
        <v>0.12499651430944181</v>
      </c>
      <c r="AU167" s="30">
        <v>0.12617818185698848</v>
      </c>
      <c r="AV167" s="30">
        <v>0.13060779866809447</v>
      </c>
      <c r="AW167" s="30">
        <v>0.1313154023425287</v>
      </c>
      <c r="AX167" s="30">
        <v>0.12893595599785801</v>
      </c>
      <c r="AY167" s="30">
        <v>0.12284409942711516</v>
      </c>
      <c r="AZ167" s="30">
        <v>0.11202169308850274</v>
      </c>
      <c r="BA167" s="30">
        <v>0.12071467044070472</v>
      </c>
      <c r="BB167" s="30">
        <v>0.111167860155029</v>
      </c>
      <c r="BC167" s="30">
        <v>0.12795101592373048</v>
      </c>
      <c r="BD167" s="30">
        <v>0.12693574858162182</v>
      </c>
      <c r="BE167" s="30">
        <v>0.12510208424137748</v>
      </c>
      <c r="BF167" s="30">
        <v>0.12357587300745609</v>
      </c>
      <c r="BG167" s="30">
        <v>0.14193855805786137</v>
      </c>
      <c r="BH167" s="30">
        <v>0.11139862192050343</v>
      </c>
      <c r="BI167" s="30">
        <v>0.12416910854387986</v>
      </c>
      <c r="BJ167" s="30">
        <v>0.12342821347674704</v>
      </c>
      <c r="BK167" s="30">
        <v>0.14249648757510736</v>
      </c>
      <c r="BL167" s="30">
        <v>0.12527638712442601</v>
      </c>
      <c r="BM167" s="30">
        <v>0.12445997451312252</v>
      </c>
      <c r="BN167" s="30">
        <v>0.12100049828728121</v>
      </c>
      <c r="BO167" s="30">
        <v>0.1233185145088953</v>
      </c>
      <c r="BP167" s="30">
        <v>0.12567133584468748</v>
      </c>
      <c r="BQ167" s="30">
        <v>0.12657540754975516</v>
      </c>
      <c r="BR167" s="30">
        <v>0.12362413787767235</v>
      </c>
      <c r="BS167" s="30">
        <v>0.12189278087833144</v>
      </c>
      <c r="BT167" s="59"/>
      <c r="BU167" s="59"/>
      <c r="BV167" s="59"/>
      <c r="BW167" s="59"/>
    </row>
    <row r="168" spans="2:75" outlineLevel="1" x14ac:dyDescent="0.2">
      <c r="B168" s="2">
        <v>154</v>
      </c>
      <c r="D168">
        <v>97</v>
      </c>
      <c r="E168" t="s">
        <v>130</v>
      </c>
      <c r="F168" s="31"/>
      <c r="G168" s="31">
        <f t="shared" si="57"/>
        <v>-0.35637045987491234</v>
      </c>
      <c r="H168" s="31">
        <f t="shared" si="58"/>
        <v>-0.35637045987491234</v>
      </c>
      <c r="I168" s="31">
        <f t="shared" si="58"/>
        <v>-0.35637045987491234</v>
      </c>
      <c r="J168" s="31">
        <f t="shared" si="58"/>
        <v>-0.35637045987491234</v>
      </c>
      <c r="K168" s="31">
        <f t="shared" si="58"/>
        <v>-0.35637045987491234</v>
      </c>
      <c r="L168" s="31">
        <f t="shared" si="58"/>
        <v>-0.35637045987491234</v>
      </c>
      <c r="M168" s="31">
        <f t="shared" si="58"/>
        <v>-0.35637045987491234</v>
      </c>
      <c r="N168" s="31">
        <f t="shared" si="58"/>
        <v>-0.35637045987491234</v>
      </c>
      <c r="O168" s="174"/>
      <c r="P168" s="178">
        <v>166</v>
      </c>
      <c r="R168" s="30">
        <v>-0.37229165620323451</v>
      </c>
      <c r="S168" s="30">
        <v>-0.40029655329034286</v>
      </c>
      <c r="T168" s="30">
        <v>-0.35409746395880048</v>
      </c>
      <c r="U168" s="30">
        <v>-0.38079269995727272</v>
      </c>
      <c r="V168" s="30">
        <v>-0.37238802143178218</v>
      </c>
      <c r="W168" s="30">
        <v>-0.3479372427761262</v>
      </c>
      <c r="X168" s="30">
        <v>-0.39556858220062985</v>
      </c>
      <c r="Y168" s="30">
        <v>-0.41443878646004056</v>
      </c>
      <c r="Z168" s="30">
        <v>-0.33467907529638907</v>
      </c>
      <c r="AA168" s="30">
        <v>-0.39218484854447522</v>
      </c>
      <c r="AB168" s="30">
        <v>-0.37352077511780502</v>
      </c>
      <c r="AC168" s="30">
        <v>-0.36636745662078835</v>
      </c>
      <c r="AD168" s="30">
        <v>-0.45925238847230287</v>
      </c>
      <c r="AE168" s="30">
        <v>-0.42901924253101764</v>
      </c>
      <c r="AF168" s="30">
        <v>-0.37266565684339747</v>
      </c>
      <c r="AG168" s="30">
        <v>-0.37734922005510918</v>
      </c>
      <c r="AH168" s="30">
        <v>-0.35842476957809133</v>
      </c>
      <c r="AI168" s="30">
        <v>-0.35454392671765556</v>
      </c>
      <c r="AJ168" s="30">
        <v>-0.39269300695857801</v>
      </c>
      <c r="AK168" s="30">
        <v>-0.389404678686189</v>
      </c>
      <c r="AL168" s="30">
        <v>-0.31747603649379857</v>
      </c>
      <c r="AM168" s="30">
        <v>-0.22895369706124347</v>
      </c>
      <c r="AN168" s="30">
        <v>-0.43886947995862802</v>
      </c>
      <c r="AO168" s="30">
        <v>-0.37337600290101314</v>
      </c>
      <c r="AP168" s="30">
        <v>-0.40141903726022066</v>
      </c>
      <c r="AQ168" s="30">
        <v>-0.37924679976802611</v>
      </c>
      <c r="AR168" s="30">
        <v>-0.37932477859397951</v>
      </c>
      <c r="AS168" s="30">
        <v>-0.37138961260064557</v>
      </c>
      <c r="AT168" s="30">
        <v>-0.3742197508901331</v>
      </c>
      <c r="AU168" s="30">
        <v>-0.37768395522454962</v>
      </c>
      <c r="AV168" s="30">
        <v>-0.38956149181062166</v>
      </c>
      <c r="AW168" s="30">
        <v>-0.46205209541916481</v>
      </c>
      <c r="AX168" s="30">
        <v>-0.37218652822928527</v>
      </c>
      <c r="AY168" s="30">
        <v>-0.30443575165854886</v>
      </c>
      <c r="AZ168" s="30">
        <v>-0.37415836912025918</v>
      </c>
      <c r="BA168" s="30">
        <v>-0.35102507535006755</v>
      </c>
      <c r="BB168" s="30">
        <v>-0.51829590350545818</v>
      </c>
      <c r="BC168" s="30">
        <v>-0.40931439487207433</v>
      </c>
      <c r="BD168" s="30">
        <v>-0.37469032273540276</v>
      </c>
      <c r="BE168" s="30">
        <v>-0.405987541344832</v>
      </c>
      <c r="BF168" s="30">
        <v>-0.37280827648908577</v>
      </c>
      <c r="BG168" s="30">
        <v>-0.40964494938947582</v>
      </c>
      <c r="BH168" s="30">
        <v>-0.25488962993383857</v>
      </c>
      <c r="BI168" s="30">
        <v>-0.40561202090393783</v>
      </c>
      <c r="BJ168" s="30">
        <v>-0.33851096182861345</v>
      </c>
      <c r="BK168" s="30">
        <v>-0.44696440822760047</v>
      </c>
      <c r="BL168" s="30">
        <v>-0.39134946530999126</v>
      </c>
      <c r="BM168" s="30">
        <v>-0.35637045987491234</v>
      </c>
      <c r="BN168" s="30">
        <v>-0.24160753933709078</v>
      </c>
      <c r="BO168" s="30">
        <v>-0.3760580341659242</v>
      </c>
      <c r="BP168" s="30">
        <v>-0.39025396151577973</v>
      </c>
      <c r="BQ168" s="30">
        <v>-0.38195668509070285</v>
      </c>
      <c r="BR168" s="30">
        <v>-0.34806187446929693</v>
      </c>
      <c r="BS168" s="30">
        <v>-0.34925812609869589</v>
      </c>
      <c r="BT168" s="59"/>
      <c r="BU168" s="59"/>
      <c r="BV168" s="59"/>
      <c r="BW168" s="59"/>
    </row>
    <row r="169" spans="2:75" outlineLevel="1" x14ac:dyDescent="0.2">
      <c r="B169" s="2">
        <v>155</v>
      </c>
      <c r="D169">
        <v>98</v>
      </c>
      <c r="E169" t="s">
        <v>131</v>
      </c>
      <c r="F169" s="31"/>
      <c r="G169" s="31">
        <f t="shared" si="57"/>
        <v>0.20320354247111899</v>
      </c>
      <c r="H169" s="31">
        <f t="shared" si="58"/>
        <v>0.20320354247111899</v>
      </c>
      <c r="I169" s="31">
        <f t="shared" si="58"/>
        <v>0.20320354247111899</v>
      </c>
      <c r="J169" s="31">
        <f t="shared" si="58"/>
        <v>0.20320354247111899</v>
      </c>
      <c r="K169" s="31">
        <f t="shared" si="58"/>
        <v>0.20320354247111899</v>
      </c>
      <c r="L169" s="31">
        <f t="shared" si="58"/>
        <v>0.20320354247111899</v>
      </c>
      <c r="M169" s="31">
        <f t="shared" si="58"/>
        <v>0.20320354247111899</v>
      </c>
      <c r="N169" s="31">
        <f t="shared" si="58"/>
        <v>0.20320354247111899</v>
      </c>
      <c r="O169" s="174"/>
      <c r="P169" s="178">
        <v>167</v>
      </c>
      <c r="R169" s="30">
        <v>0.25107352360474089</v>
      </c>
      <c r="S169" s="30">
        <v>0.22272730217267106</v>
      </c>
      <c r="T169" s="30">
        <v>0.21300959127088095</v>
      </c>
      <c r="U169" s="30">
        <v>0.17335542337902538</v>
      </c>
      <c r="V169" s="30">
        <v>0.18996236641101552</v>
      </c>
      <c r="W169" s="30">
        <v>0.20381579665316127</v>
      </c>
      <c r="X169" s="30">
        <v>0.25152891820417489</v>
      </c>
      <c r="Y169" s="30">
        <v>0.17811555362105094</v>
      </c>
      <c r="Z169" s="30">
        <v>0.20463766697671296</v>
      </c>
      <c r="AA169" s="30">
        <v>0.16958826570242688</v>
      </c>
      <c r="AB169" s="30">
        <v>0.18635031529150531</v>
      </c>
      <c r="AC169" s="30">
        <v>0.18249730011161983</v>
      </c>
      <c r="AD169" s="30">
        <v>0.15794361855622402</v>
      </c>
      <c r="AE169" s="30">
        <v>0.16844599337173957</v>
      </c>
      <c r="AF169" s="30">
        <v>0.11632977868088479</v>
      </c>
      <c r="AG169" s="30">
        <v>0.18855649782772993</v>
      </c>
      <c r="AH169" s="30">
        <v>0.21778015067159809</v>
      </c>
      <c r="AI169" s="30">
        <v>0.1956193740023032</v>
      </c>
      <c r="AJ169" s="30">
        <v>0.18107885978200972</v>
      </c>
      <c r="AK169" s="30">
        <v>0.17302448085604266</v>
      </c>
      <c r="AL169" s="30">
        <v>0.27740749094919742</v>
      </c>
      <c r="AM169" s="30">
        <v>0.23571949757047889</v>
      </c>
      <c r="AN169" s="30">
        <v>0.17421493243426237</v>
      </c>
      <c r="AO169" s="30">
        <v>0.10588288610709412</v>
      </c>
      <c r="AP169" s="30">
        <v>0.18618116751437797</v>
      </c>
      <c r="AQ169" s="30">
        <v>0.19081218843470027</v>
      </c>
      <c r="AR169" s="30">
        <v>0.1805822018903388</v>
      </c>
      <c r="AS169" s="30">
        <v>0.18884973319552725</v>
      </c>
      <c r="AT169" s="30">
        <v>0.18686585189078467</v>
      </c>
      <c r="AU169" s="30">
        <v>0.17512836761040085</v>
      </c>
      <c r="AV169" s="30">
        <v>0.1674170193964844</v>
      </c>
      <c r="AW169" s="30">
        <v>0.17121564819836485</v>
      </c>
      <c r="AX169" s="30">
        <v>0.18869188478016991</v>
      </c>
      <c r="AY169" s="30">
        <v>0.2328630013255388</v>
      </c>
      <c r="AZ169" s="30">
        <v>0.19218571466043591</v>
      </c>
      <c r="BA169" s="30">
        <v>0.20632116545564333</v>
      </c>
      <c r="BB169" s="30">
        <v>0.16659946607288456</v>
      </c>
      <c r="BC169" s="30">
        <v>0.17928178064532294</v>
      </c>
      <c r="BD169" s="30">
        <v>0.19330688239669644</v>
      </c>
      <c r="BE169" s="30">
        <v>0.1859902829732617</v>
      </c>
      <c r="BF169" s="30">
        <v>0.2290697476813679</v>
      </c>
      <c r="BG169" s="30">
        <v>0.16813952291116996</v>
      </c>
      <c r="BH169" s="30">
        <v>0.23846949280649632</v>
      </c>
      <c r="BI169" s="30">
        <v>0.17994301787009193</v>
      </c>
      <c r="BJ169" s="30">
        <v>0.17481390584244072</v>
      </c>
      <c r="BK169" s="30">
        <v>0.15426972026093408</v>
      </c>
      <c r="BL169" s="30">
        <v>0.17867650841945085</v>
      </c>
      <c r="BM169" s="30">
        <v>0.20320354247111899</v>
      </c>
      <c r="BN169" s="30">
        <v>0.30866308158943717</v>
      </c>
      <c r="BO169" s="30">
        <v>0.18276575431779585</v>
      </c>
      <c r="BP169" s="30">
        <v>0.19466101229742394</v>
      </c>
      <c r="BQ169" s="30">
        <v>0.19408398963548201</v>
      </c>
      <c r="BR169" s="30">
        <v>0.20334885650391998</v>
      </c>
      <c r="BS169" s="30">
        <v>0.20491353114258057</v>
      </c>
      <c r="BT169" s="59"/>
      <c r="BU169" s="59"/>
      <c r="BV169" s="59"/>
      <c r="BW169" s="59"/>
    </row>
    <row r="170" spans="2:75" outlineLevel="1" x14ac:dyDescent="0.2">
      <c r="B170" s="2">
        <v>156</v>
      </c>
      <c r="D170">
        <v>99</v>
      </c>
      <c r="E170" t="s">
        <v>132</v>
      </c>
      <c r="F170" s="31"/>
      <c r="G170" s="31">
        <f t="shared" si="57"/>
        <v>0.14636389987504791</v>
      </c>
      <c r="H170" s="31">
        <f t="shared" si="58"/>
        <v>0.14636389987504791</v>
      </c>
      <c r="I170" s="31">
        <f t="shared" si="58"/>
        <v>0.14636389987504791</v>
      </c>
      <c r="J170" s="31">
        <f t="shared" si="58"/>
        <v>0.14636389987504791</v>
      </c>
      <c r="K170" s="31">
        <f t="shared" si="58"/>
        <v>0.14636389987504791</v>
      </c>
      <c r="L170" s="31">
        <f t="shared" si="58"/>
        <v>0.14636389987504791</v>
      </c>
      <c r="M170" s="31">
        <f t="shared" si="58"/>
        <v>0.14636389987504791</v>
      </c>
      <c r="N170" s="31">
        <f t="shared" si="58"/>
        <v>0.14636389987504791</v>
      </c>
      <c r="O170" s="174"/>
      <c r="P170" s="178">
        <v>168</v>
      </c>
      <c r="R170" s="30">
        <v>0.14596830485981666</v>
      </c>
      <c r="S170" s="30">
        <v>0.17177849581388829</v>
      </c>
      <c r="T170" s="30">
        <v>0.15483886501318267</v>
      </c>
      <c r="U170" s="30">
        <v>0.17794974498286584</v>
      </c>
      <c r="V170" s="30">
        <v>0.17188676846649997</v>
      </c>
      <c r="W170" s="30">
        <v>0.16001913836834675</v>
      </c>
      <c r="X170" s="30">
        <v>0.17826995710647331</v>
      </c>
      <c r="Y170" s="30">
        <v>0.17432798980667397</v>
      </c>
      <c r="Z170" s="30">
        <v>0.16941256687878514</v>
      </c>
      <c r="AA170" s="30">
        <v>0.15529711493754556</v>
      </c>
      <c r="AB170" s="30">
        <v>0.16484460359808092</v>
      </c>
      <c r="AC170" s="30">
        <v>0.18664684042524549</v>
      </c>
      <c r="AD170" s="30">
        <v>0.1547561951000799</v>
      </c>
      <c r="AE170" s="30">
        <v>0.16437855724120906</v>
      </c>
      <c r="AF170" s="30">
        <v>0.14311942948519987</v>
      </c>
      <c r="AG170" s="30">
        <v>0.16396621973346462</v>
      </c>
      <c r="AH170" s="30">
        <v>0.13416837582546362</v>
      </c>
      <c r="AI170" s="30">
        <v>0.16890950559847798</v>
      </c>
      <c r="AJ170" s="30">
        <v>0.1640777783447091</v>
      </c>
      <c r="AK170" s="30">
        <v>0.21577666473416468</v>
      </c>
      <c r="AL170" s="30">
        <v>0.15393852902841731</v>
      </c>
      <c r="AM170" s="30">
        <v>0.18140575466897618</v>
      </c>
      <c r="AN170" s="30">
        <v>0.14620866802689342</v>
      </c>
      <c r="AO170" s="30">
        <v>0.20678713176491742</v>
      </c>
      <c r="AP170" s="30">
        <v>0.15656134120190557</v>
      </c>
      <c r="AQ170" s="30">
        <v>0.16404114759948579</v>
      </c>
      <c r="AR170" s="30">
        <v>0.16782890461962829</v>
      </c>
      <c r="AS170" s="30">
        <v>0.16660033235186913</v>
      </c>
      <c r="AT170" s="30">
        <v>0.15194285464472035</v>
      </c>
      <c r="AU170" s="30">
        <v>0.16973497702744425</v>
      </c>
      <c r="AV170" s="30">
        <v>0.16720910089759156</v>
      </c>
      <c r="AW170" s="30">
        <v>0.14751708740856675</v>
      </c>
      <c r="AX170" s="30">
        <v>0.16766663884915775</v>
      </c>
      <c r="AY170" s="30">
        <v>0.16213456734626613</v>
      </c>
      <c r="AZ170" s="30">
        <v>0.17567013467705989</v>
      </c>
      <c r="BA170" s="30">
        <v>0.17125280694478112</v>
      </c>
      <c r="BB170" s="30">
        <v>0.17821555056517674</v>
      </c>
      <c r="BC170" s="30">
        <v>0.16291602092212651</v>
      </c>
      <c r="BD170" s="30">
        <v>0.17114358176948108</v>
      </c>
      <c r="BE170" s="30">
        <v>0.15716899407163007</v>
      </c>
      <c r="BF170" s="30">
        <v>0.16151670357314785</v>
      </c>
      <c r="BG170" s="30">
        <v>0.15569732564767053</v>
      </c>
      <c r="BH170" s="30">
        <v>0.17968558232475068</v>
      </c>
      <c r="BI170" s="30">
        <v>0.16936180917785057</v>
      </c>
      <c r="BJ170" s="30">
        <v>0.17654307212838749</v>
      </c>
      <c r="BK170" s="30">
        <v>0.16679861288402542</v>
      </c>
      <c r="BL170" s="30">
        <v>0.16929474667119218</v>
      </c>
      <c r="BM170" s="30">
        <v>0.14636389987504791</v>
      </c>
      <c r="BN170" s="30">
        <v>0.15542489375565871</v>
      </c>
      <c r="BO170" s="30">
        <v>0.16373590283611791</v>
      </c>
      <c r="BP170" s="30">
        <v>0.16202335231267001</v>
      </c>
      <c r="BQ170" s="30">
        <v>0.1597645481501179</v>
      </c>
      <c r="BR170" s="30">
        <v>0.16900299808417318</v>
      </c>
      <c r="BS170" s="30">
        <v>0.16731089891616763</v>
      </c>
      <c r="BT170" s="59"/>
      <c r="BU170" s="59"/>
      <c r="BV170" s="59"/>
      <c r="BW170" s="59"/>
    </row>
    <row r="171" spans="2:75" outlineLevel="1" x14ac:dyDescent="0.2">
      <c r="B171" s="2">
        <v>157</v>
      </c>
      <c r="D171">
        <v>100</v>
      </c>
      <c r="E171" t="s">
        <v>133</v>
      </c>
      <c r="F171" s="31"/>
      <c r="G171" s="31">
        <f t="shared" si="57"/>
        <v>5.3565988595264846E-2</v>
      </c>
      <c r="H171" s="31">
        <f t="shared" si="58"/>
        <v>5.3565988595264846E-2</v>
      </c>
      <c r="I171" s="31">
        <f t="shared" si="58"/>
        <v>5.3565988595264846E-2</v>
      </c>
      <c r="J171" s="31">
        <f t="shared" si="58"/>
        <v>5.3565988595264846E-2</v>
      </c>
      <c r="K171" s="31">
        <f t="shared" si="58"/>
        <v>5.3565988595264846E-2</v>
      </c>
      <c r="L171" s="31">
        <f t="shared" si="58"/>
        <v>5.3565988595264846E-2</v>
      </c>
      <c r="M171" s="31">
        <f t="shared" si="58"/>
        <v>5.3565988595264846E-2</v>
      </c>
      <c r="N171" s="31">
        <f t="shared" si="58"/>
        <v>5.3565988595264846E-2</v>
      </c>
      <c r="O171" s="174"/>
      <c r="P171" s="178">
        <v>169</v>
      </c>
      <c r="R171" s="30">
        <v>5.503990155228089E-2</v>
      </c>
      <c r="S171" s="30">
        <v>4.916034883349274E-2</v>
      </c>
      <c r="T171" s="30">
        <v>5.3284587002275452E-2</v>
      </c>
      <c r="U171" s="30">
        <v>4.6438770495822568E-2</v>
      </c>
      <c r="V171" s="30">
        <v>5.4123928392651788E-2</v>
      </c>
      <c r="W171" s="30">
        <v>5.3204514285881799E-2</v>
      </c>
      <c r="X171" s="30">
        <v>5.3512745703827136E-2</v>
      </c>
      <c r="Y171" s="30">
        <v>5.2580154946279323E-2</v>
      </c>
      <c r="Z171" s="30">
        <v>5.0296776035877011E-2</v>
      </c>
      <c r="AA171" s="30">
        <v>5.4182273542130122E-2</v>
      </c>
      <c r="AB171" s="30">
        <v>5.4044621134801796E-2</v>
      </c>
      <c r="AC171" s="30">
        <v>5.13127303109433E-2</v>
      </c>
      <c r="AD171" s="30">
        <v>5.288435121579127E-2</v>
      </c>
      <c r="AE171" s="30">
        <v>5.4667101446115196E-2</v>
      </c>
      <c r="AF171" s="30">
        <v>5.147941371628928E-2</v>
      </c>
      <c r="AG171" s="30">
        <v>5.4158651158093707E-2</v>
      </c>
      <c r="AH171" s="30">
        <v>5.8419685387726017E-2</v>
      </c>
      <c r="AI171" s="30">
        <v>5.3813202937880944E-2</v>
      </c>
      <c r="AJ171" s="30">
        <v>5.5239256895829203E-2</v>
      </c>
      <c r="AK171" s="30">
        <v>4.9449949373317037E-2</v>
      </c>
      <c r="AL171" s="30">
        <v>3.92884225511968E-2</v>
      </c>
      <c r="AM171" s="30">
        <v>5.0210375098082127E-2</v>
      </c>
      <c r="AN171" s="30">
        <v>5.2589972630502468E-2</v>
      </c>
      <c r="AO171" s="30">
        <v>4.8389909273165221E-2</v>
      </c>
      <c r="AP171" s="30">
        <v>6.0341732873607445E-2</v>
      </c>
      <c r="AQ171" s="30">
        <v>5.4713049229756505E-2</v>
      </c>
      <c r="AR171" s="30">
        <v>5.0898468907486172E-2</v>
      </c>
      <c r="AS171" s="30">
        <v>5.3265333346367405E-2</v>
      </c>
      <c r="AT171" s="30">
        <v>5.4883074935938692E-2</v>
      </c>
      <c r="AU171" s="30">
        <v>5.2741199780716452E-2</v>
      </c>
      <c r="AV171" s="30">
        <v>5.5237188358003841E-2</v>
      </c>
      <c r="AW171" s="30">
        <v>5.6033918204693167E-2</v>
      </c>
      <c r="AX171" s="30">
        <v>5.0554854145639982E-2</v>
      </c>
      <c r="AY171" s="30">
        <v>5.4390477619424615E-2</v>
      </c>
      <c r="AZ171" s="30">
        <v>5.6170591256039626E-2</v>
      </c>
      <c r="BA171" s="30">
        <v>5.4009750189700778E-2</v>
      </c>
      <c r="BB171" s="30">
        <v>5.4392669295586948E-2</v>
      </c>
      <c r="BC171" s="30">
        <v>5.5090168412796126E-2</v>
      </c>
      <c r="BD171" s="30">
        <v>5.3716614384770489E-2</v>
      </c>
      <c r="BE171" s="30">
        <v>5.3225749366978548E-2</v>
      </c>
      <c r="BF171" s="30">
        <v>5.4270127536606649E-2</v>
      </c>
      <c r="BG171" s="30">
        <v>5.3373379568857682E-2</v>
      </c>
      <c r="BH171" s="30">
        <v>5.5167258833257127E-2</v>
      </c>
      <c r="BI171" s="30">
        <v>4.6101284287109245E-2</v>
      </c>
      <c r="BJ171" s="30">
        <v>5.4131604166514968E-2</v>
      </c>
      <c r="BK171" s="30">
        <v>5.9101216571373683E-2</v>
      </c>
      <c r="BL171" s="30">
        <v>5.4762699359683475E-2</v>
      </c>
      <c r="BM171" s="30">
        <v>5.3565988595264846E-2</v>
      </c>
      <c r="BN171" s="30">
        <v>5.3358879624143984E-2</v>
      </c>
      <c r="BO171" s="30">
        <v>5.5990134811783165E-2</v>
      </c>
      <c r="BP171" s="30">
        <v>5.4452989613549385E-2</v>
      </c>
      <c r="BQ171" s="30">
        <v>5.3965274109464501E-2</v>
      </c>
      <c r="BR171" s="30">
        <v>5.2298936624469383E-2</v>
      </c>
      <c r="BS171" s="30">
        <v>5.5403825613348445E-2</v>
      </c>
      <c r="BT171" s="59"/>
      <c r="BU171" s="59"/>
      <c r="BV171" s="59"/>
      <c r="BW171" s="59"/>
    </row>
    <row r="172" spans="2:75" outlineLevel="1" x14ac:dyDescent="0.2">
      <c r="B172" s="2">
        <v>158</v>
      </c>
      <c r="D172">
        <v>101</v>
      </c>
      <c r="E172" t="s">
        <v>134</v>
      </c>
      <c r="F172" s="31"/>
      <c r="G172" s="31">
        <f t="shared" si="57"/>
        <v>1.3022518819600537E-2</v>
      </c>
      <c r="H172" s="31">
        <f t="shared" si="58"/>
        <v>1.3022518819600537E-2</v>
      </c>
      <c r="I172" s="31">
        <f t="shared" si="58"/>
        <v>1.3022518819600537E-2</v>
      </c>
      <c r="J172" s="31">
        <f t="shared" si="58"/>
        <v>1.3022518819600537E-2</v>
      </c>
      <c r="K172" s="31">
        <f t="shared" si="58"/>
        <v>1.3022518819600537E-2</v>
      </c>
      <c r="L172" s="31">
        <f t="shared" si="58"/>
        <v>1.3022518819600537E-2</v>
      </c>
      <c r="M172" s="31">
        <f t="shared" si="58"/>
        <v>1.3022518819600537E-2</v>
      </c>
      <c r="N172" s="31">
        <f t="shared" si="58"/>
        <v>1.3022518819600537E-2</v>
      </c>
      <c r="O172" s="174"/>
      <c r="P172" s="178">
        <v>170</v>
      </c>
      <c r="R172" s="30">
        <v>8.1411608494639243E-3</v>
      </c>
      <c r="S172" s="30">
        <v>8.3780809469955475E-3</v>
      </c>
      <c r="T172" s="30">
        <v>9.7871670027535052E-3</v>
      </c>
      <c r="U172" s="30">
        <v>1.635269041024201E-2</v>
      </c>
      <c r="V172" s="30">
        <v>9.421783718003951E-3</v>
      </c>
      <c r="W172" s="30">
        <v>1.0619573680694994E-2</v>
      </c>
      <c r="X172" s="30">
        <v>9.2589979425976576E-3</v>
      </c>
      <c r="Y172" s="30">
        <v>1.0484673502828501E-2</v>
      </c>
      <c r="Z172" s="30">
        <v>1.3605974269170984E-2</v>
      </c>
      <c r="AA172" s="30">
        <v>9.5944400375493899E-3</v>
      </c>
      <c r="AB172" s="30">
        <v>9.5187289016650523E-3</v>
      </c>
      <c r="AC172" s="30">
        <v>1.0491982213276518E-2</v>
      </c>
      <c r="AD172" s="30">
        <v>1.0884982180299985E-2</v>
      </c>
      <c r="AE172" s="30">
        <v>7.9388349901480249E-3</v>
      </c>
      <c r="AF172" s="30">
        <v>1.1006053941147842E-2</v>
      </c>
      <c r="AG172" s="30">
        <v>9.4711672338345654E-3</v>
      </c>
      <c r="AH172" s="30">
        <v>8.0165151496298659E-3</v>
      </c>
      <c r="AI172" s="30">
        <v>9.6281305977349296E-3</v>
      </c>
      <c r="AJ172" s="30">
        <v>8.7768246463334476E-3</v>
      </c>
      <c r="AK172" s="30">
        <v>1.1464544361095563E-2</v>
      </c>
      <c r="AL172" s="30">
        <v>2.5779559549943265E-2</v>
      </c>
      <c r="AM172" s="30">
        <v>1.1840717811787527E-2</v>
      </c>
      <c r="AN172" s="30">
        <v>1.1165903805033572E-2</v>
      </c>
      <c r="AO172" s="30">
        <v>1.306357983546147E-2</v>
      </c>
      <c r="AP172" s="30">
        <v>7.0053012385223878E-3</v>
      </c>
      <c r="AQ172" s="30">
        <v>9.4875654709910551E-3</v>
      </c>
      <c r="AR172" s="30">
        <v>1.07932400511217E-2</v>
      </c>
      <c r="AS172" s="30">
        <v>1.0124985957135957E-2</v>
      </c>
      <c r="AT172" s="30">
        <v>9.1358843325688444E-3</v>
      </c>
      <c r="AU172" s="30">
        <v>1.1020866526093354E-2</v>
      </c>
      <c r="AV172" s="30">
        <v>1.0118646189356317E-2</v>
      </c>
      <c r="AW172" s="30">
        <v>9.9902254520090605E-3</v>
      </c>
      <c r="AX172" s="30">
        <v>1.0346625185687741E-2</v>
      </c>
      <c r="AY172" s="30">
        <v>9.2014059929463876E-3</v>
      </c>
      <c r="AZ172" s="30">
        <v>7.9296125178026644E-3</v>
      </c>
      <c r="BA172" s="30">
        <v>9.5805310949350631E-3</v>
      </c>
      <c r="BB172" s="30">
        <v>6.4690505508058771E-3</v>
      </c>
      <c r="BC172" s="30">
        <v>8.6619930215187102E-3</v>
      </c>
      <c r="BD172" s="30">
        <v>1.0171824601749035E-2</v>
      </c>
      <c r="BE172" s="30">
        <v>1.0145632960995909E-2</v>
      </c>
      <c r="BF172" s="30">
        <v>9.3677093679656043E-3</v>
      </c>
      <c r="BG172" s="30">
        <v>1.1248129432982201E-2</v>
      </c>
      <c r="BH172" s="30">
        <v>8.9178394128427985E-3</v>
      </c>
      <c r="BI172" s="30">
        <v>1.8022794006242293E-2</v>
      </c>
      <c r="BJ172" s="30">
        <v>9.3352609250269558E-3</v>
      </c>
      <c r="BK172" s="30">
        <v>6.5931192565729102E-3</v>
      </c>
      <c r="BL172" s="30">
        <v>9.537342017168271E-3</v>
      </c>
      <c r="BM172" s="30">
        <v>1.3022518819600537E-2</v>
      </c>
      <c r="BN172" s="30">
        <v>9.8020658333177746E-3</v>
      </c>
      <c r="BO172" s="30">
        <v>8.7628386700441263E-3</v>
      </c>
      <c r="BP172" s="30">
        <v>9.9897516161615574E-3</v>
      </c>
      <c r="BQ172" s="30">
        <v>9.7205101496112833E-3</v>
      </c>
      <c r="BR172" s="30">
        <v>1.0697811739488916E-2</v>
      </c>
      <c r="BS172" s="30">
        <v>8.3371804494174473E-3</v>
      </c>
      <c r="BT172" s="59"/>
      <c r="BU172" s="59"/>
      <c r="BV172" s="59"/>
      <c r="BW172" s="59"/>
    </row>
    <row r="173" spans="2:75" outlineLevel="1" x14ac:dyDescent="0.2">
      <c r="B173" s="2">
        <v>159</v>
      </c>
      <c r="D173">
        <v>102</v>
      </c>
      <c r="E173" t="s">
        <v>135</v>
      </c>
      <c r="F173" s="31"/>
      <c r="G173" s="31">
        <f t="shared" si="57"/>
        <v>8.631702700449273E-4</v>
      </c>
      <c r="H173" s="31">
        <f t="shared" si="58"/>
        <v>8.631702700449273E-4</v>
      </c>
      <c r="I173" s="31">
        <f t="shared" si="58"/>
        <v>8.631702700449273E-4</v>
      </c>
      <c r="J173" s="31">
        <f t="shared" si="58"/>
        <v>8.631702700449273E-4</v>
      </c>
      <c r="K173" s="31">
        <f t="shared" si="58"/>
        <v>8.631702700449273E-4</v>
      </c>
      <c r="L173" s="31">
        <f t="shared" si="58"/>
        <v>8.631702700449273E-4</v>
      </c>
      <c r="M173" s="31">
        <f t="shared" si="58"/>
        <v>8.631702700449273E-4</v>
      </c>
      <c r="N173" s="31">
        <f t="shared" si="58"/>
        <v>8.631702700449273E-4</v>
      </c>
      <c r="O173" s="174"/>
      <c r="P173" s="178">
        <v>171</v>
      </c>
      <c r="R173" s="30">
        <v>4.0338828404695715E-4</v>
      </c>
      <c r="S173" s="30">
        <v>5.9946940642715829E-3</v>
      </c>
      <c r="T173" s="30">
        <v>-6.5025914175914634E-4</v>
      </c>
      <c r="U173" s="30">
        <v>1.6759843612100256E-3</v>
      </c>
      <c r="V173" s="30">
        <v>-2.6035614297739706E-4</v>
      </c>
      <c r="W173" s="30">
        <v>-2.2490720512663431E-4</v>
      </c>
      <c r="X173" s="30">
        <v>8.5376572339093681E-4</v>
      </c>
      <c r="Y173" s="30">
        <v>-9.4108140005183527E-4</v>
      </c>
      <c r="Z173" s="30">
        <v>6.8268178762295739E-4</v>
      </c>
      <c r="AA173" s="30">
        <v>3.4373713503621506E-5</v>
      </c>
      <c r="AB173" s="30">
        <v>1.0600679838934646E-4</v>
      </c>
      <c r="AC173" s="30">
        <v>2.2701363569527511E-3</v>
      </c>
      <c r="AD173" s="30">
        <v>-3.2346528351723247E-4</v>
      </c>
      <c r="AE173" s="30">
        <v>6.1302371553551005E-5</v>
      </c>
      <c r="AF173" s="30">
        <v>1.140042255446172E-3</v>
      </c>
      <c r="AG173" s="30">
        <v>-2.1441362403668007E-4</v>
      </c>
      <c r="AH173" s="30">
        <v>-2.3827479727646372E-3</v>
      </c>
      <c r="AI173" s="30">
        <v>-1.5707053355296097E-5</v>
      </c>
      <c r="AJ173" s="30">
        <v>-3.8825942909598288E-4</v>
      </c>
      <c r="AK173" s="30">
        <v>2.7192736585223976E-3</v>
      </c>
      <c r="AL173" s="30">
        <v>-1.4134374886796142E-3</v>
      </c>
      <c r="AM173" s="30">
        <v>8.9397456847595258E-4</v>
      </c>
      <c r="AN173" s="30">
        <v>-1.1294551958965504E-3</v>
      </c>
      <c r="AO173" s="30">
        <v>1.2109405594558365E-3</v>
      </c>
      <c r="AP173" s="30">
        <v>-1.094344426412347E-3</v>
      </c>
      <c r="AQ173" s="30">
        <v>-9.2664484729276797E-5</v>
      </c>
      <c r="AR173" s="30">
        <v>2.0223953221643332E-3</v>
      </c>
      <c r="AS173" s="30">
        <v>3.1725297581755574E-4</v>
      </c>
      <c r="AT173" s="30">
        <v>-4.4748950522163766E-4</v>
      </c>
      <c r="AU173" s="30">
        <v>-3.0347596960900169E-4</v>
      </c>
      <c r="AV173" s="30">
        <v>-1.0413741656456477E-4</v>
      </c>
      <c r="AW173" s="30">
        <v>-2.2259690703941293E-3</v>
      </c>
      <c r="AX173" s="30">
        <v>2.5923324333866349E-3</v>
      </c>
      <c r="AY173" s="30">
        <v>3.2685217636735375E-4</v>
      </c>
      <c r="AZ173" s="30">
        <v>1.4274970927439234E-3</v>
      </c>
      <c r="BA173" s="30">
        <v>-2.4676475388385466E-4</v>
      </c>
      <c r="BB173" s="30">
        <v>-1.4618171876717989E-4</v>
      </c>
      <c r="BC173" s="30">
        <v>-1.2931521650270394E-3</v>
      </c>
      <c r="BD173" s="30">
        <v>-1.8589471029353821E-4</v>
      </c>
      <c r="BE173" s="30">
        <v>3.9913554246706617E-5</v>
      </c>
      <c r="BF173" s="30">
        <v>-3.7943535359061253E-4</v>
      </c>
      <c r="BG173" s="30">
        <v>-1.6964015473627803E-4</v>
      </c>
      <c r="BH173" s="30">
        <v>-3.2773297847610294E-4</v>
      </c>
      <c r="BI173" s="30">
        <v>-5.7988406067078779E-3</v>
      </c>
      <c r="BJ173" s="30">
        <v>-4.2344457436627181E-4</v>
      </c>
      <c r="BK173" s="30">
        <v>-3.7832146181729365E-4</v>
      </c>
      <c r="BL173" s="30">
        <v>-5.761489034696865E-4</v>
      </c>
      <c r="BM173" s="30">
        <v>8.631702700449273E-4</v>
      </c>
      <c r="BN173" s="30">
        <v>1.687118599302817E-5</v>
      </c>
      <c r="BO173" s="30">
        <v>-1.367785384319864E-3</v>
      </c>
      <c r="BP173" s="30">
        <v>-7.2531054784727433E-4</v>
      </c>
      <c r="BQ173" s="30">
        <v>-1.6300306147759569E-4</v>
      </c>
      <c r="BR173" s="30">
        <v>-5.0436281801816141E-4</v>
      </c>
      <c r="BS173" s="30">
        <v>-5.7365548392321331E-4</v>
      </c>
      <c r="BT173" s="59"/>
      <c r="BU173" s="59"/>
      <c r="BV173" s="59"/>
      <c r="BW173" s="59"/>
    </row>
    <row r="174" spans="2:75" outlineLevel="1" x14ac:dyDescent="0.2">
      <c r="B174" s="2">
        <v>160</v>
      </c>
      <c r="D174">
        <v>103</v>
      </c>
      <c r="E174" t="s">
        <v>136</v>
      </c>
      <c r="F174" s="31"/>
      <c r="G174" s="31">
        <f t="shared" si="57"/>
        <v>0.1136957198299523</v>
      </c>
      <c r="H174" s="31">
        <f t="shared" si="58"/>
        <v>0.1136957198299523</v>
      </c>
      <c r="I174" s="31">
        <f t="shared" si="58"/>
        <v>0.1136957198299523</v>
      </c>
      <c r="J174" s="31">
        <f t="shared" si="58"/>
        <v>0.1136957198299523</v>
      </c>
      <c r="K174" s="31">
        <f t="shared" si="58"/>
        <v>0.1136957198299523</v>
      </c>
      <c r="L174" s="31">
        <f t="shared" si="58"/>
        <v>0.1136957198299523</v>
      </c>
      <c r="M174" s="31">
        <f t="shared" si="58"/>
        <v>0.1136957198299523</v>
      </c>
      <c r="N174" s="31">
        <f t="shared" si="58"/>
        <v>0.1136957198299523</v>
      </c>
      <c r="O174" s="174"/>
      <c r="P174" s="178">
        <v>172</v>
      </c>
      <c r="R174" s="30">
        <v>0.10194906102051043</v>
      </c>
      <c r="S174" s="30">
        <v>0.13797223539543702</v>
      </c>
      <c r="T174" s="30">
        <v>0.11557135318483555</v>
      </c>
      <c r="U174" s="30">
        <v>0.15689125870107565</v>
      </c>
      <c r="V174" s="30">
        <v>0.1420445459839475</v>
      </c>
      <c r="W174" s="30">
        <v>0.11784423877075456</v>
      </c>
      <c r="X174" s="30">
        <v>0.12466894617253094</v>
      </c>
      <c r="Y174" s="30">
        <v>0.16991427230225328</v>
      </c>
      <c r="Z174" s="30">
        <v>0.11405953951133221</v>
      </c>
      <c r="AA174" s="30">
        <v>0.15457317439348905</v>
      </c>
      <c r="AB174" s="30">
        <v>0.14168298109989297</v>
      </c>
      <c r="AC174" s="30">
        <v>0.14857425884810532</v>
      </c>
      <c r="AD174" s="30">
        <v>0.20277109741824062</v>
      </c>
      <c r="AE174" s="30">
        <v>0.17821776452137159</v>
      </c>
      <c r="AF174" s="30">
        <v>0.16927832986658353</v>
      </c>
      <c r="AG174" s="30">
        <v>0.14169574192628809</v>
      </c>
      <c r="AH174" s="30">
        <v>0.10564678612297607</v>
      </c>
      <c r="AI174" s="30">
        <v>0.12594028554582348</v>
      </c>
      <c r="AJ174" s="30">
        <v>0.15376739376769985</v>
      </c>
      <c r="AK174" s="30">
        <v>0.17713174311737548</v>
      </c>
      <c r="AL174" s="30">
        <v>6.3150409965432669E-2</v>
      </c>
      <c r="AM174" s="30">
        <v>5.6930975555831653E-2</v>
      </c>
      <c r="AN174" s="30">
        <v>0.17368009391936112</v>
      </c>
      <c r="AO174" s="30">
        <v>0.2065999902162769</v>
      </c>
      <c r="AP174" s="30">
        <v>0.14619652124988428</v>
      </c>
      <c r="AQ174" s="30">
        <v>0.141222278744879</v>
      </c>
      <c r="AR174" s="30">
        <v>0.1482847141632227</v>
      </c>
      <c r="AS174" s="30">
        <v>0.1401574964782081</v>
      </c>
      <c r="AT174" s="30">
        <v>0.13473180879929952</v>
      </c>
      <c r="AU174" s="30">
        <v>0.15126628844982973</v>
      </c>
      <c r="AV174" s="30">
        <v>0.15909842334365082</v>
      </c>
      <c r="AW174" s="30">
        <v>0.18397040305579559</v>
      </c>
      <c r="AX174" s="30">
        <v>0.14104798504886482</v>
      </c>
      <c r="AY174" s="30">
        <v>8.3835597524175937E-2</v>
      </c>
      <c r="AZ174" s="30">
        <v>0.14433696871551771</v>
      </c>
      <c r="BA174" s="30">
        <v>0.12437820874556793</v>
      </c>
      <c r="BB174" s="30">
        <v>0.2326447049863789</v>
      </c>
      <c r="BC174" s="30">
        <v>0.16333677799130095</v>
      </c>
      <c r="BD174" s="30">
        <v>0.14207316580340745</v>
      </c>
      <c r="BE174" s="30">
        <v>0.15314585004078135</v>
      </c>
      <c r="BF174" s="30">
        <v>0.11920026770553258</v>
      </c>
      <c r="BG174" s="30">
        <v>0.1644240448695794</v>
      </c>
      <c r="BH174" s="30">
        <v>6.0242307161694902E-2</v>
      </c>
      <c r="BI174" s="30">
        <v>0.16295763663883825</v>
      </c>
      <c r="BJ174" s="30">
        <v>0.13835080358585455</v>
      </c>
      <c r="BK174" s="30">
        <v>0.19561400337153279</v>
      </c>
      <c r="BL174" s="30">
        <v>0.15732468491725349</v>
      </c>
      <c r="BM174" s="30">
        <v>0.1136957198299523</v>
      </c>
      <c r="BN174" s="30">
        <v>1.0267065243983853E-2</v>
      </c>
      <c r="BO174" s="30">
        <v>0.14373198907844248</v>
      </c>
      <c r="BP174" s="30">
        <v>0.14463975314387012</v>
      </c>
      <c r="BQ174" s="30">
        <v>0.13961842490702145</v>
      </c>
      <c r="BR174" s="30">
        <v>0.12197014541504286</v>
      </c>
      <c r="BS174" s="30">
        <v>0.12037419191948384</v>
      </c>
      <c r="BT174" s="59"/>
      <c r="BU174" s="59"/>
      <c r="BV174" s="59"/>
      <c r="BW174" s="59"/>
    </row>
    <row r="175" spans="2:75" outlineLevel="1" x14ac:dyDescent="0.2">
      <c r="B175" s="2">
        <v>161</v>
      </c>
      <c r="D175">
        <v>104</v>
      </c>
      <c r="E175" t="s">
        <v>137</v>
      </c>
      <c r="F175" s="31"/>
      <c r="G175" s="31">
        <f t="shared" si="57"/>
        <v>8.3766530586805971E-2</v>
      </c>
      <c r="H175" s="31">
        <f t="shared" si="58"/>
        <v>8.3766530586805971E-2</v>
      </c>
      <c r="I175" s="31">
        <f t="shared" si="58"/>
        <v>8.3766530586805971E-2</v>
      </c>
      <c r="J175" s="31">
        <f t="shared" si="58"/>
        <v>8.3766530586805971E-2</v>
      </c>
      <c r="K175" s="31">
        <f t="shared" si="58"/>
        <v>8.3766530586805971E-2</v>
      </c>
      <c r="L175" s="31">
        <f t="shared" si="58"/>
        <v>8.3766530586805971E-2</v>
      </c>
      <c r="M175" s="31">
        <f t="shared" si="58"/>
        <v>8.3766530586805971E-2</v>
      </c>
      <c r="N175" s="31">
        <f t="shared" si="58"/>
        <v>8.3766530586805971E-2</v>
      </c>
      <c r="O175" s="174"/>
      <c r="P175" s="178">
        <v>173</v>
      </c>
      <c r="R175" s="30">
        <v>9.1189738655948011E-2</v>
      </c>
      <c r="S175" s="30">
        <v>0.10143528458581824</v>
      </c>
      <c r="T175" s="30">
        <v>7.0267007453026831E-2</v>
      </c>
      <c r="U175" s="30">
        <v>5.232124614429616E-2</v>
      </c>
      <c r="V175" s="30">
        <v>6.003319427512703E-2</v>
      </c>
      <c r="W175" s="30">
        <v>6.051504417461831E-2</v>
      </c>
      <c r="X175" s="30">
        <v>0.10565182817113133</v>
      </c>
      <c r="Y175" s="30">
        <v>7.102823441438598E-2</v>
      </c>
      <c r="Z175" s="30">
        <v>5.0262202405579666E-2</v>
      </c>
      <c r="AA175" s="30">
        <v>6.6071035432867714E-2</v>
      </c>
      <c r="AB175" s="30">
        <v>6.2218358729399931E-2</v>
      </c>
      <c r="AC175" s="30">
        <v>4.3348258892874789E-2</v>
      </c>
      <c r="AD175" s="30">
        <v>8.7725060705797123E-2</v>
      </c>
      <c r="AE175" s="30">
        <v>7.7925564110140705E-2</v>
      </c>
      <c r="AF175" s="30">
        <v>3.6828671976821645E-2</v>
      </c>
      <c r="AG175" s="30">
        <v>6.7324079211322413E-2</v>
      </c>
      <c r="AH175" s="30">
        <v>8.8855714342797237E-2</v>
      </c>
      <c r="AI175" s="30">
        <v>5.8278593670142348E-2</v>
      </c>
      <c r="AJ175" s="30">
        <v>6.8984448296552911E-2</v>
      </c>
      <c r="AK175" s="30">
        <v>3.8329632195606367E-2</v>
      </c>
      <c r="AL175" s="30">
        <v>8.4004659034318335E-2</v>
      </c>
      <c r="AM175" s="30">
        <v>2.2877463026163211E-2</v>
      </c>
      <c r="AN175" s="30">
        <v>9.9120475637581668E-2</v>
      </c>
      <c r="AO175" s="30">
        <v>2.250803236897532E-2</v>
      </c>
      <c r="AP175" s="30">
        <v>6.5547648484522603E-2</v>
      </c>
      <c r="AQ175" s="30">
        <v>6.9628395848584726E-2</v>
      </c>
      <c r="AR175" s="30">
        <v>6.0882088759193681E-2</v>
      </c>
      <c r="AS175" s="30">
        <v>6.2872155189259829E-2</v>
      </c>
      <c r="AT175" s="30">
        <v>7.281052872589204E-2</v>
      </c>
      <c r="AU175" s="30">
        <v>5.5763489209087289E-2</v>
      </c>
      <c r="AV175" s="30">
        <v>6.450385986571594E-2</v>
      </c>
      <c r="AW175" s="30">
        <v>0.10485309734642859</v>
      </c>
      <c r="AX175" s="30">
        <v>6.259227882158809E-2</v>
      </c>
      <c r="AY175" s="30">
        <v>6.8599197531240746E-2</v>
      </c>
      <c r="AZ175" s="30">
        <v>5.8453936704806808E-2</v>
      </c>
      <c r="BA175" s="30">
        <v>6.0821786295606181E-2</v>
      </c>
      <c r="BB175" s="30">
        <v>0.10871200396356162</v>
      </c>
      <c r="BC175" s="30">
        <v>8.1234353309591445E-2</v>
      </c>
      <c r="BD175" s="30">
        <v>6.3907524365019161E-2</v>
      </c>
      <c r="BE175" s="30">
        <v>8.6219061139922698E-2</v>
      </c>
      <c r="BF175" s="30">
        <v>8.4039391655790538E-2</v>
      </c>
      <c r="BG175" s="30">
        <v>7.2918304926018515E-2</v>
      </c>
      <c r="BH175" s="30">
        <v>3.3864956833131898E-2</v>
      </c>
      <c r="BI175" s="30">
        <v>6.8816641732062048E-2</v>
      </c>
      <c r="BJ175" s="30">
        <v>3.5810646123854012E-2</v>
      </c>
      <c r="BK175" s="30">
        <v>7.6883631560121374E-2</v>
      </c>
      <c r="BL175" s="30">
        <v>6.4616493049869009E-2</v>
      </c>
      <c r="BM175" s="30">
        <v>8.3766530586805971E-2</v>
      </c>
      <c r="BN175" s="30">
        <v>6.3660439793258597E-2</v>
      </c>
      <c r="BO175" s="30">
        <v>6.2914230789096276E-2</v>
      </c>
      <c r="BP175" s="30">
        <v>7.6790539792661316E-2</v>
      </c>
      <c r="BQ175" s="30">
        <v>7.3163749094575195E-2</v>
      </c>
      <c r="BR175" s="30">
        <v>7.1904631761291124E-2</v>
      </c>
      <c r="BS175" s="30">
        <v>5.8429286772212735E-2</v>
      </c>
      <c r="BT175" s="59"/>
      <c r="BU175" s="59"/>
      <c r="BV175" s="59"/>
      <c r="BW175" s="59"/>
    </row>
    <row r="176" spans="2:75" outlineLevel="1" x14ac:dyDescent="0.2">
      <c r="B176" s="2">
        <v>162</v>
      </c>
      <c r="D176">
        <v>105</v>
      </c>
      <c r="E176" t="s">
        <v>138</v>
      </c>
      <c r="F176" s="31"/>
      <c r="G176" s="31">
        <f t="shared" si="57"/>
        <v>-0.20256662124834143</v>
      </c>
      <c r="H176" s="31">
        <f t="shared" si="58"/>
        <v>-0.20256662124834143</v>
      </c>
      <c r="I176" s="31">
        <f t="shared" si="58"/>
        <v>-0.20256662124834143</v>
      </c>
      <c r="J176" s="31">
        <f t="shared" si="58"/>
        <v>-0.20256662124834143</v>
      </c>
      <c r="K176" s="31">
        <f t="shared" si="58"/>
        <v>-0.20256662124834143</v>
      </c>
      <c r="L176" s="31">
        <f t="shared" si="58"/>
        <v>-0.20256662124834143</v>
      </c>
      <c r="M176" s="31">
        <f t="shared" si="58"/>
        <v>-0.20256662124834143</v>
      </c>
      <c r="N176" s="31">
        <f t="shared" si="58"/>
        <v>-0.20256662124834143</v>
      </c>
      <c r="O176" s="174"/>
      <c r="P176" s="178">
        <v>174</v>
      </c>
      <c r="R176" s="30">
        <v>-0.20663672686964946</v>
      </c>
      <c r="S176" s="30">
        <v>-0.23963911110966085</v>
      </c>
      <c r="T176" s="30">
        <v>-0.19377556722487993</v>
      </c>
      <c r="U176" s="30">
        <v>-0.19667267056573109</v>
      </c>
      <c r="V176" s="30">
        <v>-0.19832146792901736</v>
      </c>
      <c r="W176" s="30">
        <v>-0.18759065264887106</v>
      </c>
      <c r="X176" s="30">
        <v>-0.24875118665730625</v>
      </c>
      <c r="Y176" s="30">
        <v>-0.21250333013948025</v>
      </c>
      <c r="Z176" s="30">
        <v>-0.18345276323003798</v>
      </c>
      <c r="AA176" s="30">
        <v>-0.18794898767840035</v>
      </c>
      <c r="AB176" s="30">
        <v>-0.19434568462543164</v>
      </c>
      <c r="AC176" s="30">
        <v>-0.1965192649703878</v>
      </c>
      <c r="AD176" s="30">
        <v>-0.21876341378886505</v>
      </c>
      <c r="AE176" s="30">
        <v>-0.20941867398814357</v>
      </c>
      <c r="AF176" s="30">
        <v>-0.15025749458548762</v>
      </c>
      <c r="AG176" s="30">
        <v>-0.19831640106704812</v>
      </c>
      <c r="AH176" s="30">
        <v>-0.19063932476945222</v>
      </c>
      <c r="AI176" s="30">
        <v>-0.19298885908759725</v>
      </c>
      <c r="AJ176" s="30">
        <v>-0.19992696853124642</v>
      </c>
      <c r="AK176" s="30">
        <v>-0.21717851527880416</v>
      </c>
      <c r="AL176" s="30">
        <v>-0.20481699911382095</v>
      </c>
      <c r="AM176" s="30">
        <v>-0.17420665482110415</v>
      </c>
      <c r="AN176" s="30">
        <v>-0.2116235581971142</v>
      </c>
      <c r="AO176" s="30">
        <v>-0.19950805269641952</v>
      </c>
      <c r="AP176" s="30">
        <v>-0.18735165460066494</v>
      </c>
      <c r="AQ176" s="30">
        <v>-0.19997360443550533</v>
      </c>
      <c r="AR176" s="30">
        <v>-0.19546489563692088</v>
      </c>
      <c r="AS176" s="30">
        <v>-0.1965347725693373</v>
      </c>
      <c r="AT176" s="30">
        <v>-0.19131545113638782</v>
      </c>
      <c r="AU176" s="30">
        <v>-0.19213129090158865</v>
      </c>
      <c r="AV176" s="30">
        <v>-0.19817626582076298</v>
      </c>
      <c r="AW176" s="30">
        <v>-0.21813974871200364</v>
      </c>
      <c r="AX176" s="30">
        <v>-0.19709701505492419</v>
      </c>
      <c r="AY176" s="30">
        <v>-0.19706067365865154</v>
      </c>
      <c r="AZ176" s="30">
        <v>-0.20101963201828435</v>
      </c>
      <c r="BA176" s="30">
        <v>-0.19938526215996488</v>
      </c>
      <c r="BB176" s="30">
        <v>-0.25473357491781701</v>
      </c>
      <c r="BC176" s="30">
        <v>-0.21195870004978368</v>
      </c>
      <c r="BD176" s="30">
        <v>-0.20210733169486494</v>
      </c>
      <c r="BE176" s="30">
        <v>-0.2089484017558583</v>
      </c>
      <c r="BF176" s="30">
        <v>-0.21329347547462973</v>
      </c>
      <c r="BG176" s="30">
        <v>-0.19593447283208443</v>
      </c>
      <c r="BH176" s="30">
        <v>-0.18136915734086642</v>
      </c>
      <c r="BI176" s="30">
        <v>-0.20477978882980941</v>
      </c>
      <c r="BJ176" s="30">
        <v>-0.18160352832288848</v>
      </c>
      <c r="BK176" s="30">
        <v>-0.21056030938333606</v>
      </c>
      <c r="BL176" s="30">
        <v>-0.20156858548674542</v>
      </c>
      <c r="BM176" s="30">
        <v>-0.20256662124834143</v>
      </c>
      <c r="BN176" s="30">
        <v>-0.18646926204413686</v>
      </c>
      <c r="BO176" s="30">
        <v>-0.19413898408103403</v>
      </c>
      <c r="BP176" s="30">
        <v>-0.20575368498050087</v>
      </c>
      <c r="BQ176" s="30">
        <v>-0.199694320532977</v>
      </c>
      <c r="BR176" s="30">
        <v>-0.20667439190788128</v>
      </c>
      <c r="BS176" s="30">
        <v>-0.19208104501518797</v>
      </c>
      <c r="BT176" s="59"/>
      <c r="BU176" s="59"/>
      <c r="BV176" s="59"/>
      <c r="BW176" s="59"/>
    </row>
    <row r="177" spans="2:75" outlineLevel="1" x14ac:dyDescent="0.2">
      <c r="B177" s="2">
        <v>163</v>
      </c>
      <c r="D177">
        <v>106</v>
      </c>
      <c r="E177" t="s">
        <v>139</v>
      </c>
      <c r="F177" s="31"/>
      <c r="G177" s="31">
        <f t="shared" si="57"/>
        <v>0.28632240556882116</v>
      </c>
      <c r="H177" s="31">
        <f t="shared" si="58"/>
        <v>0.28632240556882116</v>
      </c>
      <c r="I177" s="31">
        <f t="shared" si="58"/>
        <v>0.28632240556882116</v>
      </c>
      <c r="J177" s="31">
        <f t="shared" si="58"/>
        <v>0.28632240556882116</v>
      </c>
      <c r="K177" s="31">
        <f t="shared" si="58"/>
        <v>0.28632240556882116</v>
      </c>
      <c r="L177" s="31">
        <f t="shared" si="58"/>
        <v>0.28632240556882116</v>
      </c>
      <c r="M177" s="31">
        <f t="shared" si="58"/>
        <v>0.28632240556882116</v>
      </c>
      <c r="N177" s="31">
        <f t="shared" si="58"/>
        <v>0.28632240556882116</v>
      </c>
      <c r="O177" s="174"/>
      <c r="P177" s="178">
        <v>175</v>
      </c>
      <c r="R177" s="30">
        <v>0.28772900710890736</v>
      </c>
      <c r="S177" s="30">
        <v>0.27092696230975616</v>
      </c>
      <c r="T177" s="30">
        <v>0.2899842608063613</v>
      </c>
      <c r="U177" s="30">
        <v>0.28298512422600247</v>
      </c>
      <c r="V177" s="30">
        <v>0.2851490113700737</v>
      </c>
      <c r="W177" s="30">
        <v>0.28500958184648895</v>
      </c>
      <c r="X177" s="30">
        <v>0.28370267151158091</v>
      </c>
      <c r="Y177" s="30">
        <v>0.28674139316725961</v>
      </c>
      <c r="Z177" s="30">
        <v>0.28175998233412042</v>
      </c>
      <c r="AA177" s="30">
        <v>0.2816386059607896</v>
      </c>
      <c r="AB177" s="30">
        <v>0.28536787107195966</v>
      </c>
      <c r="AC177" s="30">
        <v>0.28483022925532114</v>
      </c>
      <c r="AD177" s="30">
        <v>0.29049857880350527</v>
      </c>
      <c r="AE177" s="30">
        <v>0.28379003825737037</v>
      </c>
      <c r="AF177" s="30">
        <v>0.28273774566805199</v>
      </c>
      <c r="AG177" s="30">
        <v>0.2827376505232107</v>
      </c>
      <c r="AH177" s="30">
        <v>0.29843590380536777</v>
      </c>
      <c r="AI177" s="30">
        <v>0.28144827104784864</v>
      </c>
      <c r="AJ177" s="30">
        <v>0.28829362994568158</v>
      </c>
      <c r="AK177" s="30">
        <v>0.28413424093437806</v>
      </c>
      <c r="AL177" s="30">
        <v>0.27952983232604545</v>
      </c>
      <c r="AM177" s="30">
        <v>0.28710962148426139</v>
      </c>
      <c r="AN177" s="30">
        <v>0.28962031145387657</v>
      </c>
      <c r="AO177" s="30">
        <v>0.27114185557669329</v>
      </c>
      <c r="AP177" s="30">
        <v>0.28103942707747115</v>
      </c>
      <c r="AQ177" s="30">
        <v>0.28514864990810113</v>
      </c>
      <c r="AR177" s="30">
        <v>0.28738107681180652</v>
      </c>
      <c r="AS177" s="30">
        <v>0.28455904652676672</v>
      </c>
      <c r="AT177" s="30">
        <v>0.28085824415958044</v>
      </c>
      <c r="AU177" s="30">
        <v>0.29238266824468462</v>
      </c>
      <c r="AV177" s="30">
        <v>0.28031453942393714</v>
      </c>
      <c r="AW177" s="30">
        <v>0.27893679484614825</v>
      </c>
      <c r="AX177" s="30">
        <v>0.28512098255909085</v>
      </c>
      <c r="AY177" s="30">
        <v>0.26488534058798557</v>
      </c>
      <c r="AZ177" s="30">
        <v>0.2778199459708583</v>
      </c>
      <c r="BA177" s="30">
        <v>0.28619542192321351</v>
      </c>
      <c r="BB177" s="30">
        <v>0.30806351907524121</v>
      </c>
      <c r="BC177" s="30">
        <v>0.28425444932860688</v>
      </c>
      <c r="BD177" s="30">
        <v>0.28618264020825912</v>
      </c>
      <c r="BE177" s="30">
        <v>0.28465242249808648</v>
      </c>
      <c r="BF177" s="30">
        <v>0.28471988958403216</v>
      </c>
      <c r="BG177" s="30">
        <v>0.28165005765394108</v>
      </c>
      <c r="BH177" s="30">
        <v>0.29288374730803418</v>
      </c>
      <c r="BI177" s="30">
        <v>0.28111087216612968</v>
      </c>
      <c r="BJ177" s="30">
        <v>0.28413142627924287</v>
      </c>
      <c r="BK177" s="30">
        <v>0.28562150100728984</v>
      </c>
      <c r="BL177" s="30">
        <v>0.2856719537668066</v>
      </c>
      <c r="BM177" s="30">
        <v>0.28632240556882116</v>
      </c>
      <c r="BN177" s="30">
        <v>0.28547139334660182</v>
      </c>
      <c r="BO177" s="30">
        <v>0.28349120517139337</v>
      </c>
      <c r="BP177" s="30">
        <v>0.28615083352883275</v>
      </c>
      <c r="BQ177" s="30">
        <v>0.2838741617953463</v>
      </c>
      <c r="BR177" s="30">
        <v>0.28037736243139383</v>
      </c>
      <c r="BS177" s="30">
        <v>0.28420139449902559</v>
      </c>
      <c r="BT177" s="59"/>
      <c r="BU177" s="59"/>
      <c r="BV177" s="59"/>
      <c r="BW177" s="59"/>
    </row>
    <row r="178" spans="2:75" outlineLevel="1" x14ac:dyDescent="0.2">
      <c r="B178" s="2">
        <v>164</v>
      </c>
      <c r="D178">
        <v>107</v>
      </c>
      <c r="E178" t="s">
        <v>140</v>
      </c>
      <c r="F178" s="31"/>
      <c r="G178" s="31">
        <f t="shared" si="57"/>
        <v>1.9028847209653924E-2</v>
      </c>
      <c r="H178" s="31">
        <f t="shared" si="58"/>
        <v>1.9028847209653924E-2</v>
      </c>
      <c r="I178" s="31">
        <f t="shared" si="58"/>
        <v>1.9028847209653924E-2</v>
      </c>
      <c r="J178" s="31">
        <f t="shared" si="58"/>
        <v>1.9028847209653924E-2</v>
      </c>
      <c r="K178" s="31">
        <f t="shared" si="58"/>
        <v>1.9028847209653924E-2</v>
      </c>
      <c r="L178" s="31">
        <f t="shared" si="58"/>
        <v>1.9028847209653924E-2</v>
      </c>
      <c r="M178" s="31">
        <f t="shared" si="58"/>
        <v>1.9028847209653924E-2</v>
      </c>
      <c r="N178" s="31">
        <f t="shared" si="58"/>
        <v>1.9028847209653924E-2</v>
      </c>
      <c r="O178" s="174"/>
      <c r="P178" s="178">
        <v>176</v>
      </c>
      <c r="R178" s="30">
        <v>1.7069606512678453E-2</v>
      </c>
      <c r="S178" s="30">
        <v>1.6552268024858856E-2</v>
      </c>
      <c r="T178" s="30">
        <v>1.6884808980926914E-2</v>
      </c>
      <c r="U178" s="30">
        <v>1.6313376266207182E-2</v>
      </c>
      <c r="V178" s="30">
        <v>1.6393943148746228E-2</v>
      </c>
      <c r="W178" s="30">
        <v>1.6487334535780412E-2</v>
      </c>
      <c r="X178" s="30">
        <v>1.7042358123801227E-2</v>
      </c>
      <c r="Y178" s="30">
        <v>1.6397049080020095E-2</v>
      </c>
      <c r="Z178" s="30">
        <v>1.7148540698927305E-2</v>
      </c>
      <c r="AA178" s="30">
        <v>1.6568226227378101E-2</v>
      </c>
      <c r="AB178" s="30">
        <v>1.6239658779423113E-2</v>
      </c>
      <c r="AC178" s="30">
        <v>1.4944986467434054E-2</v>
      </c>
      <c r="AD178" s="30">
        <v>1.7398767402179435E-2</v>
      </c>
      <c r="AE178" s="30">
        <v>1.7164879005947407E-2</v>
      </c>
      <c r="AF178" s="30">
        <v>1.6514003246118299E-2</v>
      </c>
      <c r="AG178" s="30">
        <v>1.6099577033044595E-2</v>
      </c>
      <c r="AH178" s="30">
        <v>1.749210972384746E-2</v>
      </c>
      <c r="AI178" s="30">
        <v>1.7776288552165551E-2</v>
      </c>
      <c r="AJ178" s="30">
        <v>1.5675519503605795E-2</v>
      </c>
      <c r="AK178" s="30">
        <v>1.6630199052646653E-2</v>
      </c>
      <c r="AL178" s="30">
        <v>1.5547107133269608E-2</v>
      </c>
      <c r="AM178" s="30">
        <v>1.5159457625624144E-2</v>
      </c>
      <c r="AN178" s="30">
        <v>1.5823455220707411E-2</v>
      </c>
      <c r="AO178" s="30">
        <v>1.6247560170027778E-2</v>
      </c>
      <c r="AP178" s="30">
        <v>1.5624869819731506E-2</v>
      </c>
      <c r="AQ178" s="30">
        <v>1.6239413994782091E-2</v>
      </c>
      <c r="AR178" s="30">
        <v>1.6694250765189496E-2</v>
      </c>
      <c r="AS178" s="30">
        <v>1.6466061917639028E-2</v>
      </c>
      <c r="AT178" s="30">
        <v>1.6824620360180863E-2</v>
      </c>
      <c r="AU178" s="30">
        <v>1.6080247796990361E-2</v>
      </c>
      <c r="AV178" s="30">
        <v>1.7765547889685835E-2</v>
      </c>
      <c r="AW178" s="30">
        <v>8.5354633160724946E-3</v>
      </c>
      <c r="AX178" s="30">
        <v>1.7100358087364081E-2</v>
      </c>
      <c r="AY178" s="30">
        <v>1.9257833067450301E-2</v>
      </c>
      <c r="AZ178" s="30">
        <v>1.6493101393689487E-2</v>
      </c>
      <c r="BA178" s="30">
        <v>1.651676781430117E-2</v>
      </c>
      <c r="BB178" s="30">
        <v>1.3387604712142648E-2</v>
      </c>
      <c r="BC178" s="30">
        <v>1.681280839947228E-2</v>
      </c>
      <c r="BD178" s="30">
        <v>1.6332104112459469E-2</v>
      </c>
      <c r="BE178" s="30">
        <v>1.596697492517023E-2</v>
      </c>
      <c r="BF178" s="30">
        <v>1.6073011167664714E-2</v>
      </c>
      <c r="BG178" s="30">
        <v>1.8271794694913294E-2</v>
      </c>
      <c r="BH178" s="30">
        <v>1.6741877542982252E-2</v>
      </c>
      <c r="BI178" s="30">
        <v>1.6560347928585229E-2</v>
      </c>
      <c r="BJ178" s="30">
        <v>1.5802795299602459E-2</v>
      </c>
      <c r="BK178" s="30">
        <v>1.7401119226232727E-2</v>
      </c>
      <c r="BL178" s="30">
        <v>1.6878832535802892E-2</v>
      </c>
      <c r="BM178" s="30">
        <v>1.9028847209653924E-2</v>
      </c>
      <c r="BN178" s="30">
        <v>1.6075484172332705E-2</v>
      </c>
      <c r="BO178" s="30">
        <v>1.6231890457665921E-2</v>
      </c>
      <c r="BP178" s="30">
        <v>1.6206708644970012E-2</v>
      </c>
      <c r="BQ178" s="30">
        <v>1.6324414371964677E-2</v>
      </c>
      <c r="BR178" s="30">
        <v>1.8085973688710889E-2</v>
      </c>
      <c r="BS178" s="30">
        <v>1.5919092215677562E-2</v>
      </c>
      <c r="BT178" s="59"/>
      <c r="BU178" s="59"/>
      <c r="BV178" s="59"/>
      <c r="BW178" s="59"/>
    </row>
    <row r="179" spans="2:75" outlineLevel="1" x14ac:dyDescent="0.2">
      <c r="B179" s="2">
        <v>165</v>
      </c>
      <c r="D179">
        <v>108</v>
      </c>
      <c r="E179" t="s">
        <v>141</v>
      </c>
      <c r="F179" s="31"/>
      <c r="G179" s="31">
        <f t="shared" si="57"/>
        <v>1.6870773683148002E-2</v>
      </c>
      <c r="H179" s="31">
        <f t="shared" si="58"/>
        <v>1.6870773683148002E-2</v>
      </c>
      <c r="I179" s="31">
        <f t="shared" si="58"/>
        <v>1.6870773683148002E-2</v>
      </c>
      <c r="J179" s="31">
        <f t="shared" si="58"/>
        <v>1.6870773683148002E-2</v>
      </c>
      <c r="K179" s="31">
        <f t="shared" si="58"/>
        <v>1.6870773683148002E-2</v>
      </c>
      <c r="L179" s="31">
        <f t="shared" si="58"/>
        <v>1.6870773683148002E-2</v>
      </c>
      <c r="M179" s="31">
        <f t="shared" si="58"/>
        <v>1.6870773683148002E-2</v>
      </c>
      <c r="N179" s="31">
        <f t="shared" si="58"/>
        <v>1.6870773683148002E-2</v>
      </c>
      <c r="O179" s="174"/>
      <c r="P179" s="178">
        <v>177</v>
      </c>
      <c r="R179" s="30">
        <v>1.6786752067508934E-2</v>
      </c>
      <c r="S179" s="30">
        <v>1.6747525564226536E-2</v>
      </c>
      <c r="T179" s="30">
        <v>1.7009932059591473E-2</v>
      </c>
      <c r="U179" s="30">
        <v>1.6955520913816583E-2</v>
      </c>
      <c r="V179" s="30">
        <v>1.7086999661839512E-2</v>
      </c>
      <c r="W179" s="30">
        <v>1.690720112802924E-2</v>
      </c>
      <c r="X179" s="30">
        <v>1.7168498267042372E-2</v>
      </c>
      <c r="Y179" s="30">
        <v>1.7428216497280095E-2</v>
      </c>
      <c r="Z179" s="30">
        <v>1.7414061292593028E-2</v>
      </c>
      <c r="AA179" s="30">
        <v>1.720622198906013E-2</v>
      </c>
      <c r="AB179" s="30">
        <v>1.6977158990882913E-2</v>
      </c>
      <c r="AC179" s="30">
        <v>1.7313247671871868E-2</v>
      </c>
      <c r="AD179" s="30">
        <v>1.6956025473438538E-2</v>
      </c>
      <c r="AE179" s="30">
        <v>1.695041636105039E-2</v>
      </c>
      <c r="AF179" s="30">
        <v>1.7117255131705159E-2</v>
      </c>
      <c r="AG179" s="30">
        <v>1.7069436046277635E-2</v>
      </c>
      <c r="AH179" s="30">
        <v>1.6939413316907893E-2</v>
      </c>
      <c r="AI179" s="30">
        <v>1.719346265690247E-2</v>
      </c>
      <c r="AJ179" s="30">
        <v>1.7161459713348436E-2</v>
      </c>
      <c r="AK179" s="30">
        <v>1.6860801541318384E-2</v>
      </c>
      <c r="AL179" s="30">
        <v>1.725507894387681E-2</v>
      </c>
      <c r="AM179" s="30">
        <v>1.7002749995337119E-2</v>
      </c>
      <c r="AN179" s="30">
        <v>1.6823080470422646E-2</v>
      </c>
      <c r="AO179" s="30">
        <v>1.7381500251264996E-2</v>
      </c>
      <c r="AP179" s="30">
        <v>1.6978633925670391E-2</v>
      </c>
      <c r="AQ179" s="30">
        <v>1.6908543562592665E-2</v>
      </c>
      <c r="AR179" s="30">
        <v>1.6810530680632627E-2</v>
      </c>
      <c r="AS179" s="30">
        <v>1.7124782362528762E-2</v>
      </c>
      <c r="AT179" s="30">
        <v>1.6923297552258253E-2</v>
      </c>
      <c r="AU179" s="30">
        <v>1.6879451969016607E-2</v>
      </c>
      <c r="AV179" s="30">
        <v>1.6966263387364029E-2</v>
      </c>
      <c r="AW179" s="30">
        <v>1.7250460353881336E-2</v>
      </c>
      <c r="AX179" s="30">
        <v>1.7318240947118611E-2</v>
      </c>
      <c r="AY179" s="30">
        <v>1.6424473897077706E-2</v>
      </c>
      <c r="AZ179" s="30">
        <v>1.6898903802612567E-2</v>
      </c>
      <c r="BA179" s="30">
        <v>1.7065638512686939E-2</v>
      </c>
      <c r="BB179" s="30">
        <v>1.7635386805908114E-2</v>
      </c>
      <c r="BC179" s="30">
        <v>1.715467325690679E-2</v>
      </c>
      <c r="BD179" s="30">
        <v>1.7190495573677769E-2</v>
      </c>
      <c r="BE179" s="30">
        <v>1.6952934743774482E-2</v>
      </c>
      <c r="BF179" s="30">
        <v>1.7167145572104206E-2</v>
      </c>
      <c r="BG179" s="30">
        <v>1.7071273312970148E-2</v>
      </c>
      <c r="BH179" s="30">
        <v>1.7054156160156039E-2</v>
      </c>
      <c r="BI179" s="30">
        <v>1.6892411172958977E-2</v>
      </c>
      <c r="BJ179" s="30">
        <v>1.6875012456433913E-2</v>
      </c>
      <c r="BK179" s="30">
        <v>1.7276607721454604E-2</v>
      </c>
      <c r="BL179" s="30">
        <v>1.6922988035720829E-2</v>
      </c>
      <c r="BM179" s="30">
        <v>1.6870773683148002E-2</v>
      </c>
      <c r="BN179" s="30">
        <v>1.6762540532253616E-2</v>
      </c>
      <c r="BO179" s="30">
        <v>1.6943170190737777E-2</v>
      </c>
      <c r="BP179" s="30">
        <v>1.6836736100497216E-2</v>
      </c>
      <c r="BQ179" s="30">
        <v>1.6954615724874465E-2</v>
      </c>
      <c r="BR179" s="30">
        <v>1.7190103196549511E-2</v>
      </c>
      <c r="BS179" s="30">
        <v>1.6996314400266339E-2</v>
      </c>
      <c r="BT179" s="59"/>
      <c r="BU179" s="59"/>
      <c r="BV179" s="59"/>
      <c r="BW179" s="59"/>
    </row>
    <row r="180" spans="2:75" outlineLevel="1" x14ac:dyDescent="0.2">
      <c r="B180" s="2">
        <v>166</v>
      </c>
      <c r="E180"/>
      <c r="P180" s="178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 s="59"/>
      <c r="BU180" s="59"/>
      <c r="BV180" s="59"/>
      <c r="BW180" s="59"/>
    </row>
    <row r="181" spans="2:75" outlineLevel="1" x14ac:dyDescent="0.2">
      <c r="B181" s="2">
        <v>167</v>
      </c>
      <c r="C181" s="8" t="s">
        <v>142</v>
      </c>
      <c r="D181" s="8"/>
      <c r="E181"/>
      <c r="P181" s="178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 s="59"/>
      <c r="BU181" s="59"/>
      <c r="BV181" s="59"/>
      <c r="BW181" s="59"/>
    </row>
    <row r="182" spans="2:75" outlineLevel="1" x14ac:dyDescent="0.2">
      <c r="B182" s="2">
        <v>168</v>
      </c>
      <c r="E182"/>
      <c r="P182" s="178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 s="59"/>
      <c r="BU182" s="59"/>
      <c r="BV182" s="59"/>
      <c r="BW182" s="59"/>
    </row>
    <row r="183" spans="2:75" outlineLevel="1" x14ac:dyDescent="0.2">
      <c r="B183" s="2">
        <v>169</v>
      </c>
      <c r="C183" s="32"/>
      <c r="D183" s="32"/>
      <c r="E183" s="28" t="s">
        <v>124</v>
      </c>
      <c r="F183" s="31"/>
      <c r="G183" s="31">
        <f t="shared" ref="G183:G199" si="59">HLOOKUP($E$3,$Q$3:$BY$269,P183,FALSE)</f>
        <v>1</v>
      </c>
      <c r="H183" s="31">
        <f t="shared" ref="H183:N199" si="60">G183</f>
        <v>1</v>
      </c>
      <c r="I183" s="31">
        <f t="shared" si="60"/>
        <v>1</v>
      </c>
      <c r="J183" s="31">
        <f t="shared" si="60"/>
        <v>1</v>
      </c>
      <c r="K183" s="31">
        <f t="shared" si="60"/>
        <v>1</v>
      </c>
      <c r="L183" s="31">
        <f t="shared" si="60"/>
        <v>1</v>
      </c>
      <c r="M183" s="31">
        <f t="shared" si="60"/>
        <v>1</v>
      </c>
      <c r="N183" s="31">
        <f t="shared" si="60"/>
        <v>1</v>
      </c>
      <c r="O183" s="174"/>
      <c r="P183" s="178">
        <v>181</v>
      </c>
      <c r="R183" s="32">
        <v>1</v>
      </c>
      <c r="S183" s="32">
        <v>1</v>
      </c>
      <c r="T183" s="32">
        <v>1</v>
      </c>
      <c r="U183" s="32">
        <v>1</v>
      </c>
      <c r="V183" s="32">
        <v>1</v>
      </c>
      <c r="W183" s="32">
        <v>1</v>
      </c>
      <c r="X183" s="32">
        <v>1</v>
      </c>
      <c r="Y183" s="32">
        <v>1</v>
      </c>
      <c r="Z183" s="32">
        <v>1</v>
      </c>
      <c r="AA183" s="32">
        <v>1</v>
      </c>
      <c r="AB183" s="32">
        <v>1</v>
      </c>
      <c r="AC183" s="32">
        <v>1</v>
      </c>
      <c r="AD183" s="32">
        <v>1</v>
      </c>
      <c r="AE183" s="32">
        <v>1</v>
      </c>
      <c r="AF183" s="32">
        <v>1</v>
      </c>
      <c r="AG183" s="32">
        <v>1</v>
      </c>
      <c r="AH183" s="32">
        <v>1</v>
      </c>
      <c r="AI183" s="32">
        <v>1</v>
      </c>
      <c r="AJ183" s="32">
        <v>1</v>
      </c>
      <c r="AK183" s="32">
        <v>1</v>
      </c>
      <c r="AL183" s="32">
        <v>1</v>
      </c>
      <c r="AM183" s="32">
        <v>1</v>
      </c>
      <c r="AN183" s="32">
        <v>1</v>
      </c>
      <c r="AO183" s="32">
        <v>1</v>
      </c>
      <c r="AP183" s="32">
        <v>1</v>
      </c>
      <c r="AQ183" s="32">
        <v>1</v>
      </c>
      <c r="AR183" s="32">
        <v>1</v>
      </c>
      <c r="AS183" s="32">
        <v>1</v>
      </c>
      <c r="AT183" s="32">
        <v>1</v>
      </c>
      <c r="AU183" s="32">
        <v>1</v>
      </c>
      <c r="AV183" s="32">
        <v>1</v>
      </c>
      <c r="AW183" s="32">
        <v>1</v>
      </c>
      <c r="AX183" s="32">
        <v>1</v>
      </c>
      <c r="AY183" s="32">
        <v>1</v>
      </c>
      <c r="AZ183" s="32">
        <v>1</v>
      </c>
      <c r="BA183" s="32">
        <v>1</v>
      </c>
      <c r="BB183" s="32">
        <v>1</v>
      </c>
      <c r="BC183" s="32">
        <v>1</v>
      </c>
      <c r="BD183" s="32">
        <v>1</v>
      </c>
      <c r="BE183" s="32">
        <v>1</v>
      </c>
      <c r="BF183" s="32">
        <v>1</v>
      </c>
      <c r="BG183" s="32">
        <v>1</v>
      </c>
      <c r="BH183" s="32">
        <v>1</v>
      </c>
      <c r="BI183" s="32">
        <v>1</v>
      </c>
      <c r="BJ183" s="32">
        <v>1</v>
      </c>
      <c r="BK183" s="32">
        <v>1</v>
      </c>
      <c r="BL183" s="32">
        <v>1</v>
      </c>
      <c r="BM183" s="32">
        <v>1</v>
      </c>
      <c r="BN183" s="32">
        <v>1</v>
      </c>
      <c r="BO183" s="32">
        <v>1</v>
      </c>
      <c r="BP183" s="32">
        <v>1</v>
      </c>
      <c r="BQ183" s="32">
        <v>1</v>
      </c>
      <c r="BR183" s="32">
        <v>1</v>
      </c>
      <c r="BS183" s="32">
        <v>1</v>
      </c>
      <c r="BT183" s="59"/>
      <c r="BU183" s="59"/>
      <c r="BV183" s="59"/>
      <c r="BW183" s="59"/>
    </row>
    <row r="184" spans="2:75" outlineLevel="1" x14ac:dyDescent="0.2">
      <c r="B184" s="2">
        <v>170</v>
      </c>
      <c r="C184" s="32"/>
      <c r="D184" s="32"/>
      <c r="E184" s="28" t="s">
        <v>125</v>
      </c>
      <c r="F184" s="31"/>
      <c r="G184" s="31">
        <f t="shared" si="59"/>
        <v>0.16439999999999999</v>
      </c>
      <c r="H184" s="31">
        <f t="shared" si="60"/>
        <v>0.16439999999999999</v>
      </c>
      <c r="I184" s="31">
        <f t="shared" si="60"/>
        <v>0.16439999999999999</v>
      </c>
      <c r="J184" s="31">
        <f t="shared" si="60"/>
        <v>0.16439999999999999</v>
      </c>
      <c r="K184" s="31">
        <f t="shared" si="60"/>
        <v>0.16439999999999999</v>
      </c>
      <c r="L184" s="31">
        <f t="shared" si="60"/>
        <v>0.16439999999999999</v>
      </c>
      <c r="M184" s="31">
        <f t="shared" si="60"/>
        <v>0.16439999999999999</v>
      </c>
      <c r="N184" s="31">
        <f t="shared" si="60"/>
        <v>0.16439999999999999</v>
      </c>
      <c r="O184" s="174"/>
      <c r="P184" s="178">
        <v>182</v>
      </c>
      <c r="R184" s="32">
        <v>0.16439999999999999</v>
      </c>
      <c r="S184" s="32">
        <v>0.16439999999999999</v>
      </c>
      <c r="T184" s="32">
        <v>0.16439999999999999</v>
      </c>
      <c r="U184" s="32">
        <v>0.16439999999999999</v>
      </c>
      <c r="V184" s="32">
        <v>0.16439999999999999</v>
      </c>
      <c r="W184" s="32">
        <v>0.16439999999999999</v>
      </c>
      <c r="X184" s="32">
        <v>0.16439999999999999</v>
      </c>
      <c r="Y184" s="32">
        <v>0.16439999999999999</v>
      </c>
      <c r="Z184" s="32">
        <v>0.16439999999999999</v>
      </c>
      <c r="AA184" s="32">
        <v>0.16439999999999999</v>
      </c>
      <c r="AB184" s="32">
        <v>0.16439999999999999</v>
      </c>
      <c r="AC184" s="32">
        <v>0.16439999999999999</v>
      </c>
      <c r="AD184" s="32">
        <v>0.16439999999999999</v>
      </c>
      <c r="AE184" s="32">
        <v>0.16439999999999999</v>
      </c>
      <c r="AF184" s="32">
        <v>0.16439999999999999</v>
      </c>
      <c r="AG184" s="32">
        <v>0.16439999999999999</v>
      </c>
      <c r="AH184" s="32">
        <v>0.16439999999999999</v>
      </c>
      <c r="AI184" s="32">
        <v>0.16439999999999999</v>
      </c>
      <c r="AJ184" s="32">
        <v>0.16439999999999999</v>
      </c>
      <c r="AK184" s="32">
        <v>0.16439999999999999</v>
      </c>
      <c r="AL184" s="32">
        <v>0.16439999999999999</v>
      </c>
      <c r="AM184" s="32">
        <v>0.16439999999999999</v>
      </c>
      <c r="AN184" s="32">
        <v>0.16439999999999999</v>
      </c>
      <c r="AO184" s="32">
        <v>0.16439999999999999</v>
      </c>
      <c r="AP184" s="32">
        <v>0.16439999999999999</v>
      </c>
      <c r="AQ184" s="32">
        <v>0.16439999999999999</v>
      </c>
      <c r="AR184" s="32">
        <v>0.16439999999999999</v>
      </c>
      <c r="AS184" s="32">
        <v>0.16439999999999999</v>
      </c>
      <c r="AT184" s="32">
        <v>0.16439999999999999</v>
      </c>
      <c r="AU184" s="32">
        <v>0.16439999999999999</v>
      </c>
      <c r="AV184" s="32">
        <v>0.16439999999999999</v>
      </c>
      <c r="AW184" s="32">
        <v>0.16439999999999999</v>
      </c>
      <c r="AX184" s="32">
        <v>0.16439999999999999</v>
      </c>
      <c r="AY184" s="32">
        <v>0.16439999999999999</v>
      </c>
      <c r="AZ184" s="32">
        <v>0.16439999999999999</v>
      </c>
      <c r="BA184" s="32">
        <v>0.16439999999999999</v>
      </c>
      <c r="BB184" s="32">
        <v>0.16439999999999999</v>
      </c>
      <c r="BC184" s="32">
        <v>0.16439999999999999</v>
      </c>
      <c r="BD184" s="32">
        <v>0.16439999999999999</v>
      </c>
      <c r="BE184" s="32">
        <v>0.16439999999999999</v>
      </c>
      <c r="BF184" s="32">
        <v>0.16439999999999999</v>
      </c>
      <c r="BG184" s="32">
        <v>0.16439999999999999</v>
      </c>
      <c r="BH184" s="32">
        <v>0.16439999999999999</v>
      </c>
      <c r="BI184" s="32">
        <v>0.16439999999999999</v>
      </c>
      <c r="BJ184" s="32">
        <v>0.16439999999999999</v>
      </c>
      <c r="BK184" s="32">
        <v>0.16439999999999999</v>
      </c>
      <c r="BL184" s="32">
        <v>0.16439999999999999</v>
      </c>
      <c r="BM184" s="32">
        <v>0.16439999999999999</v>
      </c>
      <c r="BN184" s="32">
        <v>0.16439999999999999</v>
      </c>
      <c r="BO184" s="32">
        <v>0.16439999999999999</v>
      </c>
      <c r="BP184" s="32">
        <v>0.16439999999999999</v>
      </c>
      <c r="BQ184" s="32">
        <v>0.16439999999999999</v>
      </c>
      <c r="BR184" s="32">
        <v>0.16439999999999999</v>
      </c>
      <c r="BS184" s="32">
        <v>0.16439999999999999</v>
      </c>
      <c r="BT184" s="59"/>
      <c r="BU184" s="59"/>
      <c r="BV184" s="59"/>
      <c r="BW184" s="59"/>
    </row>
    <row r="185" spans="2:75" outlineLevel="1" x14ac:dyDescent="0.2">
      <c r="B185" s="2">
        <v>171</v>
      </c>
      <c r="C185" s="6"/>
      <c r="D185" s="6"/>
      <c r="E185" s="33" t="s">
        <v>126</v>
      </c>
      <c r="F185" s="31"/>
      <c r="G185" s="31">
        <f t="shared" si="59"/>
        <v>63422.311800000003</v>
      </c>
      <c r="H185" s="31">
        <f t="shared" si="60"/>
        <v>63422.311800000003</v>
      </c>
      <c r="I185" s="31">
        <f t="shared" si="60"/>
        <v>63422.311800000003</v>
      </c>
      <c r="J185" s="31">
        <f t="shared" si="60"/>
        <v>63422.311800000003</v>
      </c>
      <c r="K185" s="31">
        <f t="shared" si="60"/>
        <v>63422.311800000003</v>
      </c>
      <c r="L185" s="31">
        <f t="shared" si="60"/>
        <v>63422.311800000003</v>
      </c>
      <c r="M185" s="31">
        <f t="shared" si="60"/>
        <v>63422.311800000003</v>
      </c>
      <c r="N185" s="31">
        <f t="shared" si="60"/>
        <v>63422.311800000003</v>
      </c>
      <c r="O185" s="174"/>
      <c r="P185" s="178">
        <v>183</v>
      </c>
      <c r="R185" s="32">
        <v>63422.311800000003</v>
      </c>
      <c r="S185" s="32">
        <v>63422.311800000003</v>
      </c>
      <c r="T185" s="32">
        <v>63422.311800000003</v>
      </c>
      <c r="U185" s="32">
        <v>63422.311800000003</v>
      </c>
      <c r="V185" s="32">
        <v>63422.311800000003</v>
      </c>
      <c r="W185" s="32">
        <v>63422.311800000003</v>
      </c>
      <c r="X185" s="32">
        <v>63422.311800000003</v>
      </c>
      <c r="Y185" s="32">
        <v>63422.311800000003</v>
      </c>
      <c r="Z185" s="32">
        <v>63422.311800000003</v>
      </c>
      <c r="AA185" s="32">
        <v>63422.311800000003</v>
      </c>
      <c r="AB185" s="32">
        <v>63422.311800000003</v>
      </c>
      <c r="AC185" s="32">
        <v>63422.311800000003</v>
      </c>
      <c r="AD185" s="32">
        <v>63422.311800000003</v>
      </c>
      <c r="AE185" s="32">
        <v>63422.311800000003</v>
      </c>
      <c r="AF185" s="32">
        <v>63422.311800000003</v>
      </c>
      <c r="AG185" s="32">
        <v>63422.311800000003</v>
      </c>
      <c r="AH185" s="32">
        <v>63422.311800000003</v>
      </c>
      <c r="AI185" s="32">
        <v>63422.311800000003</v>
      </c>
      <c r="AJ185" s="32">
        <v>63422.311800000003</v>
      </c>
      <c r="AK185" s="32">
        <v>63422.311800000003</v>
      </c>
      <c r="AL185" s="32">
        <v>63422.311800000003</v>
      </c>
      <c r="AM185" s="32">
        <v>63422.311800000003</v>
      </c>
      <c r="AN185" s="32">
        <v>63422.311800000003</v>
      </c>
      <c r="AO185" s="32">
        <v>63422.311800000003</v>
      </c>
      <c r="AP185" s="32">
        <v>63422.311800000003</v>
      </c>
      <c r="AQ185" s="32">
        <v>63422.311800000003</v>
      </c>
      <c r="AR185" s="32">
        <v>63422.311800000003</v>
      </c>
      <c r="AS185" s="32">
        <v>63422.311800000003</v>
      </c>
      <c r="AT185" s="32">
        <v>63422.311800000003</v>
      </c>
      <c r="AU185" s="32">
        <v>63422.311800000003</v>
      </c>
      <c r="AV185" s="32">
        <v>63422.311800000003</v>
      </c>
      <c r="AW185" s="32">
        <v>63422.311800000003</v>
      </c>
      <c r="AX185" s="32">
        <v>63422.311800000003</v>
      </c>
      <c r="AY185" s="32">
        <v>63422.311800000003</v>
      </c>
      <c r="AZ185" s="32">
        <v>63422.311800000003</v>
      </c>
      <c r="BA185" s="32">
        <v>63422.311800000003</v>
      </c>
      <c r="BB185" s="32">
        <v>63422.311800000003</v>
      </c>
      <c r="BC185" s="32">
        <v>63422.311800000003</v>
      </c>
      <c r="BD185" s="32">
        <v>63422.311800000003</v>
      </c>
      <c r="BE185" s="32">
        <v>63422.311800000003</v>
      </c>
      <c r="BF185" s="32">
        <v>63422.311800000003</v>
      </c>
      <c r="BG185" s="32">
        <v>63422.311800000003</v>
      </c>
      <c r="BH185" s="32">
        <v>63422.311800000003</v>
      </c>
      <c r="BI185" s="32">
        <v>63422.311800000003</v>
      </c>
      <c r="BJ185" s="32">
        <v>63422.311800000003</v>
      </c>
      <c r="BK185" s="32">
        <v>63422.311800000003</v>
      </c>
      <c r="BL185" s="32">
        <v>63422.311800000003</v>
      </c>
      <c r="BM185" s="32">
        <v>63422.311800000003</v>
      </c>
      <c r="BN185" s="32">
        <v>63422.311800000003</v>
      </c>
      <c r="BO185" s="32">
        <v>63422.311800000003</v>
      </c>
      <c r="BP185" s="32">
        <v>63422.311800000003</v>
      </c>
      <c r="BQ185" s="32">
        <v>63422.311800000003</v>
      </c>
      <c r="BR185" s="32">
        <v>63422.311800000003</v>
      </c>
      <c r="BS185" s="32">
        <v>63422.311800000003</v>
      </c>
      <c r="BT185" s="59"/>
      <c r="BU185" s="59"/>
      <c r="BV185" s="59"/>
      <c r="BW185" s="59"/>
    </row>
    <row r="186" spans="2:75" outlineLevel="1" x14ac:dyDescent="0.2">
      <c r="B186" s="2">
        <v>172</v>
      </c>
      <c r="C186" s="6"/>
      <c r="D186" s="6"/>
      <c r="E186" s="33" t="s">
        <v>127</v>
      </c>
      <c r="F186" s="31"/>
      <c r="G186" s="31">
        <f t="shared" si="59"/>
        <v>345129.01459999999</v>
      </c>
      <c r="H186" s="31">
        <f t="shared" si="60"/>
        <v>345129.01459999999</v>
      </c>
      <c r="I186" s="31">
        <f t="shared" si="60"/>
        <v>345129.01459999999</v>
      </c>
      <c r="J186" s="31">
        <f t="shared" si="60"/>
        <v>345129.01459999999</v>
      </c>
      <c r="K186" s="31">
        <f t="shared" si="60"/>
        <v>345129.01459999999</v>
      </c>
      <c r="L186" s="31">
        <f t="shared" si="60"/>
        <v>345129.01459999999</v>
      </c>
      <c r="M186" s="31">
        <f t="shared" si="60"/>
        <v>345129.01459999999</v>
      </c>
      <c r="N186" s="31">
        <f t="shared" si="60"/>
        <v>345129.01459999999</v>
      </c>
      <c r="O186" s="174"/>
      <c r="P186" s="178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">
        <v>345129.01459999999</v>
      </c>
      <c r="BT186" s="59"/>
      <c r="BU186" s="59"/>
      <c r="BV186" s="59"/>
      <c r="BW186" s="59"/>
    </row>
    <row r="187" spans="2:75" outlineLevel="1" x14ac:dyDescent="0.2">
      <c r="B187" s="2">
        <v>173</v>
      </c>
      <c r="C187" s="6"/>
      <c r="D187" s="6"/>
      <c r="E187" s="33" t="s">
        <v>143</v>
      </c>
      <c r="F187" s="17"/>
      <c r="G187" s="17">
        <f t="shared" si="59"/>
        <v>1630327994.0632999</v>
      </c>
      <c r="H187" s="17">
        <f t="shared" si="60"/>
        <v>1630327994.0632999</v>
      </c>
      <c r="I187" s="17">
        <f t="shared" si="60"/>
        <v>1630327994.0632999</v>
      </c>
      <c r="J187" s="17">
        <f t="shared" si="60"/>
        <v>1630327994.0632999</v>
      </c>
      <c r="K187" s="17">
        <f t="shared" si="60"/>
        <v>1630327994.0632999</v>
      </c>
      <c r="L187" s="17">
        <f t="shared" si="60"/>
        <v>1630327994.0632999</v>
      </c>
      <c r="M187" s="17">
        <f t="shared" si="60"/>
        <v>1630327994.0632999</v>
      </c>
      <c r="N187" s="17">
        <f t="shared" si="60"/>
        <v>1630327994.0632999</v>
      </c>
      <c r="O187" s="38"/>
      <c r="P187" s="178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">
        <v>1630327994.0632999</v>
      </c>
      <c r="BT187" s="59"/>
      <c r="BU187" s="59"/>
      <c r="BV187" s="59"/>
      <c r="BW187" s="59"/>
    </row>
    <row r="188" spans="2:75" outlineLevel="1" x14ac:dyDescent="0.2">
      <c r="B188" s="2">
        <v>174</v>
      </c>
      <c r="C188" s="32"/>
      <c r="D188" s="32"/>
      <c r="E188" s="28" t="s">
        <v>129</v>
      </c>
      <c r="F188" s="31"/>
      <c r="G188" s="31">
        <f t="shared" si="59"/>
        <v>1</v>
      </c>
      <c r="H188" s="31">
        <f t="shared" si="60"/>
        <v>1</v>
      </c>
      <c r="I188" s="31">
        <f t="shared" si="60"/>
        <v>1</v>
      </c>
      <c r="J188" s="31">
        <f t="shared" si="60"/>
        <v>1</v>
      </c>
      <c r="K188" s="31">
        <f t="shared" si="60"/>
        <v>1</v>
      </c>
      <c r="L188" s="31">
        <f t="shared" si="60"/>
        <v>1</v>
      </c>
      <c r="M188" s="31">
        <f t="shared" si="60"/>
        <v>1</v>
      </c>
      <c r="N188" s="31">
        <f t="shared" si="60"/>
        <v>1</v>
      </c>
      <c r="O188" s="174"/>
      <c r="P188" s="178">
        <v>186</v>
      </c>
      <c r="R188" s="32">
        <v>1</v>
      </c>
      <c r="S188" s="32">
        <v>1</v>
      </c>
      <c r="T188" s="32">
        <v>1</v>
      </c>
      <c r="U188" s="32">
        <v>1</v>
      </c>
      <c r="V188" s="32">
        <v>1</v>
      </c>
      <c r="W188" s="32">
        <v>1</v>
      </c>
      <c r="X188" s="32">
        <v>1</v>
      </c>
      <c r="Y188" s="32">
        <v>1</v>
      </c>
      <c r="Z188" s="32">
        <v>1</v>
      </c>
      <c r="AA188" s="32">
        <v>1</v>
      </c>
      <c r="AB188" s="32">
        <v>1</v>
      </c>
      <c r="AC188" s="32">
        <v>1</v>
      </c>
      <c r="AD188" s="32">
        <v>1</v>
      </c>
      <c r="AE188" s="32">
        <v>1</v>
      </c>
      <c r="AF188" s="32">
        <v>1</v>
      </c>
      <c r="AG188" s="32">
        <v>1</v>
      </c>
      <c r="AH188" s="32">
        <v>1</v>
      </c>
      <c r="AI188" s="32">
        <v>1</v>
      </c>
      <c r="AJ188" s="32">
        <v>1</v>
      </c>
      <c r="AK188" s="32">
        <v>1</v>
      </c>
      <c r="AL188" s="32">
        <v>1</v>
      </c>
      <c r="AM188" s="32">
        <v>1</v>
      </c>
      <c r="AN188" s="32">
        <v>1</v>
      </c>
      <c r="AO188" s="32">
        <v>1</v>
      </c>
      <c r="AP188" s="32">
        <v>1</v>
      </c>
      <c r="AQ188" s="32">
        <v>1</v>
      </c>
      <c r="AR188" s="32">
        <v>1</v>
      </c>
      <c r="AS188" s="32">
        <v>1</v>
      </c>
      <c r="AT188" s="32">
        <v>1</v>
      </c>
      <c r="AU188" s="32">
        <v>1</v>
      </c>
      <c r="AV188" s="32">
        <v>1</v>
      </c>
      <c r="AW188" s="32">
        <v>1</v>
      </c>
      <c r="AX188" s="32">
        <v>1</v>
      </c>
      <c r="AY188" s="32">
        <v>1</v>
      </c>
      <c r="AZ188" s="32">
        <v>1</v>
      </c>
      <c r="BA188" s="32">
        <v>1</v>
      </c>
      <c r="BB188" s="32">
        <v>1</v>
      </c>
      <c r="BC188" s="32">
        <v>1</v>
      </c>
      <c r="BD188" s="32">
        <v>1</v>
      </c>
      <c r="BE188" s="32">
        <v>1</v>
      </c>
      <c r="BF188" s="32">
        <v>1</v>
      </c>
      <c r="BG188" s="32">
        <v>1</v>
      </c>
      <c r="BH188" s="32">
        <v>1</v>
      </c>
      <c r="BI188" s="32">
        <v>1</v>
      </c>
      <c r="BJ188" s="32">
        <v>1</v>
      </c>
      <c r="BK188" s="32">
        <v>1</v>
      </c>
      <c r="BL188" s="32">
        <v>1</v>
      </c>
      <c r="BM188" s="32">
        <v>1</v>
      </c>
      <c r="BN188" s="32">
        <v>1</v>
      </c>
      <c r="BO188" s="32">
        <v>1</v>
      </c>
      <c r="BP188" s="32">
        <v>1</v>
      </c>
      <c r="BQ188" s="32">
        <v>1</v>
      </c>
      <c r="BR188" s="32">
        <v>1</v>
      </c>
      <c r="BS188" s="32">
        <v>1</v>
      </c>
      <c r="BT188" s="59"/>
      <c r="BU188" s="59"/>
      <c r="BV188" s="59"/>
      <c r="BW188" s="59"/>
    </row>
    <row r="189" spans="2:75" outlineLevel="1" x14ac:dyDescent="0.2">
      <c r="B189" s="2">
        <v>175</v>
      </c>
      <c r="C189" s="32"/>
      <c r="D189" s="32"/>
      <c r="E189" s="28" t="s">
        <v>130</v>
      </c>
      <c r="F189" s="31"/>
      <c r="G189" s="31">
        <f t="shared" si="59"/>
        <v>1</v>
      </c>
      <c r="H189" s="31">
        <f t="shared" si="60"/>
        <v>1</v>
      </c>
      <c r="I189" s="31">
        <f t="shared" si="60"/>
        <v>1</v>
      </c>
      <c r="J189" s="31">
        <f t="shared" si="60"/>
        <v>1</v>
      </c>
      <c r="K189" s="31">
        <f t="shared" si="60"/>
        <v>1</v>
      </c>
      <c r="L189" s="31">
        <f t="shared" si="60"/>
        <v>1</v>
      </c>
      <c r="M189" s="31">
        <f t="shared" si="60"/>
        <v>1</v>
      </c>
      <c r="N189" s="31">
        <f t="shared" si="60"/>
        <v>1</v>
      </c>
      <c r="O189" s="174"/>
      <c r="P189" s="178">
        <v>187</v>
      </c>
      <c r="R189" s="32">
        <v>1</v>
      </c>
      <c r="S189" s="32">
        <v>1</v>
      </c>
      <c r="T189" s="32">
        <v>1</v>
      </c>
      <c r="U189" s="32">
        <v>1</v>
      </c>
      <c r="V189" s="32">
        <v>1</v>
      </c>
      <c r="W189" s="32">
        <v>1</v>
      </c>
      <c r="X189" s="32">
        <v>1</v>
      </c>
      <c r="Y189" s="32">
        <v>1</v>
      </c>
      <c r="Z189" s="32">
        <v>1</v>
      </c>
      <c r="AA189" s="32">
        <v>1</v>
      </c>
      <c r="AB189" s="32">
        <v>1</v>
      </c>
      <c r="AC189" s="32">
        <v>1</v>
      </c>
      <c r="AD189" s="32">
        <v>1</v>
      </c>
      <c r="AE189" s="32">
        <v>1</v>
      </c>
      <c r="AF189" s="32">
        <v>1</v>
      </c>
      <c r="AG189" s="32">
        <v>1</v>
      </c>
      <c r="AH189" s="32">
        <v>1</v>
      </c>
      <c r="AI189" s="32">
        <v>1</v>
      </c>
      <c r="AJ189" s="32">
        <v>1</v>
      </c>
      <c r="AK189" s="32">
        <v>1</v>
      </c>
      <c r="AL189" s="32">
        <v>1</v>
      </c>
      <c r="AM189" s="32">
        <v>1</v>
      </c>
      <c r="AN189" s="32">
        <v>1</v>
      </c>
      <c r="AO189" s="32">
        <v>1</v>
      </c>
      <c r="AP189" s="32">
        <v>1</v>
      </c>
      <c r="AQ189" s="32">
        <v>1</v>
      </c>
      <c r="AR189" s="32">
        <v>1</v>
      </c>
      <c r="AS189" s="32">
        <v>1</v>
      </c>
      <c r="AT189" s="32">
        <v>1</v>
      </c>
      <c r="AU189" s="32">
        <v>1</v>
      </c>
      <c r="AV189" s="32">
        <v>1</v>
      </c>
      <c r="AW189" s="32">
        <v>1</v>
      </c>
      <c r="AX189" s="32">
        <v>1</v>
      </c>
      <c r="AY189" s="32">
        <v>1</v>
      </c>
      <c r="AZ189" s="32">
        <v>1</v>
      </c>
      <c r="BA189" s="32">
        <v>1</v>
      </c>
      <c r="BB189" s="32">
        <v>1</v>
      </c>
      <c r="BC189" s="32">
        <v>1</v>
      </c>
      <c r="BD189" s="32">
        <v>1</v>
      </c>
      <c r="BE189" s="32">
        <v>1</v>
      </c>
      <c r="BF189" s="32">
        <v>1</v>
      </c>
      <c r="BG189" s="32">
        <v>1</v>
      </c>
      <c r="BH189" s="32">
        <v>1</v>
      </c>
      <c r="BI189" s="32">
        <v>1</v>
      </c>
      <c r="BJ189" s="32">
        <v>1</v>
      </c>
      <c r="BK189" s="32">
        <v>1</v>
      </c>
      <c r="BL189" s="32">
        <v>1</v>
      </c>
      <c r="BM189" s="32">
        <v>1</v>
      </c>
      <c r="BN189" s="32">
        <v>1</v>
      </c>
      <c r="BO189" s="32">
        <v>1</v>
      </c>
      <c r="BP189" s="32">
        <v>1</v>
      </c>
      <c r="BQ189" s="32">
        <v>1</v>
      </c>
      <c r="BR189" s="32">
        <v>1</v>
      </c>
      <c r="BS189" s="32">
        <v>1</v>
      </c>
      <c r="BT189" s="59"/>
      <c r="BU189" s="59"/>
      <c r="BV189" s="59"/>
      <c r="BW189" s="59"/>
    </row>
    <row r="190" spans="2:75" outlineLevel="1" x14ac:dyDescent="0.2">
      <c r="B190" s="2">
        <v>176</v>
      </c>
      <c r="C190" s="32"/>
      <c r="D190" s="32"/>
      <c r="E190" s="28" t="s">
        <v>131</v>
      </c>
      <c r="F190" s="31"/>
      <c r="G190" s="31">
        <f t="shared" si="59"/>
        <v>1</v>
      </c>
      <c r="H190" s="31">
        <f t="shared" si="60"/>
        <v>1</v>
      </c>
      <c r="I190" s="31">
        <f t="shared" si="60"/>
        <v>1</v>
      </c>
      <c r="J190" s="31">
        <f t="shared" si="60"/>
        <v>1</v>
      </c>
      <c r="K190" s="31">
        <f t="shared" si="60"/>
        <v>1</v>
      </c>
      <c r="L190" s="31">
        <f t="shared" si="60"/>
        <v>1</v>
      </c>
      <c r="M190" s="31">
        <f t="shared" si="60"/>
        <v>1</v>
      </c>
      <c r="N190" s="31">
        <f t="shared" si="60"/>
        <v>1</v>
      </c>
      <c r="O190" s="174"/>
      <c r="P190" s="178">
        <v>188</v>
      </c>
      <c r="R190" s="32">
        <v>1</v>
      </c>
      <c r="S190" s="32">
        <v>1</v>
      </c>
      <c r="T190" s="32">
        <v>1</v>
      </c>
      <c r="U190" s="32">
        <v>1</v>
      </c>
      <c r="V190" s="32">
        <v>1</v>
      </c>
      <c r="W190" s="32">
        <v>1</v>
      </c>
      <c r="X190" s="32">
        <v>1</v>
      </c>
      <c r="Y190" s="32">
        <v>1</v>
      </c>
      <c r="Z190" s="32">
        <v>1</v>
      </c>
      <c r="AA190" s="32">
        <v>1</v>
      </c>
      <c r="AB190" s="32">
        <v>1</v>
      </c>
      <c r="AC190" s="32">
        <v>1</v>
      </c>
      <c r="AD190" s="32">
        <v>1</v>
      </c>
      <c r="AE190" s="32">
        <v>1</v>
      </c>
      <c r="AF190" s="32">
        <v>1</v>
      </c>
      <c r="AG190" s="32">
        <v>1</v>
      </c>
      <c r="AH190" s="32">
        <v>1</v>
      </c>
      <c r="AI190" s="32">
        <v>1</v>
      </c>
      <c r="AJ190" s="32">
        <v>1</v>
      </c>
      <c r="AK190" s="32">
        <v>1</v>
      </c>
      <c r="AL190" s="32">
        <v>1</v>
      </c>
      <c r="AM190" s="32">
        <v>1</v>
      </c>
      <c r="AN190" s="32">
        <v>1</v>
      </c>
      <c r="AO190" s="32">
        <v>1</v>
      </c>
      <c r="AP190" s="32">
        <v>1</v>
      </c>
      <c r="AQ190" s="32">
        <v>1</v>
      </c>
      <c r="AR190" s="32">
        <v>1</v>
      </c>
      <c r="AS190" s="32">
        <v>1</v>
      </c>
      <c r="AT190" s="32">
        <v>1</v>
      </c>
      <c r="AU190" s="32">
        <v>1</v>
      </c>
      <c r="AV190" s="32">
        <v>1</v>
      </c>
      <c r="AW190" s="32">
        <v>1</v>
      </c>
      <c r="AX190" s="32">
        <v>1</v>
      </c>
      <c r="AY190" s="32">
        <v>1</v>
      </c>
      <c r="AZ190" s="32">
        <v>1</v>
      </c>
      <c r="BA190" s="32">
        <v>1</v>
      </c>
      <c r="BB190" s="32">
        <v>1</v>
      </c>
      <c r="BC190" s="32">
        <v>1</v>
      </c>
      <c r="BD190" s="32">
        <v>1</v>
      </c>
      <c r="BE190" s="32">
        <v>1</v>
      </c>
      <c r="BF190" s="32">
        <v>1</v>
      </c>
      <c r="BG190" s="32">
        <v>1</v>
      </c>
      <c r="BH190" s="32">
        <v>1</v>
      </c>
      <c r="BI190" s="32">
        <v>1</v>
      </c>
      <c r="BJ190" s="32">
        <v>1</v>
      </c>
      <c r="BK190" s="32">
        <v>1</v>
      </c>
      <c r="BL190" s="32">
        <v>1</v>
      </c>
      <c r="BM190" s="32">
        <v>1</v>
      </c>
      <c r="BN190" s="32">
        <v>1</v>
      </c>
      <c r="BO190" s="32">
        <v>1</v>
      </c>
      <c r="BP190" s="32">
        <v>1</v>
      </c>
      <c r="BQ190" s="32">
        <v>1</v>
      </c>
      <c r="BR190" s="32">
        <v>1</v>
      </c>
      <c r="BS190" s="32">
        <v>1</v>
      </c>
      <c r="BT190" s="59"/>
      <c r="BU190" s="59"/>
      <c r="BV190" s="59"/>
      <c r="BW190" s="59"/>
    </row>
    <row r="191" spans="2:75" outlineLevel="1" x14ac:dyDescent="0.2">
      <c r="B191" s="2">
        <v>177</v>
      </c>
      <c r="C191" s="32"/>
      <c r="D191" s="32"/>
      <c r="E191" s="28" t="s">
        <v>132</v>
      </c>
      <c r="F191" s="31"/>
      <c r="G191" s="31">
        <f t="shared" si="59"/>
        <v>1</v>
      </c>
      <c r="H191" s="31">
        <f t="shared" si="60"/>
        <v>1</v>
      </c>
      <c r="I191" s="31">
        <f t="shared" si="60"/>
        <v>1</v>
      </c>
      <c r="J191" s="31">
        <f t="shared" si="60"/>
        <v>1</v>
      </c>
      <c r="K191" s="31">
        <f t="shared" si="60"/>
        <v>1</v>
      </c>
      <c r="L191" s="31">
        <f t="shared" si="60"/>
        <v>1</v>
      </c>
      <c r="M191" s="31">
        <f t="shared" si="60"/>
        <v>1</v>
      </c>
      <c r="N191" s="31">
        <f t="shared" si="60"/>
        <v>1</v>
      </c>
      <c r="O191" s="174"/>
      <c r="P191" s="178">
        <v>189</v>
      </c>
      <c r="R191" s="32">
        <v>1</v>
      </c>
      <c r="S191" s="32">
        <v>1</v>
      </c>
      <c r="T191" s="32">
        <v>1</v>
      </c>
      <c r="U191" s="32">
        <v>1</v>
      </c>
      <c r="V191" s="32">
        <v>1</v>
      </c>
      <c r="W191" s="32">
        <v>1</v>
      </c>
      <c r="X191" s="32">
        <v>1</v>
      </c>
      <c r="Y191" s="32">
        <v>1</v>
      </c>
      <c r="Z191" s="32">
        <v>1</v>
      </c>
      <c r="AA191" s="32">
        <v>1</v>
      </c>
      <c r="AB191" s="32">
        <v>1</v>
      </c>
      <c r="AC191" s="32">
        <v>1</v>
      </c>
      <c r="AD191" s="32">
        <v>1</v>
      </c>
      <c r="AE191" s="32">
        <v>1</v>
      </c>
      <c r="AF191" s="32">
        <v>1</v>
      </c>
      <c r="AG191" s="32">
        <v>1</v>
      </c>
      <c r="AH191" s="32">
        <v>1</v>
      </c>
      <c r="AI191" s="32">
        <v>1</v>
      </c>
      <c r="AJ191" s="32">
        <v>1</v>
      </c>
      <c r="AK191" s="32">
        <v>1</v>
      </c>
      <c r="AL191" s="32">
        <v>1</v>
      </c>
      <c r="AM191" s="32">
        <v>1</v>
      </c>
      <c r="AN191" s="32">
        <v>1</v>
      </c>
      <c r="AO191" s="32">
        <v>1</v>
      </c>
      <c r="AP191" s="32">
        <v>1</v>
      </c>
      <c r="AQ191" s="32">
        <v>1</v>
      </c>
      <c r="AR191" s="32">
        <v>1</v>
      </c>
      <c r="AS191" s="32">
        <v>1</v>
      </c>
      <c r="AT191" s="32">
        <v>1</v>
      </c>
      <c r="AU191" s="32">
        <v>1</v>
      </c>
      <c r="AV191" s="32">
        <v>1</v>
      </c>
      <c r="AW191" s="32">
        <v>1</v>
      </c>
      <c r="AX191" s="32">
        <v>1</v>
      </c>
      <c r="AY191" s="32">
        <v>1</v>
      </c>
      <c r="AZ191" s="32">
        <v>1</v>
      </c>
      <c r="BA191" s="32">
        <v>1</v>
      </c>
      <c r="BB191" s="32">
        <v>1</v>
      </c>
      <c r="BC191" s="32">
        <v>1</v>
      </c>
      <c r="BD191" s="32">
        <v>1</v>
      </c>
      <c r="BE191" s="32">
        <v>1</v>
      </c>
      <c r="BF191" s="32">
        <v>1</v>
      </c>
      <c r="BG191" s="32">
        <v>1</v>
      </c>
      <c r="BH191" s="32">
        <v>1</v>
      </c>
      <c r="BI191" s="32">
        <v>1</v>
      </c>
      <c r="BJ191" s="32">
        <v>1</v>
      </c>
      <c r="BK191" s="32">
        <v>1</v>
      </c>
      <c r="BL191" s="32">
        <v>1</v>
      </c>
      <c r="BM191" s="32">
        <v>1</v>
      </c>
      <c r="BN191" s="32">
        <v>1</v>
      </c>
      <c r="BO191" s="32">
        <v>1</v>
      </c>
      <c r="BP191" s="32">
        <v>1</v>
      </c>
      <c r="BQ191" s="32">
        <v>1</v>
      </c>
      <c r="BR191" s="32">
        <v>1</v>
      </c>
      <c r="BS191" s="32">
        <v>1</v>
      </c>
      <c r="BT191" s="59"/>
      <c r="BU191" s="59"/>
      <c r="BV191" s="59"/>
      <c r="BW191" s="59"/>
    </row>
    <row r="192" spans="2:75" outlineLevel="1" x14ac:dyDescent="0.2">
      <c r="B192" s="2">
        <v>178</v>
      </c>
      <c r="C192" s="32"/>
      <c r="D192" s="32"/>
      <c r="E192" s="28" t="s">
        <v>133</v>
      </c>
      <c r="F192" s="31"/>
      <c r="G192" s="31">
        <f t="shared" si="59"/>
        <v>1</v>
      </c>
      <c r="H192" s="31">
        <f t="shared" si="60"/>
        <v>1</v>
      </c>
      <c r="I192" s="31">
        <f t="shared" si="60"/>
        <v>1</v>
      </c>
      <c r="J192" s="31">
        <f t="shared" si="60"/>
        <v>1</v>
      </c>
      <c r="K192" s="31">
        <f t="shared" si="60"/>
        <v>1</v>
      </c>
      <c r="L192" s="31">
        <f t="shared" si="60"/>
        <v>1</v>
      </c>
      <c r="M192" s="31">
        <f t="shared" si="60"/>
        <v>1</v>
      </c>
      <c r="N192" s="31">
        <f t="shared" si="60"/>
        <v>1</v>
      </c>
      <c r="O192" s="174"/>
      <c r="P192" s="178">
        <v>190</v>
      </c>
      <c r="R192" s="32">
        <v>1</v>
      </c>
      <c r="S192" s="32">
        <v>1</v>
      </c>
      <c r="T192" s="32">
        <v>1</v>
      </c>
      <c r="U192" s="32">
        <v>1</v>
      </c>
      <c r="V192" s="32">
        <v>1</v>
      </c>
      <c r="W192" s="32">
        <v>1</v>
      </c>
      <c r="X192" s="32">
        <v>1</v>
      </c>
      <c r="Y192" s="32">
        <v>1</v>
      </c>
      <c r="Z192" s="32">
        <v>1</v>
      </c>
      <c r="AA192" s="32">
        <v>1</v>
      </c>
      <c r="AB192" s="32">
        <v>1</v>
      </c>
      <c r="AC192" s="32">
        <v>1</v>
      </c>
      <c r="AD192" s="32">
        <v>1</v>
      </c>
      <c r="AE192" s="32">
        <v>1</v>
      </c>
      <c r="AF192" s="32">
        <v>1</v>
      </c>
      <c r="AG192" s="32">
        <v>1</v>
      </c>
      <c r="AH192" s="32">
        <v>1</v>
      </c>
      <c r="AI192" s="32">
        <v>1</v>
      </c>
      <c r="AJ192" s="32">
        <v>1</v>
      </c>
      <c r="AK192" s="32">
        <v>1</v>
      </c>
      <c r="AL192" s="32">
        <v>1</v>
      </c>
      <c r="AM192" s="32">
        <v>1</v>
      </c>
      <c r="AN192" s="32">
        <v>1</v>
      </c>
      <c r="AO192" s="32">
        <v>1</v>
      </c>
      <c r="AP192" s="32">
        <v>1</v>
      </c>
      <c r="AQ192" s="32">
        <v>1</v>
      </c>
      <c r="AR192" s="32">
        <v>1</v>
      </c>
      <c r="AS192" s="32">
        <v>1</v>
      </c>
      <c r="AT192" s="32">
        <v>1</v>
      </c>
      <c r="AU192" s="32">
        <v>1</v>
      </c>
      <c r="AV192" s="32">
        <v>1</v>
      </c>
      <c r="AW192" s="32">
        <v>1</v>
      </c>
      <c r="AX192" s="32">
        <v>1</v>
      </c>
      <c r="AY192" s="32">
        <v>1</v>
      </c>
      <c r="AZ192" s="32">
        <v>1</v>
      </c>
      <c r="BA192" s="32">
        <v>1</v>
      </c>
      <c r="BB192" s="32">
        <v>1</v>
      </c>
      <c r="BC192" s="32">
        <v>1</v>
      </c>
      <c r="BD192" s="32">
        <v>1</v>
      </c>
      <c r="BE192" s="32">
        <v>1</v>
      </c>
      <c r="BF192" s="32">
        <v>1</v>
      </c>
      <c r="BG192" s="32">
        <v>1</v>
      </c>
      <c r="BH192" s="32">
        <v>1</v>
      </c>
      <c r="BI192" s="32">
        <v>1</v>
      </c>
      <c r="BJ192" s="32">
        <v>1</v>
      </c>
      <c r="BK192" s="32">
        <v>1</v>
      </c>
      <c r="BL192" s="32">
        <v>1</v>
      </c>
      <c r="BM192" s="32">
        <v>1</v>
      </c>
      <c r="BN192" s="32">
        <v>1</v>
      </c>
      <c r="BO192" s="32">
        <v>1</v>
      </c>
      <c r="BP192" s="32">
        <v>1</v>
      </c>
      <c r="BQ192" s="32">
        <v>1</v>
      </c>
      <c r="BR192" s="32">
        <v>1</v>
      </c>
      <c r="BS192" s="32">
        <v>1</v>
      </c>
      <c r="BT192" s="59"/>
      <c r="BU192" s="59"/>
      <c r="BV192" s="59"/>
      <c r="BW192" s="59"/>
    </row>
    <row r="193" spans="2:75" outlineLevel="1" x14ac:dyDescent="0.2">
      <c r="B193" s="2">
        <v>179</v>
      </c>
      <c r="C193" s="32"/>
      <c r="D193" s="32"/>
      <c r="E193" s="28" t="s">
        <v>134</v>
      </c>
      <c r="F193" s="31"/>
      <c r="G193" s="31">
        <f t="shared" si="59"/>
        <v>1</v>
      </c>
      <c r="H193" s="31">
        <f t="shared" si="60"/>
        <v>1</v>
      </c>
      <c r="I193" s="31">
        <f t="shared" si="60"/>
        <v>1</v>
      </c>
      <c r="J193" s="31">
        <f t="shared" si="60"/>
        <v>1</v>
      </c>
      <c r="K193" s="31">
        <f t="shared" si="60"/>
        <v>1</v>
      </c>
      <c r="L193" s="31">
        <f t="shared" si="60"/>
        <v>1</v>
      </c>
      <c r="M193" s="31">
        <f t="shared" si="60"/>
        <v>1</v>
      </c>
      <c r="N193" s="31">
        <f t="shared" si="60"/>
        <v>1</v>
      </c>
      <c r="O193" s="174"/>
      <c r="P193" s="178">
        <v>191</v>
      </c>
      <c r="R193" s="32">
        <v>1</v>
      </c>
      <c r="S193" s="32">
        <v>1</v>
      </c>
      <c r="T193" s="32">
        <v>1</v>
      </c>
      <c r="U193" s="32">
        <v>1</v>
      </c>
      <c r="V193" s="32">
        <v>1</v>
      </c>
      <c r="W193" s="32">
        <v>1</v>
      </c>
      <c r="X193" s="32">
        <v>1</v>
      </c>
      <c r="Y193" s="32">
        <v>1</v>
      </c>
      <c r="Z193" s="32">
        <v>1</v>
      </c>
      <c r="AA193" s="32">
        <v>1</v>
      </c>
      <c r="AB193" s="32">
        <v>1</v>
      </c>
      <c r="AC193" s="32">
        <v>1</v>
      </c>
      <c r="AD193" s="32">
        <v>1</v>
      </c>
      <c r="AE193" s="32">
        <v>1</v>
      </c>
      <c r="AF193" s="32">
        <v>1</v>
      </c>
      <c r="AG193" s="32">
        <v>1</v>
      </c>
      <c r="AH193" s="32">
        <v>1</v>
      </c>
      <c r="AI193" s="32">
        <v>1</v>
      </c>
      <c r="AJ193" s="32">
        <v>1</v>
      </c>
      <c r="AK193" s="32">
        <v>1</v>
      </c>
      <c r="AL193" s="32">
        <v>1</v>
      </c>
      <c r="AM193" s="32">
        <v>1</v>
      </c>
      <c r="AN193" s="32">
        <v>1</v>
      </c>
      <c r="AO193" s="32">
        <v>1</v>
      </c>
      <c r="AP193" s="32">
        <v>1</v>
      </c>
      <c r="AQ193" s="32">
        <v>1</v>
      </c>
      <c r="AR193" s="32">
        <v>1</v>
      </c>
      <c r="AS193" s="32">
        <v>1</v>
      </c>
      <c r="AT193" s="32">
        <v>1</v>
      </c>
      <c r="AU193" s="32">
        <v>1</v>
      </c>
      <c r="AV193" s="32">
        <v>1</v>
      </c>
      <c r="AW193" s="32">
        <v>1</v>
      </c>
      <c r="AX193" s="32">
        <v>1</v>
      </c>
      <c r="AY193" s="32">
        <v>1</v>
      </c>
      <c r="AZ193" s="32">
        <v>1</v>
      </c>
      <c r="BA193" s="32">
        <v>1</v>
      </c>
      <c r="BB193" s="32">
        <v>1</v>
      </c>
      <c r="BC193" s="32">
        <v>1</v>
      </c>
      <c r="BD193" s="32">
        <v>1</v>
      </c>
      <c r="BE193" s="32">
        <v>1</v>
      </c>
      <c r="BF193" s="32">
        <v>1</v>
      </c>
      <c r="BG193" s="32">
        <v>1</v>
      </c>
      <c r="BH193" s="32">
        <v>1</v>
      </c>
      <c r="BI193" s="32">
        <v>1</v>
      </c>
      <c r="BJ193" s="32">
        <v>1</v>
      </c>
      <c r="BK193" s="32">
        <v>1</v>
      </c>
      <c r="BL193" s="32">
        <v>1</v>
      </c>
      <c r="BM193" s="32">
        <v>1</v>
      </c>
      <c r="BN193" s="32">
        <v>1</v>
      </c>
      <c r="BO193" s="32">
        <v>1</v>
      </c>
      <c r="BP193" s="32">
        <v>1</v>
      </c>
      <c r="BQ193" s="32">
        <v>1</v>
      </c>
      <c r="BR193" s="32">
        <v>1</v>
      </c>
      <c r="BS193" s="32">
        <v>1</v>
      </c>
      <c r="BT193" s="59"/>
      <c r="BU193" s="59"/>
      <c r="BV193" s="59"/>
      <c r="BW193" s="59"/>
    </row>
    <row r="194" spans="2:75" outlineLevel="1" x14ac:dyDescent="0.2">
      <c r="B194" s="2">
        <v>180</v>
      </c>
      <c r="C194" s="32"/>
      <c r="D194" s="32"/>
      <c r="E194" s="28" t="s">
        <v>135</v>
      </c>
      <c r="F194" s="31"/>
      <c r="G194" s="31">
        <f t="shared" si="59"/>
        <v>1</v>
      </c>
      <c r="H194" s="31">
        <f t="shared" si="60"/>
        <v>1</v>
      </c>
      <c r="I194" s="31">
        <f t="shared" si="60"/>
        <v>1</v>
      </c>
      <c r="J194" s="31">
        <f t="shared" si="60"/>
        <v>1</v>
      </c>
      <c r="K194" s="31">
        <f t="shared" si="60"/>
        <v>1</v>
      </c>
      <c r="L194" s="31">
        <f t="shared" si="60"/>
        <v>1</v>
      </c>
      <c r="M194" s="31">
        <f t="shared" si="60"/>
        <v>1</v>
      </c>
      <c r="N194" s="31">
        <f t="shared" si="60"/>
        <v>1</v>
      </c>
      <c r="O194" s="174"/>
      <c r="P194" s="178">
        <v>192</v>
      </c>
      <c r="R194" s="32">
        <v>1</v>
      </c>
      <c r="S194" s="32">
        <v>1</v>
      </c>
      <c r="T194" s="32">
        <v>1</v>
      </c>
      <c r="U194" s="32">
        <v>1</v>
      </c>
      <c r="V194" s="32">
        <v>1</v>
      </c>
      <c r="W194" s="32">
        <v>1</v>
      </c>
      <c r="X194" s="32">
        <v>1</v>
      </c>
      <c r="Y194" s="32">
        <v>1</v>
      </c>
      <c r="Z194" s="32">
        <v>1</v>
      </c>
      <c r="AA194" s="32">
        <v>1</v>
      </c>
      <c r="AB194" s="32">
        <v>1</v>
      </c>
      <c r="AC194" s="32">
        <v>1</v>
      </c>
      <c r="AD194" s="32">
        <v>1</v>
      </c>
      <c r="AE194" s="32">
        <v>1</v>
      </c>
      <c r="AF194" s="32">
        <v>1</v>
      </c>
      <c r="AG194" s="32">
        <v>1</v>
      </c>
      <c r="AH194" s="32">
        <v>1</v>
      </c>
      <c r="AI194" s="32">
        <v>1</v>
      </c>
      <c r="AJ194" s="32">
        <v>1</v>
      </c>
      <c r="AK194" s="32">
        <v>1</v>
      </c>
      <c r="AL194" s="32">
        <v>1</v>
      </c>
      <c r="AM194" s="32">
        <v>1</v>
      </c>
      <c r="AN194" s="32">
        <v>1</v>
      </c>
      <c r="AO194" s="32">
        <v>1</v>
      </c>
      <c r="AP194" s="32">
        <v>1</v>
      </c>
      <c r="AQ194" s="32">
        <v>1</v>
      </c>
      <c r="AR194" s="32">
        <v>1</v>
      </c>
      <c r="AS194" s="32">
        <v>1</v>
      </c>
      <c r="AT194" s="32">
        <v>1</v>
      </c>
      <c r="AU194" s="32">
        <v>1</v>
      </c>
      <c r="AV194" s="32">
        <v>1</v>
      </c>
      <c r="AW194" s="32">
        <v>1</v>
      </c>
      <c r="AX194" s="32">
        <v>1</v>
      </c>
      <c r="AY194" s="32">
        <v>1</v>
      </c>
      <c r="AZ194" s="32">
        <v>1</v>
      </c>
      <c r="BA194" s="32">
        <v>1</v>
      </c>
      <c r="BB194" s="32">
        <v>1</v>
      </c>
      <c r="BC194" s="32">
        <v>1</v>
      </c>
      <c r="BD194" s="32">
        <v>1</v>
      </c>
      <c r="BE194" s="32">
        <v>1</v>
      </c>
      <c r="BF194" s="32">
        <v>1</v>
      </c>
      <c r="BG194" s="32">
        <v>1</v>
      </c>
      <c r="BH194" s="32">
        <v>1</v>
      </c>
      <c r="BI194" s="32">
        <v>1</v>
      </c>
      <c r="BJ194" s="32">
        <v>1</v>
      </c>
      <c r="BK194" s="32">
        <v>1</v>
      </c>
      <c r="BL194" s="32">
        <v>1</v>
      </c>
      <c r="BM194" s="32">
        <v>1</v>
      </c>
      <c r="BN194" s="32">
        <v>1</v>
      </c>
      <c r="BO194" s="32">
        <v>1</v>
      </c>
      <c r="BP194" s="32">
        <v>1</v>
      </c>
      <c r="BQ194" s="32">
        <v>1</v>
      </c>
      <c r="BR194" s="32">
        <v>1</v>
      </c>
      <c r="BS194" s="32">
        <v>1</v>
      </c>
      <c r="BT194" s="59"/>
      <c r="BU194" s="59"/>
      <c r="BV194" s="59"/>
      <c r="BW194" s="59"/>
    </row>
    <row r="195" spans="2:75" outlineLevel="1" x14ac:dyDescent="0.2">
      <c r="B195" s="2">
        <v>181</v>
      </c>
      <c r="C195" s="32"/>
      <c r="D195" s="32"/>
      <c r="E195" s="28" t="s">
        <v>136</v>
      </c>
      <c r="F195" s="31"/>
      <c r="G195" s="31">
        <f t="shared" si="59"/>
        <v>1</v>
      </c>
      <c r="H195" s="31">
        <f t="shared" si="60"/>
        <v>1</v>
      </c>
      <c r="I195" s="31">
        <f t="shared" si="60"/>
        <v>1</v>
      </c>
      <c r="J195" s="31">
        <f t="shared" si="60"/>
        <v>1</v>
      </c>
      <c r="K195" s="31">
        <f t="shared" si="60"/>
        <v>1</v>
      </c>
      <c r="L195" s="31">
        <f t="shared" si="60"/>
        <v>1</v>
      </c>
      <c r="M195" s="31">
        <f t="shared" si="60"/>
        <v>1</v>
      </c>
      <c r="N195" s="31">
        <f t="shared" si="60"/>
        <v>1</v>
      </c>
      <c r="O195" s="174"/>
      <c r="P195" s="178">
        <v>193</v>
      </c>
      <c r="R195" s="32">
        <v>1</v>
      </c>
      <c r="S195" s="32">
        <v>1</v>
      </c>
      <c r="T195" s="32">
        <v>1</v>
      </c>
      <c r="U195" s="32">
        <v>1</v>
      </c>
      <c r="V195" s="32">
        <v>1</v>
      </c>
      <c r="W195" s="32">
        <v>1</v>
      </c>
      <c r="X195" s="32">
        <v>1</v>
      </c>
      <c r="Y195" s="32">
        <v>1</v>
      </c>
      <c r="Z195" s="32">
        <v>1</v>
      </c>
      <c r="AA195" s="32">
        <v>1</v>
      </c>
      <c r="AB195" s="32">
        <v>1</v>
      </c>
      <c r="AC195" s="32">
        <v>1</v>
      </c>
      <c r="AD195" s="32">
        <v>1</v>
      </c>
      <c r="AE195" s="32">
        <v>1</v>
      </c>
      <c r="AF195" s="32">
        <v>1</v>
      </c>
      <c r="AG195" s="32">
        <v>1</v>
      </c>
      <c r="AH195" s="32">
        <v>1</v>
      </c>
      <c r="AI195" s="32">
        <v>1</v>
      </c>
      <c r="AJ195" s="32">
        <v>1</v>
      </c>
      <c r="AK195" s="32">
        <v>1</v>
      </c>
      <c r="AL195" s="32">
        <v>1</v>
      </c>
      <c r="AM195" s="32">
        <v>1</v>
      </c>
      <c r="AN195" s="32">
        <v>1</v>
      </c>
      <c r="AO195" s="32">
        <v>1</v>
      </c>
      <c r="AP195" s="32">
        <v>1</v>
      </c>
      <c r="AQ195" s="32">
        <v>1</v>
      </c>
      <c r="AR195" s="32">
        <v>1</v>
      </c>
      <c r="AS195" s="32">
        <v>1</v>
      </c>
      <c r="AT195" s="32">
        <v>1</v>
      </c>
      <c r="AU195" s="32">
        <v>1</v>
      </c>
      <c r="AV195" s="32">
        <v>1</v>
      </c>
      <c r="AW195" s="32">
        <v>1</v>
      </c>
      <c r="AX195" s="32">
        <v>1</v>
      </c>
      <c r="AY195" s="32">
        <v>1</v>
      </c>
      <c r="AZ195" s="32">
        <v>1</v>
      </c>
      <c r="BA195" s="32">
        <v>1</v>
      </c>
      <c r="BB195" s="32">
        <v>1</v>
      </c>
      <c r="BC195" s="32">
        <v>1</v>
      </c>
      <c r="BD195" s="32">
        <v>1</v>
      </c>
      <c r="BE195" s="32">
        <v>1</v>
      </c>
      <c r="BF195" s="32">
        <v>1</v>
      </c>
      <c r="BG195" s="32">
        <v>1</v>
      </c>
      <c r="BH195" s="32">
        <v>1</v>
      </c>
      <c r="BI195" s="32">
        <v>1</v>
      </c>
      <c r="BJ195" s="32">
        <v>1</v>
      </c>
      <c r="BK195" s="32">
        <v>1</v>
      </c>
      <c r="BL195" s="32">
        <v>1</v>
      </c>
      <c r="BM195" s="32">
        <v>1</v>
      </c>
      <c r="BN195" s="32">
        <v>1</v>
      </c>
      <c r="BO195" s="32">
        <v>1</v>
      </c>
      <c r="BP195" s="32">
        <v>1</v>
      </c>
      <c r="BQ195" s="32">
        <v>1</v>
      </c>
      <c r="BR195" s="32">
        <v>1</v>
      </c>
      <c r="BS195" s="32">
        <v>1</v>
      </c>
      <c r="BT195" s="59"/>
      <c r="BU195" s="59"/>
      <c r="BV195" s="59"/>
      <c r="BW195" s="59"/>
    </row>
    <row r="196" spans="2:75" outlineLevel="1" x14ac:dyDescent="0.2">
      <c r="B196" s="2">
        <v>182</v>
      </c>
      <c r="C196" s="32"/>
      <c r="D196" s="32"/>
      <c r="E196" s="28" t="s">
        <v>137</v>
      </c>
      <c r="F196" s="31"/>
      <c r="G196" s="31">
        <f t="shared" si="59"/>
        <v>1</v>
      </c>
      <c r="H196" s="31">
        <f t="shared" si="60"/>
        <v>1</v>
      </c>
      <c r="I196" s="31">
        <f t="shared" si="60"/>
        <v>1</v>
      </c>
      <c r="J196" s="31">
        <f t="shared" si="60"/>
        <v>1</v>
      </c>
      <c r="K196" s="31">
        <f t="shared" si="60"/>
        <v>1</v>
      </c>
      <c r="L196" s="31">
        <f t="shared" si="60"/>
        <v>1</v>
      </c>
      <c r="M196" s="31">
        <f t="shared" si="60"/>
        <v>1</v>
      </c>
      <c r="N196" s="31">
        <f t="shared" si="60"/>
        <v>1</v>
      </c>
      <c r="O196" s="174"/>
      <c r="P196" s="178">
        <v>194</v>
      </c>
      <c r="R196" s="32">
        <v>1</v>
      </c>
      <c r="S196" s="32">
        <v>1</v>
      </c>
      <c r="T196" s="32">
        <v>1</v>
      </c>
      <c r="U196" s="32">
        <v>1</v>
      </c>
      <c r="V196" s="32">
        <v>1</v>
      </c>
      <c r="W196" s="32">
        <v>1</v>
      </c>
      <c r="X196" s="32">
        <v>1</v>
      </c>
      <c r="Y196" s="32">
        <v>1</v>
      </c>
      <c r="Z196" s="32">
        <v>1</v>
      </c>
      <c r="AA196" s="32">
        <v>1</v>
      </c>
      <c r="AB196" s="32">
        <v>1</v>
      </c>
      <c r="AC196" s="32">
        <v>1</v>
      </c>
      <c r="AD196" s="32">
        <v>1</v>
      </c>
      <c r="AE196" s="32">
        <v>1</v>
      </c>
      <c r="AF196" s="32">
        <v>1</v>
      </c>
      <c r="AG196" s="32">
        <v>1</v>
      </c>
      <c r="AH196" s="32">
        <v>1</v>
      </c>
      <c r="AI196" s="32">
        <v>1</v>
      </c>
      <c r="AJ196" s="32">
        <v>1</v>
      </c>
      <c r="AK196" s="32">
        <v>1</v>
      </c>
      <c r="AL196" s="32">
        <v>1</v>
      </c>
      <c r="AM196" s="32">
        <v>1</v>
      </c>
      <c r="AN196" s="32">
        <v>1</v>
      </c>
      <c r="AO196" s="32">
        <v>1</v>
      </c>
      <c r="AP196" s="32">
        <v>1</v>
      </c>
      <c r="AQ196" s="32">
        <v>1</v>
      </c>
      <c r="AR196" s="32">
        <v>1</v>
      </c>
      <c r="AS196" s="32">
        <v>1</v>
      </c>
      <c r="AT196" s="32">
        <v>1</v>
      </c>
      <c r="AU196" s="32">
        <v>1</v>
      </c>
      <c r="AV196" s="32">
        <v>1</v>
      </c>
      <c r="AW196" s="32">
        <v>1</v>
      </c>
      <c r="AX196" s="32">
        <v>1</v>
      </c>
      <c r="AY196" s="32">
        <v>1</v>
      </c>
      <c r="AZ196" s="32">
        <v>1</v>
      </c>
      <c r="BA196" s="32">
        <v>1</v>
      </c>
      <c r="BB196" s="32">
        <v>1</v>
      </c>
      <c r="BC196" s="32">
        <v>1</v>
      </c>
      <c r="BD196" s="32">
        <v>1</v>
      </c>
      <c r="BE196" s="32">
        <v>1</v>
      </c>
      <c r="BF196" s="32">
        <v>1</v>
      </c>
      <c r="BG196" s="32">
        <v>1</v>
      </c>
      <c r="BH196" s="32">
        <v>1</v>
      </c>
      <c r="BI196" s="32">
        <v>1</v>
      </c>
      <c r="BJ196" s="32">
        <v>1</v>
      </c>
      <c r="BK196" s="32">
        <v>1</v>
      </c>
      <c r="BL196" s="32">
        <v>1</v>
      </c>
      <c r="BM196" s="32">
        <v>1</v>
      </c>
      <c r="BN196" s="32">
        <v>1</v>
      </c>
      <c r="BO196" s="32">
        <v>1</v>
      </c>
      <c r="BP196" s="32">
        <v>1</v>
      </c>
      <c r="BQ196" s="32">
        <v>1</v>
      </c>
      <c r="BR196" s="32">
        <v>1</v>
      </c>
      <c r="BS196" s="32">
        <v>1</v>
      </c>
      <c r="BT196" s="59"/>
      <c r="BU196" s="59"/>
      <c r="BV196" s="59"/>
      <c r="BW196" s="59"/>
    </row>
    <row r="197" spans="2:75" outlineLevel="1" x14ac:dyDescent="0.2">
      <c r="B197" s="2">
        <v>183</v>
      </c>
      <c r="C197" s="32"/>
      <c r="D197" s="32"/>
      <c r="E197" s="28" t="s">
        <v>138</v>
      </c>
      <c r="F197" s="31"/>
      <c r="G197" s="31">
        <f t="shared" si="59"/>
        <v>1</v>
      </c>
      <c r="H197" s="31">
        <f t="shared" si="60"/>
        <v>1</v>
      </c>
      <c r="I197" s="31">
        <f t="shared" si="60"/>
        <v>1</v>
      </c>
      <c r="J197" s="31">
        <f t="shared" si="60"/>
        <v>1</v>
      </c>
      <c r="K197" s="31">
        <f t="shared" si="60"/>
        <v>1</v>
      </c>
      <c r="L197" s="31">
        <f t="shared" si="60"/>
        <v>1</v>
      </c>
      <c r="M197" s="31">
        <f t="shared" si="60"/>
        <v>1</v>
      </c>
      <c r="N197" s="31">
        <f t="shared" si="60"/>
        <v>1</v>
      </c>
      <c r="O197" s="174"/>
      <c r="P197" s="178">
        <v>195</v>
      </c>
      <c r="R197" s="32">
        <v>1</v>
      </c>
      <c r="S197" s="32">
        <v>1</v>
      </c>
      <c r="T197" s="32">
        <v>1</v>
      </c>
      <c r="U197" s="32">
        <v>1</v>
      </c>
      <c r="V197" s="32">
        <v>1</v>
      </c>
      <c r="W197" s="32">
        <v>1</v>
      </c>
      <c r="X197" s="32">
        <v>1</v>
      </c>
      <c r="Y197" s="32">
        <v>1</v>
      </c>
      <c r="Z197" s="32">
        <v>1</v>
      </c>
      <c r="AA197" s="32">
        <v>1</v>
      </c>
      <c r="AB197" s="32">
        <v>1</v>
      </c>
      <c r="AC197" s="32">
        <v>1</v>
      </c>
      <c r="AD197" s="32">
        <v>1</v>
      </c>
      <c r="AE197" s="32">
        <v>1</v>
      </c>
      <c r="AF197" s="32">
        <v>1</v>
      </c>
      <c r="AG197" s="32">
        <v>1</v>
      </c>
      <c r="AH197" s="32">
        <v>1</v>
      </c>
      <c r="AI197" s="32">
        <v>1</v>
      </c>
      <c r="AJ197" s="32">
        <v>1</v>
      </c>
      <c r="AK197" s="32">
        <v>1</v>
      </c>
      <c r="AL197" s="32">
        <v>1</v>
      </c>
      <c r="AM197" s="32">
        <v>1</v>
      </c>
      <c r="AN197" s="32">
        <v>1</v>
      </c>
      <c r="AO197" s="32">
        <v>1</v>
      </c>
      <c r="AP197" s="32">
        <v>1</v>
      </c>
      <c r="AQ197" s="32">
        <v>1</v>
      </c>
      <c r="AR197" s="32">
        <v>1</v>
      </c>
      <c r="AS197" s="32">
        <v>1</v>
      </c>
      <c r="AT197" s="32">
        <v>1</v>
      </c>
      <c r="AU197" s="32">
        <v>1</v>
      </c>
      <c r="AV197" s="32">
        <v>1</v>
      </c>
      <c r="AW197" s="32">
        <v>1</v>
      </c>
      <c r="AX197" s="32">
        <v>1</v>
      </c>
      <c r="AY197" s="32">
        <v>1</v>
      </c>
      <c r="AZ197" s="32">
        <v>1</v>
      </c>
      <c r="BA197" s="32">
        <v>1</v>
      </c>
      <c r="BB197" s="32">
        <v>1</v>
      </c>
      <c r="BC197" s="32">
        <v>1</v>
      </c>
      <c r="BD197" s="32">
        <v>1</v>
      </c>
      <c r="BE197" s="32">
        <v>1</v>
      </c>
      <c r="BF197" s="32">
        <v>1</v>
      </c>
      <c r="BG197" s="32">
        <v>1</v>
      </c>
      <c r="BH197" s="32">
        <v>1</v>
      </c>
      <c r="BI197" s="32">
        <v>1</v>
      </c>
      <c r="BJ197" s="32">
        <v>1</v>
      </c>
      <c r="BK197" s="32">
        <v>1</v>
      </c>
      <c r="BL197" s="32">
        <v>1</v>
      </c>
      <c r="BM197" s="32">
        <v>1</v>
      </c>
      <c r="BN197" s="32">
        <v>1</v>
      </c>
      <c r="BO197" s="32">
        <v>1</v>
      </c>
      <c r="BP197" s="32">
        <v>1</v>
      </c>
      <c r="BQ197" s="32">
        <v>1</v>
      </c>
      <c r="BR197" s="32">
        <v>1</v>
      </c>
      <c r="BS197" s="32">
        <v>1</v>
      </c>
      <c r="BT197" s="59"/>
      <c r="BU197" s="59"/>
      <c r="BV197" s="59"/>
      <c r="BW197" s="59"/>
    </row>
    <row r="198" spans="2:75" outlineLevel="1" x14ac:dyDescent="0.2">
      <c r="B198" s="2">
        <v>184</v>
      </c>
      <c r="C198" s="6"/>
      <c r="D198" s="6"/>
      <c r="E198" s="33" t="s">
        <v>139</v>
      </c>
      <c r="F198" s="17"/>
      <c r="G198" s="17">
        <f t="shared" si="59"/>
        <v>2722.7979999999998</v>
      </c>
      <c r="H198" s="17">
        <f t="shared" si="60"/>
        <v>2722.7979999999998</v>
      </c>
      <c r="I198" s="17">
        <f t="shared" si="60"/>
        <v>2722.7979999999998</v>
      </c>
      <c r="J198" s="17">
        <f t="shared" si="60"/>
        <v>2722.7979999999998</v>
      </c>
      <c r="K198" s="17">
        <f t="shared" si="60"/>
        <v>2722.7979999999998</v>
      </c>
      <c r="L198" s="17">
        <f t="shared" si="60"/>
        <v>2722.7979999999998</v>
      </c>
      <c r="M198" s="17">
        <f t="shared" si="60"/>
        <v>2722.7979999999998</v>
      </c>
      <c r="N198" s="17">
        <f t="shared" si="60"/>
        <v>2722.7979999999998</v>
      </c>
      <c r="O198" s="38"/>
      <c r="P198" s="178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">
        <v>2722.7979999999998</v>
      </c>
      <c r="BT198" s="59"/>
      <c r="BU198" s="59"/>
      <c r="BV198" s="59"/>
      <c r="BW198" s="59"/>
    </row>
    <row r="199" spans="2:75" outlineLevel="1" x14ac:dyDescent="0.2">
      <c r="B199" s="2">
        <v>185</v>
      </c>
      <c r="C199" s="34"/>
      <c r="D199" s="34"/>
      <c r="E199" s="35" t="s">
        <v>140</v>
      </c>
      <c r="F199" s="31"/>
      <c r="G199" s="31">
        <f t="shared" si="59"/>
        <v>0.12859999999999999</v>
      </c>
      <c r="H199" s="31">
        <f t="shared" si="60"/>
        <v>0.12859999999999999</v>
      </c>
      <c r="I199" s="31">
        <f t="shared" si="60"/>
        <v>0.12859999999999999</v>
      </c>
      <c r="J199" s="31">
        <f t="shared" si="60"/>
        <v>0.12859999999999999</v>
      </c>
      <c r="K199" s="31">
        <f t="shared" si="60"/>
        <v>0.12859999999999999</v>
      </c>
      <c r="L199" s="31">
        <f t="shared" si="60"/>
        <v>0.12859999999999999</v>
      </c>
      <c r="M199" s="31">
        <f t="shared" si="60"/>
        <v>0.12859999999999999</v>
      </c>
      <c r="N199" s="31">
        <f t="shared" si="60"/>
        <v>0.12859999999999999</v>
      </c>
      <c r="O199" s="174"/>
      <c r="P199" s="178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19">
        <v>0.12859999999999999</v>
      </c>
      <c r="BT199" s="59"/>
      <c r="BU199" s="59"/>
      <c r="BV199" s="59"/>
      <c r="BW199" s="59"/>
    </row>
    <row r="200" spans="2:75" outlineLevel="1" x14ac:dyDescent="0.2">
      <c r="B200" s="2">
        <v>186</v>
      </c>
      <c r="C200" s="32"/>
      <c r="D200" s="32"/>
      <c r="E200" s="28"/>
      <c r="F200" s="31"/>
      <c r="G200" s="31"/>
      <c r="H200" s="31"/>
      <c r="I200" s="31"/>
      <c r="J200" s="31"/>
      <c r="K200" s="31"/>
      <c r="L200" s="31"/>
      <c r="M200" s="31"/>
      <c r="N200" s="31"/>
      <c r="O200" s="174"/>
      <c r="P200" s="178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 s="59"/>
      <c r="BU200" s="59"/>
      <c r="BV200" s="59"/>
      <c r="BW200" s="59"/>
    </row>
    <row r="201" spans="2:75" outlineLevel="1" x14ac:dyDescent="0.2">
      <c r="B201" s="2">
        <v>187</v>
      </c>
      <c r="E201"/>
      <c r="P201" s="178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 s="59"/>
      <c r="BU201" s="59"/>
      <c r="BV201" s="59"/>
      <c r="BW201" s="59"/>
    </row>
    <row r="202" spans="2:75" outlineLevel="1" x14ac:dyDescent="0.2">
      <c r="B202" s="2">
        <v>188</v>
      </c>
      <c r="E202"/>
      <c r="P202" s="178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 s="59"/>
      <c r="BU202" s="59"/>
      <c r="BV202" s="59"/>
      <c r="BW202" s="59"/>
    </row>
    <row r="203" spans="2:75" outlineLevel="1" x14ac:dyDescent="0.2">
      <c r="B203" s="2">
        <v>189</v>
      </c>
      <c r="C203" s="8" t="s">
        <v>257</v>
      </c>
      <c r="D203" s="8"/>
      <c r="E203"/>
      <c r="P203" s="178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 s="59"/>
      <c r="BU203" s="59"/>
      <c r="BV203" s="59"/>
      <c r="BW203" s="59"/>
    </row>
    <row r="204" spans="2:75" outlineLevel="1" x14ac:dyDescent="0.2">
      <c r="B204" s="2">
        <v>190</v>
      </c>
      <c r="E204"/>
      <c r="P204" s="178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 s="59"/>
      <c r="BU204" s="59"/>
      <c r="BV204" s="59"/>
      <c r="BW204" s="59"/>
    </row>
    <row r="205" spans="2:75" outlineLevel="1" x14ac:dyDescent="0.2">
      <c r="B205" s="2">
        <v>191</v>
      </c>
      <c r="E205" t="s">
        <v>124</v>
      </c>
      <c r="F205" s="30"/>
      <c r="G205" s="30">
        <f t="shared" ref="G205:G222" si="61">HLOOKUP($E$3,$Q$3:$BY$269,P205,FALSE)</f>
        <v>1</v>
      </c>
      <c r="H205" s="29">
        <v>1</v>
      </c>
      <c r="I205" s="29">
        <v>1</v>
      </c>
      <c r="J205" s="29">
        <v>1</v>
      </c>
      <c r="K205" s="29">
        <v>1</v>
      </c>
      <c r="L205" s="29">
        <v>1</v>
      </c>
      <c r="M205" s="29">
        <v>1</v>
      </c>
      <c r="N205" s="29">
        <v>1</v>
      </c>
      <c r="O205" s="175"/>
      <c r="P205" s="178">
        <v>203</v>
      </c>
      <c r="R205" s="30">
        <v>1</v>
      </c>
      <c r="S205" s="30">
        <v>1</v>
      </c>
      <c r="T205" s="30">
        <v>1</v>
      </c>
      <c r="U205" s="30">
        <v>1</v>
      </c>
      <c r="V205" s="30">
        <v>1</v>
      </c>
      <c r="W205" s="30">
        <v>1</v>
      </c>
      <c r="X205" s="30">
        <v>1</v>
      </c>
      <c r="Y205" s="30">
        <v>1</v>
      </c>
      <c r="Z205" s="30">
        <v>1</v>
      </c>
      <c r="AA205" s="30">
        <v>1</v>
      </c>
      <c r="AB205" s="30">
        <v>1</v>
      </c>
      <c r="AC205" s="30">
        <v>1</v>
      </c>
      <c r="AD205" s="30">
        <v>1</v>
      </c>
      <c r="AE205" s="30">
        <v>1</v>
      </c>
      <c r="AF205" s="30">
        <v>1</v>
      </c>
      <c r="AG205" s="30">
        <v>1</v>
      </c>
      <c r="AH205" s="30">
        <v>1</v>
      </c>
      <c r="AI205" s="30">
        <v>1</v>
      </c>
      <c r="AJ205" s="30">
        <v>1</v>
      </c>
      <c r="AK205" s="30">
        <v>1</v>
      </c>
      <c r="AL205" s="30">
        <v>1</v>
      </c>
      <c r="AM205" s="30">
        <v>1</v>
      </c>
      <c r="AN205" s="30">
        <v>1</v>
      </c>
      <c r="AO205" s="30">
        <v>1</v>
      </c>
      <c r="AP205" s="30">
        <v>1</v>
      </c>
      <c r="AQ205" s="30">
        <v>1</v>
      </c>
      <c r="AR205" s="30">
        <v>1</v>
      </c>
      <c r="AS205" s="30">
        <v>1</v>
      </c>
      <c r="AT205" s="30">
        <v>1</v>
      </c>
      <c r="AU205" s="30">
        <v>1</v>
      </c>
      <c r="AV205" s="30">
        <v>1</v>
      </c>
      <c r="AW205" s="30">
        <v>1</v>
      </c>
      <c r="AX205" s="30">
        <v>1</v>
      </c>
      <c r="AY205" s="30">
        <v>1</v>
      </c>
      <c r="AZ205" s="30">
        <v>1</v>
      </c>
      <c r="BA205" s="30">
        <v>1</v>
      </c>
      <c r="BB205" s="30">
        <v>1</v>
      </c>
      <c r="BC205" s="30">
        <v>1</v>
      </c>
      <c r="BD205" s="30">
        <v>1</v>
      </c>
      <c r="BE205" s="30">
        <v>1</v>
      </c>
      <c r="BF205" s="30">
        <v>1</v>
      </c>
      <c r="BG205" s="30">
        <v>1</v>
      </c>
      <c r="BH205" s="30">
        <v>1</v>
      </c>
      <c r="BI205" s="30">
        <v>1</v>
      </c>
      <c r="BJ205" s="30">
        <v>1</v>
      </c>
      <c r="BK205" s="30">
        <v>1</v>
      </c>
      <c r="BL205" s="30">
        <v>1</v>
      </c>
      <c r="BM205" s="30">
        <v>1</v>
      </c>
      <c r="BN205" s="30">
        <v>1</v>
      </c>
      <c r="BO205" s="30">
        <v>1</v>
      </c>
      <c r="BP205" s="30">
        <v>1</v>
      </c>
      <c r="BQ205" s="30">
        <v>1</v>
      </c>
      <c r="BR205" s="30">
        <v>1</v>
      </c>
      <c r="BS205" s="30">
        <v>1</v>
      </c>
      <c r="BT205" s="59"/>
      <c r="BU205" s="59"/>
      <c r="BV205" s="59"/>
      <c r="BW205" s="59"/>
    </row>
    <row r="206" spans="2:75" outlineLevel="1" x14ac:dyDescent="0.2">
      <c r="B206" s="2">
        <v>192</v>
      </c>
      <c r="E206" t="s">
        <v>125</v>
      </c>
      <c r="F206" s="30"/>
      <c r="G206" s="30">
        <f t="shared" si="61"/>
        <v>-0.40438344856195768</v>
      </c>
      <c r="H206" s="30">
        <f t="shared" ref="H206:K209" si="62">LN(H152/H184)</f>
        <v>-0.25575645037552397</v>
      </c>
      <c r="I206" s="30">
        <f t="shared" si="62"/>
        <v>-0.24673556710422662</v>
      </c>
      <c r="J206" s="30">
        <f t="shared" si="62"/>
        <v>-0.25858706318016494</v>
      </c>
      <c r="K206" s="30">
        <f t="shared" si="62"/>
        <v>-0.24118035474951377</v>
      </c>
      <c r="L206" s="30">
        <f t="shared" ref="L206:M206" si="63">LN(L152/L184)</f>
        <v>-0.22718035474951401</v>
      </c>
      <c r="M206" s="30">
        <f t="shared" si="63"/>
        <v>-0.21318035474951405</v>
      </c>
      <c r="N206" s="30">
        <f t="shared" ref="N206" si="64">LN(N152/N184)</f>
        <v>-0.19918035474951418</v>
      </c>
      <c r="O206" s="175"/>
      <c r="P206" s="178">
        <v>204</v>
      </c>
      <c r="R206" s="30">
        <v>-0.40438344856195768</v>
      </c>
      <c r="S206" s="30">
        <v>-0.17258702909965609</v>
      </c>
      <c r="T206" s="30">
        <v>-0.232405640600677</v>
      </c>
      <c r="U206" s="30">
        <v>-0.31185680874012212</v>
      </c>
      <c r="V206" s="30">
        <v>-0.36424316331365375</v>
      </c>
      <c r="W206" s="30">
        <v>-0.23389808643399845</v>
      </c>
      <c r="X206" s="30">
        <v>-0.29684318191962544</v>
      </c>
      <c r="Y206" s="30">
        <v>-0.24544219602571032</v>
      </c>
      <c r="Z206" s="30">
        <v>-0.39666994477267503</v>
      </c>
      <c r="AA206" s="30">
        <v>-0.42765178794800662</v>
      </c>
      <c r="AB206" s="30">
        <v>-0.40913638919850859</v>
      </c>
      <c r="AC206" s="30">
        <v>-0.2662464712658954</v>
      </c>
      <c r="AD206" s="30">
        <v>-0.42765178794800662</v>
      </c>
      <c r="AE206" s="30">
        <v>-0.19797759320907002</v>
      </c>
      <c r="AF206" s="30">
        <v>-0.27226603518889625</v>
      </c>
      <c r="AG206" s="30">
        <v>-0.42765178794800662</v>
      </c>
      <c r="AH206" s="30">
        <v>-0.24890339237856593</v>
      </c>
      <c r="AI206" s="30">
        <v>-0.232405640600677</v>
      </c>
      <c r="AJ206" s="30">
        <v>-0.24544219602571032</v>
      </c>
      <c r="AK206" s="30">
        <v>-0.36424316331365375</v>
      </c>
      <c r="AL206" s="30">
        <v>-0.38451469773036323</v>
      </c>
      <c r="AM206" s="30">
        <v>-0.24544219602571032</v>
      </c>
      <c r="AN206" s="30">
        <v>-0.15298557857279454</v>
      </c>
      <c r="AO206" s="30">
        <v>-0.15298557857279454</v>
      </c>
      <c r="AP206" s="30">
        <v>-0.34932411597756013</v>
      </c>
      <c r="AQ206" s="30">
        <v>-0.39666994477267503</v>
      </c>
      <c r="AR206" s="30">
        <v>-0.34060984275848505</v>
      </c>
      <c r="AS206" s="30">
        <v>-0.19724531391971287</v>
      </c>
      <c r="AT206" s="30">
        <v>-0.25243945492574182</v>
      </c>
      <c r="AU206" s="30">
        <v>-0.26140277246480315</v>
      </c>
      <c r="AV206" s="30">
        <v>-0.27226603518889625</v>
      </c>
      <c r="AW206" s="30">
        <v>-0.36424316331365375</v>
      </c>
      <c r="AX206" s="30">
        <v>-0.37300494363175779</v>
      </c>
      <c r="AY206" s="30">
        <v>-0.23389808643399845</v>
      </c>
      <c r="AZ206" s="30">
        <v>-0.23389808643399845</v>
      </c>
      <c r="BA206" s="30">
        <v>-0.17537806749222981</v>
      </c>
      <c r="BB206" s="30">
        <v>-0.2818829955160162</v>
      </c>
      <c r="BC206" s="30">
        <v>-0.38451469773036323</v>
      </c>
      <c r="BD206" s="30">
        <v>-0.37300494363175779</v>
      </c>
      <c r="BE206" s="30">
        <v>-0.40438344856195768</v>
      </c>
      <c r="BF206" s="30">
        <v>-9.2295292143627611E-2</v>
      </c>
      <c r="BG206" s="30">
        <v>-0.17258702909965609</v>
      </c>
      <c r="BH206" s="30">
        <v>-9.2295292143627611E-2</v>
      </c>
      <c r="BI206" s="30">
        <v>-0.23748739868642146</v>
      </c>
      <c r="BJ206" s="30">
        <v>-0.232405640600677</v>
      </c>
      <c r="BK206" s="30">
        <v>-0.232405640600677</v>
      </c>
      <c r="BL206" s="30">
        <v>-0.30176653332390346</v>
      </c>
      <c r="BM206" s="30">
        <v>-0.40438344856195768</v>
      </c>
      <c r="BN206" s="30">
        <v>-0.34060984275848505</v>
      </c>
      <c r="BO206" s="30">
        <v>-0.23389808643399845</v>
      </c>
      <c r="BP206" s="30">
        <v>-0.24407152283577654</v>
      </c>
      <c r="BQ206" s="30">
        <v>-0.1437311902156152</v>
      </c>
      <c r="BR206" s="30">
        <v>-0.19724531391971287</v>
      </c>
      <c r="BS206" s="30">
        <v>-0.33525545159699915</v>
      </c>
      <c r="BT206" s="59"/>
      <c r="BU206" s="59"/>
      <c r="BV206" s="59"/>
      <c r="BW206" s="59"/>
    </row>
    <row r="207" spans="2:75" outlineLevel="1" x14ac:dyDescent="0.2">
      <c r="B207" s="2">
        <v>193</v>
      </c>
      <c r="E207" t="s">
        <v>126</v>
      </c>
      <c r="F207" s="30"/>
      <c r="G207" s="30">
        <f t="shared" si="61"/>
        <v>2.5228727061196583</v>
      </c>
      <c r="H207" s="30">
        <f t="shared" si="62"/>
        <v>2.5262989726256171</v>
      </c>
      <c r="I207" s="30">
        <f t="shared" si="62"/>
        <v>2.5304414082544637</v>
      </c>
      <c r="J207" s="30">
        <f t="shared" si="62"/>
        <v>2.5342714442353746</v>
      </c>
      <c r="K207" s="30">
        <f t="shared" si="62"/>
        <v>2.5379779824865603</v>
      </c>
      <c r="L207" s="30">
        <f t="shared" ref="L207:M207" si="65">LN(L153/L185)</f>
        <v>2.5413034902462548</v>
      </c>
      <c r="M207" s="30">
        <f t="shared" si="65"/>
        <v>2.544668214211482</v>
      </c>
      <c r="N207" s="30">
        <f t="shared" ref="N207" si="66">LN(N153/N185)</f>
        <v>2.5477757723539813</v>
      </c>
      <c r="O207" s="175"/>
      <c r="P207" s="178">
        <v>205</v>
      </c>
      <c r="R207" s="30">
        <v>2.8316898950942719</v>
      </c>
      <c r="S207" s="30">
        <v>-1.6376182106452046</v>
      </c>
      <c r="T207" s="30">
        <v>-3.6680070459736105</v>
      </c>
      <c r="U207" s="30">
        <v>-0.53025954976492284</v>
      </c>
      <c r="V207" s="30">
        <v>8.2535621342656587E-2</v>
      </c>
      <c r="W207" s="30">
        <v>-0.73425531617118578</v>
      </c>
      <c r="X207" s="30">
        <v>-2.1403943636960823</v>
      </c>
      <c r="Y207" s="30">
        <v>-3.9476915365789744</v>
      </c>
      <c r="Z207" s="30">
        <v>-3.203966186553409</v>
      </c>
      <c r="AA207" s="30">
        <v>-1.6297832689057341</v>
      </c>
      <c r="AB207" s="30">
        <v>1.0101185025233812</v>
      </c>
      <c r="AC207" s="30">
        <v>-1.5561580051776E-2</v>
      </c>
      <c r="AD207" s="30">
        <v>0.36244939092850237</v>
      </c>
      <c r="AE207" s="30">
        <v>-1.2212387223025256</v>
      </c>
      <c r="AF207" s="30">
        <v>-0.95564250844127974</v>
      </c>
      <c r="AG207" s="30">
        <v>-0.71135466781678425</v>
      </c>
      <c r="AH207" s="30">
        <v>-1.0492280590127367</v>
      </c>
      <c r="AI207" s="30">
        <v>-2.8296611620537631</v>
      </c>
      <c r="AJ207" s="30">
        <v>-0.27940668996142687</v>
      </c>
      <c r="AK207" s="30">
        <v>-1.6757172695977116</v>
      </c>
      <c r="AL207" s="30">
        <v>-1.0183295261374978</v>
      </c>
      <c r="AM207" s="30">
        <v>-3.1491838403612027</v>
      </c>
      <c r="AN207" s="30">
        <v>-3.9123748646540744</v>
      </c>
      <c r="AO207" s="30">
        <v>-2.4222392802179664</v>
      </c>
      <c r="AP207" s="30">
        <v>3.1228812384366247</v>
      </c>
      <c r="AQ207" s="30">
        <v>1.7332308637720173</v>
      </c>
      <c r="AR207" s="30">
        <v>-1.1287568891691087</v>
      </c>
      <c r="AS207" s="30">
        <v>-0.8178969656037216</v>
      </c>
      <c r="AT207" s="30">
        <v>-1.7670340856807862</v>
      </c>
      <c r="AU207" s="30">
        <v>-1.4859960944803139</v>
      </c>
      <c r="AV207" s="30">
        <v>0.96243709280613898</v>
      </c>
      <c r="AW207" s="30">
        <v>-0.39716366365810585</v>
      </c>
      <c r="AX207" s="30">
        <v>-0.34771919461956685</v>
      </c>
      <c r="AY207" s="30">
        <v>-8.5483730293075377E-2</v>
      </c>
      <c r="AZ207" s="30">
        <v>-1.8658020132604984</v>
      </c>
      <c r="BA207" s="30">
        <v>-0.82917784686537011</v>
      </c>
      <c r="BB207" s="30">
        <v>-2.3679382512955041</v>
      </c>
      <c r="BC207" s="30">
        <v>0.17940331574290044</v>
      </c>
      <c r="BD207" s="30">
        <v>-1.5967832418335079</v>
      </c>
      <c r="BE207" s="30">
        <v>-4.158468996799617E-2</v>
      </c>
      <c r="BF207" s="30">
        <v>-1.6955401144346305</v>
      </c>
      <c r="BG207" s="30">
        <v>-0.62528039011847425</v>
      </c>
      <c r="BH207" s="30">
        <v>-2.6718541710233943</v>
      </c>
      <c r="BI207" s="30">
        <v>-2.3613951527065682</v>
      </c>
      <c r="BJ207" s="30">
        <v>-3.0799459008666528</v>
      </c>
      <c r="BK207" s="30">
        <v>-0.10522178371156443</v>
      </c>
      <c r="BL207" s="30">
        <v>-2.0470239303810573</v>
      </c>
      <c r="BM207" s="30">
        <v>2.5228727061196583</v>
      </c>
      <c r="BN207" s="30">
        <v>-1.4509408175023506</v>
      </c>
      <c r="BO207" s="30">
        <v>-0.92842306567663335</v>
      </c>
      <c r="BP207" s="30">
        <v>-2.7503583730229373</v>
      </c>
      <c r="BQ207" s="30">
        <v>-0.9540447695160047</v>
      </c>
      <c r="BR207" s="30">
        <v>0.92840968372672983</v>
      </c>
      <c r="BS207" s="30">
        <v>0.56019184416460521</v>
      </c>
      <c r="BT207" s="59"/>
      <c r="BU207" s="59"/>
      <c r="BV207" s="59"/>
      <c r="BW207" s="59"/>
    </row>
    <row r="208" spans="2:75" outlineLevel="1" x14ac:dyDescent="0.2">
      <c r="B208" s="2">
        <v>194</v>
      </c>
      <c r="E208" t="s">
        <v>127</v>
      </c>
      <c r="F208" s="30"/>
      <c r="G208" s="30">
        <f t="shared" si="61"/>
        <v>2.6769238234600059</v>
      </c>
      <c r="H208" s="30">
        <f t="shared" si="62"/>
        <v>2.6769238234600059</v>
      </c>
      <c r="I208" s="30">
        <f t="shared" si="62"/>
        <v>2.6769238234600059</v>
      </c>
      <c r="J208" s="30">
        <f t="shared" si="62"/>
        <v>2.6769238234600059</v>
      </c>
      <c r="K208" s="30">
        <f t="shared" si="62"/>
        <v>2.6769238234600059</v>
      </c>
      <c r="L208" s="30">
        <f t="shared" ref="L208:M208" si="67">LN(L154/L186)</f>
        <v>2.6769238234600059</v>
      </c>
      <c r="M208" s="30">
        <f t="shared" si="67"/>
        <v>2.6769238234600059</v>
      </c>
      <c r="N208" s="30">
        <f t="shared" ref="N208" si="68">LN(N154/N186)</f>
        <v>2.6769238234600059</v>
      </c>
      <c r="O208" s="175"/>
      <c r="P208" s="178">
        <v>206</v>
      </c>
      <c r="R208" s="30">
        <v>2.8739128809447472</v>
      </c>
      <c r="S208" s="30">
        <v>-1.9240660259473197</v>
      </c>
      <c r="T208" s="30">
        <v>-3.6780697330692242</v>
      </c>
      <c r="U208" s="30">
        <v>-0.45318585197698569</v>
      </c>
      <c r="V208" s="30">
        <v>9.5436827819632281E-2</v>
      </c>
      <c r="W208" s="30">
        <v>-1.0821889109311928</v>
      </c>
      <c r="X208" s="30">
        <v>-2.1564147945557934</v>
      </c>
      <c r="Y208" s="30">
        <v>-3.6602293644396093</v>
      </c>
      <c r="Z208" s="30">
        <v>-3.8627789121003433</v>
      </c>
      <c r="AA208" s="30">
        <v>-1.6601596964395595</v>
      </c>
      <c r="AB208" s="30">
        <v>0.77695191967253319</v>
      </c>
      <c r="AC208" s="30">
        <v>-9.3016900672931627E-2</v>
      </c>
      <c r="AD208" s="30">
        <v>0.6433089907071281</v>
      </c>
      <c r="AE208" s="30">
        <v>-1.5879794047418916</v>
      </c>
      <c r="AF208" s="30">
        <v>-0.92914067137276812</v>
      </c>
      <c r="AG208" s="30">
        <v>-0.87814091403536998</v>
      </c>
      <c r="AH208" s="30">
        <v>-1.0840204603001919</v>
      </c>
      <c r="AI208" s="30">
        <v>-2.9069280489595708</v>
      </c>
      <c r="AJ208" s="30">
        <v>-0.51148940631299422</v>
      </c>
      <c r="AK208" s="30">
        <v>-1.7242309325959031</v>
      </c>
      <c r="AL208" s="30">
        <v>-0.47723225922383888</v>
      </c>
      <c r="AM208" s="30">
        <v>-2.7252164665921241</v>
      </c>
      <c r="AN208" s="30">
        <v>-3.8088205746620147</v>
      </c>
      <c r="AO208" s="30">
        <v>-2.1549638511882216</v>
      </c>
      <c r="AP208" s="30">
        <v>2.9838973079394666</v>
      </c>
      <c r="AQ208" s="30">
        <v>1.4813413212788484</v>
      </c>
      <c r="AR208" s="30">
        <v>-1.6413024649839103</v>
      </c>
      <c r="AS208" s="30">
        <v>-0.85034778702013525</v>
      </c>
      <c r="AT208" s="30">
        <v>-1.9179726682212965</v>
      </c>
      <c r="AU208" s="30">
        <v>-1.5956516579954414</v>
      </c>
      <c r="AV208" s="30">
        <v>0.7344644769863482</v>
      </c>
      <c r="AW208" s="30">
        <v>-0.57214000217893901</v>
      </c>
      <c r="AX208" s="30">
        <v>-0.5229201017187044</v>
      </c>
      <c r="AY208" s="30">
        <v>-0.24820742255487613</v>
      </c>
      <c r="AZ208" s="30">
        <v>-1.8913869517241604</v>
      </c>
      <c r="BA208" s="30">
        <v>-0.91374858324057917</v>
      </c>
      <c r="BB208" s="30">
        <v>-2.5519779067645927</v>
      </c>
      <c r="BC208" s="30">
        <v>9.6516073505404171E-2</v>
      </c>
      <c r="BD208" s="30">
        <v>-1.8614368334130913</v>
      </c>
      <c r="BE208" s="30">
        <v>-0.34658615620614708</v>
      </c>
      <c r="BF208" s="30">
        <v>-1.9739680734835605</v>
      </c>
      <c r="BG208" s="30">
        <v>-0.79191076528781146</v>
      </c>
      <c r="BH208" s="30">
        <v>-2.8486361302161929</v>
      </c>
      <c r="BI208" s="30">
        <v>-2.1645337829376641</v>
      </c>
      <c r="BJ208" s="30">
        <v>-2.7192212976548094</v>
      </c>
      <c r="BK208" s="30">
        <v>-0.44235866217505515</v>
      </c>
      <c r="BL208" s="30">
        <v>-1.9636749635976791</v>
      </c>
      <c r="BM208" s="30">
        <v>2.6769238234600059</v>
      </c>
      <c r="BN208" s="30">
        <v>-2.2219802541297442</v>
      </c>
      <c r="BO208" s="30">
        <v>-1.1959568622468233</v>
      </c>
      <c r="BP208" s="30">
        <v>-2.9446969293166516</v>
      </c>
      <c r="BQ208" s="30">
        <v>-1.2964831671529458</v>
      </c>
      <c r="BR208" s="30">
        <v>0.6806684420327711</v>
      </c>
      <c r="BS208" s="30">
        <v>0.51915462763214681</v>
      </c>
      <c r="BT208" s="59"/>
      <c r="BU208" s="59"/>
      <c r="BV208" s="59"/>
      <c r="BW208" s="59"/>
    </row>
    <row r="209" spans="1:144" outlineLevel="1" x14ac:dyDescent="0.2">
      <c r="B209" s="2">
        <v>195</v>
      </c>
      <c r="E209" t="s">
        <v>128</v>
      </c>
      <c r="F209" s="30"/>
      <c r="G209" s="30">
        <f t="shared" si="61"/>
        <v>2.6673900560476596</v>
      </c>
      <c r="H209" s="30">
        <f t="shared" si="62"/>
        <v>2.6529493602900138</v>
      </c>
      <c r="I209" s="30">
        <f t="shared" si="62"/>
        <v>2.6526570775770288</v>
      </c>
      <c r="J209" s="30">
        <f t="shared" si="62"/>
        <v>2.6434027936727853</v>
      </c>
      <c r="K209" s="30">
        <f t="shared" si="62"/>
        <v>2.6415678108913707</v>
      </c>
      <c r="L209" s="30">
        <f t="shared" ref="L209:M209" si="69">LN(L155/L187)</f>
        <v>2.6403666752222423</v>
      </c>
      <c r="M209" s="30">
        <f t="shared" si="69"/>
        <v>2.6449205211258575</v>
      </c>
      <c r="N209" s="30">
        <f t="shared" ref="N209" si="70">LN(N155/N187)</f>
        <v>2.6431782191172486</v>
      </c>
      <c r="O209" s="175"/>
      <c r="P209" s="178">
        <v>207</v>
      </c>
      <c r="R209" s="30">
        <v>2.801070513914925</v>
      </c>
      <c r="S209" s="30">
        <v>-1.8525527132709236</v>
      </c>
      <c r="T209" s="30">
        <v>-4.009221205463291</v>
      </c>
      <c r="U209" s="30">
        <v>-0.53141356786121019</v>
      </c>
      <c r="V209" s="30">
        <v>-6.8098257606649143E-2</v>
      </c>
      <c r="W209" s="30">
        <v>-1.2232390096115386</v>
      </c>
      <c r="X209" s="30">
        <v>-2.4145587845103686</v>
      </c>
      <c r="Y209" s="30">
        <v>-4.2545559713387924</v>
      </c>
      <c r="Z209" s="30">
        <v>-3.9825216773546743</v>
      </c>
      <c r="AA209" s="30">
        <v>-1.9318496272172387</v>
      </c>
      <c r="AB209" s="30">
        <v>0.78016838051143866</v>
      </c>
      <c r="AC209" s="30">
        <v>-0.27235182581126194</v>
      </c>
      <c r="AD209" s="30">
        <v>0.25879153803497018</v>
      </c>
      <c r="AE209" s="30">
        <v>-1.652241406305982</v>
      </c>
      <c r="AF209" s="30">
        <v>-0.94351615322519733</v>
      </c>
      <c r="AG209" s="30">
        <v>-1.0834989446807597</v>
      </c>
      <c r="AH209" s="30">
        <v>-0.98044758963596024</v>
      </c>
      <c r="AI209" s="30">
        <v>-3.1112272704468698</v>
      </c>
      <c r="AJ209" s="30">
        <v>-0.65668528412828742</v>
      </c>
      <c r="AK209" s="30">
        <v>-1.8445186789549459</v>
      </c>
      <c r="AL209" s="30">
        <v>-1.1848941078594419</v>
      </c>
      <c r="AM209" s="30">
        <v>-3.0748981807242068</v>
      </c>
      <c r="AN209" s="30">
        <v>-4.4017008251831475</v>
      </c>
      <c r="AO209" s="30">
        <v>-2.4528374560190191</v>
      </c>
      <c r="AP209" s="30">
        <v>3.1316298052729055</v>
      </c>
      <c r="AQ209" s="30">
        <v>1.4846412193278995</v>
      </c>
      <c r="AR209" s="30">
        <v>-1.7539875086404753</v>
      </c>
      <c r="AS209" s="30">
        <v>-0.87115622462969533</v>
      </c>
      <c r="AT209" s="30">
        <v>-1.8962941018861281</v>
      </c>
      <c r="AU209" s="30">
        <v>-1.6867300810748802</v>
      </c>
      <c r="AV209" s="30">
        <v>0.66504590988322443</v>
      </c>
      <c r="AW209" s="30">
        <v>-0.53858765612867865</v>
      </c>
      <c r="AX209" s="30">
        <v>-0.67346188403307183</v>
      </c>
      <c r="AY209" s="30">
        <v>-0.27788053036118371</v>
      </c>
      <c r="AZ209" s="30">
        <v>-2.049275449643289</v>
      </c>
      <c r="BA209" s="30">
        <v>-1.090312391946765</v>
      </c>
      <c r="BB209" s="30">
        <v>-2.6570575405336143</v>
      </c>
      <c r="BC209" s="30">
        <v>-1.7926666968540509E-2</v>
      </c>
      <c r="BD209" s="30">
        <v>-1.8101614137855944</v>
      </c>
      <c r="BE209" s="30">
        <v>-0.41443044725191053</v>
      </c>
      <c r="BF209" s="30">
        <v>-2.1947460220599173</v>
      </c>
      <c r="BG209" s="30">
        <v>-0.98065755974930502</v>
      </c>
      <c r="BH209" s="30">
        <v>-2.9484420111198348</v>
      </c>
      <c r="BI209" s="30">
        <v>-2.772513369728796</v>
      </c>
      <c r="BJ209" s="30">
        <v>-2.9724273113907529</v>
      </c>
      <c r="BK209" s="30">
        <v>-0.52620848416793564</v>
      </c>
      <c r="BL209" s="30">
        <v>-2.1955171075869773</v>
      </c>
      <c r="BM209" s="30">
        <v>2.6673900560476596</v>
      </c>
      <c r="BN209" s="30">
        <v>-2.420557528914987</v>
      </c>
      <c r="BO209" s="30">
        <v>-1.4712282828917329</v>
      </c>
      <c r="BP209" s="30">
        <v>-2.7422842901084978</v>
      </c>
      <c r="BQ209" s="30">
        <v>-1.3039450834032436</v>
      </c>
      <c r="BR209" s="30">
        <v>0.70000163981077168</v>
      </c>
      <c r="BS209" s="30">
        <v>0.5359377253568316</v>
      </c>
      <c r="BT209" s="59"/>
      <c r="BU209" s="59"/>
      <c r="BV209" s="59"/>
      <c r="BW209" s="59"/>
    </row>
    <row r="210" spans="1:144" outlineLevel="1" x14ac:dyDescent="0.2">
      <c r="B210" s="2">
        <v>196</v>
      </c>
      <c r="E210" t="s">
        <v>129</v>
      </c>
      <c r="F210" s="30"/>
      <c r="G210" s="30">
        <f t="shared" si="61"/>
        <v>8.176298673543074E-2</v>
      </c>
      <c r="H210" s="30">
        <f t="shared" ref="H210:K213" si="71">H206*H206/2</f>
        <v>3.2705680954343924E-2</v>
      </c>
      <c r="I210" s="30">
        <f t="shared" si="71"/>
        <v>3.0439220037122159E-2</v>
      </c>
      <c r="J210" s="30">
        <f t="shared" si="71"/>
        <v>3.3433634622071308E-2</v>
      </c>
      <c r="K210" s="30">
        <f t="shared" si="71"/>
        <v>2.9083981758550655E-2</v>
      </c>
      <c r="L210" s="30">
        <f t="shared" ref="L210:M210" si="72">L206*L206/2</f>
        <v>2.5805456792057514E-2</v>
      </c>
      <c r="M210" s="30">
        <f t="shared" si="72"/>
        <v>2.272293182556433E-2</v>
      </c>
      <c r="N210" s="30">
        <f t="shared" ref="N210" si="73">N206*N206/2</f>
        <v>1.9836406859071159E-2</v>
      </c>
      <c r="O210" s="175"/>
      <c r="P210" s="178">
        <v>208</v>
      </c>
      <c r="R210" s="30">
        <v>8.176298673543074E-2</v>
      </c>
      <c r="S210" s="30">
        <v>1.4893141306722769E-2</v>
      </c>
      <c r="T210" s="30">
        <v>2.7006190891505525E-2</v>
      </c>
      <c r="U210" s="30">
        <v>4.8627334578786555E-2</v>
      </c>
      <c r="V210" s="30">
        <v>6.6336541010368524E-2</v>
      </c>
      <c r="W210" s="30">
        <v>2.7354157418743107E-2</v>
      </c>
      <c r="X210" s="30">
        <v>4.4057937326083922E-2</v>
      </c>
      <c r="Y210" s="30">
        <v>3.0120935794961605E-2</v>
      </c>
      <c r="Z210" s="30">
        <v>7.8673522542978533E-2</v>
      </c>
      <c r="AA210" s="30">
        <v>9.1443025867563407E-2</v>
      </c>
      <c r="AB210" s="30">
        <v>8.3696292483196752E-2</v>
      </c>
      <c r="AC210" s="30">
        <v>3.5443591730770635E-2</v>
      </c>
      <c r="AD210" s="30">
        <v>9.1443025867563407E-2</v>
      </c>
      <c r="AE210" s="30">
        <v>1.9597563706428005E-2</v>
      </c>
      <c r="AF210" s="30">
        <v>3.7064396958740642E-2</v>
      </c>
      <c r="AG210" s="30">
        <v>9.1443025867563407E-2</v>
      </c>
      <c r="AH210" s="30">
        <v>3.0976449368779177E-2</v>
      </c>
      <c r="AI210" s="30">
        <v>2.7006190891505525E-2</v>
      </c>
      <c r="AJ210" s="30">
        <v>3.0120935794961605E-2</v>
      </c>
      <c r="AK210" s="30">
        <v>6.6336541010368524E-2</v>
      </c>
      <c r="AL210" s="30">
        <v>7.3925776385336303E-2</v>
      </c>
      <c r="AM210" s="30">
        <v>3.0120935794961605E-2</v>
      </c>
      <c r="AN210" s="30">
        <v>1.1702293625626347E-2</v>
      </c>
      <c r="AO210" s="30">
        <v>1.1702293625626347E-2</v>
      </c>
      <c r="AP210" s="30">
        <v>6.1013669001751938E-2</v>
      </c>
      <c r="AQ210" s="30">
        <v>7.8673522542978533E-2</v>
      </c>
      <c r="AR210" s="30">
        <v>5.8007532491979957E-2</v>
      </c>
      <c r="AS210" s="30">
        <v>1.9452856931643038E-2</v>
      </c>
      <c r="AT210" s="30">
        <v>3.1862839201602822E-2</v>
      </c>
      <c r="AU210" s="30">
        <v>3.4165704726142825E-2</v>
      </c>
      <c r="AV210" s="30">
        <v>3.7064396958740642E-2</v>
      </c>
      <c r="AW210" s="30">
        <v>6.6336541010368524E-2</v>
      </c>
      <c r="AX210" s="30">
        <v>6.9566343986865398E-2</v>
      </c>
      <c r="AY210" s="30">
        <v>2.7354157418743107E-2</v>
      </c>
      <c r="AZ210" s="30">
        <v>2.7354157418743107E-2</v>
      </c>
      <c r="BA210" s="30">
        <v>1.5378733278654558E-2</v>
      </c>
      <c r="BB210" s="30">
        <v>3.9729011580541207E-2</v>
      </c>
      <c r="BC210" s="30">
        <v>7.3925776385336303E-2</v>
      </c>
      <c r="BD210" s="30">
        <v>6.9566343986865398E-2</v>
      </c>
      <c r="BE210" s="30">
        <v>8.176298673543074E-2</v>
      </c>
      <c r="BF210" s="30">
        <v>4.2592104759387843E-3</v>
      </c>
      <c r="BG210" s="30">
        <v>1.4893141306722769E-2</v>
      </c>
      <c r="BH210" s="30">
        <v>4.2592104759387843E-3</v>
      </c>
      <c r="BI210" s="30">
        <v>2.820013226742165E-2</v>
      </c>
      <c r="BJ210" s="30">
        <v>2.7006190891505525E-2</v>
      </c>
      <c r="BK210" s="30">
        <v>2.7006190891505525E-2</v>
      </c>
      <c r="BL210" s="30">
        <v>4.5531520317163267E-2</v>
      </c>
      <c r="BM210" s="30">
        <v>8.176298673543074E-2</v>
      </c>
      <c r="BN210" s="30">
        <v>5.8007532491979957E-2</v>
      </c>
      <c r="BO210" s="30">
        <v>2.7354157418743107E-2</v>
      </c>
      <c r="BP210" s="30">
        <v>2.9785454129687496E-2</v>
      </c>
      <c r="BQ210" s="30">
        <v>1.032932752039868E-2</v>
      </c>
      <c r="BR210" s="30">
        <v>1.9452856931643038E-2</v>
      </c>
      <c r="BS210" s="30">
        <v>5.6198108912753925E-2</v>
      </c>
      <c r="BT210" s="59"/>
      <c r="BU210" s="59"/>
      <c r="BV210" s="59"/>
      <c r="BW210" s="59"/>
    </row>
    <row r="211" spans="1:144" outlineLevel="1" x14ac:dyDescent="0.2">
      <c r="B211" s="2">
        <v>197</v>
      </c>
      <c r="E211" t="s">
        <v>130</v>
      </c>
      <c r="F211" s="30"/>
      <c r="G211" s="30">
        <f t="shared" si="61"/>
        <v>3.1824433456417638</v>
      </c>
      <c r="H211" s="30">
        <f t="shared" si="71"/>
        <v>3.191093249544624</v>
      </c>
      <c r="I211" s="30">
        <f t="shared" si="71"/>
        <v>3.2015668603044167</v>
      </c>
      <c r="J211" s="30">
        <f t="shared" si="71"/>
        <v>3.2112658765334259</v>
      </c>
      <c r="K211" s="30">
        <f t="shared" si="71"/>
        <v>3.2206661197932753</v>
      </c>
      <c r="L211" s="30">
        <f t="shared" ref="L211:M211" si="74">L207*L207/2</f>
        <v>3.2291117147688984</v>
      </c>
      <c r="M211" s="30">
        <f t="shared" si="74"/>
        <v>3.2376681602091266</v>
      </c>
      <c r="N211" s="30">
        <f t="shared" ref="N211" si="75">N207*N207/2</f>
        <v>3.2455806930969633</v>
      </c>
      <c r="O211" s="175"/>
      <c r="P211" s="178">
        <v>209</v>
      </c>
      <c r="R211" s="30">
        <v>4.0092338309895048</v>
      </c>
      <c r="S211" s="30">
        <v>1.3408967019184008</v>
      </c>
      <c r="T211" s="30">
        <v>6.7271378446560259</v>
      </c>
      <c r="U211" s="30">
        <v>0.14058759505844934</v>
      </c>
      <c r="V211" s="30">
        <v>3.4060643952091947E-3</v>
      </c>
      <c r="W211" s="30">
        <v>0.26956543466282401</v>
      </c>
      <c r="X211" s="30">
        <v>2.2906440160709787</v>
      </c>
      <c r="Y211" s="30">
        <v>7.7921342339886319</v>
      </c>
      <c r="Z211" s="30">
        <v>5.1326996622887968</v>
      </c>
      <c r="AA211" s="30">
        <v>1.3280967518025302</v>
      </c>
      <c r="AB211" s="30">
        <v>0.51016969457003902</v>
      </c>
      <c r="AC211" s="30">
        <v>1.2108138685391637E-4</v>
      </c>
      <c r="AD211" s="30">
        <v>6.5684780492221165E-2</v>
      </c>
      <c r="AE211" s="30">
        <v>0.74571200842555263</v>
      </c>
      <c r="AF211" s="30">
        <v>0.45662630196997073</v>
      </c>
      <c r="AG211" s="30">
        <v>0.25301273171236371</v>
      </c>
      <c r="AH211" s="30">
        <v>0.55043975990981753</v>
      </c>
      <c r="AI211" s="30">
        <v>4.0034911460177263</v>
      </c>
      <c r="AJ211" s="30">
        <v>3.9034049197600458E-2</v>
      </c>
      <c r="AK211" s="30">
        <v>1.4040141838140048</v>
      </c>
      <c r="AL211" s="30">
        <v>0.51849751190171045</v>
      </c>
      <c r="AM211" s="30">
        <v>4.9586794301960664</v>
      </c>
      <c r="AN211" s="30">
        <v>7.6533385407884937</v>
      </c>
      <c r="AO211" s="30">
        <v>2.9336215653154261</v>
      </c>
      <c r="AP211" s="30">
        <v>4.8761936146897336</v>
      </c>
      <c r="AQ211" s="30">
        <v>1.5020446135659467</v>
      </c>
      <c r="AR211" s="30">
        <v>0.63704605742336173</v>
      </c>
      <c r="AS211" s="30">
        <v>0.33447772317188768</v>
      </c>
      <c r="AT211" s="30">
        <v>1.5612047299788661</v>
      </c>
      <c r="AU211" s="30">
        <v>1.1040921964053729</v>
      </c>
      <c r="AV211" s="30">
        <v>0.46314257880456627</v>
      </c>
      <c r="AW211" s="30">
        <v>7.8869487865164511E-2</v>
      </c>
      <c r="AX211" s="30">
        <v>6.0454319153440107E-2</v>
      </c>
      <c r="AY211" s="30">
        <v>3.6537340724096265E-3</v>
      </c>
      <c r="AZ211" s="30">
        <v>1.7406085763434647</v>
      </c>
      <c r="BA211" s="30">
        <v>0.34376795086614559</v>
      </c>
      <c r="BB211" s="30">
        <v>2.8035657809742047</v>
      </c>
      <c r="BC211" s="30">
        <v>1.6092774849773415E-2</v>
      </c>
      <c r="BD211" s="30">
        <v>1.2748583607001636</v>
      </c>
      <c r="BE211" s="30">
        <v>8.6464321986718068E-4</v>
      </c>
      <c r="BF211" s="30">
        <v>1.4374281398284998</v>
      </c>
      <c r="BG211" s="30">
        <v>0.19548778313335569</v>
      </c>
      <c r="BH211" s="30">
        <v>3.5694023556075547</v>
      </c>
      <c r="BI211" s="30">
        <v>2.7880935336130381</v>
      </c>
      <c r="BJ211" s="30">
        <v>4.7430333761326482</v>
      </c>
      <c r="BK211" s="30">
        <v>5.5358118837216226E-3</v>
      </c>
      <c r="BL211" s="30">
        <v>2.0951534857763559</v>
      </c>
      <c r="BM211" s="30">
        <v>3.1824433456417638</v>
      </c>
      <c r="BN211" s="30">
        <v>1.0526146279471946</v>
      </c>
      <c r="BO211" s="30">
        <v>0.4309846944401991</v>
      </c>
      <c r="BP211" s="30">
        <v>3.7822355900286895</v>
      </c>
      <c r="BQ211" s="30">
        <v>0.45510071112042327</v>
      </c>
      <c r="BR211" s="30">
        <v>0.43097227041878328</v>
      </c>
      <c r="BS211" s="30">
        <v>0.15690745113427065</v>
      </c>
      <c r="BT211" s="59"/>
      <c r="BU211" s="59"/>
      <c r="BV211" s="59"/>
      <c r="BW211" s="59"/>
    </row>
    <row r="212" spans="1:144" outlineLevel="1" x14ac:dyDescent="0.2">
      <c r="B212" s="2">
        <v>198</v>
      </c>
      <c r="E212" t="s">
        <v>131</v>
      </c>
      <c r="F212" s="30"/>
      <c r="G212" s="30">
        <f t="shared" si="61"/>
        <v>3.5829605783038683</v>
      </c>
      <c r="H212" s="30">
        <f t="shared" si="71"/>
        <v>3.5829605783038683</v>
      </c>
      <c r="I212" s="30">
        <f t="shared" si="71"/>
        <v>3.5829605783038683</v>
      </c>
      <c r="J212" s="30">
        <f t="shared" si="71"/>
        <v>3.5829605783038683</v>
      </c>
      <c r="K212" s="30">
        <f t="shared" si="71"/>
        <v>3.5829605783038683</v>
      </c>
      <c r="L212" s="30">
        <f t="shared" ref="L212:M212" si="76">L208*L208/2</f>
        <v>3.5829605783038683</v>
      </c>
      <c r="M212" s="30">
        <f t="shared" si="76"/>
        <v>3.5829605783038683</v>
      </c>
      <c r="N212" s="30">
        <f t="shared" ref="N212" si="77">N208*N208/2</f>
        <v>3.5829605783038683</v>
      </c>
      <c r="O212" s="175"/>
      <c r="P212" s="178">
        <v>210</v>
      </c>
      <c r="R212" s="30">
        <v>4.1296876236300681</v>
      </c>
      <c r="S212" s="30">
        <v>1.8510150361023558</v>
      </c>
      <c r="T212" s="30">
        <v>6.7640984806599569</v>
      </c>
      <c r="U212" s="30">
        <v>0.10268870821605319</v>
      </c>
      <c r="V212" s="30">
        <v>4.5540940521370688E-3</v>
      </c>
      <c r="W212" s="30">
        <v>0.58556641947122068</v>
      </c>
      <c r="X212" s="30">
        <v>2.3250623830895525</v>
      </c>
      <c r="Y212" s="30">
        <v>6.6986395001529928</v>
      </c>
      <c r="Z212" s="30">
        <v>7.4605304618835557</v>
      </c>
      <c r="AA212" s="30">
        <v>1.3780651088411453</v>
      </c>
      <c r="AB212" s="30">
        <v>0.30182714274141725</v>
      </c>
      <c r="AC212" s="30">
        <v>4.3260719053990144E-3</v>
      </c>
      <c r="AD212" s="30">
        <v>0.20692322876231192</v>
      </c>
      <c r="AE212" s="30">
        <v>1.2608392949422063</v>
      </c>
      <c r="AF212" s="30">
        <v>0.43165119359951915</v>
      </c>
      <c r="AG212" s="30">
        <v>0.38556573245143755</v>
      </c>
      <c r="AH212" s="30">
        <v>0.58755017917471997</v>
      </c>
      <c r="AI212" s="30">
        <v>4.2251153409139484</v>
      </c>
      <c r="AJ212" s="30">
        <v>0.13081070638520964</v>
      </c>
      <c r="AK212" s="30">
        <v>1.4864861544602688</v>
      </c>
      <c r="AL212" s="30">
        <v>0.11387531462194468</v>
      </c>
      <c r="AM212" s="30">
        <v>3.7134023948924311</v>
      </c>
      <c r="AN212" s="30">
        <v>7.2535570849843403</v>
      </c>
      <c r="AO212" s="30">
        <v>2.3219345999639858</v>
      </c>
      <c r="AP212" s="30">
        <v>4.4518215721641976</v>
      </c>
      <c r="AQ212" s="30">
        <v>1.0971860550640822</v>
      </c>
      <c r="AR212" s="30">
        <v>1.3469368907811301</v>
      </c>
      <c r="AS212" s="30">
        <v>0.36154567944502064</v>
      </c>
      <c r="AT212" s="30">
        <v>1.8393095780219597</v>
      </c>
      <c r="AU212" s="30">
        <v>1.2730521068318006</v>
      </c>
      <c r="AV212" s="30">
        <v>0.26971903397741498</v>
      </c>
      <c r="AW212" s="30">
        <v>0.16367209104665817</v>
      </c>
      <c r="AX212" s="30">
        <v>0.13672271639075007</v>
      </c>
      <c r="AY212" s="30">
        <v>3.0803462305667415E-2</v>
      </c>
      <c r="AZ212" s="30">
        <v>1.7886723005762057</v>
      </c>
      <c r="BA212" s="30">
        <v>0.41746823668708283</v>
      </c>
      <c r="BB212" s="30">
        <v>3.2562956183072962</v>
      </c>
      <c r="BC212" s="30">
        <v>4.6576762224502903E-3</v>
      </c>
      <c r="BD212" s="30">
        <v>1.7324735423934783</v>
      </c>
      <c r="BE212" s="30">
        <v>6.0060981836875894E-2</v>
      </c>
      <c r="BF212" s="30">
        <v>1.9482749775661996</v>
      </c>
      <c r="BG212" s="30">
        <v>0.3135613300893636</v>
      </c>
      <c r="BH212" s="30">
        <v>4.0573639011865437</v>
      </c>
      <c r="BI212" s="30">
        <v>2.3426032487392172</v>
      </c>
      <c r="BJ212" s="30">
        <v>3.6970822328097528</v>
      </c>
      <c r="BK212" s="30">
        <v>9.7840593000652287E-2</v>
      </c>
      <c r="BL212" s="30">
        <v>1.9280096813301733</v>
      </c>
      <c r="BM212" s="30">
        <v>3.5829605783038683</v>
      </c>
      <c r="BN212" s="30">
        <v>2.4685981248712414</v>
      </c>
      <c r="BO212" s="30">
        <v>0.71515640817763348</v>
      </c>
      <c r="BP212" s="30">
        <v>4.3356200027634584</v>
      </c>
      <c r="BQ212" s="30">
        <v>0.8404343013554666</v>
      </c>
      <c r="BR212" s="30">
        <v>0.23165476398965995</v>
      </c>
      <c r="BS212" s="30">
        <v>0.13476076369593651</v>
      </c>
      <c r="BT212" s="59"/>
      <c r="BU212" s="59"/>
      <c r="BV212" s="59"/>
      <c r="BW212" s="59"/>
    </row>
    <row r="213" spans="1:144" outlineLevel="1" x14ac:dyDescent="0.2">
      <c r="B213" s="2">
        <v>199</v>
      </c>
      <c r="E213" t="s">
        <v>132</v>
      </c>
      <c r="F213" s="30"/>
      <c r="G213" s="30">
        <f t="shared" si="61"/>
        <v>3.5574848555509684</v>
      </c>
      <c r="H213" s="30">
        <f t="shared" si="71"/>
        <v>3.519070154131597</v>
      </c>
      <c r="I213" s="30">
        <f t="shared" si="71"/>
        <v>3.5182947856097515</v>
      </c>
      <c r="J213" s="30">
        <f t="shared" si="71"/>
        <v>3.4937891647985428</v>
      </c>
      <c r="K213" s="30">
        <f t="shared" si="71"/>
        <v>3.4889402497687141</v>
      </c>
      <c r="L213" s="30">
        <f t="shared" ref="L213:M213" si="78">L209*L209/2</f>
        <v>3.4857680898120789</v>
      </c>
      <c r="M213" s="30">
        <f t="shared" si="78"/>
        <v>3.4978022815363388</v>
      </c>
      <c r="N213" s="30">
        <f t="shared" ref="N213" si="79">N209*N209/2</f>
        <v>3.4931955490079147</v>
      </c>
      <c r="O213" s="175"/>
      <c r="P213" s="178">
        <v>211</v>
      </c>
      <c r="R213" s="30">
        <v>3.9229980119618109</v>
      </c>
      <c r="S213" s="30">
        <v>1.7159757777237306</v>
      </c>
      <c r="T213" s="30">
        <v>8.0369273371682617</v>
      </c>
      <c r="U213" s="30">
        <v>0.14120019005349052</v>
      </c>
      <c r="V213" s="30">
        <v>2.3186863445307741E-3</v>
      </c>
      <c r="W213" s="30">
        <v>0.74815683731770899</v>
      </c>
      <c r="X213" s="30">
        <v>2.9150470619280946</v>
      </c>
      <c r="Y213" s="30">
        <v>9.0506232566272882</v>
      </c>
      <c r="Z213" s="30">
        <v>7.9302394552999447</v>
      </c>
      <c r="AA213" s="30">
        <v>1.8660214910896922</v>
      </c>
      <c r="AB213" s="30">
        <v>0.30433135097492048</v>
      </c>
      <c r="AC213" s="30">
        <v>3.7087758511363984E-2</v>
      </c>
      <c r="AD213" s="30">
        <v>3.3486530079252709E-2</v>
      </c>
      <c r="AE213" s="30">
        <v>1.3649508323559847</v>
      </c>
      <c r="AF213" s="30">
        <v>0.44511136569843701</v>
      </c>
      <c r="AG213" s="30">
        <v>0.58698498156215995</v>
      </c>
      <c r="AH213" s="30">
        <v>0.48063873801148216</v>
      </c>
      <c r="AI213" s="30">
        <v>4.8398675641861395</v>
      </c>
      <c r="AJ213" s="30">
        <v>0.21561778119532479</v>
      </c>
      <c r="AK213" s="30">
        <v>1.7011245785068494</v>
      </c>
      <c r="AL213" s="30">
        <v>0.7019870234200114</v>
      </c>
      <c r="AM213" s="30">
        <v>4.7274994109105188</v>
      </c>
      <c r="AN213" s="30">
        <v>9.6874850772090007</v>
      </c>
      <c r="AO213" s="30">
        <v>3.0082057928249268</v>
      </c>
      <c r="AP213" s="30">
        <v>4.9035526186368079</v>
      </c>
      <c r="AQ213" s="30">
        <v>1.1020797750637161</v>
      </c>
      <c r="AR213" s="30">
        <v>1.5382360902334107</v>
      </c>
      <c r="AS213" s="30">
        <v>0.3794565838555321</v>
      </c>
      <c r="AT213" s="30">
        <v>1.7979656604240586</v>
      </c>
      <c r="AU213" s="30">
        <v>1.422529183201436</v>
      </c>
      <c r="AV213" s="30">
        <v>0.22114303112620293</v>
      </c>
      <c r="AW213" s="30">
        <v>0.1450383316670919</v>
      </c>
      <c r="AX213" s="30">
        <v>0.22677545462268733</v>
      </c>
      <c r="AY213" s="30">
        <v>3.8608794576906372E-2</v>
      </c>
      <c r="AZ213" s="30">
        <v>2.0997649342553522</v>
      </c>
      <c r="BA213" s="30">
        <v>0.59439055601633806</v>
      </c>
      <c r="BB213" s="30">
        <v>3.5299773868532696</v>
      </c>
      <c r="BC213" s="30">
        <v>1.6068269430048068E-4</v>
      </c>
      <c r="BD213" s="30">
        <v>1.6383421719791309</v>
      </c>
      <c r="BE213" s="30">
        <v>8.5876297804709303E-2</v>
      </c>
      <c r="BF213" s="30">
        <v>2.4084550506739157</v>
      </c>
      <c r="BG213" s="30">
        <v>0.4808446247467309</v>
      </c>
      <c r="BH213" s="30">
        <v>4.346655146468188</v>
      </c>
      <c r="BI213" s="30">
        <v>3.8434151926624618</v>
      </c>
      <c r="BJ213" s="30">
        <v>4.4176620607508301</v>
      </c>
      <c r="BK213" s="30">
        <v>0.13844768440515828</v>
      </c>
      <c r="BL213" s="30">
        <v>2.4101476848535435</v>
      </c>
      <c r="BM213" s="30">
        <v>3.5574848555509684</v>
      </c>
      <c r="BN213" s="30">
        <v>2.9295493753935142</v>
      </c>
      <c r="BO213" s="30">
        <v>1.0822563301902783</v>
      </c>
      <c r="BP213" s="30">
        <v>3.760061563887934</v>
      </c>
      <c r="BQ213" s="30">
        <v>0.85013639026574594</v>
      </c>
      <c r="BR213" s="30">
        <v>0.24500114786888466</v>
      </c>
      <c r="BS213" s="30">
        <v>0.14361462273032732</v>
      </c>
      <c r="BT213" s="59"/>
      <c r="BU213" s="59"/>
      <c r="BV213" s="59"/>
      <c r="BW213" s="59"/>
    </row>
    <row r="214" spans="1:144" outlineLevel="1" x14ac:dyDescent="0.2">
      <c r="B214" s="2">
        <v>200</v>
      </c>
      <c r="E214" t="s">
        <v>133</v>
      </c>
      <c r="F214" s="30"/>
      <c r="G214" s="30">
        <f t="shared" si="61"/>
        <v>-1.0202079651835059</v>
      </c>
      <c r="H214" s="30">
        <f t="shared" ref="H214:K214" si="80">H206*H207</f>
        <v>-0.64611725782606078</v>
      </c>
      <c r="I214" s="30">
        <f t="shared" si="80"/>
        <v>-0.62434989588968293</v>
      </c>
      <c r="J214" s="30">
        <f t="shared" si="80"/>
        <v>-0.65532981006618074</v>
      </c>
      <c r="K214" s="30">
        <f t="shared" si="80"/>
        <v>-0.61211043016256383</v>
      </c>
      <c r="L214" s="30">
        <f t="shared" ref="L214:M214" si="81">L206*L207</f>
        <v>-0.57733422844032223</v>
      </c>
      <c r="M214" s="30">
        <f t="shared" si="81"/>
        <v>-0.54247327262541611</v>
      </c>
      <c r="N214" s="30">
        <f t="shared" ref="N214" si="82">N206*N207</f>
        <v>-0.5074668821596835</v>
      </c>
      <c r="O214" s="175"/>
      <c r="P214" s="178">
        <v>212</v>
      </c>
      <c r="R214" s="30">
        <v>-1.1450885250362699</v>
      </c>
      <c r="S214" s="30">
        <v>0.28263166177475069</v>
      </c>
      <c r="T214" s="30">
        <v>0.85246552724729385</v>
      </c>
      <c r="U214" s="30">
        <v>0.1653650509936628</v>
      </c>
      <c r="V214" s="30">
        <v>-3.0063035803907151E-2</v>
      </c>
      <c r="W214" s="30">
        <v>0.17174091340643088</v>
      </c>
      <c r="X214" s="30">
        <v>0.63536147348237715</v>
      </c>
      <c r="Y214" s="30">
        <v>0.9689300799700542</v>
      </c>
      <c r="Z214" s="30">
        <v>1.2709170902736591</v>
      </c>
      <c r="AA214" s="30">
        <v>0.69697972891528404</v>
      </c>
      <c r="AB214" s="30">
        <v>-0.41327623678502079</v>
      </c>
      <c r="AC214" s="30">
        <v>4.1432157761071096E-3</v>
      </c>
      <c r="AD214" s="30">
        <v>-0.15500213007124006</v>
      </c>
      <c r="AE214" s="30">
        <v>0.24177790297517385</v>
      </c>
      <c r="AF214" s="30">
        <v>0.26018899683127855</v>
      </c>
      <c r="AG214" s="30">
        <v>0.30421209555700812</v>
      </c>
      <c r="AH214" s="30">
        <v>0.26115642326704835</v>
      </c>
      <c r="AI214" s="30">
        <v>0.65762921504996086</v>
      </c>
      <c r="AJ214" s="30">
        <v>6.8578191568407401E-2</v>
      </c>
      <c r="AK214" s="30">
        <v>0.61036855909758925</v>
      </c>
      <c r="AL214" s="30">
        <v>0.39156266993266398</v>
      </c>
      <c r="AM214" s="30">
        <v>0.77294259746693361</v>
      </c>
      <c r="AN214" s="30">
        <v>0.59853693226276228</v>
      </c>
      <c r="AO214" s="30">
        <v>0.37056767772589499</v>
      </c>
      <c r="AP214" s="30">
        <v>-1.090897727919782</v>
      </c>
      <c r="AQ214" s="30">
        <v>-0.68752059101074192</v>
      </c>
      <c r="AR214" s="30">
        <v>0.38446570653244683</v>
      </c>
      <c r="AS214" s="30">
        <v>0.16132634373448668</v>
      </c>
      <c r="AT214" s="30">
        <v>0.44606912142446425</v>
      </c>
      <c r="AU214" s="30">
        <v>0.38844349896902364</v>
      </c>
      <c r="AV214" s="30">
        <v>-0.26203893137705525</v>
      </c>
      <c r="AW214" s="30">
        <v>0.1446641492040685</v>
      </c>
      <c r="AX214" s="30">
        <v>0.12970097858875174</v>
      </c>
      <c r="AY214" s="30">
        <v>1.9994480936790356E-2</v>
      </c>
      <c r="AZ214" s="30">
        <v>0.43640752056633242</v>
      </c>
      <c r="BA214" s="30">
        <v>0.14541960839061668</v>
      </c>
      <c r="BB214" s="30">
        <v>0.66748152747213385</v>
      </c>
      <c r="BC214" s="30">
        <v>-6.8983211724706284E-2</v>
      </c>
      <c r="BD214" s="30">
        <v>0.59560804311224314</v>
      </c>
      <c r="BE214" s="30">
        <v>1.6816160336638138E-2</v>
      </c>
      <c r="BF214" s="30">
        <v>0.15649037020298401</v>
      </c>
      <c r="BG214" s="30">
        <v>0.10791528488482142</v>
      </c>
      <c r="BH214" s="30">
        <v>0.24659956127977414</v>
      </c>
      <c r="BI214" s="30">
        <v>0.56080159208700786</v>
      </c>
      <c r="BJ214" s="30">
        <v>0.71579680010634372</v>
      </c>
      <c r="BK214" s="30">
        <v>2.4454136048632013E-2</v>
      </c>
      <c r="BL214" s="30">
        <v>0.61772331510216316</v>
      </c>
      <c r="BM214" s="30">
        <v>-1.0202079651835059</v>
      </c>
      <c r="BN214" s="30">
        <v>0.49420472370134338</v>
      </c>
      <c r="BO214" s="30">
        <v>0.21715637846295102</v>
      </c>
      <c r="BP214" s="30">
        <v>0.67128415644783701</v>
      </c>
      <c r="BQ214" s="30">
        <v>0.13712599024151764</v>
      </c>
      <c r="BR214" s="30">
        <v>-0.18312445951278017</v>
      </c>
      <c r="BS214" s="30">
        <v>-0.1878073696963605</v>
      </c>
      <c r="BT214" s="59"/>
      <c r="BU214" s="59"/>
      <c r="BV214" s="59"/>
      <c r="BW214" s="59"/>
    </row>
    <row r="215" spans="1:144" outlineLevel="1" x14ac:dyDescent="0.2">
      <c r="B215" s="2">
        <v>201</v>
      </c>
      <c r="E215" t="s">
        <v>134</v>
      </c>
      <c r="F215" s="30"/>
      <c r="G215" s="30">
        <f t="shared" si="61"/>
        <v>-1.0825036872684184</v>
      </c>
      <c r="H215" s="30">
        <f t="shared" ref="H215:K215" si="83">H206*H208</f>
        <v>-0.68464053501380684</v>
      </c>
      <c r="I215" s="30">
        <f t="shared" si="83"/>
        <v>-0.66049231767621919</v>
      </c>
      <c r="J215" s="30">
        <f t="shared" si="83"/>
        <v>-0.69221786986554124</v>
      </c>
      <c r="K215" s="30">
        <f t="shared" si="83"/>
        <v>-0.64562143737950894</v>
      </c>
      <c r="L215" s="30">
        <f t="shared" ref="L215:M215" si="84">L206*L208</f>
        <v>-0.60814450385106955</v>
      </c>
      <c r="M215" s="30">
        <f t="shared" si="84"/>
        <v>-0.5706675703226296</v>
      </c>
      <c r="N215" s="30">
        <f t="shared" ref="N215" si="85">N206*N208</f>
        <v>-0.53319063679418988</v>
      </c>
      <c r="O215" s="175"/>
      <c r="P215" s="178">
        <v>213</v>
      </c>
      <c r="R215" s="30">
        <v>-1.1621628016630678</v>
      </c>
      <c r="S215" s="30">
        <v>0.33206883920982971</v>
      </c>
      <c r="T215" s="30">
        <v>0.85480415248791408</v>
      </c>
      <c r="U215" s="30">
        <v>0.14132909356371612</v>
      </c>
      <c r="V215" s="30">
        <v>-3.4762212061643372E-2</v>
      </c>
      <c r="W215" s="30">
        <v>0.25312191542689882</v>
      </c>
      <c r="X215" s="30">
        <v>0.64011702915449709</v>
      </c>
      <c r="Y215" s="30">
        <v>0.89837473316584771</v>
      </c>
      <c r="Z215" s="30">
        <v>1.532248297731897</v>
      </c>
      <c r="AA215" s="30">
        <v>0.70997026246159756</v>
      </c>
      <c r="AB215" s="30">
        <v>-0.31787930299566991</v>
      </c>
      <c r="AC215" s="30">
        <v>2.4765421572258337E-2</v>
      </c>
      <c r="AD215" s="30">
        <v>-0.27511224007893093</v>
      </c>
      <c r="AE215" s="30">
        <v>0.31438434061637138</v>
      </c>
      <c r="AF215" s="30">
        <v>0.25297344672741279</v>
      </c>
      <c r="AG215" s="30">
        <v>0.37553853195752274</v>
      </c>
      <c r="AH215" s="30">
        <v>0.26981636997649233</v>
      </c>
      <c r="AI215" s="30">
        <v>0.67558647539852523</v>
      </c>
      <c r="AJ215" s="30">
        <v>0.12554108312934811</v>
      </c>
      <c r="AK215" s="30">
        <v>0.62803932917198302</v>
      </c>
      <c r="AL215" s="30">
        <v>0.18350281790263276</v>
      </c>
      <c r="AM215" s="30">
        <v>0.66888311420579782</v>
      </c>
      <c r="AN215" s="30">
        <v>0.58269461929463218</v>
      </c>
      <c r="AO215" s="30">
        <v>0.32967839157748763</v>
      </c>
      <c r="AP215" s="30">
        <v>-1.0423472892637757</v>
      </c>
      <c r="AQ215" s="30">
        <v>-0.58760358010116231</v>
      </c>
      <c r="AR215" s="30">
        <v>0.5590437745172836</v>
      </c>
      <c r="AS215" s="30">
        <v>0.16772711619171971</v>
      </c>
      <c r="AT215" s="30">
        <v>0.48417197492825476</v>
      </c>
      <c r="AU215" s="30">
        <v>0.41710776728806825</v>
      </c>
      <c r="AV215" s="30">
        <v>-0.19996973113615935</v>
      </c>
      <c r="AW215" s="30">
        <v>0.20839808425193748</v>
      </c>
      <c r="AX215" s="30">
        <v>0.19505178306549839</v>
      </c>
      <c r="AY215" s="30">
        <v>5.8055241174300394E-2</v>
      </c>
      <c r="AZ215" s="30">
        <v>0.44239178871451451</v>
      </c>
      <c r="BA215" s="30">
        <v>0.16025146070249566</v>
      </c>
      <c r="BB215" s="30">
        <v>0.71935917684949613</v>
      </c>
      <c r="BC215" s="30">
        <v>-3.7111848830052002E-2</v>
      </c>
      <c r="BD215" s="30">
        <v>0.69432514112132782</v>
      </c>
      <c r="BE215" s="30">
        <v>0.14015370507047512</v>
      </c>
      <c r="BF215" s="30">
        <v>0.182187960024359</v>
      </c>
      <c r="BG215" s="30">
        <v>0.13667352629305843</v>
      </c>
      <c r="BH215" s="30">
        <v>0.26291570384919632</v>
      </c>
      <c r="BI215" s="30">
        <v>0.51404949747874507</v>
      </c>
      <c r="BJ215" s="30">
        <v>0.63196236761647018</v>
      </c>
      <c r="BK215" s="30">
        <v>0.10280664825805216</v>
      </c>
      <c r="BL215" s="30">
        <v>0.59257138633981399</v>
      </c>
      <c r="BM215" s="30">
        <v>-1.0825036872684184</v>
      </c>
      <c r="BN215" s="30">
        <v>0.75682834497159079</v>
      </c>
      <c r="BO215" s="30">
        <v>0.27973202153714105</v>
      </c>
      <c r="BP215" s="30">
        <v>0.71871666382815025</v>
      </c>
      <c r="BQ215" s="30">
        <v>0.18634506870940329</v>
      </c>
      <c r="BR215" s="30">
        <v>-0.13425866052399582</v>
      </c>
      <c r="BS215" s="30">
        <v>-0.17404941913548733</v>
      </c>
      <c r="BT215" s="59"/>
      <c r="BU215" s="59"/>
      <c r="BV215" s="59"/>
      <c r="BW215" s="59"/>
    </row>
    <row r="216" spans="1:144" outlineLevel="1" x14ac:dyDescent="0.2">
      <c r="B216" s="2">
        <v>202</v>
      </c>
      <c r="E216" t="s">
        <v>135</v>
      </c>
      <c r="F216" s="30"/>
      <c r="G216" s="30">
        <f t="shared" si="61"/>
        <v>-1.0786483895244261</v>
      </c>
      <c r="H216" s="30">
        <f t="shared" ref="H216:K216" si="86">H206*H209</f>
        <v>-0.67850891141379099</v>
      </c>
      <c r="I216" s="30">
        <f t="shared" si="86"/>
        <v>-0.65450484836900868</v>
      </c>
      <c r="J216" s="30">
        <f t="shared" si="86"/>
        <v>-0.68354976521808908</v>
      </c>
      <c r="K216" s="30">
        <f t="shared" si="86"/>
        <v>-0.63709426172567729</v>
      </c>
      <c r="L216" s="30">
        <f t="shared" ref="L216:M216" si="87">L206*L209</f>
        <v>-0.59983943794578387</v>
      </c>
      <c r="M216" s="30">
        <f t="shared" si="87"/>
        <v>-0.56384509497787982</v>
      </c>
      <c r="N216" s="30">
        <f t="shared" ref="N216" si="88">N206*N209</f>
        <v>-0.52646917534996274</v>
      </c>
      <c r="O216" s="175"/>
      <c r="P216" s="178">
        <v>214</v>
      </c>
      <c r="R216" s="30">
        <v>-1.1327065540821324</v>
      </c>
      <c r="S216" s="30">
        <v>0.31972656903393576</v>
      </c>
      <c r="T216" s="30">
        <v>0.93176562256551465</v>
      </c>
      <c r="U216" s="30">
        <v>0.16572493939439933</v>
      </c>
      <c r="V216" s="30">
        <v>2.4804324766793968E-2</v>
      </c>
      <c r="W216" s="30">
        <v>0.28611326359955835</v>
      </c>
      <c r="X216" s="30">
        <v>0.71674531252604101</v>
      </c>
      <c r="Y216" s="30">
        <v>1.0442475607196924</v>
      </c>
      <c r="Z216" s="30">
        <v>1.5797466538122598</v>
      </c>
      <c r="AA216" s="30">
        <v>0.82615894712614224</v>
      </c>
      <c r="AB216" s="30">
        <v>-0.3191952741692981</v>
      </c>
      <c r="AC216" s="30">
        <v>7.2512712565072301E-2</v>
      </c>
      <c r="AD216" s="30">
        <v>-0.11067266394646956</v>
      </c>
      <c r="AE216" s="30">
        <v>0.32710677702082747</v>
      </c>
      <c r="AF216" s="30">
        <v>0.25688740217530359</v>
      </c>
      <c r="AG216" s="30">
        <v>0.46336026093250521</v>
      </c>
      <c r="AH216" s="30">
        <v>0.24403673110977861</v>
      </c>
      <c r="AI216" s="30">
        <v>0.72306676684250049</v>
      </c>
      <c r="AJ216" s="30">
        <v>0.16117827823421441</v>
      </c>
      <c r="AK216" s="30">
        <v>0.67185331841367124</v>
      </c>
      <c r="AL216" s="30">
        <v>0.45560919972606173</v>
      </c>
      <c r="AM216" s="30">
        <v>0.7547097620324108</v>
      </c>
      <c r="AN216" s="30">
        <v>0.67339674744499101</v>
      </c>
      <c r="AO216" s="30">
        <v>0.37524875735409113</v>
      </c>
      <c r="AP216" s="30">
        <v>-1.0939538132959366</v>
      </c>
      <c r="AQ216" s="30">
        <v>-0.58891255047803481</v>
      </c>
      <c r="AR216" s="30">
        <v>0.59742540951837919</v>
      </c>
      <c r="AS216" s="30">
        <v>0.17183148300019616</v>
      </c>
      <c r="AT216" s="30">
        <v>0.47869944945903331</v>
      </c>
      <c r="AU216" s="30">
        <v>0.44091591959275589</v>
      </c>
      <c r="AV216" s="30">
        <v>-0.1810694131024975</v>
      </c>
      <c r="AW216" s="30">
        <v>0.19617687158999628</v>
      </c>
      <c r="AX216" s="30">
        <v>0.25120461209189338</v>
      </c>
      <c r="AY216" s="30">
        <v>6.4995724308745478E-2</v>
      </c>
      <c r="AZ216" s="30">
        <v>0.47932160624773706</v>
      </c>
      <c r="BA216" s="30">
        <v>0.19121688026245429</v>
      </c>
      <c r="BB216" s="30">
        <v>0.74897933878403389</v>
      </c>
      <c r="BC216" s="30">
        <v>6.8930669307212412E-3</v>
      </c>
      <c r="BD216" s="30">
        <v>0.67519915611347858</v>
      </c>
      <c r="BE216" s="30">
        <v>0.16758881344880208</v>
      </c>
      <c r="BF216" s="30">
        <v>0.20256472528708463</v>
      </c>
      <c r="BG216" s="30">
        <v>0.16924877480125103</v>
      </c>
      <c r="BH216" s="30">
        <v>0.27212731678485008</v>
      </c>
      <c r="BI216" s="30">
        <v>0.65843698800021644</v>
      </c>
      <c r="BJ216" s="30">
        <v>0.69080887344271591</v>
      </c>
      <c r="BK216" s="30">
        <v>0.12229381985256028</v>
      </c>
      <c r="BL216" s="30">
        <v>0.66253358640984572</v>
      </c>
      <c r="BM216" s="30">
        <v>-1.0786483895244261</v>
      </c>
      <c r="BN216" s="30">
        <v>0.82446571931160084</v>
      </c>
      <c r="BO216" s="30">
        <v>0.34411748007595366</v>
      </c>
      <c r="BP216" s="30">
        <v>0.66931350273540746</v>
      </c>
      <c r="BQ216" s="30">
        <v>0.18741757881334783</v>
      </c>
      <c r="BR216" s="30">
        <v>-0.13807204318878943</v>
      </c>
      <c r="BS216" s="30">
        <v>-0.17967604414237309</v>
      </c>
      <c r="BT216" s="59"/>
      <c r="BU216" s="59"/>
      <c r="BV216" s="59"/>
      <c r="BW216" s="59"/>
    </row>
    <row r="217" spans="1:144" outlineLevel="1" x14ac:dyDescent="0.2">
      <c r="B217" s="2">
        <v>203</v>
      </c>
      <c r="E217" t="s">
        <v>136</v>
      </c>
      <c r="F217" s="30"/>
      <c r="G217" s="30">
        <f t="shared" si="61"/>
        <v>6.7535380505687277</v>
      </c>
      <c r="H217" s="30">
        <f t="shared" ref="H217:K217" si="89">H207*H208</f>
        <v>6.7627099050040513</v>
      </c>
      <c r="I217" s="30">
        <f t="shared" si="89"/>
        <v>6.773798889626061</v>
      </c>
      <c r="J217" s="30">
        <f t="shared" si="89"/>
        <v>6.7840516041880701</v>
      </c>
      <c r="K217" s="30">
        <f t="shared" si="89"/>
        <v>6.7939737247352348</v>
      </c>
      <c r="L217" s="30">
        <f t="shared" ref="L217:M217" si="90">L207*L208</f>
        <v>6.8028758556822622</v>
      </c>
      <c r="M217" s="30">
        <f t="shared" si="90"/>
        <v>6.8118829654241457</v>
      </c>
      <c r="N217" s="30">
        <f t="shared" ref="N217" si="91">N207*N208</f>
        <v>6.8202016618485892</v>
      </c>
      <c r="O217" s="175"/>
      <c r="P217" s="178">
        <v>215</v>
      </c>
      <c r="R217" s="30">
        <v>8.1380300643525079</v>
      </c>
      <c r="S217" s="30">
        <v>3.1508855625750796</v>
      </c>
      <c r="T217" s="30">
        <v>13.491185696480191</v>
      </c>
      <c r="U217" s="30">
        <v>0.2403061258291494</v>
      </c>
      <c r="V217" s="30">
        <v>7.8769378830654841E-3</v>
      </c>
      <c r="W217" s="30">
        <v>0.79460296095273419</v>
      </c>
      <c r="X217" s="30">
        <v>4.6155780720580655</v>
      </c>
      <c r="Y217" s="30">
        <v>14.449456483936084</v>
      </c>
      <c r="Z217" s="30">
        <v>12.376213020501062</v>
      </c>
      <c r="AA217" s="30">
        <v>2.7057004969688165</v>
      </c>
      <c r="AB217" s="30">
        <v>0.78481350963228558</v>
      </c>
      <c r="AC217" s="30">
        <v>1.4474899459899224E-3</v>
      </c>
      <c r="AD217" s="30">
        <v>0.23316695186062816</v>
      </c>
      <c r="AE217" s="30">
        <v>1.9393019392897128</v>
      </c>
      <c r="AF217" s="30">
        <v>0.88792632188548692</v>
      </c>
      <c r="AG217" s="30">
        <v>0.62466963819995791</v>
      </c>
      <c r="AH217" s="30">
        <v>1.1373846834908639</v>
      </c>
      <c r="AI217" s="30">
        <v>8.2256214010256166</v>
      </c>
      <c r="AJ217" s="30">
        <v>0.14291356196824906</v>
      </c>
      <c r="AK217" s="30">
        <v>2.8893235505255226</v>
      </c>
      <c r="AL217" s="30">
        <v>0.48597970039293936</v>
      </c>
      <c r="AM217" s="30">
        <v>8.5822076580781719</v>
      </c>
      <c r="AN217" s="30">
        <v>14.901533880284953</v>
      </c>
      <c r="AO217" s="30">
        <v>5.2198380877978945</v>
      </c>
      <c r="AP217" s="30">
        <v>9.3183569203857122</v>
      </c>
      <c r="AQ217" s="30">
        <v>2.56750649782132</v>
      </c>
      <c r="AR217" s="30">
        <v>1.8526314645608284</v>
      </c>
      <c r="AS217" s="30">
        <v>0.69549687471160837</v>
      </c>
      <c r="AT217" s="30">
        <v>3.3891230801511565</v>
      </c>
      <c r="AU217" s="30">
        <v>2.3711321319322636</v>
      </c>
      <c r="AV217" s="30">
        <v>0.70687585600012237</v>
      </c>
      <c r="AW217" s="30">
        <v>0.22723321939074409</v>
      </c>
      <c r="AX217" s="30">
        <v>0.18182935662000987</v>
      </c>
      <c r="AY217" s="30">
        <v>2.1217696366420426E-2</v>
      </c>
      <c r="AZ217" s="30">
        <v>3.5289535823815754</v>
      </c>
      <c r="BA217" s="30">
        <v>0.75766008282770581</v>
      </c>
      <c r="BB217" s="30">
        <v>6.0429261018889102</v>
      </c>
      <c r="BC217" s="30">
        <v>1.7315303609355012E-2</v>
      </c>
      <c r="BD217" s="30">
        <v>2.9723111413256555</v>
      </c>
      <c r="BE217" s="30">
        <v>1.4412677853032118E-2</v>
      </c>
      <c r="BF217" s="30">
        <v>3.3469420532046232</v>
      </c>
      <c r="BG217" s="30">
        <v>0.49516627225818227</v>
      </c>
      <c r="BH217" s="30">
        <v>7.6111403262460762</v>
      </c>
      <c r="BI217" s="30">
        <v>5.1113195828986111</v>
      </c>
      <c r="BJ217" s="30">
        <v>8.3750544892612311</v>
      </c>
      <c r="BK217" s="30">
        <v>4.6545767474320654E-2</v>
      </c>
      <c r="BL217" s="30">
        <v>4.0196896419746011</v>
      </c>
      <c r="BM217" s="30">
        <v>6.7535380505687277</v>
      </c>
      <c r="BN217" s="30">
        <v>3.223961846401092</v>
      </c>
      <c r="BO217" s="30">
        <v>1.1103539364642028</v>
      </c>
      <c r="BP217" s="30">
        <v>8.0989718555609844</v>
      </c>
      <c r="BQ217" s="30">
        <v>1.2369029843878119</v>
      </c>
      <c r="BR217" s="30">
        <v>0.63193917299041091</v>
      </c>
      <c r="BS217" s="30">
        <v>0.29082618825984125</v>
      </c>
      <c r="BT217" s="59"/>
      <c r="BU217" s="59"/>
      <c r="BV217" s="59"/>
      <c r="BW217" s="59"/>
    </row>
    <row r="218" spans="1:144" outlineLevel="1" x14ac:dyDescent="0.2">
      <c r="B218" s="2">
        <v>204</v>
      </c>
      <c r="E218" t="s">
        <v>137</v>
      </c>
      <c r="F218" s="30"/>
      <c r="G218" s="30">
        <f t="shared" si="61"/>
        <v>6.7294855689776263</v>
      </c>
      <c r="H218" s="30">
        <f t="shared" ref="H218:K218" si="92">H207*H209</f>
        <v>6.7021432433284502</v>
      </c>
      <c r="I218" s="30">
        <f t="shared" si="92"/>
        <v>6.712393311000187</v>
      </c>
      <c r="J218" s="30">
        <f t="shared" si="92"/>
        <v>6.6991002156169532</v>
      </c>
      <c r="K218" s="30">
        <f t="shared" si="92"/>
        <v>6.7042409432875205</v>
      </c>
      <c r="L218" s="30">
        <f t="shared" ref="L218:M218" si="93">L207*L209</f>
        <v>6.7099730472721841</v>
      </c>
      <c r="M218" s="30">
        <f t="shared" si="93"/>
        <v>6.7304451792246383</v>
      </c>
      <c r="N218" s="30">
        <f t="shared" ref="N218" si="94">N207*N209</f>
        <v>6.7342254286806691</v>
      </c>
      <c r="O218" s="175"/>
      <c r="P218" s="178">
        <v>216</v>
      </c>
      <c r="R218" s="30">
        <v>7.9317630696994126</v>
      </c>
      <c r="S218" s="30">
        <v>3.0337740594326488</v>
      </c>
      <c r="T218" s="30">
        <v>14.705851630506164</v>
      </c>
      <c r="U218" s="30">
        <v>0.2817871192330566</v>
      </c>
      <c r="V218" s="30">
        <v>-5.6205320039170769E-3</v>
      </c>
      <c r="W218" s="30">
        <v>0.89816974575524844</v>
      </c>
      <c r="X218" s="30">
        <v>5.1681080131788564</v>
      </c>
      <c r="Y218" s="30">
        <v>16.795674599955689</v>
      </c>
      <c r="Z218" s="30">
        <v>12.759864791460341</v>
      </c>
      <c r="AA218" s="30">
        <v>3.1484962004804351</v>
      </c>
      <c r="AB218" s="30">
        <v>0.78806251623830592</v>
      </c>
      <c r="AC218" s="30">
        <v>4.2382247396093057E-3</v>
      </c>
      <c r="AD218" s="30">
        <v>9.3798835338225292E-2</v>
      </c>
      <c r="AE218" s="30">
        <v>2.0177811839724455</v>
      </c>
      <c r="AF218" s="30">
        <v>0.90166414342299439</v>
      </c>
      <c r="AG218" s="30">
        <v>0.77075203187321806</v>
      </c>
      <c r="AH218" s="30">
        <v>1.0287131214374547</v>
      </c>
      <c r="AI218" s="30">
        <v>8.8037189735060473</v>
      </c>
      <c r="AJ218" s="30">
        <v>0.18348226158466391</v>
      </c>
      <c r="AK218" s="30">
        <v>3.0908918044203602</v>
      </c>
      <c r="AL218" s="30">
        <v>1.2066126553796188</v>
      </c>
      <c r="AM218" s="30">
        <v>9.6834196614927333</v>
      </c>
      <c r="AN218" s="30">
        <v>17.221103670173644</v>
      </c>
      <c r="AO218" s="30">
        <v>5.9413592339591768</v>
      </c>
      <c r="AP218" s="30">
        <v>9.7797079646156977</v>
      </c>
      <c r="AQ218" s="30">
        <v>2.5732259829672364</v>
      </c>
      <c r="AR218" s="30">
        <v>1.979825483894498</v>
      </c>
      <c r="AS218" s="30">
        <v>0.71251603269142194</v>
      </c>
      <c r="AT218" s="30">
        <v>3.3508163145082221</v>
      </c>
      <c r="AU218" s="30">
        <v>2.5064743129197353</v>
      </c>
      <c r="AV218" s="30">
        <v>0.64006485209062403</v>
      </c>
      <c r="AW218" s="30">
        <v>0.21390744670909809</v>
      </c>
      <c r="AX218" s="30">
        <v>0.23417562392295588</v>
      </c>
      <c r="AY218" s="30">
        <v>2.3754264311092173E-2</v>
      </c>
      <c r="AZ218" s="30">
        <v>3.8235422596697619</v>
      </c>
      <c r="BA218" s="30">
        <v>0.9040628815650501</v>
      </c>
      <c r="BB218" s="30">
        <v>6.2917481861226996</v>
      </c>
      <c r="BC218" s="30">
        <v>-3.216103494374897E-3</v>
      </c>
      <c r="BD218" s="30">
        <v>2.8904354105464876</v>
      </c>
      <c r="BE218" s="30">
        <v>1.723396166226869E-2</v>
      </c>
      <c r="BF218" s="30">
        <v>3.7212799213984225</v>
      </c>
      <c r="BG218" s="30">
        <v>0.61318594153267636</v>
      </c>
      <c r="BH218" s="30">
        <v>7.8778070854311357</v>
      </c>
      <c r="BI218" s="30">
        <v>6.5469996320917323</v>
      </c>
      <c r="BJ218" s="30">
        <v>9.1549153133420358</v>
      </c>
      <c r="BK218" s="30">
        <v>5.5368595308308698E-2</v>
      </c>
      <c r="BL218" s="30">
        <v>4.4942760587915451</v>
      </c>
      <c r="BM218" s="30">
        <v>6.7294855689776263</v>
      </c>
      <c r="BN218" s="30">
        <v>3.512085719815381</v>
      </c>
      <c r="BO218" s="30">
        <v>1.3659222727125118</v>
      </c>
      <c r="BP218" s="30">
        <v>7.542264558509169</v>
      </c>
      <c r="BQ218" s="30">
        <v>1.244021986556975</v>
      </c>
      <c r="BR218" s="30">
        <v>0.6498883010249108</v>
      </c>
      <c r="BS218" s="30">
        <v>0.30022794272502717</v>
      </c>
      <c r="BT218" s="59"/>
      <c r="BU218" s="59"/>
      <c r="BV218" s="59"/>
      <c r="BW218" s="59"/>
    </row>
    <row r="219" spans="1:144" outlineLevel="1" x14ac:dyDescent="0.2">
      <c r="B219" s="2">
        <v>205</v>
      </c>
      <c r="E219" t="s">
        <v>138</v>
      </c>
      <c r="F219" s="30"/>
      <c r="G219" s="30">
        <f t="shared" si="61"/>
        <v>7.1403999874943</v>
      </c>
      <c r="H219" s="30">
        <f t="shared" ref="H219:K219" si="95">H208*H209</f>
        <v>7.1017433449933209</v>
      </c>
      <c r="I219" s="30">
        <f t="shared" si="95"/>
        <v>7.1009609264357456</v>
      </c>
      <c r="J219" s="30">
        <f t="shared" si="95"/>
        <v>7.0761879133834134</v>
      </c>
      <c r="K219" s="30">
        <f t="shared" si="95"/>
        <v>7.071275804260206</v>
      </c>
      <c r="L219" s="30">
        <f t="shared" ref="L219:M219" si="96">L208*L209</f>
        <v>7.0680604555723088</v>
      </c>
      <c r="M219" s="30">
        <f t="shared" si="96"/>
        <v>7.0802507541600619</v>
      </c>
      <c r="N219" s="30">
        <f t="shared" ref="N219" si="97">N208*N209</f>
        <v>7.0755867444055545</v>
      </c>
      <c r="O219" s="175"/>
      <c r="P219" s="178">
        <v>217</v>
      </c>
      <c r="R219" s="30">
        <v>8.0500326303746252</v>
      </c>
      <c r="S219" s="30">
        <v>3.5644337368811105</v>
      </c>
      <c r="T219" s="30">
        <v>14.74619516899384</v>
      </c>
      <c r="U219" s="30">
        <v>0.24082911050331224</v>
      </c>
      <c r="V219" s="30">
        <v>-6.4990816860227389E-3</v>
      </c>
      <c r="W219" s="30">
        <v>1.323775691620062</v>
      </c>
      <c r="X219" s="30">
        <v>5.2067902852428132</v>
      </c>
      <c r="Y219" s="30">
        <v>15.572650698946132</v>
      </c>
      <c r="Z219" s="30">
        <v>15.383600752268123</v>
      </c>
      <c r="AA219" s="30">
        <v>3.2071788906878473</v>
      </c>
      <c r="AB219" s="30">
        <v>0.60615332090617358</v>
      </c>
      <c r="AC219" s="30">
        <v>2.5333322729577726E-2</v>
      </c>
      <c r="AD219" s="30">
        <v>0.16648292313682203</v>
      </c>
      <c r="AE219" s="30">
        <v>2.6237253248756791</v>
      </c>
      <c r="AF219" s="30">
        <v>0.87665923205871144</v>
      </c>
      <c r="AG219" s="30">
        <v>0.95146475363832106</v>
      </c>
      <c r="AH219" s="30">
        <v>1.0628252474173874</v>
      </c>
      <c r="AI219" s="30">
        <v>9.0441138191499295</v>
      </c>
      <c r="AJ219" s="30">
        <v>0.33588756611325765</v>
      </c>
      <c r="AK219" s="30">
        <v>3.1803761620050497</v>
      </c>
      <c r="AL219" s="30">
        <v>0.56546969203477648</v>
      </c>
      <c r="AM219" s="30">
        <v>8.3797631552037739</v>
      </c>
      <c r="AN219" s="30">
        <v>16.76528866646434</v>
      </c>
      <c r="AO219" s="30">
        <v>5.2857760505614655</v>
      </c>
      <c r="AP219" s="30">
        <v>9.3444617454168188</v>
      </c>
      <c r="AQ219" s="30">
        <v>2.1992603854642314</v>
      </c>
      <c r="AR219" s="30">
        <v>2.8788240214825995</v>
      </c>
      <c r="AS219" s="30">
        <v>0.74078576776267724</v>
      </c>
      <c r="AT219" s="30">
        <v>3.6370402583268442</v>
      </c>
      <c r="AU219" s="30">
        <v>2.6914336504579177</v>
      </c>
      <c r="AV219" s="30">
        <v>0.4884525963742925</v>
      </c>
      <c r="AW219" s="30">
        <v>0.30814754275101186</v>
      </c>
      <c r="AX219" s="30">
        <v>0.35216675690224425</v>
      </c>
      <c r="AY219" s="30">
        <v>6.8972010219131408E-2</v>
      </c>
      <c r="AZ219" s="30">
        <v>3.8759728459439784</v>
      </c>
      <c r="BA219" s="30">
        <v>0.99627140343100362</v>
      </c>
      <c r="BB219" s="30">
        <v>6.7807521404440498</v>
      </c>
      <c r="BC219" s="30">
        <v>-1.7302115068425568E-3</v>
      </c>
      <c r="BD219" s="30">
        <v>3.3695011300436213</v>
      </c>
      <c r="BE219" s="30">
        <v>0.14363585572783405</v>
      </c>
      <c r="BF219" s="30">
        <v>4.3323585769513233</v>
      </c>
      <c r="BG219" s="30">
        <v>0.77659327862634986</v>
      </c>
      <c r="BH219" s="30">
        <v>8.3990384407232561</v>
      </c>
      <c r="BI219" s="30">
        <v>6.0011988524243209</v>
      </c>
      <c r="BJ219" s="30">
        <v>8.0826876508645586</v>
      </c>
      <c r="BK219" s="30">
        <v>0.2327728810816917</v>
      </c>
      <c r="BL219" s="30">
        <v>4.3112819763189396</v>
      </c>
      <c r="BM219" s="30">
        <v>7.1403999874943</v>
      </c>
      <c r="BN219" s="30">
        <v>5.3784310332341887</v>
      </c>
      <c r="BO219" s="30">
        <v>1.7595255608559786</v>
      </c>
      <c r="BP219" s="30">
        <v>8.0751961283957883</v>
      </c>
      <c r="BQ219" s="30">
        <v>1.6905428515241492</v>
      </c>
      <c r="BR219" s="30">
        <v>0.47646902559038296</v>
      </c>
      <c r="BS219" s="30">
        <v>0.27823455024164567</v>
      </c>
      <c r="BT219" s="59"/>
      <c r="BU219" s="59"/>
      <c r="BV219" s="59"/>
      <c r="BW219" s="59"/>
    </row>
    <row r="220" spans="1:144" outlineLevel="1" x14ac:dyDescent="0.2">
      <c r="B220" s="2">
        <v>206</v>
      </c>
      <c r="E220" t="s">
        <v>139</v>
      </c>
      <c r="F220" s="30"/>
      <c r="G220" s="30">
        <f t="shared" si="61"/>
        <v>1.9112287940062613</v>
      </c>
      <c r="H220" s="30">
        <f t="shared" ref="H220:K220" si="98">LN(H156/H198)</f>
        <v>1.9497980039194347</v>
      </c>
      <c r="I220" s="30">
        <f t="shared" si="98"/>
        <v>1.9827189428089742</v>
      </c>
      <c r="J220" s="30">
        <f t="shared" si="98"/>
        <v>2.0112160784521032</v>
      </c>
      <c r="K220" s="30">
        <f t="shared" si="98"/>
        <v>2.0361811158747591</v>
      </c>
      <c r="L220" s="30">
        <f t="shared" ref="L220:M220" si="99">LN(L156/L198)</f>
        <v>2.0594930778809921</v>
      </c>
      <c r="M220" s="30">
        <f t="shared" si="99"/>
        <v>2.0813093774413298</v>
      </c>
      <c r="N220" s="30">
        <f t="shared" ref="N220" si="100">LN(N156/N198)</f>
        <v>2.1017683710193644</v>
      </c>
      <c r="O220" s="175"/>
      <c r="P220" s="178">
        <v>218</v>
      </c>
      <c r="R220" s="30">
        <v>2.2466960014230044</v>
      </c>
      <c r="S220" s="30">
        <v>-0.35800826029226318</v>
      </c>
      <c r="T220" s="30">
        <v>-3.3868506337116222</v>
      </c>
      <c r="U220" s="30">
        <v>-1.1834788540947954</v>
      </c>
      <c r="V220" s="30">
        <v>-0.57636428183689448</v>
      </c>
      <c r="W220" s="30">
        <v>-0.91121882536059307</v>
      </c>
      <c r="X220" s="30">
        <v>-2.8994151352216799</v>
      </c>
      <c r="Y220" s="30">
        <v>-4.4281752176998594</v>
      </c>
      <c r="Z220" s="30">
        <v>-4.4722074878503628</v>
      </c>
      <c r="AA220" s="30">
        <v>-2.8835005158687812</v>
      </c>
      <c r="AB220" s="30">
        <v>0.21641290065130378</v>
      </c>
      <c r="AC220" s="30">
        <v>-0.56142242489955407</v>
      </c>
      <c r="AD220" s="30">
        <v>-0.22520076478083342</v>
      </c>
      <c r="AE220" s="30">
        <v>-2.0725181932511698</v>
      </c>
      <c r="AF220" s="30">
        <v>-1.9153470097718059</v>
      </c>
      <c r="AG220" s="30">
        <v>-1.3913713104583927</v>
      </c>
      <c r="AH220" s="30">
        <v>-2.3122816555031243</v>
      </c>
      <c r="AI220" s="30">
        <v>-3.5203894148890598</v>
      </c>
      <c r="AJ220" s="30">
        <v>-0.97795280207458679</v>
      </c>
      <c r="AK220" s="30">
        <v>-2.0189556955457402</v>
      </c>
      <c r="AL220" s="30">
        <v>-0.62445722966322115</v>
      </c>
      <c r="AM220" s="30">
        <v>-3.5804378934514847</v>
      </c>
      <c r="AN220" s="30">
        <v>-4.8581131823267496</v>
      </c>
      <c r="AO220" s="30">
        <v>-3.6965824905100679</v>
      </c>
      <c r="AP220" s="30">
        <v>3.8147417860164694</v>
      </c>
      <c r="AQ220" s="30">
        <v>0.70890660145326378</v>
      </c>
      <c r="AR220" s="30">
        <v>-1.1457503720771702</v>
      </c>
      <c r="AS220" s="30">
        <v>-2.0064177412498991</v>
      </c>
      <c r="AT220" s="30">
        <v>-2.8771117134601658</v>
      </c>
      <c r="AU220" s="30">
        <v>-1.7318664499070926</v>
      </c>
      <c r="AV220" s="30">
        <v>2.838446883658936E-2</v>
      </c>
      <c r="AW220" s="30">
        <v>-0.56222300037507611</v>
      </c>
      <c r="AX220" s="30">
        <v>-0.94258282135383875</v>
      </c>
      <c r="AY220" s="30">
        <v>-0.13300013262884428</v>
      </c>
      <c r="AZ220" s="30">
        <v>-2.0899543024113831</v>
      </c>
      <c r="BA220" s="30">
        <v>-1.3356952366412096</v>
      </c>
      <c r="BB220" s="30">
        <v>-1.9959123013972808</v>
      </c>
      <c r="BC220" s="30">
        <v>-0.50914386120326827</v>
      </c>
      <c r="BD220" s="30">
        <v>-2.6380532300494277</v>
      </c>
      <c r="BE220" s="30">
        <v>-0.84177074351945858</v>
      </c>
      <c r="BF220" s="30">
        <v>-2.3735444274566451</v>
      </c>
      <c r="BG220" s="30">
        <v>-1.313829972151662</v>
      </c>
      <c r="BH220" s="30">
        <v>-3.675999171813312</v>
      </c>
      <c r="BI220" s="30">
        <v>-3.3242534837914395</v>
      </c>
      <c r="BJ220" s="30">
        <v>-1.9857453700246988</v>
      </c>
      <c r="BK220" s="30">
        <v>-0.77899278063008559</v>
      </c>
      <c r="BL220" s="30">
        <v>-2.9131365447908384</v>
      </c>
      <c r="BM220" s="30">
        <v>1.9112287940062613</v>
      </c>
      <c r="BN220" s="30">
        <v>-2.3734881037077216</v>
      </c>
      <c r="BO220" s="30">
        <v>-1.8006122675103355</v>
      </c>
      <c r="BP220" s="30">
        <v>-3.1529556735012334</v>
      </c>
      <c r="BQ220" s="30">
        <v>-1.7007103119804143</v>
      </c>
      <c r="BR220" s="30">
        <v>0.22492238467828604</v>
      </c>
      <c r="BS220" s="30">
        <v>-0.28834380740935056</v>
      </c>
      <c r="BT220" s="59"/>
      <c r="BU220" s="59"/>
      <c r="BV220" s="59"/>
      <c r="BW220" s="59"/>
    </row>
    <row r="221" spans="1:144" outlineLevel="1" x14ac:dyDescent="0.2">
      <c r="B221" s="2">
        <v>207</v>
      </c>
      <c r="E221" t="s">
        <v>140</v>
      </c>
      <c r="F221" s="20"/>
      <c r="G221" s="20">
        <f t="shared" si="61"/>
        <v>0.77750651292764161</v>
      </c>
      <c r="H221" s="20">
        <f t="shared" ref="H221:K221" si="101">H157/H199</f>
        <v>0.62090992157562896</v>
      </c>
      <c r="I221" s="20">
        <f t="shared" si="101"/>
        <v>0.54614412465937978</v>
      </c>
      <c r="J221" s="20">
        <f t="shared" si="101"/>
        <v>0.42319493391727059</v>
      </c>
      <c r="K221" s="20">
        <f t="shared" si="101"/>
        <v>0.41466041217950189</v>
      </c>
      <c r="L221" s="20">
        <f t="shared" ref="L221:M221" si="102">L157/L199</f>
        <v>0.37745819924798601</v>
      </c>
      <c r="M221" s="20">
        <f t="shared" si="102"/>
        <v>0.35540534738871482</v>
      </c>
      <c r="N221" s="20">
        <f t="shared" ref="N221" si="103">N157/N199</f>
        <v>0.32534983391127381</v>
      </c>
      <c r="O221" s="42"/>
      <c r="P221" s="178">
        <v>219</v>
      </c>
      <c r="R221" s="20">
        <v>0.86634433930387134</v>
      </c>
      <c r="S221" s="20">
        <v>0.48428667252454827</v>
      </c>
      <c r="T221" s="20">
        <v>-0.19205906050328844</v>
      </c>
      <c r="U221" s="20">
        <v>0.32584731155344721</v>
      </c>
      <c r="V221" s="20">
        <v>0.41653373943509514</v>
      </c>
      <c r="W221" s="20">
        <v>0.54840758600244521</v>
      </c>
      <c r="X221" s="20">
        <v>0.94992514075153123</v>
      </c>
      <c r="Y221" s="20">
        <v>-0.31104199066874033</v>
      </c>
      <c r="Z221" s="20">
        <v>2.4608255652345381</v>
      </c>
      <c r="AA221" s="20">
        <v>0.72351250137966583</v>
      </c>
      <c r="AB221" s="20">
        <v>0.89402542789929873</v>
      </c>
      <c r="AC221" s="20">
        <v>0.77329217505812364</v>
      </c>
      <c r="AD221" s="20">
        <v>0.50023922115259922</v>
      </c>
      <c r="AE221" s="20">
        <v>1.4769348787003529</v>
      </c>
      <c r="AF221" s="20">
        <v>0.76555777292589888</v>
      </c>
      <c r="AG221" s="20">
        <v>0.83178577134930631</v>
      </c>
      <c r="AH221" s="20">
        <v>0.83510052338393903</v>
      </c>
      <c r="AI221" s="20">
        <v>-7.4057616825890557E-2</v>
      </c>
      <c r="AJ221" s="20">
        <v>0.17964252431485619</v>
      </c>
      <c r="AK221" s="20">
        <v>1.0253887135175148</v>
      </c>
      <c r="AL221" s="20">
        <v>0.74995167184883893</v>
      </c>
      <c r="AM221" s="20">
        <v>-0.18693768725157517</v>
      </c>
      <c r="AN221" s="20">
        <v>0.33252844397151515</v>
      </c>
      <c r="AO221" s="20">
        <v>6.6902740419876039E-2</v>
      </c>
      <c r="AP221" s="20">
        <v>0.67366346699202129</v>
      </c>
      <c r="AQ221" s="20">
        <v>1.2401876654376984</v>
      </c>
      <c r="AR221" s="20">
        <v>2.8141845225323716</v>
      </c>
      <c r="AS221" s="20">
        <v>0.35344360657689722</v>
      </c>
      <c r="AT221" s="20">
        <v>0.8449979384278169</v>
      </c>
      <c r="AU221" s="20">
        <v>0.7005237389539043</v>
      </c>
      <c r="AV221" s="20">
        <v>0.84655716697416294</v>
      </c>
      <c r="AW221" s="20">
        <v>2.4802336683228501</v>
      </c>
      <c r="AX221" s="20">
        <v>0.74928552380368019</v>
      </c>
      <c r="AY221" s="20">
        <v>1.1041972367128621</v>
      </c>
      <c r="AZ221" s="20">
        <v>1.547231595210022</v>
      </c>
      <c r="BA221" s="20">
        <v>0.11518384196503179</v>
      </c>
      <c r="BB221" s="20">
        <v>-0.1627485696066662</v>
      </c>
      <c r="BC221" s="20">
        <v>1.4287912239443625</v>
      </c>
      <c r="BD221" s="20">
        <v>0.9924838799867195</v>
      </c>
      <c r="BE221" s="20">
        <v>1.0897340783628682</v>
      </c>
      <c r="BF221" s="20">
        <v>0.73496943624114541</v>
      </c>
      <c r="BG221" s="20">
        <v>0.20699751330123681</v>
      </c>
      <c r="BH221" s="20">
        <v>0.31177993133462106</v>
      </c>
      <c r="BI221" s="20">
        <v>0.15652914917652402</v>
      </c>
      <c r="BJ221" s="20">
        <v>0.45160361621595685</v>
      </c>
      <c r="BK221" s="20">
        <v>0.21299261679706238</v>
      </c>
      <c r="BL221" s="20">
        <v>1.6132264850741582</v>
      </c>
      <c r="BM221" s="20">
        <v>0.77750651292764161</v>
      </c>
      <c r="BN221" s="20">
        <v>1.4419616930627317</v>
      </c>
      <c r="BO221" s="20">
        <v>1.0613481067348074</v>
      </c>
      <c r="BP221" s="20">
        <v>0.86092740634537601</v>
      </c>
      <c r="BQ221" s="20">
        <v>0.63191375079428047</v>
      </c>
      <c r="BR221" s="20">
        <v>0.98692614162538117</v>
      </c>
      <c r="BS221" s="20">
        <v>0.85681059400357273</v>
      </c>
      <c r="BT221" s="59"/>
      <c r="BU221" s="59"/>
      <c r="BV221" s="59"/>
      <c r="BW221" s="59"/>
    </row>
    <row r="222" spans="1:144" s="36" customFormat="1" outlineLevel="1" x14ac:dyDescent="0.2">
      <c r="A222"/>
      <c r="B222" s="2">
        <v>208</v>
      </c>
      <c r="E222" t="s">
        <v>141</v>
      </c>
      <c r="F222" s="30"/>
      <c r="G222" s="30">
        <f t="shared" si="61"/>
        <v>16</v>
      </c>
      <c r="H222" s="30">
        <f t="shared" ref="H222:K222" si="104">H158</f>
        <v>17</v>
      </c>
      <c r="I222" s="30">
        <f t="shared" si="104"/>
        <v>18</v>
      </c>
      <c r="J222" s="30">
        <f t="shared" si="104"/>
        <v>19</v>
      </c>
      <c r="K222" s="30">
        <f t="shared" si="104"/>
        <v>20</v>
      </c>
      <c r="L222" s="30">
        <f t="shared" ref="L222:M222" si="105">L158</f>
        <v>21</v>
      </c>
      <c r="M222" s="30">
        <f t="shared" si="105"/>
        <v>22</v>
      </c>
      <c r="N222" s="30">
        <f t="shared" ref="N222" si="106">N158</f>
        <v>23</v>
      </c>
      <c r="O222" s="175"/>
      <c r="P222" s="178">
        <v>220</v>
      </c>
      <c r="Q222" s="68"/>
      <c r="R222" s="30">
        <v>16</v>
      </c>
      <c r="S222" s="30">
        <v>16</v>
      </c>
      <c r="T222" s="30">
        <v>16</v>
      </c>
      <c r="U222" s="30">
        <v>16</v>
      </c>
      <c r="V222" s="30">
        <v>16</v>
      </c>
      <c r="W222" s="30">
        <v>16</v>
      </c>
      <c r="X222" s="30">
        <v>16</v>
      </c>
      <c r="Y222" s="30">
        <v>16</v>
      </c>
      <c r="Z222" s="30">
        <v>16</v>
      </c>
      <c r="AA222" s="30">
        <v>16</v>
      </c>
      <c r="AB222" s="30">
        <v>16</v>
      </c>
      <c r="AC222" s="30">
        <v>16</v>
      </c>
      <c r="AD222" s="30">
        <v>16</v>
      </c>
      <c r="AE222" s="30">
        <v>16</v>
      </c>
      <c r="AF222" s="30">
        <v>16</v>
      </c>
      <c r="AG222" s="30">
        <v>16</v>
      </c>
      <c r="AH222" s="30">
        <v>16</v>
      </c>
      <c r="AI222" s="30">
        <v>16</v>
      </c>
      <c r="AJ222" s="30">
        <v>16</v>
      </c>
      <c r="AK222" s="30">
        <v>16</v>
      </c>
      <c r="AL222" s="30">
        <v>16</v>
      </c>
      <c r="AM222" s="30">
        <v>16</v>
      </c>
      <c r="AN222" s="30">
        <v>16</v>
      </c>
      <c r="AO222" s="30">
        <v>16</v>
      </c>
      <c r="AP222" s="30">
        <v>16</v>
      </c>
      <c r="AQ222" s="30">
        <v>16</v>
      </c>
      <c r="AR222" s="30">
        <v>16</v>
      </c>
      <c r="AS222" s="30">
        <v>16</v>
      </c>
      <c r="AT222" s="30">
        <v>16</v>
      </c>
      <c r="AU222" s="30">
        <v>16</v>
      </c>
      <c r="AV222" s="30">
        <v>16</v>
      </c>
      <c r="AW222" s="30">
        <v>16</v>
      </c>
      <c r="AX222" s="30">
        <v>16</v>
      </c>
      <c r="AY222" s="30">
        <v>16</v>
      </c>
      <c r="AZ222" s="30">
        <v>16</v>
      </c>
      <c r="BA222" s="30">
        <v>16</v>
      </c>
      <c r="BB222" s="30">
        <v>16</v>
      </c>
      <c r="BC222" s="30">
        <v>16</v>
      </c>
      <c r="BD222" s="30">
        <v>16</v>
      </c>
      <c r="BE222" s="30">
        <v>16</v>
      </c>
      <c r="BF222" s="30">
        <v>16</v>
      </c>
      <c r="BG222" s="30">
        <v>16</v>
      </c>
      <c r="BH222" s="30">
        <v>16</v>
      </c>
      <c r="BI222" s="30">
        <v>16</v>
      </c>
      <c r="BJ222" s="30">
        <v>16</v>
      </c>
      <c r="BK222" s="30">
        <v>16</v>
      </c>
      <c r="BL222" s="30">
        <v>16</v>
      </c>
      <c r="BM222" s="30">
        <v>16</v>
      </c>
      <c r="BN222" s="30">
        <v>16</v>
      </c>
      <c r="BO222" s="30">
        <v>16</v>
      </c>
      <c r="BP222" s="30">
        <v>16</v>
      </c>
      <c r="BQ222" s="30">
        <v>16</v>
      </c>
      <c r="BR222" s="30">
        <v>16</v>
      </c>
      <c r="BS222" s="30">
        <v>16</v>
      </c>
      <c r="BT222" s="59"/>
      <c r="BU222" s="59"/>
      <c r="BV222" s="59"/>
      <c r="BW222" s="59"/>
      <c r="EN222" s="133"/>
    </row>
    <row r="223" spans="1:144" outlineLevel="1" x14ac:dyDescent="0.2">
      <c r="B223" s="2">
        <v>209</v>
      </c>
      <c r="E223"/>
      <c r="P223" s="178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 s="59"/>
      <c r="BU223" s="59"/>
      <c r="BV223" s="59"/>
      <c r="BW223" s="59"/>
    </row>
    <row r="224" spans="1:144" outlineLevel="1" x14ac:dyDescent="0.2">
      <c r="B224" s="2">
        <v>210</v>
      </c>
      <c r="C224" s="8" t="s">
        <v>258</v>
      </c>
      <c r="D224" s="8"/>
      <c r="E224"/>
      <c r="P224" s="178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 s="59"/>
      <c r="BU224" s="59"/>
      <c r="BV224" s="59"/>
      <c r="BW224" s="59"/>
    </row>
    <row r="225" spans="2:75" outlineLevel="1" x14ac:dyDescent="0.2">
      <c r="B225" s="2">
        <v>211</v>
      </c>
      <c r="E225"/>
      <c r="P225" s="178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 s="59"/>
      <c r="BU225" s="59"/>
      <c r="BV225" s="59"/>
      <c r="BW225" s="59"/>
    </row>
    <row r="226" spans="2:75" outlineLevel="1" x14ac:dyDescent="0.2">
      <c r="B226" s="2">
        <v>212</v>
      </c>
      <c r="E226" t="s">
        <v>124</v>
      </c>
      <c r="F226" s="32"/>
      <c r="G226" s="32">
        <f t="shared" ref="G226:G243" si="107">HLOOKUP($E$3,$Q$3:$BY$269,P226,FALSE)</f>
        <v>12.802268129032575</v>
      </c>
      <c r="H226" s="32">
        <f t="shared" ref="H226:K241" si="108">H162*H205</f>
        <v>12.802268129032575</v>
      </c>
      <c r="I226" s="32">
        <f t="shared" si="108"/>
        <v>12.802268129032575</v>
      </c>
      <c r="J226" s="32">
        <f t="shared" si="108"/>
        <v>12.802268129032575</v>
      </c>
      <c r="K226" s="32">
        <f t="shared" si="108"/>
        <v>12.802268129032575</v>
      </c>
      <c r="L226" s="32">
        <f t="shared" ref="L226:M226" si="109">L162*L205</f>
        <v>12.802268129032575</v>
      </c>
      <c r="M226" s="32">
        <f t="shared" si="109"/>
        <v>12.802268129032575</v>
      </c>
      <c r="N226" s="32">
        <f t="shared" ref="N226" si="110">N162*N205</f>
        <v>12.802268129032575</v>
      </c>
      <c r="O226" s="176"/>
      <c r="P226" s="178">
        <v>224</v>
      </c>
      <c r="R226" s="32">
        <v>12.817219145404639</v>
      </c>
      <c r="S226" s="32">
        <v>12.809732041092667</v>
      </c>
      <c r="T226" s="32">
        <v>12.815667288766317</v>
      </c>
      <c r="U226" s="32">
        <v>12.814549938113361</v>
      </c>
      <c r="V226" s="32">
        <v>12.816805233884939</v>
      </c>
      <c r="W226" s="32">
        <v>12.81288440307239</v>
      </c>
      <c r="X226" s="32">
        <v>12.81331330994302</v>
      </c>
      <c r="Y226" s="32">
        <v>12.814736982825067</v>
      </c>
      <c r="Z226" s="32">
        <v>12.810934558134596</v>
      </c>
      <c r="AA226" s="32">
        <v>12.811148202512005</v>
      </c>
      <c r="AB226" s="32">
        <v>12.814879887835255</v>
      </c>
      <c r="AC226" s="32">
        <v>12.821412544937436</v>
      </c>
      <c r="AD226" s="32">
        <v>12.819095782593745</v>
      </c>
      <c r="AE226" s="32">
        <v>12.812338831390388</v>
      </c>
      <c r="AF226" s="32">
        <v>12.812096781482326</v>
      </c>
      <c r="AG226" s="32">
        <v>12.815345078290729</v>
      </c>
      <c r="AH226" s="32">
        <v>12.815711468242117</v>
      </c>
      <c r="AI226" s="32">
        <v>12.812372588661209</v>
      </c>
      <c r="AJ226" s="32">
        <v>12.816091448430351</v>
      </c>
      <c r="AK226" s="32">
        <v>12.814546852239651</v>
      </c>
      <c r="AL226" s="32">
        <v>12.81145662132478</v>
      </c>
      <c r="AM226" s="32">
        <v>12.814922528786086</v>
      </c>
      <c r="AN226" s="32">
        <v>12.817662753008971</v>
      </c>
      <c r="AO226" s="32">
        <v>12.806567709189416</v>
      </c>
      <c r="AP226" s="32">
        <v>12.815090519596231</v>
      </c>
      <c r="AQ226" s="32">
        <v>12.815281989642113</v>
      </c>
      <c r="AR226" s="32">
        <v>12.815901074724351</v>
      </c>
      <c r="AS226" s="32">
        <v>12.814116835927887</v>
      </c>
      <c r="AT226" s="32">
        <v>12.812859046489152</v>
      </c>
      <c r="AU226" s="32">
        <v>12.819461334344746</v>
      </c>
      <c r="AV226" s="32">
        <v>12.813083541286099</v>
      </c>
      <c r="AW226" s="32">
        <v>12.819261214706257</v>
      </c>
      <c r="AX226" s="32">
        <v>12.814306444850608</v>
      </c>
      <c r="AY226" s="32">
        <v>12.787701892268222</v>
      </c>
      <c r="AZ226" s="32">
        <v>12.810935258155617</v>
      </c>
      <c r="BA226" s="32">
        <v>12.814773798938791</v>
      </c>
      <c r="BB226" s="32">
        <v>12.831090199996751</v>
      </c>
      <c r="BC226" s="32">
        <v>12.811928566157505</v>
      </c>
      <c r="BD226" s="32">
        <v>12.814734709841771</v>
      </c>
      <c r="BE226" s="32">
        <v>12.819457458886518</v>
      </c>
      <c r="BF226" s="32">
        <v>12.814374704096441</v>
      </c>
      <c r="BG226" s="32">
        <v>12.806437742471982</v>
      </c>
      <c r="BH226" s="32">
        <v>12.822060011014516</v>
      </c>
      <c r="BI226" s="32">
        <v>12.812317891678893</v>
      </c>
      <c r="BJ226" s="32">
        <v>12.814570121024731</v>
      </c>
      <c r="BK226" s="32">
        <v>12.809840579464703</v>
      </c>
      <c r="BL226" s="32">
        <v>12.814244071673096</v>
      </c>
      <c r="BM226" s="32">
        <v>12.802268129032575</v>
      </c>
      <c r="BN226" s="32">
        <v>12.815287046759257</v>
      </c>
      <c r="BO226" s="32">
        <v>12.815763359841434</v>
      </c>
      <c r="BP226" s="32">
        <v>12.815289735331385</v>
      </c>
      <c r="BQ226" s="32">
        <v>12.813463903341642</v>
      </c>
      <c r="BR226" s="32">
        <v>12.820177946526355</v>
      </c>
      <c r="BS226" s="32">
        <v>12.816571389915095</v>
      </c>
      <c r="BT226" s="59"/>
      <c r="BU226" s="59"/>
      <c r="BV226" s="59"/>
      <c r="BW226" s="59"/>
    </row>
    <row r="227" spans="2:75" outlineLevel="1" x14ac:dyDescent="0.2">
      <c r="B227" s="2">
        <v>213</v>
      </c>
      <c r="E227" t="s">
        <v>125</v>
      </c>
      <c r="F227" s="32"/>
      <c r="G227" s="32">
        <f t="shared" si="107"/>
        <v>-0.25568019674479303</v>
      </c>
      <c r="H227" s="32">
        <f t="shared" si="108"/>
        <v>-0.16170755698163752</v>
      </c>
      <c r="I227" s="32">
        <f t="shared" si="108"/>
        <v>-0.15600390808646339</v>
      </c>
      <c r="J227" s="32">
        <f t="shared" si="108"/>
        <v>-0.16349727325556671</v>
      </c>
      <c r="K227" s="32">
        <f t="shared" si="108"/>
        <v>-0.1524915047156947</v>
      </c>
      <c r="L227" s="32">
        <f t="shared" ref="L227:M227" si="111">L163*L206</f>
        <v>-0.14363970139101287</v>
      </c>
      <c r="M227" s="32">
        <f t="shared" si="111"/>
        <v>-0.1347878980663309</v>
      </c>
      <c r="N227" s="32">
        <f t="shared" ref="N227" si="112">N163*N206</f>
        <v>-0.12593609474164902</v>
      </c>
      <c r="O227" s="176"/>
      <c r="P227" s="178">
        <v>225</v>
      </c>
      <c r="R227" s="32">
        <v>-0.25360087406365833</v>
      </c>
      <c r="S227" s="32">
        <v>-0.10811411144602993</v>
      </c>
      <c r="T227" s="32">
        <v>-0.14561108857599667</v>
      </c>
      <c r="U227" s="32">
        <v>-0.19734447136357619</v>
      </c>
      <c r="V227" s="32">
        <v>-0.22818115327405342</v>
      </c>
      <c r="W227" s="32">
        <v>-0.14683628971746326</v>
      </c>
      <c r="X227" s="32">
        <v>-0.18618655549913293</v>
      </c>
      <c r="Y227" s="32">
        <v>-0.15380828342983918</v>
      </c>
      <c r="Z227" s="32">
        <v>-0.25037060863048949</v>
      </c>
      <c r="AA227" s="32">
        <v>-0.26834591785100903</v>
      </c>
      <c r="AB227" s="32">
        <v>-0.25650840300108724</v>
      </c>
      <c r="AC227" s="32">
        <v>-0.16726009085773819</v>
      </c>
      <c r="AD227" s="32">
        <v>-0.26801677516091904</v>
      </c>
      <c r="AE227" s="32">
        <v>-0.12460069235136456</v>
      </c>
      <c r="AF227" s="32">
        <v>-0.17090673443544666</v>
      </c>
      <c r="AG227" s="32">
        <v>-0.26774262695055084</v>
      </c>
      <c r="AH227" s="32">
        <v>-0.15484160847837514</v>
      </c>
      <c r="AI227" s="32">
        <v>-0.14572798268477152</v>
      </c>
      <c r="AJ227" s="32">
        <v>-0.15400784917055957</v>
      </c>
      <c r="AK227" s="32">
        <v>-0.22902389992481662</v>
      </c>
      <c r="AL227" s="32">
        <v>-0.24055948996533524</v>
      </c>
      <c r="AM227" s="32">
        <v>-0.15401354499270647</v>
      </c>
      <c r="AN227" s="32">
        <v>-9.5916511649314376E-2</v>
      </c>
      <c r="AO227" s="32">
        <v>-9.641916556814091E-2</v>
      </c>
      <c r="AP227" s="32">
        <v>-0.22012059211236862</v>
      </c>
      <c r="AQ227" s="32">
        <v>-0.24896746793558314</v>
      </c>
      <c r="AR227" s="32">
        <v>-0.21383396924296252</v>
      </c>
      <c r="AS227" s="32">
        <v>-0.12407492020948904</v>
      </c>
      <c r="AT227" s="32">
        <v>-0.1581982510256012</v>
      </c>
      <c r="AU227" s="32">
        <v>-0.1639173111071818</v>
      </c>
      <c r="AV227" s="32">
        <v>-0.17168478137432408</v>
      </c>
      <c r="AW227" s="32">
        <v>-0.22781676358473876</v>
      </c>
      <c r="AX227" s="32">
        <v>-0.23413483793280343</v>
      </c>
      <c r="AY227" s="32">
        <v>-0.14707852363216883</v>
      </c>
      <c r="AZ227" s="32">
        <v>-0.14611471153581199</v>
      </c>
      <c r="BA227" s="32">
        <v>-0.10973292277682808</v>
      </c>
      <c r="BB227" s="32">
        <v>-0.17668637980857896</v>
      </c>
      <c r="BC227" s="32">
        <v>-0.24017069833245422</v>
      </c>
      <c r="BD227" s="32">
        <v>-0.23403645157518774</v>
      </c>
      <c r="BE227" s="32">
        <v>-0.25350517319199894</v>
      </c>
      <c r="BF227" s="32">
        <v>-5.7862150227065964E-2</v>
      </c>
      <c r="BG227" s="32">
        <v>-0.10888502937646101</v>
      </c>
      <c r="BH227" s="32">
        <v>-5.7616371697610462E-2</v>
      </c>
      <c r="BI227" s="32">
        <v>-0.14905593413235368</v>
      </c>
      <c r="BJ227" s="32">
        <v>-0.14564083955344947</v>
      </c>
      <c r="BK227" s="32">
        <v>-0.14692494108507528</v>
      </c>
      <c r="BL227" s="32">
        <v>-0.18920344351634588</v>
      </c>
      <c r="BM227" s="32">
        <v>-0.25568019674479303</v>
      </c>
      <c r="BN227" s="32">
        <v>-0.21329933698008641</v>
      </c>
      <c r="BO227" s="32">
        <v>-0.14699369580052693</v>
      </c>
      <c r="BP227" s="32">
        <v>-0.15304556670461686</v>
      </c>
      <c r="BQ227" s="32">
        <v>-9.0104692821816171E-2</v>
      </c>
      <c r="BR227" s="32">
        <v>-0.12332430730433937</v>
      </c>
      <c r="BS227" s="32">
        <v>-0.20995637940033357</v>
      </c>
      <c r="BT227" s="59"/>
      <c r="BU227" s="59"/>
      <c r="BV227" s="59"/>
      <c r="BW227" s="59"/>
    </row>
    <row r="228" spans="2:75" outlineLevel="1" x14ac:dyDescent="0.2">
      <c r="B228" s="2">
        <v>214</v>
      </c>
      <c r="E228" t="s">
        <v>126</v>
      </c>
      <c r="F228" s="32"/>
      <c r="G228" s="32">
        <f t="shared" si="107"/>
        <v>1.171522762080635</v>
      </c>
      <c r="H228" s="32">
        <f t="shared" si="108"/>
        <v>1.17311378535777</v>
      </c>
      <c r="I228" s="32">
        <f t="shared" si="108"/>
        <v>1.1750373693808069</v>
      </c>
      <c r="J228" s="32">
        <f t="shared" si="108"/>
        <v>1.1768158873061629</v>
      </c>
      <c r="K228" s="32">
        <f t="shared" si="108"/>
        <v>1.1785370577478</v>
      </c>
      <c r="L228" s="32">
        <f t="shared" ref="L228:M228" si="113">L164*L207</f>
        <v>1.1800812926299278</v>
      </c>
      <c r="M228" s="32">
        <f t="shared" si="113"/>
        <v>1.1816437379740072</v>
      </c>
      <c r="N228" s="32">
        <f t="shared" ref="N228" si="114">N164*N207</f>
        <v>1.1830867656343391</v>
      </c>
      <c r="O228" s="176"/>
      <c r="P228" s="178">
        <v>226</v>
      </c>
      <c r="R228" s="32">
        <v>1.2001200725907122</v>
      </c>
      <c r="S228" s="32">
        <v>-0.74862068546490323</v>
      </c>
      <c r="T228" s="32">
        <v>-1.6282369869407369</v>
      </c>
      <c r="U228" s="32">
        <v>-0.23361720359295834</v>
      </c>
      <c r="V228" s="32">
        <v>3.6211171893708885E-2</v>
      </c>
      <c r="W228" s="32">
        <v>-0.326593569194149</v>
      </c>
      <c r="X228" s="32">
        <v>-0.95793689878014299</v>
      </c>
      <c r="Y228" s="32">
        <v>-1.7576964615750026</v>
      </c>
      <c r="Z228" s="32">
        <v>-1.4336278384169443</v>
      </c>
      <c r="AA228" s="32">
        <v>-0.7222194785023901</v>
      </c>
      <c r="AB228" s="32">
        <v>0.44483420804363977</v>
      </c>
      <c r="AC228" s="32">
        <v>-6.6352225175061348E-3</v>
      </c>
      <c r="AD228" s="32">
        <v>0.16398929239666049</v>
      </c>
      <c r="AE228" s="32">
        <v>-0.53809872629818012</v>
      </c>
      <c r="AF228" s="32">
        <v>-0.43263620254238949</v>
      </c>
      <c r="AG228" s="32">
        <v>-0.3178533740749534</v>
      </c>
      <c r="AH228" s="32">
        <v>-0.47426726333970165</v>
      </c>
      <c r="AI228" s="32">
        <v>-1.2631684889940396</v>
      </c>
      <c r="AJ228" s="32">
        <v>-0.12255597979430666</v>
      </c>
      <c r="AK228" s="32">
        <v>-0.73567563726810081</v>
      </c>
      <c r="AL228" s="32">
        <v>-0.44447743272236034</v>
      </c>
      <c r="AM228" s="32">
        <v>-1.3844660014102659</v>
      </c>
      <c r="AN228" s="32">
        <v>-1.7758049270089074</v>
      </c>
      <c r="AO228" s="32">
        <v>-1.0761038645713452</v>
      </c>
      <c r="AP228" s="32">
        <v>1.2607879934512003</v>
      </c>
      <c r="AQ228" s="32">
        <v>0.77096343122110678</v>
      </c>
      <c r="AR228" s="32">
        <v>-0.49942939601770747</v>
      </c>
      <c r="AS228" s="32">
        <v>-0.36225032689399467</v>
      </c>
      <c r="AT228" s="32">
        <v>-0.79284859069138369</v>
      </c>
      <c r="AU228" s="32">
        <v>-0.65358514875521845</v>
      </c>
      <c r="AV228" s="32">
        <v>0.43311766182619399</v>
      </c>
      <c r="AW228" s="32">
        <v>-0.18198375178445328</v>
      </c>
      <c r="AX228" s="32">
        <v>-0.15573084504140389</v>
      </c>
      <c r="AY228" s="32">
        <v>-4.1944471853139827E-2</v>
      </c>
      <c r="AZ228" s="32">
        <v>-0.83682991694965403</v>
      </c>
      <c r="BA228" s="32">
        <v>-0.36923528210950868</v>
      </c>
      <c r="BB228" s="32">
        <v>-1.005826051801423</v>
      </c>
      <c r="BC228" s="32">
        <v>8.182967892535413E-2</v>
      </c>
      <c r="BD228" s="32">
        <v>-0.7079746330340525</v>
      </c>
      <c r="BE228" s="32">
        <v>-1.8996875882404295E-2</v>
      </c>
      <c r="BF228" s="32">
        <v>-0.75442662428044227</v>
      </c>
      <c r="BG228" s="32">
        <v>-0.27594807416298106</v>
      </c>
      <c r="BH228" s="32">
        <v>-1.1678428528991069</v>
      </c>
      <c r="BI228" s="32">
        <v>-1.0637759378472256</v>
      </c>
      <c r="BJ228" s="32">
        <v>-1.3723099094571281</v>
      </c>
      <c r="BK228" s="32">
        <v>-4.4851234952097974E-2</v>
      </c>
      <c r="BL228" s="32">
        <v>-0.91080497273654404</v>
      </c>
      <c r="BM228" s="32">
        <v>1.171522762080635</v>
      </c>
      <c r="BN228" s="32">
        <v>-0.64493394406135385</v>
      </c>
      <c r="BO228" s="32">
        <v>-0.41168826835849892</v>
      </c>
      <c r="BP228" s="32">
        <v>-1.228948993543181</v>
      </c>
      <c r="BQ228" s="32">
        <v>-0.42486079647800729</v>
      </c>
      <c r="BR228" s="32">
        <v>0.4457268181268646</v>
      </c>
      <c r="BS228" s="32">
        <v>0.24418180313651705</v>
      </c>
      <c r="BT228" s="59"/>
      <c r="BU228" s="59"/>
      <c r="BV228" s="59"/>
      <c r="BW228" s="59"/>
    </row>
    <row r="229" spans="2:75" outlineLevel="1" x14ac:dyDescent="0.2">
      <c r="B229" s="2">
        <v>215</v>
      </c>
      <c r="E229" t="s">
        <v>127</v>
      </c>
      <c r="F229" s="32"/>
      <c r="G229" s="32">
        <f t="shared" si="107"/>
        <v>0.35077908408785152</v>
      </c>
      <c r="H229" s="32">
        <f t="shared" si="108"/>
        <v>0.35077908408785152</v>
      </c>
      <c r="I229" s="32">
        <f t="shared" si="108"/>
        <v>0.35077908408785152</v>
      </c>
      <c r="J229" s="32">
        <f t="shared" si="108"/>
        <v>0.35077908408785152</v>
      </c>
      <c r="K229" s="32">
        <f t="shared" si="108"/>
        <v>0.35077908408785152</v>
      </c>
      <c r="L229" s="32">
        <f t="shared" ref="L229:M229" si="115">L165*L208</f>
        <v>0.35077908408785152</v>
      </c>
      <c r="M229" s="32">
        <f t="shared" si="115"/>
        <v>0.35077908408785152</v>
      </c>
      <c r="N229" s="32">
        <f t="shared" ref="N229" si="116">N165*N208</f>
        <v>0.35077908408785152</v>
      </c>
      <c r="O229" s="176"/>
      <c r="P229" s="178">
        <v>227</v>
      </c>
      <c r="R229" s="32">
        <v>0.54881034955093044</v>
      </c>
      <c r="S229" s="32">
        <v>-0.30142004111018628</v>
      </c>
      <c r="T229" s="32">
        <v>-0.59490752035248329</v>
      </c>
      <c r="U229" s="32">
        <v>-7.2884090319695949E-2</v>
      </c>
      <c r="V229" s="32">
        <v>1.5566068796261245E-2</v>
      </c>
      <c r="W229" s="32">
        <v>-0.17587787634040611</v>
      </c>
      <c r="X229" s="32">
        <v>-0.33384462527417247</v>
      </c>
      <c r="Y229" s="32">
        <v>-0.56797994881407321</v>
      </c>
      <c r="Z229" s="32">
        <v>-0.62794465168091362</v>
      </c>
      <c r="AA229" s="32">
        <v>-0.27922562795819394</v>
      </c>
      <c r="AB229" s="32">
        <v>0.12844039969071186</v>
      </c>
      <c r="AC229" s="32">
        <v>-1.5734085433805486E-2</v>
      </c>
      <c r="AD229" s="32">
        <v>0.10741290547504276</v>
      </c>
      <c r="AE229" s="32">
        <v>-0.26285825402054996</v>
      </c>
      <c r="AF229" s="32">
        <v>-0.14410720995694362</v>
      </c>
      <c r="AG229" s="32">
        <v>-0.14188496431576761</v>
      </c>
      <c r="AH229" s="32">
        <v>-0.16754092675848312</v>
      </c>
      <c r="AI229" s="32">
        <v>-0.46976936584797402</v>
      </c>
      <c r="AJ229" s="32">
        <v>-8.4175275034520547E-2</v>
      </c>
      <c r="AK229" s="32">
        <v>-0.27020957060901718</v>
      </c>
      <c r="AL229" s="32">
        <v>-8.3333436179781659E-2</v>
      </c>
      <c r="AM229" s="32">
        <v>-0.4353206774901221</v>
      </c>
      <c r="AN229" s="32">
        <v>-0.59258563182418689</v>
      </c>
      <c r="AO229" s="32">
        <v>-0.34563841711453536</v>
      </c>
      <c r="AP229" s="32">
        <v>0.57710895076497071</v>
      </c>
      <c r="AQ229" s="32">
        <v>0.2374431691531276</v>
      </c>
      <c r="AR229" s="32">
        <v>-0.26406185792102987</v>
      </c>
      <c r="AS229" s="32">
        <v>-0.13864028169091125</v>
      </c>
      <c r="AT229" s="32">
        <v>-0.31816748703569647</v>
      </c>
      <c r="AU229" s="32">
        <v>-0.25065740832083566</v>
      </c>
      <c r="AV229" s="32">
        <v>0.11701963056756606</v>
      </c>
      <c r="AW229" s="32">
        <v>-9.1775452383937875E-2</v>
      </c>
      <c r="AX229" s="32">
        <v>-8.32531313056947E-2</v>
      </c>
      <c r="AY229" s="32">
        <v>-3.4237983402836521E-2</v>
      </c>
      <c r="AZ229" s="32">
        <v>-0.30694966079055497</v>
      </c>
      <c r="BA229" s="32">
        <v>-0.14484632398241998</v>
      </c>
      <c r="BB229" s="32">
        <v>-0.37710090720578793</v>
      </c>
      <c r="BC229" s="32">
        <v>1.4766677830111954E-2</v>
      </c>
      <c r="BD229" s="32">
        <v>-0.29879104990451871</v>
      </c>
      <c r="BE229" s="32">
        <v>-5.2325633031686122E-2</v>
      </c>
      <c r="BF229" s="32">
        <v>-0.31625978111814945</v>
      </c>
      <c r="BG229" s="32">
        <v>-0.13294222509122069</v>
      </c>
      <c r="BH229" s="32">
        <v>-0.44333243114541698</v>
      </c>
      <c r="BI229" s="32">
        <v>-0.33925653508136083</v>
      </c>
      <c r="BJ229" s="32">
        <v>-0.4346441407648497</v>
      </c>
      <c r="BK229" s="32">
        <v>-7.7643663748319977E-2</v>
      </c>
      <c r="BL229" s="32">
        <v>-0.31316302129709994</v>
      </c>
      <c r="BM229" s="32">
        <v>0.35077908408785152</v>
      </c>
      <c r="BN229" s="32">
        <v>-0.36228099876675401</v>
      </c>
      <c r="BO229" s="32">
        <v>-0.19421356134029985</v>
      </c>
      <c r="BP229" s="32">
        <v>-0.46895822861726166</v>
      </c>
      <c r="BQ229" s="32">
        <v>-0.2107996160735762</v>
      </c>
      <c r="BR229" s="32">
        <v>9.0694719144489011E-2</v>
      </c>
      <c r="BS229" s="32">
        <v>8.7383700005386672E-2</v>
      </c>
      <c r="BT229" s="59"/>
      <c r="BU229" s="59"/>
      <c r="BV229" s="59"/>
      <c r="BW229" s="59"/>
    </row>
    <row r="230" spans="2:75" outlineLevel="1" x14ac:dyDescent="0.2">
      <c r="B230" s="2">
        <v>216</v>
      </c>
      <c r="E230" t="s">
        <v>128</v>
      </c>
      <c r="F230" s="32"/>
      <c r="G230" s="32">
        <f t="shared" si="107"/>
        <v>0.23860630917367179</v>
      </c>
      <c r="H230" s="32">
        <f t="shared" si="108"/>
        <v>0.23731454417334139</v>
      </c>
      <c r="I230" s="32">
        <f t="shared" si="108"/>
        <v>0.23728839857861575</v>
      </c>
      <c r="J230" s="32">
        <f t="shared" si="108"/>
        <v>0.23646057419596481</v>
      </c>
      <c r="K230" s="32">
        <f t="shared" si="108"/>
        <v>0.23629642929789194</v>
      </c>
      <c r="L230" s="32">
        <f t="shared" ref="L230:M230" si="117">L166*L209</f>
        <v>0.23618898398887994</v>
      </c>
      <c r="M230" s="32">
        <f t="shared" si="117"/>
        <v>0.23659633962145557</v>
      </c>
      <c r="N230" s="32">
        <f t="shared" ref="N230" si="118">N166*N209</f>
        <v>0.23644048530581191</v>
      </c>
      <c r="O230" s="176"/>
      <c r="P230" s="178">
        <v>228</v>
      </c>
      <c r="R230" s="32">
        <v>0.26519838549405167</v>
      </c>
      <c r="S230" s="32">
        <v>-0.20555246908891708</v>
      </c>
      <c r="T230" s="32">
        <v>-0.39883541857876165</v>
      </c>
      <c r="U230" s="32">
        <v>-5.848904996219341E-2</v>
      </c>
      <c r="V230" s="32">
        <v>-7.4275856900736601E-3</v>
      </c>
      <c r="W230" s="32">
        <v>-0.12451768968020643</v>
      </c>
      <c r="X230" s="32">
        <v>-0.26504629755469816</v>
      </c>
      <c r="Y230" s="32">
        <v>-0.46276086684579354</v>
      </c>
      <c r="Z230" s="32">
        <v>-0.42458183069789723</v>
      </c>
      <c r="AA230" s="32">
        <v>-0.19673276306200627</v>
      </c>
      <c r="AB230" s="32">
        <v>8.1100157498839337E-2</v>
      </c>
      <c r="AC230" s="32">
        <v>-3.0735314360672235E-2</v>
      </c>
      <c r="AD230" s="32">
        <v>2.2358983514115954E-2</v>
      </c>
      <c r="AE230" s="32">
        <v>-0.17293223929085172</v>
      </c>
      <c r="AF230" s="32">
        <v>-9.9748816878250587E-2</v>
      </c>
      <c r="AG230" s="32">
        <v>-0.11302433312462641</v>
      </c>
      <c r="AH230" s="32">
        <v>-9.0864096350377926E-2</v>
      </c>
      <c r="AI230" s="32">
        <v>-0.33017574181225134</v>
      </c>
      <c r="AJ230" s="32">
        <v>-6.8513097119008923E-2</v>
      </c>
      <c r="AK230" s="32">
        <v>-0.21078885873487424</v>
      </c>
      <c r="AL230" s="32">
        <v>-0.12528839735948114</v>
      </c>
      <c r="AM230" s="32">
        <v>-0.33365768891571435</v>
      </c>
      <c r="AN230" s="32">
        <v>-0.43798250059438093</v>
      </c>
      <c r="AO230" s="32">
        <v>-0.28672692416463297</v>
      </c>
      <c r="AP230" s="32">
        <v>0.33207929988971457</v>
      </c>
      <c r="AQ230" s="32">
        <v>0.15647250917424704</v>
      </c>
      <c r="AR230" s="32">
        <v>-0.18090519782527831</v>
      </c>
      <c r="AS230" s="32">
        <v>-9.1682592455115064E-2</v>
      </c>
      <c r="AT230" s="32">
        <v>-0.19001346160771668</v>
      </c>
      <c r="AU230" s="32">
        <v>-0.17581139289084299</v>
      </c>
      <c r="AV230" s="32">
        <v>7.0687657277080124E-2</v>
      </c>
      <c r="AW230" s="32">
        <v>-5.4196942938006906E-2</v>
      </c>
      <c r="AX230" s="32">
        <v>-6.9911351444889525E-2</v>
      </c>
      <c r="AY230" s="32">
        <v>-2.8670423090697013E-2</v>
      </c>
      <c r="AZ230" s="32">
        <v>-0.22198186077365395</v>
      </c>
      <c r="BA230" s="32">
        <v>-0.11696777310312192</v>
      </c>
      <c r="BB230" s="32">
        <v>-0.30817115420217939</v>
      </c>
      <c r="BC230" s="32">
        <v>-1.8496633220462138E-3</v>
      </c>
      <c r="BD230" s="32">
        <v>-0.19291831631161557</v>
      </c>
      <c r="BE230" s="32">
        <v>-4.3569237245314696E-2</v>
      </c>
      <c r="BF230" s="32">
        <v>-0.2321610797392355</v>
      </c>
      <c r="BG230" s="32">
        <v>-9.9156715758868988E-2</v>
      </c>
      <c r="BH230" s="32">
        <v>-0.3220763498852407</v>
      </c>
      <c r="BI230" s="32">
        <v>-0.29774305790307087</v>
      </c>
      <c r="BJ230" s="32">
        <v>-0.31829434348369257</v>
      </c>
      <c r="BK230" s="32">
        <v>-5.618138486485863E-2</v>
      </c>
      <c r="BL230" s="32">
        <v>-0.23081604250771731</v>
      </c>
      <c r="BM230" s="32">
        <v>0.23860630917367179</v>
      </c>
      <c r="BN230" s="32">
        <v>-0.24736471039223337</v>
      </c>
      <c r="BO230" s="32">
        <v>-0.15323935858610202</v>
      </c>
      <c r="BP230" s="32">
        <v>-0.28591804471249621</v>
      </c>
      <c r="BQ230" s="32">
        <v>-0.1354558977301577</v>
      </c>
      <c r="BR230" s="32">
        <v>7.6222666939394987E-2</v>
      </c>
      <c r="BS230" s="32">
        <v>5.75884801494779E-2</v>
      </c>
      <c r="BT230" s="59"/>
      <c r="BU230" s="59"/>
      <c r="BV230" s="59"/>
      <c r="BW230" s="59"/>
    </row>
    <row r="231" spans="2:75" outlineLevel="1" x14ac:dyDescent="0.2">
      <c r="B231" s="2">
        <v>217</v>
      </c>
      <c r="E231" t="s">
        <v>129</v>
      </c>
      <c r="F231" s="32"/>
      <c r="G231" s="32">
        <f t="shared" si="107"/>
        <v>1.0176219245208484E-2</v>
      </c>
      <c r="H231" s="32">
        <f t="shared" si="108"/>
        <v>4.0705482180119611E-3</v>
      </c>
      <c r="I231" s="32">
        <f t="shared" si="108"/>
        <v>3.7884645500195521E-3</v>
      </c>
      <c r="J231" s="32">
        <f t="shared" si="108"/>
        <v>4.1611493129440459E-3</v>
      </c>
      <c r="K231" s="32">
        <f t="shared" si="108"/>
        <v>3.6197916284093348E-3</v>
      </c>
      <c r="L231" s="32">
        <f t="shared" ref="L231:M231" si="119">L167*L210</f>
        <v>3.2117464946389627E-3</v>
      </c>
      <c r="M231" s="32">
        <f t="shared" si="119"/>
        <v>2.8280955158731572E-3</v>
      </c>
      <c r="N231" s="32">
        <f t="shared" ref="N231" si="120">N167*N210</f>
        <v>2.4688386921119252E-3</v>
      </c>
      <c r="O231" s="176"/>
      <c r="P231" s="178">
        <v>229</v>
      </c>
      <c r="R231" s="32">
        <v>9.9345856751243463E-3</v>
      </c>
      <c r="S231" s="32">
        <v>1.8406671163011875E-3</v>
      </c>
      <c r="T231" s="32">
        <v>3.3284555687096858E-3</v>
      </c>
      <c r="U231" s="32">
        <v>6.4272579298342439E-3</v>
      </c>
      <c r="V231" s="32">
        <v>8.151944795278112E-3</v>
      </c>
      <c r="W231" s="32">
        <v>3.5340042271222532E-3</v>
      </c>
      <c r="X231" s="32">
        <v>5.5017218766140611E-3</v>
      </c>
      <c r="Y231" s="32">
        <v>3.643835140166799E-3</v>
      </c>
      <c r="Z231" s="32">
        <v>1.0783007476849594E-2</v>
      </c>
      <c r="AA231" s="32">
        <v>1.1769599143402545E-2</v>
      </c>
      <c r="AB231" s="32">
        <v>1.0301300852406903E-2</v>
      </c>
      <c r="AC231" s="32">
        <v>4.8652612492674626E-3</v>
      </c>
      <c r="AD231" s="32">
        <v>1.1154381180239583E-2</v>
      </c>
      <c r="AE231" s="32">
        <v>2.507346423699318E-3</v>
      </c>
      <c r="AF231" s="32">
        <v>4.6985690580841526E-3</v>
      </c>
      <c r="AG231" s="32">
        <v>1.1130414210390965E-2</v>
      </c>
      <c r="AH231" s="32">
        <v>3.5401373737151986E-3</v>
      </c>
      <c r="AI231" s="32">
        <v>3.3276127583252244E-3</v>
      </c>
      <c r="AJ231" s="32">
        <v>3.9164744008571032E-3</v>
      </c>
      <c r="AK231" s="32">
        <v>8.3706345280510457E-3</v>
      </c>
      <c r="AL231" s="32">
        <v>9.7183309102569244E-3</v>
      </c>
      <c r="AM231" s="32">
        <v>3.6689522201133239E-3</v>
      </c>
      <c r="AN231" s="32">
        <v>1.4739908459459703E-3</v>
      </c>
      <c r="AO231" s="32">
        <v>1.5876793628064609E-3</v>
      </c>
      <c r="AP231" s="32">
        <v>7.5995505559285446E-3</v>
      </c>
      <c r="AQ231" s="32">
        <v>9.730975209894549E-3</v>
      </c>
      <c r="AR231" s="32">
        <v>7.228005001026664E-3</v>
      </c>
      <c r="AS231" s="32">
        <v>2.5894861154062594E-3</v>
      </c>
      <c r="AT231" s="32">
        <v>3.9827438362025902E-3</v>
      </c>
      <c r="AU231" s="32">
        <v>4.31096650420742E-3</v>
      </c>
      <c r="AV231" s="32">
        <v>4.8408992957415303E-3</v>
      </c>
      <c r="AW231" s="32">
        <v>8.7110095727881975E-3</v>
      </c>
      <c r="AX231" s="32">
        <v>8.9696030672223315E-3</v>
      </c>
      <c r="AY231" s="32">
        <v>3.3602968336930378E-3</v>
      </c>
      <c r="AZ231" s="32">
        <v>3.0642590270570304E-3</v>
      </c>
      <c r="BA231" s="32">
        <v>1.8564387195282833E-3</v>
      </c>
      <c r="BB231" s="32">
        <v>4.4165892034831325E-3</v>
      </c>
      <c r="BC231" s="32">
        <v>9.4588781914543042E-3</v>
      </c>
      <c r="BD231" s="32">
        <v>8.8304559500593655E-3</v>
      </c>
      <c r="BE231" s="32">
        <v>1.0228720054402486E-2</v>
      </c>
      <c r="BF231" s="32">
        <v>5.2633565288663783E-4</v>
      </c>
      <c r="BG231" s="32">
        <v>2.1139110020282031E-3</v>
      </c>
      <c r="BH231" s="32">
        <v>4.7447017748895209E-4</v>
      </c>
      <c r="BI231" s="32">
        <v>3.5015852844652476E-3</v>
      </c>
      <c r="BJ231" s="32">
        <v>3.3333258945505255E-3</v>
      </c>
      <c r="BK231" s="32">
        <v>3.8482873448223943E-3</v>
      </c>
      <c r="BL231" s="32">
        <v>5.7040243656166136E-3</v>
      </c>
      <c r="BM231" s="32">
        <v>1.0176219245208484E-2</v>
      </c>
      <c r="BN231" s="32">
        <v>7.0189403359452304E-3</v>
      </c>
      <c r="BO231" s="32">
        <v>3.3732740585218778E-3</v>
      </c>
      <c r="BP231" s="32">
        <v>3.7431778092184911E-3</v>
      </c>
      <c r="BQ231" s="32">
        <v>1.3074388406093648E-3</v>
      </c>
      <c r="BR231" s="32">
        <v>2.4048426674320731E-3</v>
      </c>
      <c r="BS231" s="32">
        <v>6.8501437754789193E-3</v>
      </c>
      <c r="BT231" s="59"/>
      <c r="BU231" s="59"/>
      <c r="BV231" s="59"/>
      <c r="BW231" s="59"/>
    </row>
    <row r="232" spans="2:75" outlineLevel="1" x14ac:dyDescent="0.2">
      <c r="B232" s="2">
        <v>218</v>
      </c>
      <c r="E232" t="s">
        <v>130</v>
      </c>
      <c r="F232" s="32"/>
      <c r="G232" s="32">
        <f t="shared" si="107"/>
        <v>-1.1341287986122099</v>
      </c>
      <c r="H232" s="32">
        <f t="shared" si="108"/>
        <v>-1.137211368843946</v>
      </c>
      <c r="I232" s="32">
        <f t="shared" si="108"/>
        <v>-1.1409438543269643</v>
      </c>
      <c r="J232" s="32">
        <f t="shared" si="108"/>
        <v>-1.1444002972008305</v>
      </c>
      <c r="K232" s="32">
        <f t="shared" si="108"/>
        <v>-1.1477502662142791</v>
      </c>
      <c r="L232" s="32">
        <f t="shared" ref="L232:M232" si="121">L168*L211</f>
        <v>-1.1507600267796592</v>
      </c>
      <c r="M232" s="32">
        <f t="shared" si="121"/>
        <v>-1.1538092911760878</v>
      </c>
      <c r="N232" s="32">
        <f t="shared" ref="N232" si="122">N168*N211</f>
        <v>-1.1566290841601015</v>
      </c>
      <c r="O232" s="176"/>
      <c r="P232" s="178">
        <v>230</v>
      </c>
      <c r="R232" s="32">
        <v>-1.4926043030451215</v>
      </c>
      <c r="S232" s="32">
        <v>-0.53675632809632412</v>
      </c>
      <c r="T232" s="32">
        <v>-2.38206245049397</v>
      </c>
      <c r="U232" s="32">
        <v>-5.3534729902806659E-2</v>
      </c>
      <c r="V232" s="32">
        <v>-1.2683775810011918E-3</v>
      </c>
      <c r="W232" s="32">
        <v>-9.3791854084330981E-2</v>
      </c>
      <c r="X232" s="32">
        <v>-0.90610680576355385</v>
      </c>
      <c r="Y232" s="32">
        <v>-3.2293626558679862</v>
      </c>
      <c r="Z232" s="32">
        <v>-1.7178071767489029</v>
      </c>
      <c r="AA232" s="32">
        <v>-0.52085942345808478</v>
      </c>
      <c r="AB232" s="32">
        <v>-0.19055897975741481</v>
      </c>
      <c r="AC232" s="32">
        <v>-4.4360279745787098E-5</v>
      </c>
      <c r="AD232" s="32">
        <v>-3.0165892327331495E-2</v>
      </c>
      <c r="AE232" s="32">
        <v>-0.31992480100101445</v>
      </c>
      <c r="AF232" s="32">
        <v>-0.1701689407556107</v>
      </c>
      <c r="AG232" s="32">
        <v>-9.5474156975673033E-2</v>
      </c>
      <c r="AH232" s="32">
        <v>-0.19729124411229626</v>
      </c>
      <c r="AI232" s="32">
        <v>-1.4194134714884916</v>
      </c>
      <c r="AJ232" s="32">
        <v>-1.5328398153174792E-2</v>
      </c>
      <c r="AK232" s="32">
        <v>-0.5467296921189444</v>
      </c>
      <c r="AL232" s="32">
        <v>-0.1646105350104512</v>
      </c>
      <c r="AM232" s="32">
        <v>-1.1353079880849295</v>
      </c>
      <c r="AN232" s="32">
        <v>-3.3588167053431714</v>
      </c>
      <c r="AO232" s="32">
        <v>-1.0953438940816873</v>
      </c>
      <c r="AP232" s="32">
        <v>-1.9573969463031882</v>
      </c>
      <c r="AQ232" s="32">
        <v>-0.56964561280368675</v>
      </c>
      <c r="AR232" s="32">
        <v>-0.24164735468628423</v>
      </c>
      <c r="AS232" s="32">
        <v>-0.12422155203235334</v>
      </c>
      <c r="AT232" s="32">
        <v>-0.58423364514118881</v>
      </c>
      <c r="AU232" s="32">
        <v>-0.41699790767094153</v>
      </c>
      <c r="AV232" s="32">
        <v>-0.18042251392012523</v>
      </c>
      <c r="AW232" s="32">
        <v>-3.6441812132735653E-2</v>
      </c>
      <c r="AX232" s="32">
        <v>-2.2500283162184057E-2</v>
      </c>
      <c r="AY232" s="32">
        <v>-1.1123272786944755E-3</v>
      </c>
      <c r="AZ232" s="32">
        <v>-0.65126326620140684</v>
      </c>
      <c r="BA232" s="32">
        <v>-0.12067117085572708</v>
      </c>
      <c r="BB232" s="32">
        <v>-1.4530766594870108</v>
      </c>
      <c r="BC232" s="32">
        <v>-6.5870043994475424E-3</v>
      </c>
      <c r="BD232" s="32">
        <v>-0.47767709061267077</v>
      </c>
      <c r="BE232" s="32">
        <v>-3.5103437497435567E-4</v>
      </c>
      <c r="BF232" s="32">
        <v>-0.53588510738637563</v>
      </c>
      <c r="BG232" s="32">
        <v>-8.0080583027924312E-2</v>
      </c>
      <c r="BH232" s="32">
        <v>-0.9098036455057813</v>
      </c>
      <c r="BI232" s="32">
        <v>-1.1308842526379854</v>
      </c>
      <c r="BJ232" s="32">
        <v>-1.6055687901398785</v>
      </c>
      <c r="BK232" s="32">
        <v>-2.4743108826669534E-3</v>
      </c>
      <c r="BL232" s="32">
        <v>-0.8199371964009412</v>
      </c>
      <c r="BM232" s="32">
        <v>-1.1341287986122099</v>
      </c>
      <c r="BN232" s="32">
        <v>-0.25431963012854902</v>
      </c>
      <c r="BO232" s="32">
        <v>-0.16207525694678279</v>
      </c>
      <c r="BP232" s="32">
        <v>-1.4760324223946686</v>
      </c>
      <c r="BQ232" s="32">
        <v>-0.17382875900197844</v>
      </c>
      <c r="BR232" s="32">
        <v>-0.15000501628625043</v>
      </c>
      <c r="BS232" s="32">
        <v>-5.4801202354078066E-2</v>
      </c>
      <c r="BT232" s="59"/>
      <c r="BU232" s="59"/>
      <c r="BV232" s="59"/>
      <c r="BW232" s="59"/>
    </row>
    <row r="233" spans="2:75" outlineLevel="1" x14ac:dyDescent="0.2">
      <c r="B233" s="2">
        <v>219</v>
      </c>
      <c r="E233" t="s">
        <v>131</v>
      </c>
      <c r="F233" s="32"/>
      <c r="G233" s="32">
        <f t="shared" si="107"/>
        <v>0.72807028204571511</v>
      </c>
      <c r="H233" s="32">
        <f t="shared" si="108"/>
        <v>0.72807028204571511</v>
      </c>
      <c r="I233" s="32">
        <f t="shared" si="108"/>
        <v>0.72807028204571511</v>
      </c>
      <c r="J233" s="32">
        <f t="shared" si="108"/>
        <v>0.72807028204571511</v>
      </c>
      <c r="K233" s="32">
        <f t="shared" si="108"/>
        <v>0.72807028204571511</v>
      </c>
      <c r="L233" s="32">
        <f t="shared" ref="L233:M233" si="123">L169*L212</f>
        <v>0.72807028204571511</v>
      </c>
      <c r="M233" s="32">
        <f t="shared" si="123"/>
        <v>0.72807028204571511</v>
      </c>
      <c r="N233" s="32">
        <f t="shared" ref="N233" si="124">N169*N212</f>
        <v>0.72807028204571511</v>
      </c>
      <c r="O233" s="176"/>
      <c r="P233" s="178">
        <v>231</v>
      </c>
      <c r="R233" s="32">
        <v>1.0368552230516903</v>
      </c>
      <c r="S233" s="32">
        <v>0.41227158527212704</v>
      </c>
      <c r="T233" s="32">
        <v>1.4408178526813642</v>
      </c>
      <c r="U233" s="32">
        <v>1.7801644489039103E-2</v>
      </c>
      <c r="V233" s="32">
        <v>8.6510648300228826E-4</v>
      </c>
      <c r="W233" s="32">
        <v>0.11934768627786604</v>
      </c>
      <c r="X233" s="32">
        <v>0.58482042597573602</v>
      </c>
      <c r="Y233" s="32">
        <v>1.1931318830775903</v>
      </c>
      <c r="Z233" s="32">
        <v>1.5267055481285496</v>
      </c>
      <c r="AA233" s="32">
        <v>0.23370367183339597</v>
      </c>
      <c r="AB233" s="32">
        <v>5.6245583213397281E-2</v>
      </c>
      <c r="AC233" s="32">
        <v>7.8949644282405097E-4</v>
      </c>
      <c r="AD233" s="32">
        <v>3.268220351405688E-2</v>
      </c>
      <c r="AE233" s="32">
        <v>0.21238332751866368</v>
      </c>
      <c r="AF233" s="32">
        <v>5.0213887818771813E-2</v>
      </c>
      <c r="AG233" s="32">
        <v>7.270092419342658E-2</v>
      </c>
      <c r="AH233" s="32">
        <v>0.12795676654779498</v>
      </c>
      <c r="AI233" s="32">
        <v>0.82651441807711445</v>
      </c>
      <c r="AJ233" s="32">
        <v>2.3687053559513019E-2</v>
      </c>
      <c r="AK233" s="32">
        <v>0.25719849517518323</v>
      </c>
      <c r="AL233" s="32">
        <v>3.1589865310324129E-2</v>
      </c>
      <c r="AM233" s="32">
        <v>0.87532134680105689</v>
      </c>
      <c r="AN233" s="32">
        <v>1.2636779574686119</v>
      </c>
      <c r="AO233" s="32">
        <v>0.24585313679610785</v>
      </c>
      <c r="AP233" s="32">
        <v>0.82884533787122394</v>
      </c>
      <c r="AQ233" s="32">
        <v>0.20935647228681306</v>
      </c>
      <c r="AR233" s="32">
        <v>0.24323282954458325</v>
      </c>
      <c r="AS233" s="32">
        <v>6.8277805101187763E-2</v>
      </c>
      <c r="AT233" s="32">
        <v>0.34370415118795317</v>
      </c>
      <c r="AU233" s="32">
        <v>0.22294753735243486</v>
      </c>
      <c r="AV233" s="32">
        <v>4.515555674299792E-2</v>
      </c>
      <c r="AW233" s="32">
        <v>2.8023223160535366E-2</v>
      </c>
      <c r="AX233" s="32">
        <v>2.5798467048035258E-2</v>
      </c>
      <c r="AY233" s="32">
        <v>7.1729866837158159E-3</v>
      </c>
      <c r="AZ233" s="32">
        <v>0.34375726437956411</v>
      </c>
      <c r="BA233" s="32">
        <v>8.6132533133991288E-2</v>
      </c>
      <c r="BB233" s="32">
        <v>0.54249711138546908</v>
      </c>
      <c r="BC233" s="32">
        <v>8.3503648683026929E-4</v>
      </c>
      <c r="BD233" s="32">
        <v>0.33489905931484421</v>
      </c>
      <c r="BE233" s="32">
        <v>1.1170759007492479E-2</v>
      </c>
      <c r="BF233" s="32">
        <v>0.44629085752501202</v>
      </c>
      <c r="BG233" s="32">
        <v>5.272205244461748E-2</v>
      </c>
      <c r="BH233" s="32">
        <v>0.96755751164734227</v>
      </c>
      <c r="BI233" s="32">
        <v>0.42153509825041635</v>
      </c>
      <c r="BJ233" s="32">
        <v>0.64630138533816461</v>
      </c>
      <c r="BK233" s="32">
        <v>1.5093840912374533E-2</v>
      </c>
      <c r="BL233" s="32">
        <v>0.34449003805897344</v>
      </c>
      <c r="BM233" s="32">
        <v>0.72807028204571511</v>
      </c>
      <c r="BN233" s="32">
        <v>0.76196510442866361</v>
      </c>
      <c r="BO233" s="32">
        <v>0.1307061003957907</v>
      </c>
      <c r="BP233" s="32">
        <v>0.84397617867489483</v>
      </c>
      <c r="BQ233" s="32">
        <v>0.16311484223357794</v>
      </c>
      <c r="BR233" s="32">
        <v>4.7106731360982812E-2</v>
      </c>
      <c r="BS233" s="32">
        <v>2.7614303948405226E-2</v>
      </c>
      <c r="BT233" s="59"/>
      <c r="BU233" s="59"/>
      <c r="BV233" s="59"/>
      <c r="BW233" s="59"/>
    </row>
    <row r="234" spans="2:75" outlineLevel="1" x14ac:dyDescent="0.2">
      <c r="B234" s="2">
        <v>220</v>
      </c>
      <c r="E234" t="s">
        <v>132</v>
      </c>
      <c r="F234" s="32"/>
      <c r="G234" s="32">
        <f t="shared" si="107"/>
        <v>0.52068735720486126</v>
      </c>
      <c r="H234" s="32">
        <f t="shared" si="108"/>
        <v>0.51506483169258654</v>
      </c>
      <c r="I234" s="32">
        <f t="shared" si="108"/>
        <v>0.51495134573188883</v>
      </c>
      <c r="J234" s="32">
        <f t="shared" si="108"/>
        <v>0.51136460750110124</v>
      </c>
      <c r="K234" s="32">
        <f t="shared" si="108"/>
        <v>0.51065490138717273</v>
      </c>
      <c r="L234" s="32">
        <f t="shared" ref="L234:M234" si="125">L170*L213</f>
        <v>0.5101906116848921</v>
      </c>
      <c r="M234" s="32">
        <f t="shared" si="125"/>
        <v>0.51195198291749888</v>
      </c>
      <c r="N234" s="32">
        <f t="shared" ref="N234" si="126">N170*N213</f>
        <v>0.51127772357895751</v>
      </c>
      <c r="O234" s="176"/>
      <c r="P234" s="178">
        <v>232</v>
      </c>
      <c r="R234" s="32">
        <v>0.5726333697744963</v>
      </c>
      <c r="S234" s="32">
        <v>0.29476773795044958</v>
      </c>
      <c r="T234" s="32">
        <v>1.2444287070805542</v>
      </c>
      <c r="U234" s="32">
        <v>2.5126537811550827E-2</v>
      </c>
      <c r="V234" s="32">
        <v>3.9855150284879632E-4</v>
      </c>
      <c r="W234" s="32">
        <v>0.11971941247196716</v>
      </c>
      <c r="X234" s="32">
        <v>0.51966531469327248</v>
      </c>
      <c r="Y234" s="32">
        <v>1.5777769588253683</v>
      </c>
      <c r="Z234" s="32">
        <v>1.3434822220857825</v>
      </c>
      <c r="AA234" s="32">
        <v>0.28978775397768608</v>
      </c>
      <c r="AB234" s="32">
        <v>5.0167380913929208E-2</v>
      </c>
      <c r="AC234" s="32">
        <v>6.9223129446005938E-3</v>
      </c>
      <c r="AD234" s="32">
        <v>5.1822479821695263E-3</v>
      </c>
      <c r="AE234" s="32">
        <v>0.22436864852786417</v>
      </c>
      <c r="AF234" s="32">
        <v>6.3704084716138476E-2</v>
      </c>
      <c r="AG234" s="32">
        <v>9.6245708467064789E-2</v>
      </c>
      <c r="AH234" s="32">
        <v>6.4486518837801085E-2</v>
      </c>
      <c r="AI234" s="32">
        <v>0.81749963742879073</v>
      </c>
      <c r="AJ234" s="32">
        <v>3.5378086510144485E-2</v>
      </c>
      <c r="AK234" s="32">
        <v>0.36706298784751967</v>
      </c>
      <c r="AL234" s="32">
        <v>0.10806284978231369</v>
      </c>
      <c r="AM234" s="32">
        <v>0.85759559833336296</v>
      </c>
      <c r="AN234" s="32">
        <v>1.4163942896691348</v>
      </c>
      <c r="AO234" s="32">
        <v>0.62205824765687601</v>
      </c>
      <c r="AP234" s="32">
        <v>0.76770677462789483</v>
      </c>
      <c r="AQ234" s="32">
        <v>0.18078643104763517</v>
      </c>
      <c r="AR234" s="32">
        <v>0.258160478070253</v>
      </c>
      <c r="AS234" s="32">
        <v>6.3217592983436544E-2</v>
      </c>
      <c r="AT234" s="32">
        <v>0.27318803499801136</v>
      </c>
      <c r="AU234" s="32">
        <v>0.24145295823156476</v>
      </c>
      <c r="AV234" s="32">
        <v>3.6977127404380493E-2</v>
      </c>
      <c r="AW234" s="32">
        <v>2.139563225012709E-2</v>
      </c>
      <c r="AX234" s="32">
        <v>3.802267825007568E-2</v>
      </c>
      <c r="AY234" s="32">
        <v>6.2598202044875807E-3</v>
      </c>
      <c r="AZ234" s="32">
        <v>0.36886598879080551</v>
      </c>
      <c r="BA234" s="32">
        <v>0.10179105113926705</v>
      </c>
      <c r="BB234" s="32">
        <v>0.62909686348067928</v>
      </c>
      <c r="BC234" s="32">
        <v>2.6177785186480769E-5</v>
      </c>
      <c r="BD234" s="32">
        <v>0.28039174747649964</v>
      </c>
      <c r="BE234" s="32">
        <v>1.3497091340561896E-2</v>
      </c>
      <c r="BF234" s="32">
        <v>0.3890057204889496</v>
      </c>
      <c r="BG234" s="32">
        <v>7.4866222125123699E-2</v>
      </c>
      <c r="BH234" s="32">
        <v>0.7810312611580108</v>
      </c>
      <c r="BI234" s="32">
        <v>0.65092775045095164</v>
      </c>
      <c r="BJ234" s="32">
        <v>0.77990763182997469</v>
      </c>
      <c r="BK234" s="32">
        <v>2.3092881715785721E-2</v>
      </c>
      <c r="BL234" s="32">
        <v>0.40802534174744098</v>
      </c>
      <c r="BM234" s="32">
        <v>0.52068735720486126</v>
      </c>
      <c r="BN234" s="32">
        <v>0.45532490042249329</v>
      </c>
      <c r="BO234" s="32">
        <v>0.17720421732380895</v>
      </c>
      <c r="BP234" s="32">
        <v>0.60921777948314371</v>
      </c>
      <c r="BQ234" s="32">
        <v>0.13582165625677919</v>
      </c>
      <c r="BR234" s="32">
        <v>4.1405928523905344E-2</v>
      </c>
      <c r="BS234" s="32">
        <v>2.4028291626517345E-2</v>
      </c>
      <c r="BT234" s="59"/>
      <c r="BU234" s="59"/>
      <c r="BV234" s="59"/>
      <c r="BW234" s="59"/>
    </row>
    <row r="235" spans="2:75" outlineLevel="1" x14ac:dyDescent="0.2">
      <c r="B235" s="2">
        <v>221</v>
      </c>
      <c r="E235" t="s">
        <v>133</v>
      </c>
      <c r="F235" s="32"/>
      <c r="G235" s="32">
        <f t="shared" si="107"/>
        <v>-5.4648448227818031E-2</v>
      </c>
      <c r="H235" s="32">
        <f t="shared" si="108"/>
        <v>-3.460990966391457E-2</v>
      </c>
      <c r="I235" s="32">
        <f t="shared" si="108"/>
        <v>-3.344391940268155E-2</v>
      </c>
      <c r="J235" s="32">
        <f t="shared" si="108"/>
        <v>-3.5103389132142115E-2</v>
      </c>
      <c r="K235" s="32">
        <f t="shared" si="108"/>
        <v>-3.2788300321130552E-2</v>
      </c>
      <c r="L235" s="32">
        <f t="shared" ref="L235:M235" si="127">L171*L214</f>
        <v>-3.092547869629033E-2</v>
      </c>
      <c r="M235" s="32">
        <f t="shared" si="127"/>
        <v>-2.9058117134689036E-2</v>
      </c>
      <c r="N235" s="32">
        <f t="shared" ref="N235" si="128">N171*N214</f>
        <v>-2.7182965222240216E-2</v>
      </c>
      <c r="O235" s="176"/>
      <c r="P235" s="178">
        <v>233</v>
      </c>
      <c r="R235" s="32">
        <v>-6.3025559686642821E-2</v>
      </c>
      <c r="S235" s="32">
        <v>1.3894271084236479E-2</v>
      </c>
      <c r="T235" s="32">
        <v>4.5423273553049044E-2</v>
      </c>
      <c r="U235" s="32">
        <v>7.679349651124703E-3</v>
      </c>
      <c r="V235" s="32">
        <v>-1.6271295971163975E-3</v>
      </c>
      <c r="W235" s="32">
        <v>9.1373918808028403E-3</v>
      </c>
      <c r="X235" s="32">
        <v>3.3999936960471357E-2</v>
      </c>
      <c r="Y235" s="32">
        <v>5.0946493736936264E-2</v>
      </c>
      <c r="Z235" s="32">
        <v>6.3923032249662712E-2</v>
      </c>
      <c r="AA235" s="32">
        <v>3.7763946325407617E-2</v>
      </c>
      <c r="AB235" s="32">
        <v>-2.2335357641063085E-2</v>
      </c>
      <c r="AC235" s="32">
        <v>2.1259971373942976E-4</v>
      </c>
      <c r="AD235" s="32">
        <v>-8.1971870858832206E-3</v>
      </c>
      <c r="AE235" s="32">
        <v>1.3217297149372826E-2</v>
      </c>
      <c r="AF235" s="32">
        <v>1.3394377012303669E-2</v>
      </c>
      <c r="AG235" s="32">
        <v>1.6475716761344673E-2</v>
      </c>
      <c r="AH235" s="32">
        <v>1.5256676084244776E-2</v>
      </c>
      <c r="AI235" s="32">
        <v>3.5389134407362896E-2</v>
      </c>
      <c r="AJ235" s="32">
        <v>3.7882083414986448E-3</v>
      </c>
      <c r="AK235" s="32">
        <v>3.0182694346440258E-2</v>
      </c>
      <c r="AL235" s="32">
        <v>1.5383879631589305E-2</v>
      </c>
      <c r="AM235" s="32">
        <v>3.8809737748100641E-2</v>
      </c>
      <c r="AN235" s="32">
        <v>3.1477040886043577E-2</v>
      </c>
      <c r="AO235" s="32">
        <v>1.7931736304723587E-2</v>
      </c>
      <c r="AP235" s="32">
        <v>-6.5826659290560779E-2</v>
      </c>
      <c r="AQ235" s="32">
        <v>-3.7616347942442008E-2</v>
      </c>
      <c r="AR235" s="32">
        <v>1.9568715809936448E-2</v>
      </c>
      <c r="AS235" s="32">
        <v>8.5931014765680842E-3</v>
      </c>
      <c r="AT235" s="32">
        <v>2.4481645017747206E-2</v>
      </c>
      <c r="AU235" s="32">
        <v>2.0486976182645802E-2</v>
      </c>
      <c r="AV235" s="32">
        <v>-1.4474293809604443E-2</v>
      </c>
      <c r="AW235" s="32">
        <v>8.1060991036523023E-3</v>
      </c>
      <c r="AX235" s="32">
        <v>6.557014055101118E-3</v>
      </c>
      <c r="AY235" s="32">
        <v>1.087509367904508E-3</v>
      </c>
      <c r="AZ235" s="32">
        <v>2.4513268458793164E-2</v>
      </c>
      <c r="BA235" s="32">
        <v>7.8540767218613222E-3</v>
      </c>
      <c r="BB235" s="32">
        <v>3.6306101984705012E-2</v>
      </c>
      <c r="BC235" s="32">
        <v>-3.8002967515696415E-3</v>
      </c>
      <c r="BD235" s="32">
        <v>3.1994047576328122E-2</v>
      </c>
      <c r="BE235" s="32">
        <v>8.9505273539282706E-4</v>
      </c>
      <c r="BF235" s="32">
        <v>8.4927523491667312E-3</v>
      </c>
      <c r="BG235" s="32">
        <v>5.7598034614389842E-3</v>
      </c>
      <c r="BH235" s="32">
        <v>1.3604221825288951E-2</v>
      </c>
      <c r="BI235" s="32">
        <v>2.5853673625466624E-2</v>
      </c>
      <c r="BJ235" s="32">
        <v>3.8747229047014636E-2</v>
      </c>
      <c r="BK235" s="32">
        <v>1.4452691906760369E-3</v>
      </c>
      <c r="BL235" s="32">
        <v>3.3828196192406783E-2</v>
      </c>
      <c r="BM235" s="32">
        <v>-5.4648448227818031E-2</v>
      </c>
      <c r="BN235" s="32">
        <v>2.6370210361663319E-2</v>
      </c>
      <c r="BO235" s="32">
        <v>1.2158614905379233E-2</v>
      </c>
      <c r="BP235" s="32">
        <v>3.6553429198794327E-2</v>
      </c>
      <c r="BQ235" s="32">
        <v>7.4000416509152536E-3</v>
      </c>
      <c r="BR235" s="32">
        <v>-9.5772145024491002E-3</v>
      </c>
      <c r="BS235" s="32">
        <v>-1.0405246759558819E-2</v>
      </c>
      <c r="BT235" s="59"/>
      <c r="BU235" s="59"/>
      <c r="BV235" s="59"/>
      <c r="BW235" s="59"/>
    </row>
    <row r="236" spans="2:75" outlineLevel="1" x14ac:dyDescent="0.2">
      <c r="B236" s="2">
        <v>222</v>
      </c>
      <c r="E236" t="s">
        <v>134</v>
      </c>
      <c r="F236" s="32"/>
      <c r="G236" s="32">
        <f t="shared" si="107"/>
        <v>-1.4096924639739952E-2</v>
      </c>
      <c r="H236" s="32">
        <f t="shared" si="108"/>
        <v>-8.9157442518786791E-3</v>
      </c>
      <c r="I236" s="32">
        <f t="shared" si="108"/>
        <v>-8.6012736371401406E-3</v>
      </c>
      <c r="J236" s="32">
        <f t="shared" si="108"/>
        <v>-9.0144202375878058E-3</v>
      </c>
      <c r="K236" s="32">
        <f t="shared" si="108"/>
        <v>-8.4076173186122052E-3</v>
      </c>
      <c r="L236" s="32">
        <f t="shared" ref="L236:M236" si="129">L172*L215</f>
        <v>-7.9195732464371841E-3</v>
      </c>
      <c r="M236" s="32">
        <f t="shared" si="129"/>
        <v>-7.4315291742621569E-3</v>
      </c>
      <c r="N236" s="32">
        <f t="shared" ref="N236" si="130">N172*N215</f>
        <v>-6.9434851020871323E-3</v>
      </c>
      <c r="O236" s="176"/>
      <c r="P236" s="178">
        <v>234</v>
      </c>
      <c r="R236" s="32">
        <v>-9.4613543016026751E-3</v>
      </c>
      <c r="S236" s="32">
        <v>2.7820996148748022E-3</v>
      </c>
      <c r="T236" s="32">
        <v>8.3661109950463886E-3</v>
      </c>
      <c r="U236" s="32">
        <v>2.3111109130075766E-3</v>
      </c>
      <c r="V236" s="32">
        <v>-3.275220436041921E-4</v>
      </c>
      <c r="W236" s="32">
        <v>2.6880468310745988E-3</v>
      </c>
      <c r="X236" s="32">
        <v>5.9268422559632132E-3</v>
      </c>
      <c r="Y236" s="32">
        <v>9.4191657604345887E-3</v>
      </c>
      <c r="Z236" s="32">
        <v>2.084773091292123E-2</v>
      </c>
      <c r="AA236" s="32">
        <v>6.8117671116310003E-3</v>
      </c>
      <c r="AB236" s="32">
        <v>-3.0258069086660255E-3</v>
      </c>
      <c r="AC236" s="32">
        <v>2.5983836264042905E-4</v>
      </c>
      <c r="AD236" s="32">
        <v>-2.9945918308415744E-3</v>
      </c>
      <c r="AE236" s="32">
        <v>2.4958454036398642E-3</v>
      </c>
      <c r="AF236" s="32">
        <v>2.7842394003599951E-3</v>
      </c>
      <c r="AG236" s="32">
        <v>3.5567882389184241E-3</v>
      </c>
      <c r="AH236" s="32">
        <v>2.1629870175346876E-3</v>
      </c>
      <c r="AI236" s="32">
        <v>6.5046348152004371E-3</v>
      </c>
      <c r="AJ236" s="32">
        <v>1.1018520725370588E-3</v>
      </c>
      <c r="AK236" s="32">
        <v>7.200184749804898E-3</v>
      </c>
      <c r="AL236" s="32">
        <v>4.7306218217033165E-3</v>
      </c>
      <c r="AM236" s="32">
        <v>7.9200562043805003E-3</v>
      </c>
      <c r="AN236" s="32">
        <v>6.5063120667545223E-3</v>
      </c>
      <c r="AO236" s="32">
        <v>4.3067799883990381E-3</v>
      </c>
      <c r="AP236" s="32">
        <v>-7.3019567564499817E-3</v>
      </c>
      <c r="AQ236" s="32">
        <v>-5.5749274371985139E-3</v>
      </c>
      <c r="AR236" s="32">
        <v>6.0338936574501944E-3</v>
      </c>
      <c r="AS236" s="32">
        <v>1.6982346960720729E-3</v>
      </c>
      <c r="AT236" s="32">
        <v>4.423339160015958E-3</v>
      </c>
      <c r="AU236" s="32">
        <v>4.5968890302786076E-3</v>
      </c>
      <c r="AV236" s="32">
        <v>-2.023422957947506E-3</v>
      </c>
      <c r="AW236" s="32">
        <v>2.0819438454436345E-3</v>
      </c>
      <c r="AX236" s="32">
        <v>2.0181276911787871E-3</v>
      </c>
      <c r="AY236" s="32">
        <v>5.3418984406315554E-4</v>
      </c>
      <c r="AZ236" s="32">
        <v>3.5079954655637259E-3</v>
      </c>
      <c r="BA236" s="32">
        <v>1.535294102269024E-3</v>
      </c>
      <c r="BB236" s="32">
        <v>4.6535708792254955E-3</v>
      </c>
      <c r="BC236" s="32">
        <v>-3.2146257558156777E-4</v>
      </c>
      <c r="BD236" s="32">
        <v>7.0625535520707928E-3</v>
      </c>
      <c r="BE236" s="32">
        <v>1.4219480497687119E-3</v>
      </c>
      <c r="BF236" s="32">
        <v>1.7066838598507308E-3</v>
      </c>
      <c r="BG236" s="32">
        <v>1.5373215138064172E-3</v>
      </c>
      <c r="BH236" s="32">
        <v>2.3446400260416682E-3</v>
      </c>
      <c r="BI236" s="32">
        <v>9.2646082020717887E-3</v>
      </c>
      <c r="BJ236" s="32">
        <v>5.8995335964975547E-3</v>
      </c>
      <c r="BK236" s="32">
        <v>6.7781649233388159E-4</v>
      </c>
      <c r="BL236" s="32">
        <v>5.6515559811103604E-3</v>
      </c>
      <c r="BM236" s="32">
        <v>-1.4096924639739952E-2</v>
      </c>
      <c r="BN236" s="32">
        <v>7.4184812619324681E-3</v>
      </c>
      <c r="BO236" s="32">
        <v>2.451246575575276E-3</v>
      </c>
      <c r="BP236" s="32">
        <v>7.1798009540395063E-3</v>
      </c>
      <c r="BQ236" s="32">
        <v>1.8113691317197666E-3</v>
      </c>
      <c r="BR236" s="32">
        <v>-1.4362738746816596E-3</v>
      </c>
      <c r="BS236" s="32">
        <v>-1.451081414448848E-3</v>
      </c>
      <c r="BT236" s="59"/>
      <c r="BU236" s="59"/>
      <c r="BV236" s="59"/>
      <c r="BW236" s="59"/>
    </row>
    <row r="237" spans="2:75" outlineLevel="1" x14ac:dyDescent="0.2">
      <c r="B237" s="2">
        <v>223</v>
      </c>
      <c r="E237" t="s">
        <v>135</v>
      </c>
      <c r="F237" s="32"/>
      <c r="G237" s="32">
        <f t="shared" si="107"/>
        <v>-9.3105722166932482E-4</v>
      </c>
      <c r="H237" s="32">
        <f t="shared" si="108"/>
        <v>-5.8566872029293165E-4</v>
      </c>
      <c r="I237" s="32">
        <f t="shared" si="108"/>
        <v>-5.6494912671239148E-4</v>
      </c>
      <c r="J237" s="32">
        <f t="shared" si="108"/>
        <v>-5.9001983543244458E-4</v>
      </c>
      <c r="K237" s="32">
        <f t="shared" si="108"/>
        <v>-5.4992082593782645E-4</v>
      </c>
      <c r="L237" s="32">
        <f t="shared" ref="L237:M237" si="131">L173*L216</f>
        <v>-5.1776356963525972E-4</v>
      </c>
      <c r="M237" s="32">
        <f t="shared" si="131"/>
        <v>-4.8669432289556421E-4</v>
      </c>
      <c r="N237" s="32">
        <f t="shared" ref="N237" si="132">N173*N216</f>
        <v>-4.5443254025715754E-4</v>
      </c>
      <c r="O237" s="176"/>
      <c r="P237" s="178">
        <v>235</v>
      </c>
      <c r="R237" s="32">
        <v>-4.5692055317993327E-4</v>
      </c>
      <c r="S237" s="32">
        <v>1.9166629655776532E-3</v>
      </c>
      <c r="T237" s="32">
        <v>-6.0588911405012825E-4</v>
      </c>
      <c r="U237" s="32">
        <v>2.7775240668749258E-4</v>
      </c>
      <c r="V237" s="32">
        <v>-6.457958325441201E-6</v>
      </c>
      <c r="W237" s="32">
        <v>-6.4348934465836662E-5</v>
      </c>
      <c r="X237" s="32">
        <v>6.1193258023585853E-4</v>
      </c>
      <c r="Y237" s="32">
        <v>-9.827219564428019E-4</v>
      </c>
      <c r="Z237" s="32">
        <v>1.0784642696159386E-3</v>
      </c>
      <c r="AA237" s="32">
        <v>2.83981509569676E-5</v>
      </c>
      <c r="AB237" s="32">
        <v>-3.3836869075696952E-5</v>
      </c>
      <c r="AC237" s="32">
        <v>1.646137451352352E-4</v>
      </c>
      <c r="AD237" s="32">
        <v>3.5798764621052168E-5</v>
      </c>
      <c r="AE237" s="32">
        <v>2.0052421182615325E-5</v>
      </c>
      <c r="AF237" s="32">
        <v>2.9286249337164098E-4</v>
      </c>
      <c r="AG237" s="32">
        <v>-9.9350752781120143E-5</v>
      </c>
      <c r="AH237" s="32">
        <v>-5.8147802633193389E-4</v>
      </c>
      <c r="AI237" s="32">
        <v>-1.1357248286236597E-5</v>
      </c>
      <c r="AJ237" s="32">
        <v>-6.2578986289889572E-5</v>
      </c>
      <c r="AK237" s="32">
        <v>1.8269530311531572E-3</v>
      </c>
      <c r="AL237" s="32">
        <v>-6.4397512308013341E-4</v>
      </c>
      <c r="AM237" s="32">
        <v>6.7469133383751335E-4</v>
      </c>
      <c r="AN237" s="32">
        <v>-7.6057145530158217E-4</v>
      </c>
      <c r="AO237" s="32">
        <v>4.5440394016547052E-4</v>
      </c>
      <c r="AP237" s="32">
        <v>1.1971622583329413E-3</v>
      </c>
      <c r="AQ237" s="32">
        <v>5.457127804065131E-5</v>
      </c>
      <c r="AR237" s="32">
        <v>1.2082303535520811E-3</v>
      </c>
      <c r="AS237" s="32">
        <v>5.451404932095597E-5</v>
      </c>
      <c r="AT237" s="32">
        <v>-2.1421297978829317E-4</v>
      </c>
      <c r="AU237" s="32">
        <v>-1.3380738621445622E-4</v>
      </c>
      <c r="AV237" s="32">
        <v>1.8856100899356043E-5</v>
      </c>
      <c r="AW237" s="32">
        <v>-4.3668364848601249E-4</v>
      </c>
      <c r="AX237" s="32">
        <v>6.5120586334212367E-4</v>
      </c>
      <c r="AY237" s="32">
        <v>2.1243993944885977E-5</v>
      </c>
      <c r="AZ237" s="32">
        <v>6.8423019940799226E-4</v>
      </c>
      <c r="BA237" s="32">
        <v>-4.7185586396403036E-5</v>
      </c>
      <c r="BB237" s="32">
        <v>-1.0948708706455599E-4</v>
      </c>
      <c r="BC237" s="32">
        <v>-8.9137844251384626E-6</v>
      </c>
      <c r="BD237" s="32">
        <v>-1.2551595151615659E-4</v>
      </c>
      <c r="BE237" s="32">
        <v>6.6890651967299573E-6</v>
      </c>
      <c r="BF237" s="32">
        <v>-7.6860218164290255E-5</v>
      </c>
      <c r="BG237" s="32">
        <v>-2.8711388346209699E-5</v>
      </c>
      <c r="BH237" s="32">
        <v>-8.9185096054608922E-5</v>
      </c>
      <c r="BI237" s="32">
        <v>-3.8181711429740826E-3</v>
      </c>
      <c r="BJ237" s="32">
        <v>-2.9251926938339459E-4</v>
      </c>
      <c r="BK237" s="32">
        <v>-4.6266376697841371E-5</v>
      </c>
      <c r="BL237" s="32">
        <v>-3.8171799932187141E-4</v>
      </c>
      <c r="BM237" s="32">
        <v>-9.3105722166932482E-4</v>
      </c>
      <c r="BN237" s="32">
        <v>1.3909714495381776E-5</v>
      </c>
      <c r="BO237" s="32">
        <v>-4.7067885973687141E-4</v>
      </c>
      <c r="BP237" s="32">
        <v>-4.8546014335059653E-4</v>
      </c>
      <c r="BQ237" s="32">
        <v>-3.0549639121294274E-5</v>
      </c>
      <c r="BR237" s="32">
        <v>6.9638404792223124E-5</v>
      </c>
      <c r="BS237" s="32">
        <v>1.0307214805190168E-4</v>
      </c>
      <c r="BT237" s="59"/>
      <c r="BU237" s="59"/>
      <c r="BV237" s="59"/>
      <c r="BW237" s="59"/>
    </row>
    <row r="238" spans="2:75" outlineLevel="1" x14ac:dyDescent="0.2">
      <c r="B238" s="2">
        <v>224</v>
      </c>
      <c r="E238" t="s">
        <v>136</v>
      </c>
      <c r="F238" s="32"/>
      <c r="G238" s="32">
        <f t="shared" si="107"/>
        <v>0.76784837005838436</v>
      </c>
      <c r="H238" s="32">
        <f t="shared" si="108"/>
        <v>0.76889117065058399</v>
      </c>
      <c r="I238" s="32">
        <f t="shared" si="108"/>
        <v>0.77015194073936666</v>
      </c>
      <c r="J238" s="32">
        <f t="shared" si="108"/>
        <v>0.77131763050170532</v>
      </c>
      <c r="K238" s="32">
        <f t="shared" si="108"/>
        <v>0.77244573313955478</v>
      </c>
      <c r="L238" s="32">
        <f t="shared" ref="L238:M238" si="133">L174*L217</f>
        <v>0.77345786732559751</v>
      </c>
      <c r="M238" s="32">
        <f t="shared" si="133"/>
        <v>0.77448193715128832</v>
      </c>
      <c r="N238" s="32">
        <f t="shared" ref="N238" si="134">N174*N217</f>
        <v>0.77542773732931225</v>
      </c>
      <c r="O238" s="176"/>
      <c r="P238" s="178">
        <v>236</v>
      </c>
      <c r="R238" s="32">
        <v>0.82966452361742227</v>
      </c>
      <c r="S238" s="32">
        <v>0.43473472454369289</v>
      </c>
      <c r="T238" s="32">
        <v>1.5591945870101138</v>
      </c>
      <c r="U238" s="32">
        <v>3.7701930554914317E-2</v>
      </c>
      <c r="V238" s="32">
        <v>1.1188760653437933E-3</v>
      </c>
      <c r="W238" s="32">
        <v>9.3639381058462576E-2</v>
      </c>
      <c r="X238" s="32">
        <v>0.57541925422052109</v>
      </c>
      <c r="Y238" s="32">
        <v>2.455168883631075</v>
      </c>
      <c r="Z238" s="32">
        <v>1.411625158012505</v>
      </c>
      <c r="AA238" s="32">
        <v>0.4182287147745109</v>
      </c>
      <c r="AB238" s="32">
        <v>0.11119471765217179</v>
      </c>
      <c r="AC238" s="32">
        <v>2.1505974591553672E-4</v>
      </c>
      <c r="AD238" s="32">
        <v>4.7279518710445653E-2</v>
      </c>
      <c r="AE238" s="32">
        <v>0.3456180563521733</v>
      </c>
      <c r="AF238" s="32">
        <v>0.15030668481335369</v>
      </c>
      <c r="AG238" s="32">
        <v>8.8513027843568987E-2</v>
      </c>
      <c r="AH238" s="32">
        <v>0.12016103639630812</v>
      </c>
      <c r="AI238" s="32">
        <v>1.0359371080370028</v>
      </c>
      <c r="AJ238" s="32">
        <v>2.1975445957916326E-2</v>
      </c>
      <c r="AK238" s="32">
        <v>0.51179091693467016</v>
      </c>
      <c r="AL238" s="32">
        <v>3.068981731469226E-2</v>
      </c>
      <c r="AM238" s="32">
        <v>0.4885934543971196</v>
      </c>
      <c r="AN238" s="32">
        <v>2.5880998038704326</v>
      </c>
      <c r="AO238" s="32">
        <v>1.0784184978695945</v>
      </c>
      <c r="AP238" s="32">
        <v>1.362311365525176</v>
      </c>
      <c r="AQ238" s="32">
        <v>0.36258911831461049</v>
      </c>
      <c r="AR238" s="32">
        <v>0.27471692717219509</v>
      </c>
      <c r="AS238" s="32">
        <v>9.7479100767996998E-2</v>
      </c>
      <c r="AT238" s="32">
        <v>0.45662268283221868</v>
      </c>
      <c r="AU238" s="32">
        <v>0.3586723570215255</v>
      </c>
      <c r="AV238" s="32">
        <v>0.11246283418931302</v>
      </c>
      <c r="AW238" s="32">
        <v>4.1804186958981214E-2</v>
      </c>
      <c r="AX238" s="32">
        <v>2.5646664373983861E-2</v>
      </c>
      <c r="AY238" s="32">
        <v>1.778798252965393E-3</v>
      </c>
      <c r="AZ238" s="32">
        <v>0.50935846281872366</v>
      </c>
      <c r="BA238" s="32">
        <v>9.423640394012868E-2</v>
      </c>
      <c r="BB238" s="32">
        <v>1.4058547602284341</v>
      </c>
      <c r="BC238" s="32">
        <v>2.8282259014931915E-3</v>
      </c>
      <c r="BD238" s="32">
        <v>0.42228565360087511</v>
      </c>
      <c r="BE238" s="32">
        <v>2.2072418011665471E-3</v>
      </c>
      <c r="BF238" s="32">
        <v>0.39895638873689593</v>
      </c>
      <c r="BG238" s="32">
        <v>8.1417241367681734E-2</v>
      </c>
      <c r="BH238" s="32">
        <v>0.45851265338447889</v>
      </c>
      <c r="BI238" s="32">
        <v>0.83292855933497012</v>
      </c>
      <c r="BJ238" s="32">
        <v>1.15869551866461</v>
      </c>
      <c r="BK238" s="32">
        <v>9.1050039156523408E-3</v>
      </c>
      <c r="BL238" s="32">
        <v>0.63239640638880157</v>
      </c>
      <c r="BM238" s="32">
        <v>0.76784837005838436</v>
      </c>
      <c r="BN238" s="32">
        <v>3.3100626621114661E-2</v>
      </c>
      <c r="BO238" s="32">
        <v>0.1595933798690784</v>
      </c>
      <c r="BP238" s="32">
        <v>1.1714332899074926</v>
      </c>
      <c r="BQ238" s="32">
        <v>0.17269444644302043</v>
      </c>
      <c r="BR238" s="32">
        <v>7.7077712823102343E-2</v>
      </c>
      <c r="BS238" s="32">
        <v>3.5007967400802066E-2</v>
      </c>
      <c r="BT238" s="59"/>
      <c r="BU238" s="59"/>
      <c r="BV238" s="59"/>
      <c r="BW238" s="59"/>
    </row>
    <row r="239" spans="2:75" outlineLevel="1" x14ac:dyDescent="0.2">
      <c r="B239" s="2">
        <v>225</v>
      </c>
      <c r="E239" t="s">
        <v>137</v>
      </c>
      <c r="F239" s="32"/>
      <c r="G239" s="32">
        <f t="shared" si="107"/>
        <v>0.56370565874723366</v>
      </c>
      <c r="H239" s="32">
        <f t="shared" si="108"/>
        <v>0.56141528698942755</v>
      </c>
      <c r="I239" s="32">
        <f t="shared" si="108"/>
        <v>0.56227389959656893</v>
      </c>
      <c r="J239" s="32">
        <f t="shared" si="108"/>
        <v>0.56116038311555594</v>
      </c>
      <c r="K239" s="32">
        <f t="shared" si="108"/>
        <v>0.56159100403721096</v>
      </c>
      <c r="L239" s="32">
        <f t="shared" ref="L239:M239" si="135">L175*L218</f>
        <v>0.56207116250096911</v>
      </c>
      <c r="M239" s="32">
        <f t="shared" si="135"/>
        <v>0.56378604196834148</v>
      </c>
      <c r="N239" s="32">
        <f t="shared" ref="N239" si="136">N175*N218</f>
        <v>0.56410270035002585</v>
      </c>
      <c r="O239" s="176"/>
      <c r="P239" s="178">
        <v>237</v>
      </c>
      <c r="R239" s="32">
        <v>0.72329540140678938</v>
      </c>
      <c r="S239" s="32">
        <v>0.3077317350876238</v>
      </c>
      <c r="T239" s="32">
        <v>1.0333361861238834</v>
      </c>
      <c r="U239" s="32">
        <v>1.4743453225684886E-2</v>
      </c>
      <c r="V239" s="32">
        <v>-3.3741848972072293E-4</v>
      </c>
      <c r="W239" s="32">
        <v>5.4352781840684553E-2</v>
      </c>
      <c r="X239" s="32">
        <v>0.54602005977821944</v>
      </c>
      <c r="Y239" s="32">
        <v>1.1929671126334012</v>
      </c>
      <c r="Z239" s="32">
        <v>0.6413389068162092</v>
      </c>
      <c r="AA239" s="32">
        <v>0.20802440402219219</v>
      </c>
      <c r="AB239" s="32">
        <v>4.9031956336508475E-2</v>
      </c>
      <c r="AC239" s="32">
        <v>1.8371966325877103E-4</v>
      </c>
      <c r="AD239" s="32">
        <v>8.2285085241788816E-3</v>
      </c>
      <c r="AE239" s="32">
        <v>0.15723673701188043</v>
      </c>
      <c r="AF239" s="32">
        <v>3.3207092971387325E-2</v>
      </c>
      <c r="AG239" s="32">
        <v>5.1890170846120229E-2</v>
      </c>
      <c r="AH239" s="32">
        <v>9.1407039259133765E-2</v>
      </c>
      <c r="AI239" s="32">
        <v>0.51306836084308161</v>
      </c>
      <c r="AJ239" s="32">
        <v>1.2657422587621843E-2</v>
      </c>
      <c r="AK239" s="32">
        <v>0.11847274601984649</v>
      </c>
      <c r="AL239" s="32">
        <v>0.10136108470165833</v>
      </c>
      <c r="AM239" s="32">
        <v>0.22153207527262189</v>
      </c>
      <c r="AN239" s="32">
        <v>1.706963986791715</v>
      </c>
      <c r="AO239" s="32">
        <v>0.13372830595366356</v>
      </c>
      <c r="AP239" s="32">
        <v>0.64103685994591575</v>
      </c>
      <c r="AQ239" s="32">
        <v>0.17916959734990628</v>
      </c>
      <c r="AR239" s="32">
        <v>0.12053591083817841</v>
      </c>
      <c r="AS239" s="32">
        <v>4.4797418582210813E-2</v>
      </c>
      <c r="AT239" s="32">
        <v>0.2439747075226886</v>
      </c>
      <c r="AU239" s="32">
        <v>0.13976975330135413</v>
      </c>
      <c r="AV239" s="32">
        <v>4.128665352422381E-2</v>
      </c>
      <c r="AW239" s="32">
        <v>2.2428858332915046E-2</v>
      </c>
      <c r="AX239" s="32">
        <v>1.4657585945805008E-2</v>
      </c>
      <c r="AY239" s="32">
        <v>1.6295234696859144E-3</v>
      </c>
      <c r="AZ239" s="32">
        <v>0.22350109723489026</v>
      </c>
      <c r="BA239" s="32">
        <v>5.4986719380339395E-2</v>
      </c>
      <c r="BB239" s="32">
        <v>0.68398855374750256</v>
      </c>
      <c r="BC239" s="32">
        <v>-2.6125808754226201E-4</v>
      </c>
      <c r="BD239" s="32">
        <v>0.1847205714250138</v>
      </c>
      <c r="BE239" s="32">
        <v>1.4858959942422279E-3</v>
      </c>
      <c r="BF239" s="32">
        <v>0.31273410077523145</v>
      </c>
      <c r="BG239" s="32">
        <v>4.4712479461027459E-2</v>
      </c>
      <c r="BH239" s="32">
        <v>0.26678159688786601</v>
      </c>
      <c r="BI239" s="32">
        <v>0.45054252810159878</v>
      </c>
      <c r="BJ239" s="32">
        <v>0.32784343257994369</v>
      </c>
      <c r="BK239" s="32">
        <v>4.2569386816854711E-3</v>
      </c>
      <c r="BL239" s="32">
        <v>0.29040435771709655</v>
      </c>
      <c r="BM239" s="32">
        <v>0.56370565874723366</v>
      </c>
      <c r="BN239" s="32">
        <v>0.22358092151507034</v>
      </c>
      <c r="BO239" s="32">
        <v>8.5935949105401865E-2</v>
      </c>
      <c r="BP239" s="32">
        <v>0.57917456670697742</v>
      </c>
      <c r="BQ239" s="32">
        <v>9.1017312492589514E-2</v>
      </c>
      <c r="BR239" s="32">
        <v>4.6729978971167326E-2</v>
      </c>
      <c r="BS239" s="32">
        <v>1.7542104562512074E-2</v>
      </c>
      <c r="BT239" s="59"/>
      <c r="BU239" s="59"/>
      <c r="BV239" s="59"/>
      <c r="BW239" s="59"/>
    </row>
    <row r="240" spans="2:75" outlineLevel="1" x14ac:dyDescent="0.2">
      <c r="B240" s="2">
        <v>226</v>
      </c>
      <c r="E240" t="s">
        <v>138</v>
      </c>
      <c r="F240" s="32"/>
      <c r="G240" s="32">
        <f t="shared" si="107"/>
        <v>-1.4464066998284197</v>
      </c>
      <c r="H240" s="32">
        <f t="shared" si="108"/>
        <v>-1.4385761543681914</v>
      </c>
      <c r="I240" s="32">
        <f t="shared" si="108"/>
        <v>-1.4384176624845815</v>
      </c>
      <c r="J240" s="32">
        <f t="shared" si="108"/>
        <v>-1.4333994769324294</v>
      </c>
      <c r="K240" s="32">
        <f t="shared" si="108"/>
        <v>-1.432404447584138</v>
      </c>
      <c r="L240" s="32">
        <f t="shared" ref="L240:M240" si="137">L176*L219</f>
        <v>-1.4317531252642954</v>
      </c>
      <c r="M240" s="32">
        <f t="shared" si="137"/>
        <v>-1.434222472861225</v>
      </c>
      <c r="N240" s="32">
        <f t="shared" ref="N240" si="138">N176*N219</f>
        <v>-1.4332777001637851</v>
      </c>
      <c r="O240" s="176"/>
      <c r="P240" s="178">
        <v>238</v>
      </c>
      <c r="R240" s="32">
        <v>-1.6634323939344873</v>
      </c>
      <c r="S240" s="32">
        <v>-0.85417773231547611</v>
      </c>
      <c r="T240" s="32">
        <v>-2.8574523332805652</v>
      </c>
      <c r="U240" s="32">
        <v>-4.7364504312655979E-2</v>
      </c>
      <c r="V240" s="32">
        <v>1.2889074201626227E-3</v>
      </c>
      <c r="W240" s="32">
        <v>-0.24832794595171812</v>
      </c>
      <c r="X240" s="32">
        <v>-1.2951952621298839</v>
      </c>
      <c r="Y240" s="32">
        <v>-3.3092401326249576</v>
      </c>
      <c r="Z240" s="32">
        <v>-2.8221640664312782</v>
      </c>
      <c r="AA240" s="32">
        <v>-0.60278602580831586</v>
      </c>
      <c r="AB240" s="32">
        <v>-0.11780328213948928</v>
      </c>
      <c r="AC240" s="32">
        <v>-4.9784859620742332E-3</v>
      </c>
      <c r="AD240" s="32">
        <v>-3.642037260296041E-2</v>
      </c>
      <c r="AE240" s="32">
        <v>-0.54945707844457592</v>
      </c>
      <c r="AF240" s="32">
        <v>-0.13172461981437958</v>
      </c>
      <c r="AG240" s="32">
        <v>-0.18869106568369742</v>
      </c>
      <c r="AH240" s="32">
        <v>-0.20261628751557673</v>
      </c>
      <c r="AI240" s="32">
        <v>-1.7454132074161168</v>
      </c>
      <c r="AJ240" s="32">
        <v>-6.7152982860362212E-2</v>
      </c>
      <c r="AK240" s="32">
        <v>-0.69070937289235823</v>
      </c>
      <c r="AL240" s="32">
        <v>-0.11581780541237942</v>
      </c>
      <c r="AM240" s="32">
        <v>-1.4598105074611905</v>
      </c>
      <c r="AN240" s="32">
        <v>-3.5479300417989355</v>
      </c>
      <c r="AO240" s="32">
        <v>-1.054554886836889</v>
      </c>
      <c r="AP240" s="32">
        <v>-1.7507003693564585</v>
      </c>
      <c r="AQ240" s="32">
        <v>-0.43979402637350118</v>
      </c>
      <c r="AR240" s="32">
        <v>-0.56270903691615715</v>
      </c>
      <c r="AS240" s="32">
        <v>-0.14559016238983968</v>
      </c>
      <c r="AT240" s="32">
        <v>-0.69582199782300469</v>
      </c>
      <c r="AU240" s="32">
        <v>-0.51710862163845484</v>
      </c>
      <c r="AV240" s="32">
        <v>-9.6799711579913642E-2</v>
      </c>
      <c r="AW240" s="32">
        <v>-6.7219227541927121E-2</v>
      </c>
      <c r="AX240" s="32">
        <v>-6.9411016587005464E-2</v>
      </c>
      <c r="AY240" s="32">
        <v>-1.3591670797373433E-2</v>
      </c>
      <c r="AZ240" s="32">
        <v>-0.77914663520452088</v>
      </c>
      <c r="BA240" s="32">
        <v>-0.19864183495556678</v>
      </c>
      <c r="BB240" s="32">
        <v>-1.7272852333669524</v>
      </c>
      <c r="BC240" s="32">
        <v>3.6673338180152573E-4</v>
      </c>
      <c r="BD240" s="32">
        <v>-0.68100088253594848</v>
      </c>
      <c r="BE240" s="32">
        <v>-3.0012482489165968E-2</v>
      </c>
      <c r="BF240" s="32">
        <v>-0.92406381788026881</v>
      </c>
      <c r="BG240" s="32">
        <v>-0.15216139465259393</v>
      </c>
      <c r="BH240" s="32">
        <v>-1.5233265244675216</v>
      </c>
      <c r="BI240" s="32">
        <v>-1.2289242337251469</v>
      </c>
      <c r="BJ240" s="32">
        <v>-1.4678445957288428</v>
      </c>
      <c r="BK240" s="32">
        <v>-4.9012729856611495E-2</v>
      </c>
      <c r="BL240" s="32">
        <v>-0.86901900960110889</v>
      </c>
      <c r="BM240" s="32">
        <v>-1.4464066998284197</v>
      </c>
      <c r="BN240" s="32">
        <v>-1.0029120657224637</v>
      </c>
      <c r="BO240" s="32">
        <v>-0.34159250484919129</v>
      </c>
      <c r="BP240" s="32">
        <v>-1.6615013603577073</v>
      </c>
      <c r="BQ240" s="32">
        <v>-0.3375918060669964</v>
      </c>
      <c r="BR240" s="32">
        <v>-9.847394612683312E-2</v>
      </c>
      <c r="BS240" s="32">
        <v>-5.3443583169746123E-2</v>
      </c>
      <c r="BT240" s="59"/>
      <c r="BU240" s="59"/>
      <c r="BV240" s="59"/>
      <c r="BW240" s="59"/>
    </row>
    <row r="241" spans="1:80" outlineLevel="1" x14ac:dyDescent="0.2">
      <c r="B241" s="2">
        <v>227</v>
      </c>
      <c r="E241" t="s">
        <v>139</v>
      </c>
      <c r="F241" s="32"/>
      <c r="G241" s="32">
        <f t="shared" si="107"/>
        <v>0.5472276258922697</v>
      </c>
      <c r="H241" s="32">
        <f t="shared" si="108"/>
        <v>0.55827085485549832</v>
      </c>
      <c r="I241" s="32">
        <f t="shared" si="108"/>
        <v>0.56769685727193542</v>
      </c>
      <c r="J241" s="32">
        <f t="shared" si="108"/>
        <v>0.57585622570109707</v>
      </c>
      <c r="K241" s="32">
        <f t="shared" si="108"/>
        <v>0.58300427527106757</v>
      </c>
      <c r="L241" s="32">
        <f t="shared" ref="L241:M241" si="139">L177*L220</f>
        <v>0.58967901231122122</v>
      </c>
      <c r="M241" s="32">
        <f t="shared" si="139"/>
        <v>0.59592550768194708</v>
      </c>
      <c r="N241" s="32">
        <f t="shared" ref="N241" si="140">N177*N220</f>
        <v>0.60178337593872699</v>
      </c>
      <c r="O241" s="176"/>
      <c r="P241" s="178">
        <v>239</v>
      </c>
      <c r="R241" s="32">
        <v>0.64643960976499337</v>
      </c>
      <c r="S241" s="32">
        <v>-9.6994090442783357E-2</v>
      </c>
      <c r="T241" s="32">
        <v>-0.98213337747842111</v>
      </c>
      <c r="U241" s="32">
        <v>-0.33490691054486271</v>
      </c>
      <c r="V241" s="32">
        <v>-0.16434970515481298</v>
      </c>
      <c r="W241" s="32">
        <v>-0.25970609638667147</v>
      </c>
      <c r="X241" s="32">
        <v>-0.82257181968350224</v>
      </c>
      <c r="Y241" s="32">
        <v>-1.2697411311119908</v>
      </c>
      <c r="Z241" s="32">
        <v>-1.2600891027712393</v>
      </c>
      <c r="AA241" s="32">
        <v>-0.81210506557650119</v>
      </c>
      <c r="AB241" s="32">
        <v>6.1757288731370069E-2</v>
      </c>
      <c r="AC241" s="32">
        <v>-0.1599100779932183</v>
      </c>
      <c r="AD241" s="32">
        <v>-6.5420502114294593E-2</v>
      </c>
      <c r="AE241" s="32">
        <v>-0.58816001735184564</v>
      </c>
      <c r="AF241" s="32">
        <v>-0.54154089571492481</v>
      </c>
      <c r="AG241" s="32">
        <v>-0.39339305532440672</v>
      </c>
      <c r="AH241" s="32">
        <v>-0.69006786571264689</v>
      </c>
      <c r="AI241" s="32">
        <v>-0.99080751423567337</v>
      </c>
      <c r="AJ241" s="32">
        <v>-0.28193756322563329</v>
      </c>
      <c r="AK241" s="32">
        <v>-0.57365444403402821</v>
      </c>
      <c r="AL241" s="32">
        <v>-0.17455442470254706</v>
      </c>
      <c r="AM241" s="32">
        <v>-1.0279781683367619</v>
      </c>
      <c r="AN241" s="32">
        <v>-1.4070082529436567</v>
      </c>
      <c r="AO241" s="32">
        <v>-1.0022982357692141</v>
      </c>
      <c r="AP241" s="32">
        <v>1.0720928459905577</v>
      </c>
      <c r="AQ241" s="32">
        <v>0.20214376031533848</v>
      </c>
      <c r="AR241" s="32">
        <v>-0.32926697568506519</v>
      </c>
      <c r="AS241" s="32">
        <v>-0.57094431938446022</v>
      </c>
      <c r="AT241" s="32">
        <v>-0.80806054409338413</v>
      </c>
      <c r="AU241" s="32">
        <v>-0.50636773366728516</v>
      </c>
      <c r="AV241" s="32">
        <v>7.9565793087216438E-3</v>
      </c>
      <c r="AW241" s="32">
        <v>-0.15682468171340855</v>
      </c>
      <c r="AX241" s="32">
        <v>-0.26875014016772653</v>
      </c>
      <c r="AY241" s="32">
        <v>-3.5229785429638671E-2</v>
      </c>
      <c r="AZ241" s="32">
        <v>-0.5806309913774933</v>
      </c>
      <c r="BA241" s="32">
        <v>-0.38226986181135747</v>
      </c>
      <c r="BB241" s="32">
        <v>-0.61486776733400983</v>
      </c>
      <c r="BC241" s="32">
        <v>-0.14472640789537566</v>
      </c>
      <c r="BD241" s="32">
        <v>-0.75496503838547124</v>
      </c>
      <c r="BE241" s="32">
        <v>-0.23961208133082931</v>
      </c>
      <c r="BF241" s="32">
        <v>-0.67579530730825077</v>
      </c>
      <c r="BG241" s="32">
        <v>-0.37004028740399142</v>
      </c>
      <c r="BH241" s="32">
        <v>-1.0766404125419131</v>
      </c>
      <c r="BI241" s="32">
        <v>-0.93448379612990662</v>
      </c>
      <c r="BJ241" s="32">
        <v>-0.56421266421252059</v>
      </c>
      <c r="BK241" s="32">
        <v>-0.2224970872774075</v>
      </c>
      <c r="BL241" s="32">
        <v>-0.8322014083398831</v>
      </c>
      <c r="BM241" s="32">
        <v>0.5472276258922697</v>
      </c>
      <c r="BN241" s="32">
        <v>-0.67756295605702699</v>
      </c>
      <c r="BO241" s="32">
        <v>-0.51045774176290037</v>
      </c>
      <c r="BP241" s="32">
        <v>-0.90222089405184014</v>
      </c>
      <c r="BQ241" s="32">
        <v>-0.482787714270142</v>
      </c>
      <c r="BR241" s="32">
        <v>6.3063144967877183E-2</v>
      </c>
      <c r="BS241" s="32">
        <v>-8.19477121608959E-2</v>
      </c>
      <c r="BT241" s="59"/>
      <c r="BU241" s="59"/>
      <c r="BV241" s="59"/>
      <c r="BW241" s="59"/>
    </row>
    <row r="242" spans="1:80" outlineLevel="1" x14ac:dyDescent="0.2">
      <c r="B242" s="2">
        <v>228</v>
      </c>
      <c r="E242" t="s">
        <v>140</v>
      </c>
      <c r="F242" s="32"/>
      <c r="G242" s="32">
        <f t="shared" si="107"/>
        <v>1.4795052639010906E-2</v>
      </c>
      <c r="H242" s="32">
        <f t="shared" ref="H242:K243" si="141">H178*H221</f>
        <v>1.1815200028620845E-2</v>
      </c>
      <c r="I242" s="32">
        <f t="shared" si="141"/>
        <v>1.0392493102593523E-2</v>
      </c>
      <c r="J242" s="32">
        <f t="shared" si="141"/>
        <v>8.0529117374113311E-3</v>
      </c>
      <c r="K242" s="32">
        <f t="shared" si="141"/>
        <v>7.8905096272558605E-3</v>
      </c>
      <c r="L242" s="32">
        <f t="shared" ref="L242:M242" si="142">L178*L221</f>
        <v>7.1825944015210339E-3</v>
      </c>
      <c r="M242" s="32">
        <f t="shared" si="142"/>
        <v>6.7629540529538295E-3</v>
      </c>
      <c r="N242" s="32">
        <f t="shared" ref="N242" si="143">N178*N221</f>
        <v>6.1910322791839103E-3</v>
      </c>
      <c r="O242" s="176"/>
      <c r="P242" s="178">
        <v>240</v>
      </c>
      <c r="R242" s="32">
        <v>1.4788156976403474E-2</v>
      </c>
      <c r="S242" s="32">
        <v>8.0160428044933722E-3</v>
      </c>
      <c r="T242" s="32">
        <v>-3.24288054965431E-3</v>
      </c>
      <c r="U242" s="32">
        <v>5.3156697987034231E-3</v>
      </c>
      <c r="V242" s="32">
        <v>6.8286304438336248E-3</v>
      </c>
      <c r="W242" s="32">
        <v>9.0417793323820817E-3</v>
      </c>
      <c r="X242" s="32">
        <v>1.6188964439489882E-2</v>
      </c>
      <c r="Y242" s="32">
        <v>-5.100170786942488E-3</v>
      </c>
      <c r="Z242" s="32">
        <v>4.2199567358385266E-2</v>
      </c>
      <c r="AA242" s="32">
        <v>1.1987318801194514E-2</v>
      </c>
      <c r="AB242" s="32">
        <v>1.4518667889212352E-2</v>
      </c>
      <c r="AC242" s="32">
        <v>1.1556841091616303E-2</v>
      </c>
      <c r="AD242" s="32">
        <v>8.703545854281472E-3</v>
      </c>
      <c r="AE242" s="32">
        <v>2.5351408492555166E-2</v>
      </c>
      <c r="AF242" s="32">
        <v>1.2642423547189389E-2</v>
      </c>
      <c r="AG242" s="32">
        <v>1.3391399100828575E-2</v>
      </c>
      <c r="AH242" s="32">
        <v>1.4607669985474303E-2</v>
      </c>
      <c r="AI242" s="32">
        <v>-1.3164695661827411E-3</v>
      </c>
      <c r="AJ242" s="32">
        <v>2.8159898935745066E-3</v>
      </c>
      <c r="AK242" s="32">
        <v>1.7052418412133546E-2</v>
      </c>
      <c r="AL242" s="32">
        <v>1.1659578987008552E-2</v>
      </c>
      <c r="AM242" s="32">
        <v>-2.8338739485224327E-3</v>
      </c>
      <c r="AN242" s="32">
        <v>5.2617489427947833E-3</v>
      </c>
      <c r="AO242" s="32">
        <v>1.0870063005116854E-3</v>
      </c>
      <c r="AP242" s="32">
        <v>1.0525903974059326E-2</v>
      </c>
      <c r="AQ242" s="32">
        <v>2.0139920930265089E-2</v>
      </c>
      <c r="AR242" s="32">
        <v>4.6980702118670482E-2</v>
      </c>
      <c r="AS242" s="32">
        <v>5.8198243102888384E-3</v>
      </c>
      <c r="AT242" s="32">
        <v>1.4216769519183502E-2</v>
      </c>
      <c r="AU242" s="32">
        <v>1.126459531005297E-2</v>
      </c>
      <c r="AV242" s="32">
        <v>1.503955189123626E-2</v>
      </c>
      <c r="AW242" s="32">
        <v>2.1169943491257601E-2</v>
      </c>
      <c r="AX242" s="32">
        <v>1.2813050766721094E-2</v>
      </c>
      <c r="AY242" s="32">
        <v>2.1264446058156201E-2</v>
      </c>
      <c r="AZ242" s="32">
        <v>2.5518647579318821E-2</v>
      </c>
      <c r="BA242" s="32">
        <v>1.9024647736955893E-3</v>
      </c>
      <c r="BB242" s="32">
        <v>-2.1788135173606803E-3</v>
      </c>
      <c r="BC242" s="32">
        <v>2.4021993091024058E-2</v>
      </c>
      <c r="BD242" s="32">
        <v>1.6209350057880833E-2</v>
      </c>
      <c r="BE242" s="32">
        <v>1.7399756704323407E-2</v>
      </c>
      <c r="BF242" s="32">
        <v>1.1813171956596169E-2</v>
      </c>
      <c r="BG242" s="32">
        <v>3.7822160653977828E-3</v>
      </c>
      <c r="BH242" s="32">
        <v>5.2197814307636406E-3</v>
      </c>
      <c r="BI242" s="32">
        <v>2.5921771713286581E-3</v>
      </c>
      <c r="BJ242" s="32">
        <v>7.136599503620996E-3</v>
      </c>
      <c r="BK242" s="32">
        <v>3.7063099191929818E-3</v>
      </c>
      <c r="BL242" s="32">
        <v>2.7229379683888638E-2</v>
      </c>
      <c r="BM242" s="32">
        <v>1.4795052639010906E-2</v>
      </c>
      <c r="BN242" s="32">
        <v>2.3180232373940013E-2</v>
      </c>
      <c r="BO242" s="32">
        <v>1.722768620597051E-2</v>
      </c>
      <c r="BP242" s="32">
        <v>1.3952799639109215E-2</v>
      </c>
      <c r="BQ242" s="32">
        <v>1.0315621915308257E-2</v>
      </c>
      <c r="BR242" s="32">
        <v>1.7849520230137601E-2</v>
      </c>
      <c r="BS242" s="32">
        <v>1.3639646857312343E-2</v>
      </c>
      <c r="BT242" s="59"/>
      <c r="BU242" s="59"/>
      <c r="BV242" s="59"/>
      <c r="BW242" s="59"/>
    </row>
    <row r="243" spans="1:80" outlineLevel="1" x14ac:dyDescent="0.2">
      <c r="B243" s="2">
        <v>229</v>
      </c>
      <c r="E243" t="s">
        <v>141</v>
      </c>
      <c r="F243" s="32"/>
      <c r="G243" s="32">
        <f t="shared" si="107"/>
        <v>0.26993237893036803</v>
      </c>
      <c r="H243" s="32">
        <f t="shared" si="141"/>
        <v>0.28680315261351602</v>
      </c>
      <c r="I243" s="32">
        <f t="shared" si="141"/>
        <v>0.30367392629666401</v>
      </c>
      <c r="J243" s="32">
        <f t="shared" si="141"/>
        <v>0.32054469997981205</v>
      </c>
      <c r="K243" s="32">
        <f t="shared" si="141"/>
        <v>0.33741547366296004</v>
      </c>
      <c r="L243" s="32">
        <f t="shared" ref="L243:M243" si="144">L179*L222</f>
        <v>0.35428624734610803</v>
      </c>
      <c r="M243" s="32">
        <f t="shared" si="144"/>
        <v>0.37115702102925607</v>
      </c>
      <c r="N243" s="32">
        <f t="shared" ref="N243" si="145">N179*N222</f>
        <v>0.38802779471240406</v>
      </c>
      <c r="O243" s="176"/>
      <c r="P243" s="178">
        <v>241</v>
      </c>
      <c r="R243" s="32">
        <v>0.26858803308014295</v>
      </c>
      <c r="S243" s="32">
        <v>0.26796040902762458</v>
      </c>
      <c r="T243" s="32">
        <v>0.27215891295346356</v>
      </c>
      <c r="U243" s="32">
        <v>0.27128833462106533</v>
      </c>
      <c r="V243" s="32">
        <v>0.2733919945894322</v>
      </c>
      <c r="W243" s="32">
        <v>0.27051521804846784</v>
      </c>
      <c r="X243" s="32">
        <v>0.27469597227267795</v>
      </c>
      <c r="Y243" s="32">
        <v>0.27885146395648153</v>
      </c>
      <c r="Z243" s="32">
        <v>0.27862498068148844</v>
      </c>
      <c r="AA243" s="32">
        <v>0.27529955182496207</v>
      </c>
      <c r="AB243" s="32">
        <v>0.27163454385412661</v>
      </c>
      <c r="AC243" s="32">
        <v>0.27701196274994988</v>
      </c>
      <c r="AD243" s="32">
        <v>0.27129640757501661</v>
      </c>
      <c r="AE243" s="32">
        <v>0.27120666177680625</v>
      </c>
      <c r="AF243" s="32">
        <v>0.27387608210728254</v>
      </c>
      <c r="AG243" s="32">
        <v>0.27311097674044216</v>
      </c>
      <c r="AH243" s="32">
        <v>0.27103061307052628</v>
      </c>
      <c r="AI243" s="32">
        <v>0.27509540251043951</v>
      </c>
      <c r="AJ243" s="32">
        <v>0.27458335541357498</v>
      </c>
      <c r="AK243" s="32">
        <v>0.26977282466109415</v>
      </c>
      <c r="AL243" s="32">
        <v>0.27608126310202896</v>
      </c>
      <c r="AM243" s="32">
        <v>0.27204399992539391</v>
      </c>
      <c r="AN243" s="32">
        <v>0.26916928752676234</v>
      </c>
      <c r="AO243" s="32">
        <v>0.27810400402023994</v>
      </c>
      <c r="AP243" s="32">
        <v>0.27165814281072626</v>
      </c>
      <c r="AQ243" s="32">
        <v>0.27053669700148264</v>
      </c>
      <c r="AR243" s="32">
        <v>0.26896849089012204</v>
      </c>
      <c r="AS243" s="32">
        <v>0.27399651780046019</v>
      </c>
      <c r="AT243" s="32">
        <v>0.27077276083613205</v>
      </c>
      <c r="AU243" s="32">
        <v>0.27007123150426571</v>
      </c>
      <c r="AV243" s="32">
        <v>0.27146021419782446</v>
      </c>
      <c r="AW243" s="32">
        <v>0.27600736566210138</v>
      </c>
      <c r="AX243" s="32">
        <v>0.27709185515389778</v>
      </c>
      <c r="AY243" s="32">
        <v>0.26279158235324329</v>
      </c>
      <c r="AZ243" s="32">
        <v>0.27038246084180106</v>
      </c>
      <c r="BA243" s="32">
        <v>0.27305021620299103</v>
      </c>
      <c r="BB243" s="32">
        <v>0.28216618889452982</v>
      </c>
      <c r="BC243" s="32">
        <v>0.27447477211050864</v>
      </c>
      <c r="BD243" s="32">
        <v>0.2750479291788443</v>
      </c>
      <c r="BE243" s="32">
        <v>0.27124695590039172</v>
      </c>
      <c r="BF243" s="32">
        <v>0.2746743291536673</v>
      </c>
      <c r="BG243" s="32">
        <v>0.27314037300752236</v>
      </c>
      <c r="BH243" s="32">
        <v>0.27286649856249662</v>
      </c>
      <c r="BI243" s="32">
        <v>0.27027857876734362</v>
      </c>
      <c r="BJ243" s="32">
        <v>0.27000019930294261</v>
      </c>
      <c r="BK243" s="32">
        <v>0.27642572354327366</v>
      </c>
      <c r="BL243" s="32">
        <v>0.27076780857153326</v>
      </c>
      <c r="BM243" s="32">
        <v>0.26993237893036803</v>
      </c>
      <c r="BN243" s="32">
        <v>0.26820064851605785</v>
      </c>
      <c r="BO243" s="32">
        <v>0.27109072305180443</v>
      </c>
      <c r="BP243" s="32">
        <v>0.26938777760795546</v>
      </c>
      <c r="BQ243" s="32">
        <v>0.27127385159799144</v>
      </c>
      <c r="BR243" s="32">
        <v>0.27504165114479218</v>
      </c>
      <c r="BS243" s="32">
        <v>0.27194103040426143</v>
      </c>
      <c r="BT243" s="59"/>
      <c r="BU243" s="59"/>
      <c r="BV243" s="59"/>
      <c r="BW243" s="59"/>
    </row>
    <row r="244" spans="1:80" outlineLevel="1" x14ac:dyDescent="0.2">
      <c r="B244" s="2">
        <v>230</v>
      </c>
      <c r="E244"/>
      <c r="P244" s="178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 s="59"/>
      <c r="BU244" s="59"/>
      <c r="BV244" s="59"/>
      <c r="BW244" s="59"/>
    </row>
    <row r="245" spans="1:80" outlineLevel="1" x14ac:dyDescent="0.2">
      <c r="B245" s="2">
        <v>231</v>
      </c>
      <c r="E245" t="s">
        <v>144</v>
      </c>
      <c r="F245" s="26"/>
      <c r="G245" s="26">
        <f>HLOOKUP($E$3,$Q$3:$BY$269,P245,FALSE)</f>
        <v>15.079727103863135</v>
      </c>
      <c r="H245" s="26">
        <f t="shared" ref="H245:K245" si="146">SUM(H226:H243)</f>
        <v>15.216270466915637</v>
      </c>
      <c r="I245" s="26">
        <f t="shared" si="146"/>
        <v>15.248396623350056</v>
      </c>
      <c r="J245" s="26">
        <f t="shared" si="146"/>
        <v>15.260846687923907</v>
      </c>
      <c r="K245" s="26">
        <f t="shared" si="146"/>
        <v>15.298180613985675</v>
      </c>
      <c r="L245" s="26">
        <f t="shared" ref="L245:M245" si="147">SUM(L226:L243)</f>
        <v>15.331951344902565</v>
      </c>
      <c r="M245" s="26">
        <f t="shared" si="147"/>
        <v>15.366455110343274</v>
      </c>
      <c r="N245" s="26">
        <f t="shared" ref="N245" si="148">SUM(N226:N243)</f>
        <v>15.399500187056892</v>
      </c>
      <c r="O245" s="172"/>
      <c r="P245" s="178">
        <v>243</v>
      </c>
      <c r="R245" s="26">
        <v>15.450965450802702</v>
      </c>
      <c r="S245" s="26">
        <v>11.704012518595048</v>
      </c>
      <c r="T245" s="26">
        <v>9.4296334293678594</v>
      </c>
      <c r="U245" s="26">
        <v>12.205082019516221</v>
      </c>
      <c r="V245" s="26">
        <v>12.757101136086103</v>
      </c>
      <c r="W245" s="26">
        <v>12.119144434751808</v>
      </c>
      <c r="X245" s="26">
        <v>10.609275470311134</v>
      </c>
      <c r="Y245" s="26">
        <v>8.819970406573491</v>
      </c>
      <c r="Z245" s="26">
        <v>9.6149579007489034</v>
      </c>
      <c r="AA245" s="26">
        <v>10.902279026260841</v>
      </c>
      <c r="AB245" s="26">
        <v>13.503840426194776</v>
      </c>
      <c r="AC245" s="26">
        <v>12.738296613241623</v>
      </c>
      <c r="AD245" s="26">
        <v>13.08620425496234</v>
      </c>
      <c r="AE245" s="26">
        <v>11.510712403709844</v>
      </c>
      <c r="AF245" s="26">
        <v>11.726383665322624</v>
      </c>
      <c r="AG245" s="26">
        <v>11.92419727749038</v>
      </c>
      <c r="AH245" s="26">
        <v>11.54825014252086</v>
      </c>
      <c r="AI245" s="26">
        <v>9.9599052982447365</v>
      </c>
      <c r="AJ245" s="26">
        <v>12.402261612823738</v>
      </c>
      <c r="AK245" s="26">
        <v>11.146686232363409</v>
      </c>
      <c r="AL245" s="26">
        <v>12.051448416410938</v>
      </c>
      <c r="AM245" s="26">
        <v>9.6476939903818604</v>
      </c>
      <c r="AN245" s="26">
        <v>8.889882028459315</v>
      </c>
      <c r="AO245" s="26">
        <v>10.233012119276058</v>
      </c>
      <c r="AP245" s="26">
        <v>15.946694183442904</v>
      </c>
      <c r="AQ245" s="26">
        <v>14.113070260432169</v>
      </c>
      <c r="AR245" s="26">
        <v>11.770681469885835</v>
      </c>
      <c r="AS245" s="26">
        <v>11.823236276754672</v>
      </c>
      <c r="AT245" s="26">
        <v>10.900667691001543</v>
      </c>
      <c r="AU245" s="26">
        <v>11.408455267346097</v>
      </c>
      <c r="AV245" s="26">
        <v>13.503702039970362</v>
      </c>
      <c r="AW245" s="26">
        <v>12.432294161356365</v>
      </c>
      <c r="AX245" s="26">
        <v>12.322841091424262</v>
      </c>
      <c r="AY245" s="26">
        <v>12.791737103845534</v>
      </c>
      <c r="AZ245" s="26">
        <v>11.061171890118446</v>
      </c>
      <c r="BA245" s="26">
        <v>11.995706641871935</v>
      </c>
      <c r="BB245" s="26">
        <v>10.754767485990413</v>
      </c>
      <c r="BC245" s="26">
        <v>12.822811034712826</v>
      </c>
      <c r="BD245" s="26">
        <v>11.028687099663207</v>
      </c>
      <c r="BE245" s="26">
        <v>12.510645051993087</v>
      </c>
      <c r="BF245" s="26">
        <v>11.162044316436742</v>
      </c>
      <c r="BG245" s="26">
        <v>12.127246342058239</v>
      </c>
      <c r="BH245" s="26">
        <v>10.089724872875651</v>
      </c>
      <c r="BI245" s="26">
        <v>10.331800532267479</v>
      </c>
      <c r="BJ245" s="26">
        <v>10.143627174172305</v>
      </c>
      <c r="BK245" s="26">
        <v>12.547861032136764</v>
      </c>
      <c r="BL245" s="26">
        <v>10.667214367981002</v>
      </c>
      <c r="BM245" s="26">
        <v>15.079727103863135</v>
      </c>
      <c r="BN245" s="26">
        <v>11.218787380202166</v>
      </c>
      <c r="BO245" s="26">
        <v>11.754773484828721</v>
      </c>
      <c r="BP245" s="26">
        <v>10.172797564787889</v>
      </c>
      <c r="BQ245" s="26">
        <v>11.812760651822359</v>
      </c>
      <c r="BR245" s="26">
        <v>13.620754541736744</v>
      </c>
      <c r="BS245" s="26">
        <v>13.190446728670757</v>
      </c>
      <c r="BT245" s="59"/>
      <c r="BU245" s="59"/>
      <c r="BV245" s="59"/>
      <c r="BW245" s="59"/>
    </row>
    <row r="246" spans="1:80" outlineLevel="1" x14ac:dyDescent="0.2">
      <c r="B246" s="2">
        <v>232</v>
      </c>
      <c r="E246" t="s">
        <v>145</v>
      </c>
      <c r="F246" s="6"/>
      <c r="G246" s="6">
        <f>HLOOKUP($E$3,$Q$3:$BY$269,P246,FALSE)</f>
        <v>3540317.9726659902</v>
      </c>
      <c r="H246" s="6">
        <f t="shared" ref="H246:K246" si="149">EXP(H245)</f>
        <v>4058282.7207568432</v>
      </c>
      <c r="I246" s="6">
        <f t="shared" si="149"/>
        <v>4190776.6107457457</v>
      </c>
      <c r="J246" s="6">
        <f t="shared" si="149"/>
        <v>4243278.1960661532</v>
      </c>
      <c r="K246" s="6">
        <f t="shared" si="149"/>
        <v>4404690.7650242969</v>
      </c>
      <c r="L246" s="6">
        <f t="shared" ref="L246:M246" si="150">EXP(L245)</f>
        <v>4555980.5976472013</v>
      </c>
      <c r="M246" s="6">
        <f t="shared" si="150"/>
        <v>4715922.5153600276</v>
      </c>
      <c r="N246" s="6">
        <f t="shared" ref="N246" si="151">EXP(N245)</f>
        <v>4874363.9741274416</v>
      </c>
      <c r="O246" s="62"/>
      <c r="P246" s="178">
        <v>244</v>
      </c>
      <c r="R246" s="6">
        <v>5131791.881528452</v>
      </c>
      <c r="S246" s="6">
        <v>121056.48315510666</v>
      </c>
      <c r="T246" s="6">
        <v>12451.961371544719</v>
      </c>
      <c r="U246" s="6">
        <v>199801.97289880266</v>
      </c>
      <c r="V246" s="6">
        <v>347007.31385059329</v>
      </c>
      <c r="W246" s="6">
        <v>183348.58110610608</v>
      </c>
      <c r="X246" s="6">
        <v>40508.83876161831</v>
      </c>
      <c r="Y246" s="6">
        <v>6768.0643320910849</v>
      </c>
      <c r="Z246" s="6">
        <v>14987.291696376909</v>
      </c>
      <c r="AA246" s="6">
        <v>54299.973954403838</v>
      </c>
      <c r="AB246" s="6">
        <v>732223.02550873964</v>
      </c>
      <c r="AC246" s="6">
        <v>340542.97676407039</v>
      </c>
      <c r="AD246" s="6">
        <v>482243.40488782892</v>
      </c>
      <c r="AE246" s="6">
        <v>99778.938575422275</v>
      </c>
      <c r="AF246" s="6">
        <v>123795.17512396365</v>
      </c>
      <c r="AG246" s="6">
        <v>150873.53939985638</v>
      </c>
      <c r="AH246" s="6">
        <v>103595.60058611614</v>
      </c>
      <c r="AI246" s="6">
        <v>21160.791658494894</v>
      </c>
      <c r="AJ246" s="6">
        <v>243351.36217055857</v>
      </c>
      <c r="AK246" s="6">
        <v>69333.6912570563</v>
      </c>
      <c r="AL246" s="6">
        <v>171347.41076825009</v>
      </c>
      <c r="AM246" s="6">
        <v>15486.035949787103</v>
      </c>
      <c r="AN246" s="6">
        <v>7258.1628763286817</v>
      </c>
      <c r="AO246" s="6">
        <v>27806.139462637646</v>
      </c>
      <c r="AP246" s="6">
        <v>8424832.7590086609</v>
      </c>
      <c r="AQ246" s="6">
        <v>1346568.7664315244</v>
      </c>
      <c r="AR246" s="6">
        <v>129402.30448401457</v>
      </c>
      <c r="AS246" s="6">
        <v>136384.89485878163</v>
      </c>
      <c r="AT246" s="6">
        <v>54212.548946207127</v>
      </c>
      <c r="AU246" s="6">
        <v>90080.164303599842</v>
      </c>
      <c r="AV246" s="6">
        <v>732121.70293979615</v>
      </c>
      <c r="AW246" s="6">
        <v>250770.67657713234</v>
      </c>
      <c r="AX246" s="6">
        <v>224771.83307097157</v>
      </c>
      <c r="AY246" s="6">
        <v>359236.81573253986</v>
      </c>
      <c r="AZ246" s="6">
        <v>63651.100271868389</v>
      </c>
      <c r="BA246" s="6">
        <v>162057.52469132509</v>
      </c>
      <c r="BB246" s="6">
        <v>46852.867229206066</v>
      </c>
      <c r="BC246" s="6">
        <v>370574.96380622528</v>
      </c>
      <c r="BD246" s="6">
        <v>61616.631173415124</v>
      </c>
      <c r="BE246" s="6">
        <v>271209.00858502334</v>
      </c>
      <c r="BF246" s="6">
        <v>70406.742832948657</v>
      </c>
      <c r="BG246" s="6">
        <v>184840.08818238592</v>
      </c>
      <c r="BH246" s="6">
        <v>24094.162563943482</v>
      </c>
      <c r="BI246" s="6">
        <v>30693.32650528978</v>
      </c>
      <c r="BJ246" s="6">
        <v>25428.533131986635</v>
      </c>
      <c r="BK246" s="6">
        <v>281492.4856196256</v>
      </c>
      <c r="BL246" s="6">
        <v>42925.200984563366</v>
      </c>
      <c r="BM246" s="6">
        <v>3540317.9726659902</v>
      </c>
      <c r="BN246" s="6">
        <v>74517.358721674158</v>
      </c>
      <c r="BO246" s="6">
        <v>127360.06161048003</v>
      </c>
      <c r="BP246" s="6">
        <v>26181.218061317388</v>
      </c>
      <c r="BQ246" s="6">
        <v>134963.63514290992</v>
      </c>
      <c r="BR246" s="6">
        <v>823035.44085288607</v>
      </c>
      <c r="BS246" s="6">
        <v>535227.26425051317</v>
      </c>
      <c r="BT246" s="59"/>
      <c r="BU246" s="59"/>
      <c r="BV246" s="59"/>
      <c r="BW246" s="59"/>
    </row>
    <row r="247" spans="1:80" outlineLevel="1" x14ac:dyDescent="0.2">
      <c r="B247" s="2">
        <v>233</v>
      </c>
      <c r="E247" t="s">
        <v>146</v>
      </c>
      <c r="F247" s="15"/>
      <c r="G247" s="15">
        <f>HLOOKUP($E$3,$Q$3:$BY$269,P247,FALSE)</f>
        <v>172.89357908546566</v>
      </c>
      <c r="H247" s="15">
        <f t="shared" ref="H247:K247" si="152">H137</f>
        <v>174.77619249782043</v>
      </c>
      <c r="I247" s="15">
        <f t="shared" si="152"/>
        <v>176.12892502487978</v>
      </c>
      <c r="J247" s="15">
        <f t="shared" si="152"/>
        <v>177.50810243956875</v>
      </c>
      <c r="K247" s="15">
        <f t="shared" si="152"/>
        <v>178.57635259993873</v>
      </c>
      <c r="L247" s="15">
        <f t="shared" ref="L247:M247" si="153">L137</f>
        <v>179.65103152828857</v>
      </c>
      <c r="M247" s="15">
        <f t="shared" si="153"/>
        <v>180.73217791317578</v>
      </c>
      <c r="N247" s="15">
        <f t="shared" ref="N247" si="154">N137</f>
        <v>181.81983067598694</v>
      </c>
      <c r="O247" s="168"/>
      <c r="P247" s="178">
        <v>245</v>
      </c>
      <c r="R247" s="15">
        <v>172.89357908546566</v>
      </c>
      <c r="S247" s="15">
        <v>137.12320605511192</v>
      </c>
      <c r="T247" s="15">
        <v>145.57602335742311</v>
      </c>
      <c r="U247" s="15">
        <v>157.61409608671971</v>
      </c>
      <c r="V247" s="15">
        <v>166.09102312773385</v>
      </c>
      <c r="W247" s="15">
        <v>145.79344989522173</v>
      </c>
      <c r="X247" s="15">
        <v>155.26541211645599</v>
      </c>
      <c r="Y247" s="15">
        <v>147.48625763811634</v>
      </c>
      <c r="Z247" s="15">
        <v>171.56509403215301</v>
      </c>
      <c r="AA247" s="15">
        <v>176.96369433915316</v>
      </c>
      <c r="AB247" s="15">
        <v>173.71728797235838</v>
      </c>
      <c r="AC247" s="15">
        <v>150.58674217505447</v>
      </c>
      <c r="AD247" s="15">
        <v>176.96369433915316</v>
      </c>
      <c r="AE247" s="15">
        <v>140.64941843198517</v>
      </c>
      <c r="AF247" s="15">
        <v>151.49594244468889</v>
      </c>
      <c r="AG247" s="15">
        <v>176.96369433915316</v>
      </c>
      <c r="AH247" s="15">
        <v>147.99762098912657</v>
      </c>
      <c r="AI247" s="15">
        <v>145.57602335742311</v>
      </c>
      <c r="AJ247" s="15">
        <v>147.48625763811634</v>
      </c>
      <c r="AK247" s="15">
        <v>166.09102312773385</v>
      </c>
      <c r="AL247" s="15">
        <v>169.49230110659892</v>
      </c>
      <c r="AM247" s="15">
        <v>147.48625763811634</v>
      </c>
      <c r="AN247" s="15">
        <v>134.46156356247278</v>
      </c>
      <c r="AO247" s="15">
        <v>134.46156356247278</v>
      </c>
      <c r="AP247" s="15">
        <v>163.63149581335267</v>
      </c>
      <c r="AQ247" s="15">
        <v>171.56509403215301</v>
      </c>
      <c r="AR247" s="15">
        <v>162.21176121356152</v>
      </c>
      <c r="AS247" s="15">
        <v>140.54646147703096</v>
      </c>
      <c r="AT247" s="15">
        <v>148.52187618710036</v>
      </c>
      <c r="AU247" s="15">
        <v>149.85910899311455</v>
      </c>
      <c r="AV247" s="15">
        <v>151.49594244468889</v>
      </c>
      <c r="AW247" s="15">
        <v>166.09102312773385</v>
      </c>
      <c r="AX247" s="15">
        <v>167.55267014951392</v>
      </c>
      <c r="AY247" s="15">
        <v>145.79344989522173</v>
      </c>
      <c r="AZ247" s="15">
        <v>145.79344989522173</v>
      </c>
      <c r="BA247" s="15">
        <v>137.50645677266763</v>
      </c>
      <c r="BB247" s="15">
        <v>152.95990104584655</v>
      </c>
      <c r="BC247" s="15">
        <v>169.49230110659892</v>
      </c>
      <c r="BD247" s="15">
        <v>167.55267014951392</v>
      </c>
      <c r="BE247" s="15">
        <v>172.89357908546566</v>
      </c>
      <c r="BF247" s="15">
        <v>126.54375010433527</v>
      </c>
      <c r="BG247" s="15">
        <v>137.12320605511192</v>
      </c>
      <c r="BH247" s="15">
        <v>126.54375010433527</v>
      </c>
      <c r="BI247" s="15">
        <v>146.31768837623451</v>
      </c>
      <c r="BJ247" s="15">
        <v>145.57602335742311</v>
      </c>
      <c r="BK247" s="15">
        <v>145.57602335742311</v>
      </c>
      <c r="BL247" s="15">
        <v>156.03172316260927</v>
      </c>
      <c r="BM247" s="15">
        <v>172.89357908546566</v>
      </c>
      <c r="BN247" s="15">
        <v>162.21176121356152</v>
      </c>
      <c r="BO247" s="15">
        <v>145.79344989522173</v>
      </c>
      <c r="BP247" s="15">
        <v>147.28424066014412</v>
      </c>
      <c r="BQ247" s="15">
        <v>133.22294420640915</v>
      </c>
      <c r="BR247" s="15">
        <v>140.54646147703096</v>
      </c>
      <c r="BS247" s="15">
        <v>161.34553711387917</v>
      </c>
      <c r="BT247" s="59"/>
      <c r="BU247" s="59"/>
      <c r="BV247" s="59"/>
      <c r="BW247" s="59"/>
    </row>
    <row r="248" spans="1:80" x14ac:dyDescent="0.2">
      <c r="B248" s="2">
        <v>234</v>
      </c>
      <c r="E248" s="8" t="s">
        <v>147</v>
      </c>
      <c r="F248" s="6"/>
      <c r="G248" s="6">
        <f>HLOOKUP($E$3,$Q$3:$BY$269,P248,FALSE)</f>
        <v>612098245.39482284</v>
      </c>
      <c r="H248" s="6">
        <f t="shared" ref="H248:K248" si="155">H246*H247</f>
        <v>709291202.01357651</v>
      </c>
      <c r="I248" s="6">
        <f t="shared" si="155"/>
        <v>738116979.47005725</v>
      </c>
      <c r="J248" s="6">
        <f t="shared" si="155"/>
        <v>753216260.70689917</v>
      </c>
      <c r="K248" s="6">
        <f t="shared" si="155"/>
        <v>786573611.1486727</v>
      </c>
      <c r="L248" s="6">
        <f>L246*L247</f>
        <v>818486613.99018836</v>
      </c>
      <c r="M248" s="6">
        <f t="shared" ref="M248" si="156">M246*M247</f>
        <v>852318947.07079995</v>
      </c>
      <c r="N248" s="6">
        <f t="shared" ref="N248" si="157">N246*N247</f>
        <v>886256032.42898226</v>
      </c>
      <c r="O248" s="62"/>
      <c r="P248" s="178">
        <v>246</v>
      </c>
      <c r="R248" s="138">
        <v>887253865.51919007</v>
      </c>
      <c r="S248" s="138">
        <v>16599653.083984876</v>
      </c>
      <c r="T248" s="138">
        <v>1812707.0194697245</v>
      </c>
      <c r="U248" s="138">
        <v>31491607.35478805</v>
      </c>
      <c r="V248" s="138">
        <v>57634799.790251687</v>
      </c>
      <c r="W248" s="138">
        <v>26731022.172853075</v>
      </c>
      <c r="X248" s="138">
        <v>6289621.5446817335</v>
      </c>
      <c r="Y248" s="138">
        <v>998196.47979413159</v>
      </c>
      <c r="Z248" s="138">
        <v>2571296.1091762106</v>
      </c>
      <c r="AA248" s="138">
        <v>9609123.9934910983</v>
      </c>
      <c r="AB248" s="138">
        <v>127199798.18229324</v>
      </c>
      <c r="AC248" s="138">
        <v>51281257.441496633</v>
      </c>
      <c r="AD248" s="138">
        <v>85339574.499642238</v>
      </c>
      <c r="AE248" s="138">
        <v>14033849.682393914</v>
      </c>
      <c r="AF248" s="138">
        <v>18754466.72551018</v>
      </c>
      <c r="AG248" s="138">
        <v>26699138.910222366</v>
      </c>
      <c r="AH248" s="138">
        <v>15331902.431684956</v>
      </c>
      <c r="AI248" s="138">
        <v>3080503.9007386169</v>
      </c>
      <c r="AJ248" s="138">
        <v>35890981.697673559</v>
      </c>
      <c r="AK248" s="138">
        <v>11515703.718106896</v>
      </c>
      <c r="AL248" s="138">
        <v>29042066.939768333</v>
      </c>
      <c r="AM248" s="138">
        <v>2283977.4878834323</v>
      </c>
      <c r="AN248" s="138">
        <v>975943.92894224927</v>
      </c>
      <c r="AO248" s="138">
        <v>3738856.9887824343</v>
      </c>
      <c r="AP248" s="138">
        <v>1378567986.3339221</v>
      </c>
      <c r="AQ248" s="138">
        <v>231024197.03358477</v>
      </c>
      <c r="AR248" s="138">
        <v>20990575.715445552</v>
      </c>
      <c r="AS248" s="138">
        <v>19168414.371318668</v>
      </c>
      <c r="AT248" s="138">
        <v>8051749.4823756935</v>
      </c>
      <c r="AU248" s="138">
        <v>13499333.160490835</v>
      </c>
      <c r="AV248" s="138">
        <v>110913467.37107497</v>
      </c>
      <c r="AW248" s="138">
        <v>41650758.243129954</v>
      </c>
      <c r="AX248" s="138">
        <v>37661120.805442102</v>
      </c>
      <c r="AY248" s="138">
        <v>52374374.695021048</v>
      </c>
      <c r="AZ248" s="138">
        <v>9279913.4982623775</v>
      </c>
      <c r="BA248" s="138">
        <v>22283956.013653211</v>
      </c>
      <c r="BB248" s="138">
        <v>7166609.9350935463</v>
      </c>
      <c r="BC248" s="138">
        <v>62809603.348011732</v>
      </c>
      <c r="BD248" s="138">
        <v>10324031.078723481</v>
      </c>
      <c r="BE248" s="138">
        <v>46890296.174485467</v>
      </c>
      <c r="BF248" s="138">
        <v>8909533.2707128543</v>
      </c>
      <c r="BG248" s="138">
        <v>25345865.499078363</v>
      </c>
      <c r="BH248" s="138">
        <v>3048965.6864648941</v>
      </c>
      <c r="BI248" s="138">
        <v>4490976.5828310093</v>
      </c>
      <c r="BJ248" s="138">
        <v>3701784.7331670937</v>
      </c>
      <c r="BK248" s="138">
        <v>40978556.661501706</v>
      </c>
      <c r="BL248" s="138">
        <v>6697693.0767227542</v>
      </c>
      <c r="BM248" s="138">
        <v>612098245.39482284</v>
      </c>
      <c r="BN248" s="138">
        <v>12087591.999225514</v>
      </c>
      <c r="BO248" s="138">
        <v>18568262.761059873</v>
      </c>
      <c r="BP248" s="138">
        <v>3856080.8217187822</v>
      </c>
      <c r="BQ248" s="138">
        <v>17980252.83453805</v>
      </c>
      <c r="BR248" s="138">
        <v>115674718.88206135</v>
      </c>
      <c r="BS248" s="138">
        <v>86356530.42849119</v>
      </c>
      <c r="BT248" s="59"/>
      <c r="BU248" s="59"/>
      <c r="BV248" s="59"/>
      <c r="BW248" s="59"/>
    </row>
    <row r="249" spans="1:80" x14ac:dyDescent="0.2">
      <c r="B249" s="2">
        <v>235</v>
      </c>
      <c r="P249" s="178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 s="59"/>
      <c r="BU249" s="59"/>
      <c r="BV249" s="59"/>
      <c r="BW249" s="59"/>
    </row>
    <row r="250" spans="1:80" x14ac:dyDescent="0.2">
      <c r="B250" s="2">
        <v>236</v>
      </c>
      <c r="E250"/>
      <c r="P250" s="178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 s="59"/>
      <c r="BU250" s="59"/>
      <c r="BV250" s="59"/>
      <c r="BW250" s="59"/>
    </row>
    <row r="251" spans="1:80" x14ac:dyDescent="0.2">
      <c r="E251"/>
      <c r="P251" s="178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 s="59"/>
      <c r="BU251" s="59"/>
      <c r="BV251" s="59"/>
      <c r="BW251" s="59"/>
    </row>
    <row r="252" spans="1:80" x14ac:dyDescent="0.2">
      <c r="E252"/>
      <c r="P252" s="178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 s="59"/>
      <c r="BU252" s="59"/>
      <c r="BV252" s="59"/>
      <c r="BW252" s="59"/>
    </row>
    <row r="253" spans="1:80" ht="13.5" thickBot="1" x14ac:dyDescent="0.25">
      <c r="A253" s="207" t="s">
        <v>148</v>
      </c>
      <c r="B253" s="207"/>
      <c r="C253" s="207"/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62"/>
      <c r="P253" s="178">
        <v>251</v>
      </c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107"/>
      <c r="BQ253" s="107"/>
      <c r="BR253" s="107"/>
      <c r="BS253" s="107"/>
      <c r="BT253" s="59"/>
      <c r="BU253" s="59"/>
      <c r="BV253" s="59"/>
      <c r="BW253" s="59"/>
      <c r="BX253" s="6"/>
      <c r="BY253" s="6"/>
      <c r="BZ253" s="6"/>
      <c r="CA253" s="6"/>
      <c r="CB253" s="6"/>
    </row>
    <row r="254" spans="1:80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"/>
      <c r="O254" s="62"/>
      <c r="P254" s="178">
        <v>252</v>
      </c>
      <c r="R254" s="2"/>
      <c r="S254" s="2"/>
      <c r="T254" s="2"/>
      <c r="U254" s="2"/>
      <c r="V254" s="2"/>
      <c r="W254" s="2"/>
      <c r="X254" s="2"/>
      <c r="Y254" s="2"/>
      <c r="Z254" s="2"/>
      <c r="AA254" s="107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59"/>
      <c r="BU254" s="59"/>
      <c r="BV254" s="59"/>
      <c r="BW254" s="59"/>
      <c r="BX254" s="6"/>
      <c r="BY254" s="6"/>
      <c r="BZ254" s="6"/>
      <c r="CA254" s="6"/>
      <c r="CB254" s="6"/>
    </row>
    <row r="255" spans="1:80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"/>
      <c r="O255" s="62"/>
      <c r="P255" s="178">
        <v>253</v>
      </c>
      <c r="R255" s="2"/>
      <c r="S255" s="2"/>
      <c r="T255" s="2"/>
      <c r="U255" s="2"/>
      <c r="V255" s="2"/>
      <c r="W255" s="2"/>
      <c r="X255" s="2"/>
      <c r="Y255" s="2"/>
      <c r="Z255" s="2"/>
      <c r="AA255" s="107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59"/>
      <c r="BU255" s="59"/>
      <c r="BV255" s="59"/>
      <c r="BW255" s="59"/>
      <c r="BX255" s="6"/>
      <c r="BY255" s="6"/>
      <c r="BZ255" s="6"/>
      <c r="CA255" s="6"/>
      <c r="CB255" s="6"/>
    </row>
    <row r="256" spans="1:80" x14ac:dyDescent="0.2">
      <c r="A256" s="2"/>
      <c r="B256" s="2">
        <v>237</v>
      </c>
      <c r="C256" s="9" t="s">
        <v>93</v>
      </c>
      <c r="D256" s="2"/>
      <c r="F256" s="38"/>
      <c r="G256" s="38">
        <f t="shared" ref="G256" si="158">G121</f>
        <v>1037345774.5738902</v>
      </c>
      <c r="H256" s="38">
        <f t="shared" ref="H256:K256" si="159">H121</f>
        <v>1246490765.2003086</v>
      </c>
      <c r="I256" s="38">
        <f t="shared" si="159"/>
        <v>1324654179.863106</v>
      </c>
      <c r="J256" s="38">
        <f t="shared" si="159"/>
        <v>1371647065.4846499</v>
      </c>
      <c r="K256" s="38">
        <f t="shared" si="159"/>
        <v>1452806959.7921937</v>
      </c>
      <c r="L256" s="38">
        <f t="shared" ref="L256:M256" si="160">L121</f>
        <v>1536397240.4123919</v>
      </c>
      <c r="M256" s="38">
        <f t="shared" si="160"/>
        <v>1233778578.4059289</v>
      </c>
      <c r="N256" s="38">
        <f t="shared" ref="N256" si="161">N121</f>
        <v>1312215606.684166</v>
      </c>
      <c r="O256" s="38"/>
      <c r="P256" s="178">
        <v>254</v>
      </c>
      <c r="R256" s="38">
        <v>810275415.80071235</v>
      </c>
      <c r="S256" s="38">
        <v>30568433.597823426</v>
      </c>
      <c r="T256" s="38">
        <v>1777935.2029196154</v>
      </c>
      <c r="U256" s="38">
        <v>29062939.426626716</v>
      </c>
      <c r="V256" s="38">
        <v>50349041.830811188</v>
      </c>
      <c r="W256" s="38">
        <v>29454495.681060869</v>
      </c>
      <c r="X256" s="38">
        <v>5329575.6456469167</v>
      </c>
      <c r="Y256" s="38">
        <v>1054887.8452844219</v>
      </c>
      <c r="Z256" s="38">
        <v>1242156.9871210293</v>
      </c>
      <c r="AA256" s="38">
        <v>6950204.52200046</v>
      </c>
      <c r="AB256" s="38">
        <v>122654741.51648483</v>
      </c>
      <c r="AC256" s="38">
        <v>39177051.054138362</v>
      </c>
      <c r="AD256" s="38">
        <v>65305419.823440395</v>
      </c>
      <c r="AE256" s="38">
        <v>11964062.865794262</v>
      </c>
      <c r="AF256" s="38">
        <v>17571623.648647673</v>
      </c>
      <c r="AG256" s="38">
        <v>19472878.18858476</v>
      </c>
      <c r="AH256" s="38">
        <v>14975689.896563236</v>
      </c>
      <c r="AI256" s="38">
        <v>2758772.1044682618</v>
      </c>
      <c r="AJ256" s="38">
        <v>34567050.449591696</v>
      </c>
      <c r="AK256" s="38">
        <v>7833094.2071960801</v>
      </c>
      <c r="AL256" s="38">
        <v>20020323.319381479</v>
      </c>
      <c r="AM256" s="38">
        <v>1628879.3538424033</v>
      </c>
      <c r="AN256" s="38">
        <v>841525.01154730166</v>
      </c>
      <c r="AO256" s="38">
        <v>1837839.626729765</v>
      </c>
      <c r="AP256" s="38">
        <v>1688678736.3929274</v>
      </c>
      <c r="AQ256" s="38">
        <v>291046697.67511177</v>
      </c>
      <c r="AR256" s="38">
        <v>19721758.952357486</v>
      </c>
      <c r="AS256" s="38">
        <v>17187145.20629517</v>
      </c>
      <c r="AT256" s="38">
        <v>5902703.1416850463</v>
      </c>
      <c r="AU256" s="38">
        <v>11412287.132065792</v>
      </c>
      <c r="AV256" s="38">
        <v>103953803.29542202</v>
      </c>
      <c r="AW256" s="38">
        <v>31446813.870038778</v>
      </c>
      <c r="AX256" s="38">
        <v>31600645.826931432</v>
      </c>
      <c r="AY256" s="38">
        <v>47277980.756251022</v>
      </c>
      <c r="AZ256" s="38">
        <v>7893701.5423487723</v>
      </c>
      <c r="BA256" s="38">
        <v>21519483.361016273</v>
      </c>
      <c r="BB256" s="38">
        <v>4567130.0979985241</v>
      </c>
      <c r="BC256" s="38">
        <v>58818269.47551275</v>
      </c>
      <c r="BD256" s="38">
        <v>7774710.1184923965</v>
      </c>
      <c r="BE256" s="38">
        <v>38824034.737016834</v>
      </c>
      <c r="BF256" s="38">
        <v>6894524.8588196971</v>
      </c>
      <c r="BG256" s="38">
        <v>24602254.090991095</v>
      </c>
      <c r="BH256" s="38">
        <v>2804348.5628647404</v>
      </c>
      <c r="BI256" s="38">
        <v>4010839.8676878484</v>
      </c>
      <c r="BJ256" s="38">
        <v>2435658.0291547026</v>
      </c>
      <c r="BK256" s="38">
        <v>43089133.883755073</v>
      </c>
      <c r="BL256" s="38">
        <v>5759513.5904261488</v>
      </c>
      <c r="BM256" s="38">
        <v>1037345774.5738902</v>
      </c>
      <c r="BN256" s="38">
        <v>7645457.4063757006</v>
      </c>
      <c r="BO256" s="38">
        <v>12993460.867745794</v>
      </c>
      <c r="BP256" s="38">
        <v>3496268.178556331</v>
      </c>
      <c r="BQ256" s="38">
        <v>16892649.812815391</v>
      </c>
      <c r="BR256" s="38">
        <v>114186538.31716354</v>
      </c>
      <c r="BS256" s="38">
        <v>75123568.608196065</v>
      </c>
      <c r="BT256" s="59"/>
      <c r="BU256" s="59"/>
      <c r="BV256" s="59"/>
      <c r="BW256" s="59"/>
      <c r="BX256" s="6"/>
      <c r="BY256" s="6"/>
      <c r="BZ256" s="6"/>
      <c r="CA256" s="6"/>
      <c r="CB256" s="6"/>
    </row>
    <row r="257" spans="1:144" x14ac:dyDescent="0.2">
      <c r="A257" s="2"/>
      <c r="B257" s="2">
        <v>238</v>
      </c>
      <c r="C257" s="9" t="s">
        <v>108</v>
      </c>
      <c r="D257" s="2"/>
      <c r="F257" s="38"/>
      <c r="G257" s="38">
        <f t="shared" ref="G257" si="162">G248</f>
        <v>612098245.39482284</v>
      </c>
      <c r="H257" s="38">
        <f t="shared" ref="H257:K257" si="163">H248</f>
        <v>709291202.01357651</v>
      </c>
      <c r="I257" s="38">
        <f t="shared" si="163"/>
        <v>738116979.47005725</v>
      </c>
      <c r="J257" s="38">
        <f t="shared" si="163"/>
        <v>753216260.70689917</v>
      </c>
      <c r="K257" s="38">
        <f t="shared" si="163"/>
        <v>786573611.1486727</v>
      </c>
      <c r="L257" s="38">
        <f t="shared" ref="L257:M257" si="164">L248</f>
        <v>818486613.99018836</v>
      </c>
      <c r="M257" s="38">
        <f t="shared" si="164"/>
        <v>852318947.07079995</v>
      </c>
      <c r="N257" s="38">
        <f t="shared" ref="N257" si="165">N248</f>
        <v>886256032.42898226</v>
      </c>
      <c r="O257" s="38"/>
      <c r="P257" s="178">
        <v>255</v>
      </c>
      <c r="R257" s="38">
        <v>887253865.51919007</v>
      </c>
      <c r="S257" s="38">
        <v>16599653.083984876</v>
      </c>
      <c r="T257" s="38">
        <v>1812707.0194697245</v>
      </c>
      <c r="U257" s="38">
        <v>31491607.35478805</v>
      </c>
      <c r="V257" s="38">
        <v>57634799.790251687</v>
      </c>
      <c r="W257" s="38">
        <v>26731022.172853075</v>
      </c>
      <c r="X257" s="38">
        <v>6289621.5446817335</v>
      </c>
      <c r="Y257" s="38">
        <v>998196.47979413159</v>
      </c>
      <c r="Z257" s="38">
        <v>2571296.1091762106</v>
      </c>
      <c r="AA257" s="38">
        <v>9609123.9934910983</v>
      </c>
      <c r="AB257" s="38">
        <v>127199798.18229324</v>
      </c>
      <c r="AC257" s="38">
        <v>51281257.441496633</v>
      </c>
      <c r="AD257" s="38">
        <v>85339574.499642238</v>
      </c>
      <c r="AE257" s="38">
        <v>14033849.682393914</v>
      </c>
      <c r="AF257" s="38">
        <v>18754466.72551018</v>
      </c>
      <c r="AG257" s="38">
        <v>26699138.910222366</v>
      </c>
      <c r="AH257" s="38">
        <v>15331902.431684956</v>
      </c>
      <c r="AI257" s="38">
        <v>3080503.9007386169</v>
      </c>
      <c r="AJ257" s="38">
        <v>35890981.697673559</v>
      </c>
      <c r="AK257" s="38">
        <v>11515703.718106896</v>
      </c>
      <c r="AL257" s="38">
        <v>29042066.939768333</v>
      </c>
      <c r="AM257" s="38">
        <v>2283977.4878834323</v>
      </c>
      <c r="AN257" s="38">
        <v>975943.92894224927</v>
      </c>
      <c r="AO257" s="38">
        <v>3738856.9887824343</v>
      </c>
      <c r="AP257" s="38">
        <v>1378567986.3339221</v>
      </c>
      <c r="AQ257" s="38">
        <v>231024197.03358477</v>
      </c>
      <c r="AR257" s="38">
        <v>20990575.715445552</v>
      </c>
      <c r="AS257" s="38">
        <v>19168414.371318668</v>
      </c>
      <c r="AT257" s="38">
        <v>8051749.4823756935</v>
      </c>
      <c r="AU257" s="38">
        <v>13499333.160490835</v>
      </c>
      <c r="AV257" s="38">
        <v>110913467.37107497</v>
      </c>
      <c r="AW257" s="38">
        <v>41650758.243129954</v>
      </c>
      <c r="AX257" s="38">
        <v>37661120.805442102</v>
      </c>
      <c r="AY257" s="38">
        <v>52374374.695021048</v>
      </c>
      <c r="AZ257" s="38">
        <v>9279913.4982623775</v>
      </c>
      <c r="BA257" s="38">
        <v>22283956.013653211</v>
      </c>
      <c r="BB257" s="38">
        <v>7166609.9350935463</v>
      </c>
      <c r="BC257" s="38">
        <v>62809603.348011732</v>
      </c>
      <c r="BD257" s="38">
        <v>10324031.078723481</v>
      </c>
      <c r="BE257" s="38">
        <v>46890296.174485467</v>
      </c>
      <c r="BF257" s="38">
        <v>8909533.2707128543</v>
      </c>
      <c r="BG257" s="38">
        <v>25345865.499078363</v>
      </c>
      <c r="BH257" s="38">
        <v>3048965.6864648941</v>
      </c>
      <c r="BI257" s="38">
        <v>4490976.5828310093</v>
      </c>
      <c r="BJ257" s="38">
        <v>3701784.7331670937</v>
      </c>
      <c r="BK257" s="38">
        <v>40978556.661501706</v>
      </c>
      <c r="BL257" s="38">
        <v>6697693.0767227542</v>
      </c>
      <c r="BM257" s="38">
        <v>612098245.39482284</v>
      </c>
      <c r="BN257" s="38">
        <v>12087591.999225514</v>
      </c>
      <c r="BO257" s="38">
        <v>18568262.761059873</v>
      </c>
      <c r="BP257" s="38">
        <v>3856080.8217187822</v>
      </c>
      <c r="BQ257" s="38">
        <v>17980252.83453805</v>
      </c>
      <c r="BR257" s="38">
        <v>115674718.88206135</v>
      </c>
      <c r="BS257" s="38">
        <v>86356530.42849119</v>
      </c>
      <c r="BT257" s="59"/>
      <c r="BU257" s="59"/>
      <c r="BV257" s="59"/>
      <c r="BW257" s="59"/>
      <c r="BX257" s="6"/>
      <c r="BY257" s="6"/>
      <c r="BZ257" s="6"/>
      <c r="CA257" s="6"/>
      <c r="CB257" s="6"/>
    </row>
    <row r="258" spans="1:144" x14ac:dyDescent="0.2">
      <c r="A258" s="2"/>
      <c r="B258" s="2">
        <v>239</v>
      </c>
      <c r="C258" t="s">
        <v>149</v>
      </c>
      <c r="E258"/>
      <c r="F258" s="17"/>
      <c r="G258" s="17">
        <f t="shared" ref="G258" si="166">G256-G257</f>
        <v>425247529.17906737</v>
      </c>
      <c r="H258" s="17">
        <f t="shared" ref="H258:K258" si="167">H256-H257</f>
        <v>537199563.18673205</v>
      </c>
      <c r="I258" s="17">
        <f t="shared" si="167"/>
        <v>586537200.39304876</v>
      </c>
      <c r="J258" s="17">
        <f t="shared" si="167"/>
        <v>618430804.77775073</v>
      </c>
      <c r="K258" s="17">
        <f t="shared" si="167"/>
        <v>666233348.64352095</v>
      </c>
      <c r="L258" s="17">
        <f t="shared" ref="L258:M258" si="168">L256-L257</f>
        <v>717910626.42220354</v>
      </c>
      <c r="M258" s="17">
        <f t="shared" si="168"/>
        <v>381459631.3351289</v>
      </c>
      <c r="N258" s="17">
        <f t="shared" ref="N258" si="169">N256-N257</f>
        <v>425959574.2551837</v>
      </c>
      <c r="O258" s="38"/>
      <c r="P258" s="178">
        <v>256</v>
      </c>
      <c r="R258" s="17">
        <v>-76978449.718477726</v>
      </c>
      <c r="S258" s="17">
        <v>13968780.51383855</v>
      </c>
      <c r="T258" s="17">
        <v>-34771.81655010907</v>
      </c>
      <c r="U258" s="17">
        <v>-2428667.9281613342</v>
      </c>
      <c r="V258" s="17">
        <v>-7285757.9594404995</v>
      </c>
      <c r="W258" s="17">
        <v>2723473.5082077943</v>
      </c>
      <c r="X258" s="17">
        <v>-960045.89903481677</v>
      </c>
      <c r="Y258" s="17">
        <v>56691.365490290336</v>
      </c>
      <c r="Z258" s="17">
        <v>-1329139.1220551813</v>
      </c>
      <c r="AA258" s="17">
        <v>-2658919.4714906383</v>
      </c>
      <c r="AB258" s="17">
        <v>-4545056.6658084095</v>
      </c>
      <c r="AC258" s="17">
        <v>-12104206.387358271</v>
      </c>
      <c r="AD258" s="17">
        <v>-20034154.676201843</v>
      </c>
      <c r="AE258" s="17">
        <v>-2069786.8165996522</v>
      </c>
      <c r="AF258" s="17">
        <v>-1182843.0768625066</v>
      </c>
      <c r="AG258" s="17">
        <v>-7226260.7216376066</v>
      </c>
      <c r="AH258" s="17">
        <v>-356212.53512172028</v>
      </c>
      <c r="AI258" s="17">
        <v>-321731.79627035512</v>
      </c>
      <c r="AJ258" s="17">
        <v>-1323931.2480818629</v>
      </c>
      <c r="AK258" s="17">
        <v>-3682609.5109108156</v>
      </c>
      <c r="AL258" s="17">
        <v>-9021743.6203868538</v>
      </c>
      <c r="AM258" s="17">
        <v>-655098.13404102903</v>
      </c>
      <c r="AN258" s="17">
        <v>-134418.91739494761</v>
      </c>
      <c r="AO258" s="17">
        <v>-1901017.3620526693</v>
      </c>
      <c r="AP258" s="17">
        <v>310110750.05900526</v>
      </c>
      <c r="AQ258" s="17">
        <v>60022500.641526997</v>
      </c>
      <c r="AR258" s="17">
        <v>-1268816.7630880661</v>
      </c>
      <c r="AS258" s="17">
        <v>-1981269.1650234982</v>
      </c>
      <c r="AT258" s="17">
        <v>-2149046.3406906473</v>
      </c>
      <c r="AU258" s="17">
        <v>-2087046.0284250434</v>
      </c>
      <c r="AV258" s="17">
        <v>-6959664.075652957</v>
      </c>
      <c r="AW258" s="17">
        <v>-10203944.373091176</v>
      </c>
      <c r="AX258" s="17">
        <v>-6060474.9785106704</v>
      </c>
      <c r="AY258" s="17">
        <v>-5096393.938770026</v>
      </c>
      <c r="AZ258" s="17">
        <v>-1386211.9559136052</v>
      </c>
      <c r="BA258" s="17">
        <v>-764472.6526369378</v>
      </c>
      <c r="BB258" s="17">
        <v>-2599479.8370950222</v>
      </c>
      <c r="BC258" s="17">
        <v>-3991333.8724989817</v>
      </c>
      <c r="BD258" s="17">
        <v>-2549320.9602310844</v>
      </c>
      <c r="BE258" s="17">
        <v>-8066261.4374686331</v>
      </c>
      <c r="BF258" s="17">
        <v>-2015008.4118931573</v>
      </c>
      <c r="BG258" s="17">
        <v>-743611.40808726847</v>
      </c>
      <c r="BH258" s="17">
        <v>-244617.12360015372</v>
      </c>
      <c r="BI258" s="17">
        <v>-480136.71514316089</v>
      </c>
      <c r="BJ258" s="17">
        <v>-1266126.7040123912</v>
      </c>
      <c r="BK258" s="17">
        <v>2110577.2222533673</v>
      </c>
      <c r="BL258" s="17">
        <v>-938179.48629660532</v>
      </c>
      <c r="BM258" s="17">
        <v>425247529.17906737</v>
      </c>
      <c r="BN258" s="17">
        <v>-4442134.5928498134</v>
      </c>
      <c r="BO258" s="17">
        <v>-5574801.8933140785</v>
      </c>
      <c r="BP258" s="17">
        <v>-359812.64316245122</v>
      </c>
      <c r="BQ258" s="17">
        <v>-1087603.0217226595</v>
      </c>
      <c r="BR258" s="17">
        <v>-1488180.5648978055</v>
      </c>
      <c r="BS258" s="17">
        <v>-11232961.820295125</v>
      </c>
      <c r="BT258" s="59"/>
      <c r="BU258" s="59"/>
      <c r="BV258" s="59"/>
      <c r="BW258" s="59"/>
      <c r="BX258" s="6"/>
      <c r="BY258" s="6"/>
      <c r="BZ258" s="6"/>
      <c r="CA258" s="6"/>
      <c r="CB258" s="6"/>
    </row>
    <row r="259" spans="1:144" x14ac:dyDescent="0.2">
      <c r="A259" s="2"/>
      <c r="B259" s="2">
        <v>240</v>
      </c>
      <c r="C259" t="s">
        <v>150</v>
      </c>
      <c r="E259"/>
      <c r="F259" s="39"/>
      <c r="G259" s="39">
        <f>G258/G257</f>
        <v>0.69473737652158962</v>
      </c>
      <c r="H259" s="39">
        <f t="shared" ref="H259:K259" si="170">H258/H257</f>
        <v>0.75737519605727399</v>
      </c>
      <c r="I259" s="39">
        <f t="shared" si="170"/>
        <v>0.79463989680086</v>
      </c>
      <c r="J259" s="39">
        <f t="shared" si="170"/>
        <v>0.82105344379760037</v>
      </c>
      <c r="K259" s="39">
        <f t="shared" si="170"/>
        <v>0.84700699235331212</v>
      </c>
      <c r="L259" s="39">
        <f t="shared" ref="L259:M259" si="171">L258/L257</f>
        <v>0.87711956939934699</v>
      </c>
      <c r="M259" s="39">
        <f t="shared" si="171"/>
        <v>0.44755502930693625</v>
      </c>
      <c r="N259" s="39">
        <f t="shared" ref="N259" si="172">N258/N257</f>
        <v>0.48062812400582089</v>
      </c>
      <c r="O259" s="39"/>
      <c r="P259" s="178">
        <v>257</v>
      </c>
      <c r="R259" s="39">
        <v>-8.6760343020238759E-2</v>
      </c>
      <c r="S259" s="39">
        <v>0.84151038838970937</v>
      </c>
      <c r="T259" s="39">
        <v>-1.9182259558017795E-2</v>
      </c>
      <c r="U259" s="39">
        <v>-7.7121116772468412E-2</v>
      </c>
      <c r="V259" s="39">
        <v>-0.12641247971633984</v>
      </c>
      <c r="W259" s="39">
        <v>0.10188437578618456</v>
      </c>
      <c r="X259" s="39">
        <v>-0.15263969258159824</v>
      </c>
      <c r="Y259" s="39">
        <v>5.6793794245780536E-2</v>
      </c>
      <c r="Z259" s="39">
        <v>-0.51691406419971198</v>
      </c>
      <c r="AA259" s="39">
        <v>-0.27670779077173968</v>
      </c>
      <c r="AB259" s="39">
        <v>-3.5731634253812053E-2</v>
      </c>
      <c r="AC259" s="39">
        <v>-0.23603567836001588</v>
      </c>
      <c r="AD259" s="39">
        <v>-0.23475808021852546</v>
      </c>
      <c r="AE259" s="39">
        <v>-0.14748532038192566</v>
      </c>
      <c r="AF259" s="39">
        <v>-6.3069939240318743E-2</v>
      </c>
      <c r="AG259" s="39">
        <v>-0.27065519775511826</v>
      </c>
      <c r="AH259" s="39">
        <v>-2.3233420425737276E-2</v>
      </c>
      <c r="AI259" s="39">
        <v>-0.1044412883857128</v>
      </c>
      <c r="AJ259" s="39">
        <v>-3.6887574133077548E-2</v>
      </c>
      <c r="AK259" s="39">
        <v>-0.3197902274196589</v>
      </c>
      <c r="AL259" s="39">
        <v>-0.31064399235417572</v>
      </c>
      <c r="AM259" s="39">
        <v>-0.28682337611309389</v>
      </c>
      <c r="AN259" s="39">
        <v>-0.13773221330515775</v>
      </c>
      <c r="AO259" s="39">
        <v>-0.5084488034060215</v>
      </c>
      <c r="AP259" s="39">
        <v>0.22495136484613609</v>
      </c>
      <c r="AQ259" s="39">
        <v>0.25981045021358229</v>
      </c>
      <c r="AR259" s="39">
        <v>-6.0446972979136981E-2</v>
      </c>
      <c r="AS259" s="39">
        <v>-0.10336114018841504</v>
      </c>
      <c r="AT259" s="39">
        <v>-0.26690427284090867</v>
      </c>
      <c r="AU259" s="39">
        <v>-0.15460363883256872</v>
      </c>
      <c r="AV259" s="39">
        <v>-6.2748593481155218E-2</v>
      </c>
      <c r="AW259" s="39">
        <v>-0.24498820198007454</v>
      </c>
      <c r="AX259" s="39">
        <v>-0.1609212590835831</v>
      </c>
      <c r="AY259" s="39">
        <v>-9.7307012607723078E-2</v>
      </c>
      <c r="AZ259" s="39">
        <v>-0.14937768074811983</v>
      </c>
      <c r="BA259" s="39">
        <v>-3.4305966686011727E-2</v>
      </c>
      <c r="BB259" s="39">
        <v>-0.36272098811543468</v>
      </c>
      <c r="BC259" s="39">
        <v>-6.3546554344309975E-2</v>
      </c>
      <c r="BD259" s="39">
        <v>-0.24693077159414134</v>
      </c>
      <c r="BE259" s="39">
        <v>-0.17202410936908835</v>
      </c>
      <c r="BF259" s="39">
        <v>-0.22616318393656282</v>
      </c>
      <c r="BG259" s="39">
        <v>-2.9338568379695219E-2</v>
      </c>
      <c r="BH259" s="39">
        <v>-8.0229542984386171E-2</v>
      </c>
      <c r="BI259" s="39">
        <v>-0.10691142701093614</v>
      </c>
      <c r="BJ259" s="39">
        <v>-0.34203142410421733</v>
      </c>
      <c r="BK259" s="39">
        <v>5.1504430468050137E-2</v>
      </c>
      <c r="BL259" s="39">
        <v>-0.14007501919685839</v>
      </c>
      <c r="BM259" s="39">
        <v>0.69473737652158962</v>
      </c>
      <c r="BN259" s="39">
        <v>-0.36749541125597501</v>
      </c>
      <c r="BO259" s="39">
        <v>-0.30023282011094665</v>
      </c>
      <c r="BP259" s="39">
        <v>-9.3310451673072267E-2</v>
      </c>
      <c r="BQ259" s="39">
        <v>-6.0488750171159775E-2</v>
      </c>
      <c r="BR259" s="39">
        <v>-1.2865218772782254E-2</v>
      </c>
      <c r="BS259" s="39">
        <v>-0.13007657631169825</v>
      </c>
      <c r="BT259" s="59"/>
      <c r="BU259" s="59"/>
      <c r="BV259" s="59"/>
      <c r="BW259" s="59"/>
      <c r="BX259" s="6"/>
      <c r="BY259" s="6"/>
      <c r="BZ259" s="6"/>
      <c r="CA259" s="6"/>
      <c r="CB259" s="6"/>
    </row>
    <row r="260" spans="1:144" ht="13.5" thickBot="1" x14ac:dyDescent="0.25">
      <c r="B260" s="2">
        <v>241</v>
      </c>
      <c r="O260" s="187"/>
      <c r="P260" s="178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 s="59"/>
      <c r="BU260" s="59"/>
      <c r="BV260" s="59"/>
      <c r="BW260" s="59"/>
    </row>
    <row r="261" spans="1:144" s="130" customFormat="1" ht="13.5" thickBot="1" x14ac:dyDescent="0.25">
      <c r="A261" s="19"/>
      <c r="B261" s="2">
        <v>242</v>
      </c>
      <c r="C261" s="128" t="s">
        <v>151</v>
      </c>
      <c r="D261" s="129"/>
      <c r="E261" s="129"/>
      <c r="F261" s="40"/>
      <c r="G261" s="40">
        <f>LN(G256/G257)</f>
        <v>0.52752778872269857</v>
      </c>
      <c r="H261" s="40">
        <f t="shared" ref="H261:K261" si="173">LN(H256/H257)</f>
        <v>0.56382132998049972</v>
      </c>
      <c r="I261" s="40">
        <f t="shared" si="173"/>
        <v>0.58480438721882122</v>
      </c>
      <c r="J261" s="40">
        <f t="shared" si="173"/>
        <v>0.59941514891316194</v>
      </c>
      <c r="K261" s="40">
        <f t="shared" si="173"/>
        <v>0.61356648699949401</v>
      </c>
      <c r="L261" s="40">
        <f t="shared" ref="L261:M261" si="174">LN(L256/L257)</f>
        <v>0.62973845797255501</v>
      </c>
      <c r="M261" s="40">
        <f t="shared" si="174"/>
        <v>0.36987594653474987</v>
      </c>
      <c r="N261" s="198">
        <f t="shared" ref="N261" si="175">LN(N256/N257)</f>
        <v>0.39246640585241566</v>
      </c>
      <c r="O261" s="196"/>
      <c r="P261" s="179">
        <v>259</v>
      </c>
      <c r="Q261" s="131"/>
      <c r="R261" s="139">
        <v>-9.0756938878942414E-2</v>
      </c>
      <c r="S261" s="139">
        <v>0.61058609815218623</v>
      </c>
      <c r="T261" s="139">
        <v>-1.9368626237443336E-2</v>
      </c>
      <c r="U261" s="139">
        <v>-8.0257273861388659E-2</v>
      </c>
      <c r="V261" s="139">
        <v>-0.13514695948311675</v>
      </c>
      <c r="W261" s="139">
        <v>9.7021783071910922E-2</v>
      </c>
      <c r="X261" s="139">
        <v>-0.16562928231816076</v>
      </c>
      <c r="Y261" s="139">
        <v>5.5239601996190234E-2</v>
      </c>
      <c r="Z261" s="139">
        <v>-0.72756072024404317</v>
      </c>
      <c r="AA261" s="139">
        <v>-0.32394197633345218</v>
      </c>
      <c r="AB261" s="139">
        <v>-3.6385635410743591E-2</v>
      </c>
      <c r="AC261" s="139">
        <v>-0.26923419033017326</v>
      </c>
      <c r="AD261" s="139">
        <v>-0.26756326013888898</v>
      </c>
      <c r="AE261" s="139">
        <v>-0.1595648504793766</v>
      </c>
      <c r="AF261" s="139">
        <v>-6.5146641194770746E-2</v>
      </c>
      <c r="AG261" s="139">
        <v>-0.31560867903336498</v>
      </c>
      <c r="AH261" s="139">
        <v>-2.3507570966023791E-2</v>
      </c>
      <c r="AI261" s="139">
        <v>-0.11030749668883201</v>
      </c>
      <c r="AJ261" s="139">
        <v>-3.7585128549713395E-2</v>
      </c>
      <c r="AK261" s="139">
        <v>-0.38535403929622314</v>
      </c>
      <c r="AL261" s="139">
        <v>-0.37199743945966657</v>
      </c>
      <c r="AM261" s="139">
        <v>-0.33802616990873552</v>
      </c>
      <c r="AN261" s="139">
        <v>-0.14818939914385798</v>
      </c>
      <c r="AO261" s="139">
        <v>-0.71018918084406468</v>
      </c>
      <c r="AP261" s="139">
        <v>0.20290114104211893</v>
      </c>
      <c r="AQ261" s="139">
        <v>0.23096127330827895</v>
      </c>
      <c r="AR261" s="139">
        <v>-6.2351019974864468E-2</v>
      </c>
      <c r="AS261" s="139">
        <v>-0.10910210689776884</v>
      </c>
      <c r="AT261" s="139">
        <v>-0.3104789892253294</v>
      </c>
      <c r="AU261" s="139">
        <v>-0.16794969513191729</v>
      </c>
      <c r="AV261" s="139">
        <v>-6.4803722680290748E-2</v>
      </c>
      <c r="AW261" s="139">
        <v>-0.28102190333874749</v>
      </c>
      <c r="AX261" s="139">
        <v>-0.17545072600516379</v>
      </c>
      <c r="AY261" s="139">
        <v>-0.1023727751891189</v>
      </c>
      <c r="AZ261" s="139">
        <v>-0.16178705708540764</v>
      </c>
      <c r="BA261" s="139">
        <v>-3.4908230640770227E-2</v>
      </c>
      <c r="BB261" s="139">
        <v>-0.45054771007008193</v>
      </c>
      <c r="BC261" s="139">
        <v>-6.5655469325948651E-2</v>
      </c>
      <c r="BD261" s="139">
        <v>-0.28359811861420248</v>
      </c>
      <c r="BE261" s="139">
        <v>-0.18877124261632003</v>
      </c>
      <c r="BF261" s="139">
        <v>-0.25639425957997525</v>
      </c>
      <c r="BG261" s="139">
        <v>-2.9777551596526106E-2</v>
      </c>
      <c r="BH261" s="139">
        <v>-8.3631143314061809E-2</v>
      </c>
      <c r="BI261" s="139">
        <v>-0.11306951714622093</v>
      </c>
      <c r="BJ261" s="139">
        <v>-0.41859810579451223</v>
      </c>
      <c r="BK261" s="139">
        <v>5.0221929625873039E-2</v>
      </c>
      <c r="BL261" s="139">
        <v>-0.15091012516373697</v>
      </c>
      <c r="BM261" s="139">
        <v>0.52752778872269857</v>
      </c>
      <c r="BN261" s="139">
        <v>-0.45806780347551374</v>
      </c>
      <c r="BO261" s="139">
        <v>-0.35700759942092775</v>
      </c>
      <c r="BP261" s="139">
        <v>-9.7955171553366707E-2</v>
      </c>
      <c r="BQ261" s="139">
        <v>-6.2395485927992725E-2</v>
      </c>
      <c r="BR261" s="139">
        <v>-1.2948692410426748E-2</v>
      </c>
      <c r="BS261" s="139">
        <v>-0.13935008995646347</v>
      </c>
      <c r="BT261" s="39"/>
      <c r="BU261" s="39"/>
      <c r="BV261" s="39"/>
      <c r="BW261" s="3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N261" s="134"/>
    </row>
    <row r="262" spans="1:144" hidden="1" x14ac:dyDescent="0.2">
      <c r="A262" s="8"/>
      <c r="B262" s="2">
        <v>243</v>
      </c>
      <c r="D262" s="21">
        <v>186</v>
      </c>
      <c r="E262"/>
      <c r="O262" s="187"/>
      <c r="P262" s="68">
        <v>260</v>
      </c>
      <c r="Q262" s="68">
        <v>0</v>
      </c>
      <c r="R262" s="151"/>
      <c r="S262" s="152"/>
      <c r="T262" s="152"/>
      <c r="U262" s="152"/>
      <c r="V262" s="152"/>
      <c r="W262" s="152"/>
      <c r="X262" s="153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2"/>
      <c r="BN262" s="152"/>
      <c r="BO262" s="152"/>
      <c r="BP262" s="152"/>
      <c r="BQ262" s="152"/>
      <c r="BR262" s="152"/>
      <c r="BS262" s="152"/>
      <c r="BT262" s="59"/>
      <c r="BU262" s="59"/>
      <c r="BV262" s="59"/>
      <c r="BW262" s="59"/>
      <c r="BX262" s="19"/>
      <c r="BY262" s="19"/>
    </row>
    <row r="263" spans="1:144" hidden="1" x14ac:dyDescent="0.2">
      <c r="B263" s="2">
        <v>244</v>
      </c>
      <c r="E263"/>
      <c r="O263" s="187"/>
      <c r="P263" s="68">
        <v>261</v>
      </c>
      <c r="Q263" s="68">
        <v>0</v>
      </c>
      <c r="R263" s="140"/>
      <c r="S263" s="107"/>
      <c r="T263" s="107"/>
      <c r="U263" s="107"/>
      <c r="V263" s="107"/>
      <c r="W263" s="107"/>
      <c r="X263" s="12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59"/>
      <c r="BU263" s="59"/>
      <c r="BV263" s="59"/>
      <c r="BW263" s="59"/>
      <c r="BX263" s="19"/>
      <c r="BY263" s="19"/>
    </row>
    <row r="264" spans="1:144" hidden="1" x14ac:dyDescent="0.2">
      <c r="B264" s="2">
        <v>245</v>
      </c>
      <c r="E264"/>
      <c r="O264" s="187"/>
      <c r="P264" s="68">
        <v>262</v>
      </c>
      <c r="Q264" s="68">
        <v>0</v>
      </c>
      <c r="R264" s="20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144" hidden="1" x14ac:dyDescent="0.2">
      <c r="B265" s="2">
        <v>246</v>
      </c>
      <c r="C265" t="s">
        <v>152</v>
      </c>
      <c r="E265"/>
      <c r="O265" s="187"/>
      <c r="P265" s="68">
        <v>263</v>
      </c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144" hidden="1" x14ac:dyDescent="0.2">
      <c r="B266" s="2">
        <v>247</v>
      </c>
      <c r="E266" t="s">
        <v>153</v>
      </c>
      <c r="F266" s="41"/>
      <c r="G266" s="41"/>
      <c r="H266" s="41"/>
      <c r="I266" s="41"/>
      <c r="J266" s="41"/>
      <c r="K266" s="41"/>
      <c r="L266" s="41"/>
      <c r="M266" s="41"/>
      <c r="N266" s="41"/>
      <c r="O266" s="58"/>
      <c r="P266" s="68">
        <v>264</v>
      </c>
      <c r="R266" s="42">
        <v>-9.0756938878942414E-2</v>
      </c>
      <c r="S266" s="75">
        <v>0.61058609815218623</v>
      </c>
      <c r="T266" s="75">
        <v>-1.9368626237443336E-2</v>
      </c>
      <c r="U266" s="75">
        <v>-8.0257273861388659E-2</v>
      </c>
      <c r="V266" s="75">
        <v>-0.13514695948311675</v>
      </c>
      <c r="W266" s="75">
        <v>9.7021783071910922E-2</v>
      </c>
      <c r="X266" s="75">
        <v>-0.16562928231816076</v>
      </c>
      <c r="Y266" s="75">
        <v>5.5239601996190234E-2</v>
      </c>
      <c r="Z266" s="75">
        <v>-0.72756072024404317</v>
      </c>
      <c r="AA266" s="75">
        <v>-0.32394197633345218</v>
      </c>
      <c r="AB266" s="75">
        <v>-3.6385635410743591E-2</v>
      </c>
      <c r="AC266" s="75">
        <v>-0.26923419033017326</v>
      </c>
      <c r="AD266" s="75">
        <v>-0.26756326013888898</v>
      </c>
      <c r="AE266" s="75">
        <v>-0.1595648504793766</v>
      </c>
      <c r="AF266" s="75">
        <v>-6.5146641194770746E-2</v>
      </c>
      <c r="AG266" s="75">
        <v>-0.31560867903336498</v>
      </c>
      <c r="AH266" s="75">
        <v>-2.3507570966023791E-2</v>
      </c>
      <c r="AI266" s="75">
        <v>-0.11030749668883201</v>
      </c>
      <c r="AJ266" s="68">
        <v>-3.7585128549713395E-2</v>
      </c>
      <c r="AK266" s="68">
        <v>-0.38535403929622314</v>
      </c>
      <c r="AL266" s="68">
        <v>-0.37199743945966657</v>
      </c>
      <c r="AM266" s="68">
        <v>-0.33802616990873552</v>
      </c>
      <c r="AN266" s="68">
        <v>-0.14818939914385798</v>
      </c>
      <c r="AO266" s="68">
        <v>-0.71018918084406468</v>
      </c>
      <c r="AP266" s="68">
        <v>0.20290114104211893</v>
      </c>
      <c r="AQ266" s="68">
        <v>0.23096127330827895</v>
      </c>
      <c r="AR266" s="68">
        <v>-6.2351019974864468E-2</v>
      </c>
      <c r="AS266" s="68">
        <v>-0.10910210689776884</v>
      </c>
      <c r="AT266" s="68">
        <v>-0.3104789892253294</v>
      </c>
      <c r="AU266" s="68">
        <v>-0.16794969513191729</v>
      </c>
      <c r="AV266" s="68">
        <v>-6.4803722680290748E-2</v>
      </c>
      <c r="AW266" s="68">
        <v>-0.28102190333874749</v>
      </c>
      <c r="AX266" s="68">
        <v>-0.17545072600516379</v>
      </c>
      <c r="AY266" s="68">
        <v>-0.1023727751891189</v>
      </c>
      <c r="AZ266" s="68">
        <v>-0.16178705708540764</v>
      </c>
      <c r="BA266" s="68">
        <v>-3.4908230640770227E-2</v>
      </c>
      <c r="BB266" s="68">
        <v>-0.45054771007008193</v>
      </c>
      <c r="BC266" s="68">
        <v>-6.5655469325948776E-2</v>
      </c>
      <c r="BD266" s="68">
        <v>-0.28359811861420248</v>
      </c>
      <c r="BE266" s="68">
        <v>-0.18877124261632003</v>
      </c>
      <c r="BF266" s="68">
        <v>-0.25639425957997525</v>
      </c>
      <c r="BG266" s="68">
        <v>-2.9777551596526106E-2</v>
      </c>
      <c r="BH266" s="68">
        <v>-8.3631143314061809E-2</v>
      </c>
      <c r="BI266" s="68">
        <v>-0.11306951714622093</v>
      </c>
      <c r="BJ266" s="68">
        <v>-0.41859810579451223</v>
      </c>
      <c r="BK266" s="68">
        <v>5.0221929625873039E-2</v>
      </c>
      <c r="BL266" s="68">
        <v>-0.15091012516373697</v>
      </c>
      <c r="BM266" s="68">
        <v>0.52752778872269857</v>
      </c>
      <c r="BN266" s="68">
        <v>-0.45806780347551374</v>
      </c>
      <c r="BO266" s="68">
        <v>-0.35700759942092775</v>
      </c>
      <c r="BP266" s="68">
        <v>-9.7955171553366707E-2</v>
      </c>
      <c r="BQ266" s="68">
        <v>-6.2395485927992725E-2</v>
      </c>
      <c r="BR266" s="68">
        <v>-1.2948692410426748E-2</v>
      </c>
      <c r="BS266" s="68">
        <v>-0.13935008995646347</v>
      </c>
    </row>
    <row r="267" spans="1:144" hidden="1" x14ac:dyDescent="0.2">
      <c r="B267" s="2">
        <v>248</v>
      </c>
      <c r="D267">
        <v>193</v>
      </c>
      <c r="E267" t="s">
        <v>154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189"/>
      <c r="P267" s="68">
        <v>265</v>
      </c>
      <c r="R267" s="39">
        <v>-6.8662126347978747E-2</v>
      </c>
      <c r="S267" s="75">
        <v>0.63664585541814989</v>
      </c>
      <c r="T267" s="75">
        <v>-9.1402420276958905E-3</v>
      </c>
      <c r="U267" s="75">
        <v>-7.6456720304829279E-2</v>
      </c>
      <c r="V267" s="75">
        <v>-0.11723967091172523</v>
      </c>
      <c r="W267" s="75">
        <v>0.11842140821015779</v>
      </c>
      <c r="X267" s="75">
        <v>-0.16737611850458131</v>
      </c>
      <c r="Y267" s="75">
        <v>3.9897215801159541E-2</v>
      </c>
      <c r="Z267" s="75">
        <v>-0.6244146639224275</v>
      </c>
      <c r="AA267" s="75">
        <v>-0.49101877459470156</v>
      </c>
      <c r="AB267" s="75">
        <v>-2.9353017721054808E-2</v>
      </c>
      <c r="AC267" s="75">
        <v>-0.28732014700972269</v>
      </c>
      <c r="AD267" s="75">
        <v>-0.22441071207516392</v>
      </c>
      <c r="AE267" s="75">
        <v>-0.16510421087123689</v>
      </c>
      <c r="AF267" s="75">
        <v>-4.8073748939978025E-2</v>
      </c>
      <c r="AG267" s="75">
        <v>-0.31587010923778852</v>
      </c>
      <c r="AH267" s="75">
        <v>-3.4190536052036015E-2</v>
      </c>
      <c r="AI267" s="75">
        <v>-0.12830530577356622</v>
      </c>
      <c r="AJ267" s="68">
        <v>1.3795986202366295E-2</v>
      </c>
      <c r="AK267" s="68">
        <v>-0.38458739320093172</v>
      </c>
      <c r="AL267" s="68">
        <v>-0.35691211361235392</v>
      </c>
      <c r="AM267" s="68">
        <v>-0.30536068153256279</v>
      </c>
      <c r="AN267" s="68">
        <v>-0.16794100465195003</v>
      </c>
      <c r="AO267" s="68">
        <v>-0.65297368110128073</v>
      </c>
      <c r="AP267" s="68">
        <v>0.18094299849795439</v>
      </c>
      <c r="AQ267" s="68">
        <v>0.19533132034498665</v>
      </c>
      <c r="AR267" s="68">
        <v>-5.2172734945073136E-2</v>
      </c>
      <c r="AS267" s="68">
        <v>-0.1284934086436971</v>
      </c>
      <c r="AT267" s="68">
        <v>-0.26972097510524901</v>
      </c>
      <c r="AU267" s="68">
        <v>-0.19580267402366511</v>
      </c>
      <c r="AV267" s="68">
        <v>-5.6820077047134231E-2</v>
      </c>
      <c r="AW267" s="68">
        <v>-0.26770200137072869</v>
      </c>
      <c r="AX267" s="68">
        <v>-0.1763786327946418</v>
      </c>
      <c r="AY267" s="68">
        <v>-7.7966673461766042E-2</v>
      </c>
      <c r="AZ267" s="68">
        <v>-0.13081873942836905</v>
      </c>
      <c r="BA267" s="68">
        <v>-3.5944236761878946E-2</v>
      </c>
      <c r="BB267" s="68">
        <v>-0.45727483380177764</v>
      </c>
      <c r="BC267" s="68">
        <v>-6.4397388875578748E-2</v>
      </c>
      <c r="BD267" s="68">
        <v>-0.29604512304250763</v>
      </c>
      <c r="BE267" s="68">
        <v>-0.16773319702586817</v>
      </c>
      <c r="BF267" s="68">
        <v>-0.28770358575935362</v>
      </c>
      <c r="BG267" s="68">
        <v>1.7651043597591381E-2</v>
      </c>
      <c r="BH267" s="68">
        <v>-3.1265736257430211E-2</v>
      </c>
      <c r="BI267" s="68">
        <v>-0.15414724742574568</v>
      </c>
      <c r="BJ267" s="68">
        <v>-0.35078161018564735</v>
      </c>
      <c r="BK267" s="68">
        <v>-7.8364439388274986E-3</v>
      </c>
      <c r="BL267" s="68">
        <v>-9.8428840799558048E-2</v>
      </c>
      <c r="BM267" s="68">
        <v>0.53184993607575715</v>
      </c>
      <c r="BN267" s="68">
        <v>-0.5669509938017735</v>
      </c>
      <c r="BO267" s="68">
        <v>-0.32591050393681736</v>
      </c>
      <c r="BP267" s="68">
        <v>-4.03227588753097E-2</v>
      </c>
      <c r="BQ267" s="68">
        <v>-0.10253957999648468</v>
      </c>
      <c r="BR267" s="68">
        <v>-8.3584115782743607E-2</v>
      </c>
      <c r="BS267" s="68">
        <v>-0.11557495626651496</v>
      </c>
    </row>
    <row r="268" spans="1:144" hidden="1" x14ac:dyDescent="0.2">
      <c r="B268" s="2">
        <v>249</v>
      </c>
      <c r="D268">
        <v>192</v>
      </c>
      <c r="E268" t="s">
        <v>155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189"/>
      <c r="P268" s="68">
        <v>266</v>
      </c>
      <c r="R268" s="39">
        <v>-4.4102078076602547E-2</v>
      </c>
      <c r="S268" s="75">
        <v>0.61917199742021156</v>
      </c>
      <c r="T268" s="75">
        <v>2.8047685050207927E-2</v>
      </c>
      <c r="U268" s="75">
        <v>-4.5441641854622634E-2</v>
      </c>
      <c r="V268" s="75">
        <v>-0.13012145082346863</v>
      </c>
      <c r="W268" s="75">
        <v>0.10988194852726137</v>
      </c>
      <c r="X268" s="75">
        <v>-0.11185159879780419</v>
      </c>
      <c r="Y268" s="75">
        <v>0.18853219261563978</v>
      </c>
      <c r="Z268" s="75">
        <v>-0.54748730468156581</v>
      </c>
      <c r="AA268" s="75">
        <v>-0.59012108829970589</v>
      </c>
      <c r="AB268" s="75">
        <v>-4.2521136308402062E-2</v>
      </c>
      <c r="AC268" s="75">
        <v>-0.25398302007146839</v>
      </c>
      <c r="AD268" s="75">
        <v>-0.15316822129751145</v>
      </c>
      <c r="AE268" s="75">
        <v>-9.7808232125186523E-2</v>
      </c>
      <c r="AF268" s="75">
        <v>-1.5187714077746148E-2</v>
      </c>
      <c r="AG268" s="75">
        <v>-0.23766048391453037</v>
      </c>
      <c r="AH268" s="75">
        <v>1.6390218011704445E-2</v>
      </c>
      <c r="AI268" s="75">
        <v>-0.11354513201969003</v>
      </c>
      <c r="AJ268" s="68">
        <v>3.0242139773718618E-2</v>
      </c>
      <c r="AK268" s="68">
        <v>-0.34539224029061172</v>
      </c>
      <c r="AL268" s="68">
        <v>-0.33801726669905835</v>
      </c>
      <c r="AM268" s="68">
        <v>-0.31638304316666244</v>
      </c>
      <c r="AN268" s="68">
        <v>-0.17953858606282372</v>
      </c>
      <c r="AO268" s="68">
        <v>-0.66364634974203562</v>
      </c>
      <c r="AP268" s="68">
        <v>0.16986920089750937</v>
      </c>
      <c r="AQ268" s="68">
        <v>0.19818062445872181</v>
      </c>
      <c r="AR268" s="68">
        <v>-6.820148094629308E-2</v>
      </c>
      <c r="AS268" s="68">
        <v>-6.8103932151016539E-2</v>
      </c>
      <c r="AT268" s="68">
        <v>-0.27179818183827964</v>
      </c>
      <c r="AU268" s="68">
        <v>-0.16857704241157284</v>
      </c>
      <c r="AV268" s="68">
        <v>-6.3072313185265474E-2</v>
      </c>
      <c r="AW268" s="68">
        <v>-0.23684973295436651</v>
      </c>
      <c r="AX268" s="68">
        <v>-0.15870631591477194</v>
      </c>
      <c r="AY268" s="68">
        <v>-2.8411802084296358E-2</v>
      </c>
      <c r="AZ268" s="68">
        <v>-0.1268567944138263</v>
      </c>
      <c r="BA268" s="68">
        <v>-2.2424918315503722E-2</v>
      </c>
      <c r="BB268" s="68">
        <v>-0.42083421619196193</v>
      </c>
      <c r="BC268" s="68">
        <v>-3.8255858758730582E-2</v>
      </c>
      <c r="BD268" s="68">
        <v>-0.28762271475198842</v>
      </c>
      <c r="BE268" s="68">
        <v>-0.1661709324078994</v>
      </c>
      <c r="BF268" s="68">
        <v>-0.24280239582567409</v>
      </c>
      <c r="BG268" s="68">
        <v>1.1004099635633324E-2</v>
      </c>
      <c r="BH268" s="68">
        <v>-2.4824445113850246E-2</v>
      </c>
      <c r="BI268" s="68">
        <v>-0.153911123606575</v>
      </c>
      <c r="BJ268" s="68">
        <v>-0.25849890503516093</v>
      </c>
      <c r="BK268" s="68">
        <v>4.8018103990591565E-3</v>
      </c>
      <c r="BL268" s="68">
        <v>-5.5167936282187538E-2</v>
      </c>
      <c r="BM268" s="68">
        <v>0.52863268155633625</v>
      </c>
      <c r="BN268" s="68">
        <v>-0.46635347670964911</v>
      </c>
      <c r="BO268" s="68">
        <v>-0.30331369179944884</v>
      </c>
      <c r="BP268" s="68">
        <v>2.8865725808569453E-2</v>
      </c>
      <c r="BQ268" s="68">
        <v>-0.11060315570304359</v>
      </c>
      <c r="BR268" s="68">
        <v>-0.10734388363826314</v>
      </c>
      <c r="BS268" s="68">
        <v>-0.11152644125748798</v>
      </c>
    </row>
    <row r="269" spans="1:144" ht="13.5" hidden="1" thickBot="1" x14ac:dyDescent="0.25">
      <c r="B269" s="2">
        <v>250</v>
      </c>
      <c r="E269" s="43" t="s">
        <v>156</v>
      </c>
      <c r="F269" s="44"/>
      <c r="G269" s="44"/>
      <c r="H269" s="44"/>
      <c r="I269" s="44"/>
      <c r="J269" s="44"/>
      <c r="K269" s="44"/>
      <c r="L269" s="44"/>
      <c r="M269" s="44"/>
      <c r="N269" s="189"/>
      <c r="O269" s="189"/>
      <c r="P269" s="68">
        <v>267</v>
      </c>
      <c r="R269" s="44">
        <v>-6.7840381101174574E-2</v>
      </c>
      <c r="S269" s="44">
        <v>0.62213465033018256</v>
      </c>
      <c r="T269" s="44">
        <v>-1.5372773831043296E-4</v>
      </c>
      <c r="U269" s="44">
        <v>-6.738521200694686E-2</v>
      </c>
      <c r="V269" s="44">
        <v>-0.12750269373943687</v>
      </c>
      <c r="W269" s="44">
        <v>0.1084417132697767</v>
      </c>
      <c r="X269" s="44">
        <v>-0.14828566654018208</v>
      </c>
      <c r="Y269" s="44">
        <v>9.4556336804329844E-2</v>
      </c>
      <c r="Z269" s="44">
        <v>-0.6331542296160122</v>
      </c>
      <c r="AA269" s="44">
        <v>-0.46836061307595317</v>
      </c>
      <c r="AB269" s="44">
        <v>-3.6086596480066825E-2</v>
      </c>
      <c r="AC269" s="44">
        <v>-0.27017911913712145</v>
      </c>
      <c r="AD269" s="44">
        <v>-0.2150473978371881</v>
      </c>
      <c r="AE269" s="44">
        <v>-0.14082576449193332</v>
      </c>
      <c r="AF269" s="44">
        <v>-4.2802701404164978E-2</v>
      </c>
      <c r="AG269" s="44">
        <v>-0.28971309072856127</v>
      </c>
      <c r="AH269" s="44">
        <v>-1.3769296335451786E-2</v>
      </c>
      <c r="AI269" s="44">
        <v>-0.11738597816069608</v>
      </c>
      <c r="AJ269" s="44">
        <v>2.150999142123839E-3</v>
      </c>
      <c r="AK269" s="44">
        <v>-0.37177789092925551</v>
      </c>
      <c r="AL269" s="44">
        <v>-0.3556422732570263</v>
      </c>
      <c r="AM269" s="44">
        <v>-0.31992329820265358</v>
      </c>
      <c r="AN269" s="44">
        <v>-0.1652229966195439</v>
      </c>
      <c r="AO269" s="44">
        <v>-0.67560307056246038</v>
      </c>
      <c r="AP269" s="44">
        <v>0.18457111347919422</v>
      </c>
      <c r="AQ269" s="44">
        <v>0.20815773937066248</v>
      </c>
      <c r="AR269" s="44">
        <v>-6.0908411955410226E-2</v>
      </c>
      <c r="AS269" s="44">
        <v>-0.10189981589749415</v>
      </c>
      <c r="AT269" s="44">
        <v>-0.28399938205628605</v>
      </c>
      <c r="AU269" s="44">
        <v>-0.17744313718905172</v>
      </c>
      <c r="AV269" s="44">
        <v>-6.1565370970896816E-2</v>
      </c>
      <c r="AW269" s="44">
        <v>-0.2618578792212809</v>
      </c>
      <c r="AX269" s="44">
        <v>-0.1701785582381925</v>
      </c>
      <c r="AY269" s="44">
        <v>-6.958375024506043E-2</v>
      </c>
      <c r="AZ269" s="44">
        <v>-0.13982086364253432</v>
      </c>
      <c r="BA269" s="44">
        <v>-3.1092461906050962E-2</v>
      </c>
      <c r="BB269" s="44">
        <v>-0.44288558668794048</v>
      </c>
      <c r="BC269" s="44">
        <v>-5.6102905653419376E-2</v>
      </c>
      <c r="BD269" s="44">
        <v>-0.28908865213623286</v>
      </c>
      <c r="BE269" s="44">
        <v>-0.17422512401669588</v>
      </c>
      <c r="BF269" s="44">
        <v>-0.26230008038833436</v>
      </c>
      <c r="BG269" s="44">
        <v>-3.7413612110046707E-4</v>
      </c>
      <c r="BH269" s="44">
        <v>-4.6573774895114085E-2</v>
      </c>
      <c r="BI269" s="44">
        <v>-0.14037596272618055</v>
      </c>
      <c r="BJ269" s="44">
        <v>-0.34262620700510688</v>
      </c>
      <c r="BK269" s="44">
        <v>1.5729098695368232E-2</v>
      </c>
      <c r="BL269" s="44">
        <v>-0.10150230074849419</v>
      </c>
      <c r="BM269" s="44">
        <v>0.52933680211826395</v>
      </c>
      <c r="BN269" s="44">
        <v>-0.49712409132897872</v>
      </c>
      <c r="BO269" s="44">
        <v>-0.32874393171906463</v>
      </c>
      <c r="BP269" s="44">
        <v>-3.6470734873368986E-2</v>
      </c>
      <c r="BQ269" s="44">
        <v>-9.1846073875840331E-2</v>
      </c>
      <c r="BR269" s="44">
        <v>-6.7958897277144506E-2</v>
      </c>
      <c r="BS269" s="44">
        <v>-0.12215049582682214</v>
      </c>
    </row>
    <row r="270" spans="1:144" ht="13.5" hidden="1" thickBot="1" x14ac:dyDescent="0.25">
      <c r="B270" s="2"/>
      <c r="E270"/>
      <c r="O270" s="187"/>
      <c r="R270" s="44"/>
    </row>
    <row r="271" spans="1:144" hidden="1" x14ac:dyDescent="0.2">
      <c r="B271" s="2">
        <v>252</v>
      </c>
      <c r="D271">
        <v>197</v>
      </c>
      <c r="E271"/>
      <c r="O271" s="187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144" hidden="1" x14ac:dyDescent="0.2">
      <c r="A272" s="8"/>
      <c r="B272" s="2">
        <v>253</v>
      </c>
      <c r="C272" s="8"/>
      <c r="D272" s="8"/>
      <c r="E272"/>
      <c r="O272" s="187"/>
      <c r="R272" s="39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</row>
    <row r="273" spans="5:144" s="143" customFormat="1" hidden="1" x14ac:dyDescent="0.2">
      <c r="E273" s="141"/>
      <c r="F273" s="142"/>
      <c r="G273" s="142"/>
      <c r="O273" s="197"/>
      <c r="P273" s="144"/>
      <c r="Q273" s="144"/>
      <c r="R273" s="145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  <c r="AQ273" s="144"/>
      <c r="AR273" s="144"/>
      <c r="AS273" s="144"/>
      <c r="AT273" s="144"/>
      <c r="AU273" s="144"/>
      <c r="AV273" s="144"/>
      <c r="AW273" s="144"/>
      <c r="AX273" s="144"/>
      <c r="AY273" s="144"/>
      <c r="AZ273" s="144"/>
      <c r="BA273" s="144"/>
      <c r="BB273" s="144"/>
      <c r="BC273" s="144"/>
      <c r="BD273" s="144"/>
      <c r="BE273" s="144"/>
      <c r="BF273" s="144"/>
      <c r="BG273" s="144"/>
      <c r="BH273" s="144"/>
      <c r="BI273" s="144"/>
      <c r="BJ273" s="144"/>
      <c r="BK273" s="144"/>
      <c r="BL273" s="144"/>
      <c r="BM273" s="144"/>
      <c r="BN273" s="144"/>
      <c r="BO273" s="144"/>
      <c r="BP273" s="144"/>
      <c r="BQ273" s="144"/>
      <c r="BR273" s="144"/>
      <c r="BS273" s="144"/>
      <c r="BT273" s="142"/>
      <c r="BU273" s="142"/>
      <c r="BV273" s="142"/>
      <c r="BW273" s="142"/>
      <c r="BX273" s="142"/>
      <c r="BY273" s="142"/>
      <c r="BZ273" s="142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  <c r="CK273" s="142"/>
      <c r="CL273" s="142"/>
      <c r="CM273" s="142"/>
      <c r="CN273" s="142"/>
      <c r="CO273" s="142"/>
      <c r="CP273" s="142"/>
      <c r="CQ273" s="142"/>
      <c r="CR273" s="142"/>
      <c r="CS273" s="142"/>
      <c r="CT273" s="142"/>
      <c r="CU273" s="142"/>
      <c r="CV273" s="142"/>
      <c r="CW273" s="142"/>
      <c r="CX273" s="142"/>
      <c r="CY273" s="142"/>
      <c r="CZ273" s="142"/>
      <c r="DA273" s="142"/>
      <c r="DB273" s="142"/>
      <c r="DC273" s="142"/>
      <c r="DD273" s="142"/>
      <c r="DE273" s="142"/>
      <c r="DF273" s="142"/>
      <c r="DG273" s="142"/>
      <c r="DH273" s="142"/>
      <c r="DI273" s="142"/>
      <c r="DJ273" s="142"/>
      <c r="DK273" s="142"/>
      <c r="DL273" s="142"/>
      <c r="DM273" s="142"/>
      <c r="DN273" s="142"/>
      <c r="DO273" s="142"/>
      <c r="DP273" s="142"/>
      <c r="DQ273" s="142"/>
      <c r="DR273" s="142"/>
      <c r="DS273" s="142"/>
      <c r="DT273" s="142"/>
      <c r="DU273" s="142"/>
      <c r="DV273" s="142"/>
      <c r="DW273" s="142"/>
      <c r="DX273" s="142"/>
      <c r="DY273" s="142"/>
      <c r="DZ273" s="142"/>
      <c r="EA273" s="142"/>
      <c r="EB273" s="142"/>
      <c r="EC273" s="142"/>
      <c r="ED273" s="142"/>
      <c r="EE273" s="142"/>
      <c r="EF273" s="142"/>
      <c r="EG273" s="142"/>
      <c r="EH273" s="142"/>
      <c r="EI273" s="142"/>
      <c r="EJ273" s="142"/>
      <c r="EN273" s="146"/>
    </row>
    <row r="274" spans="5:144" s="46" customFormat="1" hidden="1" x14ac:dyDescent="0.2">
      <c r="E274" s="45"/>
      <c r="F274"/>
      <c r="O274" s="187"/>
      <c r="P274" s="68"/>
      <c r="Q274" s="68"/>
      <c r="R274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</row>
    <row r="275" spans="5:144" x14ac:dyDescent="0.2">
      <c r="O275" s="187"/>
      <c r="P275"/>
      <c r="Q275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  <c r="AB275" s="180"/>
      <c r="AC275" s="180"/>
      <c r="AD275" s="180"/>
      <c r="AE275" s="180"/>
      <c r="AF275" s="180"/>
      <c r="AG275" s="180"/>
      <c r="AH275" s="180"/>
      <c r="AI275" s="180"/>
      <c r="AJ275" s="180"/>
      <c r="AK275" s="180"/>
      <c r="AL275" s="180"/>
      <c r="AM275" s="180"/>
      <c r="AN275" s="180"/>
      <c r="AO275" s="180"/>
      <c r="AP275" s="180"/>
      <c r="AQ275" s="180"/>
      <c r="AR275" s="180"/>
      <c r="AS275" s="180"/>
      <c r="AT275" s="180"/>
      <c r="AU275" s="180"/>
      <c r="AV275" s="180"/>
      <c r="AW275" s="180"/>
      <c r="AX275" s="180"/>
      <c r="AY275" s="180"/>
      <c r="AZ275" s="180"/>
      <c r="BA275" s="180"/>
      <c r="BB275" s="180"/>
      <c r="BC275" s="180"/>
      <c r="BD275" s="180"/>
      <c r="BE275" s="180"/>
      <c r="BF275" s="180"/>
      <c r="BG275" s="180"/>
      <c r="BH275" s="180"/>
      <c r="BI275" s="180"/>
      <c r="BJ275" s="180"/>
      <c r="BK275" s="180"/>
      <c r="BL275" s="180"/>
      <c r="BM275" s="180"/>
      <c r="BN275" s="180"/>
      <c r="BO275" s="180"/>
      <c r="BP275" s="180"/>
      <c r="BQ275" s="18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EN275"/>
    </row>
    <row r="276" spans="5:144" x14ac:dyDescent="0.2">
      <c r="G276" s="25"/>
      <c r="P276"/>
      <c r="Q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EN276"/>
    </row>
    <row r="277" spans="5:144" x14ac:dyDescent="0.2">
      <c r="G277" s="181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EN277"/>
    </row>
    <row r="278" spans="5:144" x14ac:dyDescent="0.2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EN278"/>
    </row>
    <row r="279" spans="5:144" x14ac:dyDescent="0.2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EN279"/>
    </row>
    <row r="280" spans="5:144" x14ac:dyDescent="0.2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EN280"/>
    </row>
    <row r="281" spans="5:144" x14ac:dyDescent="0.2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EN281"/>
    </row>
    <row r="282" spans="5:144" x14ac:dyDescent="0.2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EN282"/>
    </row>
    <row r="283" spans="5:144" x14ac:dyDescent="0.2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EN283"/>
    </row>
    <row r="284" spans="5:144" x14ac:dyDescent="0.2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EN284"/>
    </row>
    <row r="285" spans="5:144" x14ac:dyDescent="0.2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EN285"/>
    </row>
    <row r="286" spans="5:144" x14ac:dyDescent="0.2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EN286"/>
    </row>
    <row r="287" spans="5:144" x14ac:dyDescent="0.2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EN287"/>
    </row>
    <row r="288" spans="5:144" x14ac:dyDescent="0.2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EN288"/>
    </row>
    <row r="289" spans="16:144" x14ac:dyDescent="0.2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EN289"/>
    </row>
    <row r="290" spans="16:144" x14ac:dyDescent="0.2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EN290"/>
    </row>
    <row r="291" spans="16:144" x14ac:dyDescent="0.2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EN291"/>
    </row>
    <row r="292" spans="16:144" x14ac:dyDescent="0.2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EN292"/>
    </row>
    <row r="293" spans="16:144" x14ac:dyDescent="0.2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EN293"/>
    </row>
    <row r="294" spans="16:144" x14ac:dyDescent="0.2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EN294"/>
    </row>
    <row r="295" spans="16:144" x14ac:dyDescent="0.2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EN295"/>
    </row>
    <row r="296" spans="16:144" x14ac:dyDescent="0.2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EN296"/>
    </row>
    <row r="297" spans="16:144" x14ac:dyDescent="0.2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EN297"/>
    </row>
    <row r="298" spans="16:144" x14ac:dyDescent="0.2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EN298"/>
    </row>
    <row r="299" spans="16:144" x14ac:dyDescent="0.2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EN299"/>
    </row>
    <row r="300" spans="16:144" x14ac:dyDescent="0.2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EN300"/>
    </row>
    <row r="301" spans="16:144" x14ac:dyDescent="0.2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EN301"/>
    </row>
    <row r="302" spans="16:144" x14ac:dyDescent="0.2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EN302"/>
    </row>
    <row r="303" spans="16:144" x14ac:dyDescent="0.2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EN303"/>
    </row>
    <row r="304" spans="16:144" x14ac:dyDescent="0.2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EN304"/>
    </row>
    <row r="305" spans="16:144" x14ac:dyDescent="0.2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EN305"/>
    </row>
    <row r="306" spans="16:144" x14ac:dyDescent="0.2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EN306"/>
    </row>
    <row r="307" spans="16:144" x14ac:dyDescent="0.2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EN307"/>
    </row>
    <row r="308" spans="16:144" x14ac:dyDescent="0.2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EN308"/>
    </row>
    <row r="309" spans="16:144" x14ac:dyDescent="0.2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EN309"/>
    </row>
    <row r="310" spans="16:144" x14ac:dyDescent="0.2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EN310"/>
    </row>
    <row r="311" spans="16:144" x14ac:dyDescent="0.2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EN311"/>
    </row>
    <row r="312" spans="16:144" x14ac:dyDescent="0.2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EN312"/>
    </row>
    <row r="313" spans="16:144" x14ac:dyDescent="0.2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EN313"/>
    </row>
    <row r="314" spans="16:144" x14ac:dyDescent="0.2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EN314"/>
    </row>
    <row r="315" spans="16:144" x14ac:dyDescent="0.2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EN315"/>
    </row>
    <row r="316" spans="16:144" x14ac:dyDescent="0.2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EN316"/>
    </row>
    <row r="317" spans="16:144" x14ac:dyDescent="0.2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EN317"/>
    </row>
    <row r="318" spans="16:144" x14ac:dyDescent="0.2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EN318"/>
    </row>
    <row r="319" spans="16:144" x14ac:dyDescent="0.2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EN319"/>
    </row>
    <row r="320" spans="16:144" x14ac:dyDescent="0.2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EN320"/>
    </row>
    <row r="321" spans="16:144" x14ac:dyDescent="0.2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EN321"/>
    </row>
    <row r="322" spans="16:144" x14ac:dyDescent="0.2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EN322"/>
    </row>
    <row r="323" spans="16:144" x14ac:dyDescent="0.2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EN323"/>
    </row>
    <row r="324" spans="16:144" x14ac:dyDescent="0.2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EN324"/>
    </row>
    <row r="325" spans="16:144" x14ac:dyDescent="0.2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EN325"/>
    </row>
    <row r="326" spans="16:144" x14ac:dyDescent="0.2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EN326"/>
    </row>
    <row r="327" spans="16:144" x14ac:dyDescent="0.2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EN327"/>
    </row>
    <row r="328" spans="16:144" x14ac:dyDescent="0.2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EN328"/>
    </row>
    <row r="329" spans="16:144" x14ac:dyDescent="0.2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EN329"/>
    </row>
    <row r="330" spans="16:144" x14ac:dyDescent="0.2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EN330"/>
    </row>
    <row r="331" spans="16:144" x14ac:dyDescent="0.2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EN331"/>
    </row>
    <row r="332" spans="16:144" x14ac:dyDescent="0.2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EN332"/>
    </row>
    <row r="333" spans="16:144" x14ac:dyDescent="0.2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EN333"/>
    </row>
    <row r="334" spans="16:144" x14ac:dyDescent="0.2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EN334"/>
    </row>
    <row r="335" spans="16:144" x14ac:dyDescent="0.2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EN335"/>
    </row>
    <row r="336" spans="16:144" x14ac:dyDescent="0.2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EN336"/>
    </row>
    <row r="337" spans="16:144" x14ac:dyDescent="0.2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EN337"/>
    </row>
    <row r="338" spans="16:144" x14ac:dyDescent="0.2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EN338"/>
    </row>
    <row r="339" spans="16:144" x14ac:dyDescent="0.2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EN339"/>
    </row>
    <row r="340" spans="16:144" x14ac:dyDescent="0.2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EN340"/>
    </row>
    <row r="341" spans="16:144" x14ac:dyDescent="0.2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EN341"/>
    </row>
    <row r="342" spans="16:144" x14ac:dyDescent="0.2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EN342"/>
    </row>
    <row r="343" spans="16:144" x14ac:dyDescent="0.2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EN343"/>
    </row>
    <row r="344" spans="16:144" x14ac:dyDescent="0.2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EN344"/>
    </row>
    <row r="345" spans="16:144" x14ac:dyDescent="0.2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EN345"/>
    </row>
    <row r="346" spans="16:144" x14ac:dyDescent="0.2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EN346"/>
    </row>
    <row r="347" spans="16:144" x14ac:dyDescent="0.2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EN347"/>
    </row>
    <row r="348" spans="16:144" x14ac:dyDescent="0.2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EN348"/>
    </row>
    <row r="349" spans="16:144" x14ac:dyDescent="0.2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EN349"/>
    </row>
    <row r="350" spans="16:144" x14ac:dyDescent="0.2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EN350"/>
    </row>
    <row r="351" spans="16:144" x14ac:dyDescent="0.2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EN351"/>
    </row>
    <row r="352" spans="16:144" x14ac:dyDescent="0.2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EN352"/>
    </row>
    <row r="353" spans="16:144" x14ac:dyDescent="0.2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EN353"/>
    </row>
    <row r="354" spans="16:144" x14ac:dyDescent="0.2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EN354"/>
    </row>
    <row r="355" spans="16:144" x14ac:dyDescent="0.2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EN355"/>
    </row>
    <row r="356" spans="16:144" x14ac:dyDescent="0.2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EN356"/>
    </row>
    <row r="357" spans="16:144" x14ac:dyDescent="0.2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EN357"/>
    </row>
    <row r="358" spans="16:144" x14ac:dyDescent="0.2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EN358"/>
    </row>
    <row r="359" spans="16:144" x14ac:dyDescent="0.2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EN359"/>
    </row>
    <row r="360" spans="16:144" x14ac:dyDescent="0.2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EN360"/>
    </row>
    <row r="361" spans="16:144" x14ac:dyDescent="0.2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EN361"/>
    </row>
    <row r="362" spans="16:144" x14ac:dyDescent="0.2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EN362"/>
    </row>
    <row r="363" spans="16:144" x14ac:dyDescent="0.2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EN363"/>
    </row>
    <row r="364" spans="16:144" x14ac:dyDescent="0.2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EN364"/>
    </row>
    <row r="365" spans="16:144" x14ac:dyDescent="0.2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EN365"/>
    </row>
    <row r="366" spans="16:144" x14ac:dyDescent="0.2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EN366"/>
    </row>
    <row r="367" spans="16:144" x14ac:dyDescent="0.2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EN367"/>
    </row>
    <row r="368" spans="16:144" x14ac:dyDescent="0.2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EN368"/>
    </row>
    <row r="369" spans="16:144" x14ac:dyDescent="0.2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EN369"/>
    </row>
    <row r="370" spans="16:144" x14ac:dyDescent="0.2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EN370"/>
    </row>
    <row r="371" spans="16:144" x14ac:dyDescent="0.2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EN371"/>
    </row>
    <row r="372" spans="16:144" x14ac:dyDescent="0.2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EN372"/>
    </row>
    <row r="373" spans="16:144" x14ac:dyDescent="0.2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EN373"/>
    </row>
    <row r="374" spans="16:144" x14ac:dyDescent="0.2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EN374"/>
    </row>
    <row r="375" spans="16:144" x14ac:dyDescent="0.2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EN375"/>
    </row>
    <row r="376" spans="16:144" x14ac:dyDescent="0.2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EN376"/>
    </row>
    <row r="377" spans="16:144" x14ac:dyDescent="0.2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EN377"/>
    </row>
    <row r="378" spans="16:144" x14ac:dyDescent="0.2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EN378"/>
    </row>
    <row r="379" spans="16:144" x14ac:dyDescent="0.2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EN379"/>
    </row>
    <row r="380" spans="16:144" x14ac:dyDescent="0.2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EN380"/>
    </row>
    <row r="381" spans="16:144" x14ac:dyDescent="0.2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EN381"/>
    </row>
    <row r="382" spans="16:144" x14ac:dyDescent="0.2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EN382"/>
    </row>
    <row r="383" spans="16:144" x14ac:dyDescent="0.2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EN383"/>
    </row>
    <row r="384" spans="16:144" x14ac:dyDescent="0.2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EN384"/>
    </row>
    <row r="385" spans="16:144" x14ac:dyDescent="0.2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EN385"/>
    </row>
    <row r="386" spans="16:144" x14ac:dyDescent="0.2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EN386"/>
    </row>
    <row r="387" spans="16:144" x14ac:dyDescent="0.2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EN387"/>
    </row>
    <row r="388" spans="16:144" x14ac:dyDescent="0.2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EN388"/>
    </row>
    <row r="389" spans="16:144" x14ac:dyDescent="0.2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EN389"/>
    </row>
    <row r="390" spans="16:144" x14ac:dyDescent="0.2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EN390"/>
    </row>
    <row r="391" spans="16:144" x14ac:dyDescent="0.2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EN391"/>
    </row>
    <row r="392" spans="16:144" x14ac:dyDescent="0.2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EN392"/>
    </row>
    <row r="393" spans="16:144" x14ac:dyDescent="0.2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EN393"/>
    </row>
    <row r="394" spans="16:144" x14ac:dyDescent="0.2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EN394"/>
    </row>
    <row r="395" spans="16:144" x14ac:dyDescent="0.2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EN395"/>
    </row>
    <row r="396" spans="16:144" x14ac:dyDescent="0.2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EN396"/>
    </row>
    <row r="397" spans="16:144" x14ac:dyDescent="0.2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EN397"/>
    </row>
    <row r="398" spans="16:144" x14ac:dyDescent="0.2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EN398"/>
    </row>
    <row r="399" spans="16:144" x14ac:dyDescent="0.2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EN399"/>
    </row>
    <row r="400" spans="16:144" x14ac:dyDescent="0.2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EN400"/>
    </row>
    <row r="401" spans="16:144" x14ac:dyDescent="0.2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EN401"/>
    </row>
    <row r="402" spans="16:144" x14ac:dyDescent="0.2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EN402"/>
    </row>
    <row r="403" spans="16:144" x14ac:dyDescent="0.2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EN403"/>
    </row>
    <row r="404" spans="16:144" x14ac:dyDescent="0.2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EN404"/>
    </row>
    <row r="405" spans="16:144" x14ac:dyDescent="0.2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EN405"/>
    </row>
    <row r="406" spans="16:144" x14ac:dyDescent="0.2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EN406"/>
    </row>
    <row r="407" spans="16:144" x14ac:dyDescent="0.2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EN407"/>
    </row>
    <row r="408" spans="16:144" x14ac:dyDescent="0.2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EN408"/>
    </row>
    <row r="409" spans="16:144" x14ac:dyDescent="0.2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EN409"/>
    </row>
    <row r="410" spans="16:144" x14ac:dyDescent="0.2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EN410"/>
    </row>
    <row r="411" spans="16:144" x14ac:dyDescent="0.2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EN411"/>
    </row>
    <row r="412" spans="16:144" x14ac:dyDescent="0.2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EN412"/>
    </row>
    <row r="413" spans="16:144" x14ac:dyDescent="0.2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EN413"/>
    </row>
    <row r="414" spans="16:144" x14ac:dyDescent="0.2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EN414"/>
    </row>
    <row r="415" spans="16:144" x14ac:dyDescent="0.2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EN415"/>
    </row>
    <row r="416" spans="16:144" x14ac:dyDescent="0.2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EN416"/>
    </row>
    <row r="417" spans="16:144" x14ac:dyDescent="0.2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EN417"/>
    </row>
    <row r="418" spans="16:144" x14ac:dyDescent="0.2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EN418"/>
    </row>
    <row r="419" spans="16:144" x14ac:dyDescent="0.2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EN419"/>
    </row>
    <row r="420" spans="16:144" x14ac:dyDescent="0.2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EN420"/>
    </row>
    <row r="421" spans="16:144" x14ac:dyDescent="0.2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EN421"/>
    </row>
    <row r="422" spans="16:144" x14ac:dyDescent="0.2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EN422"/>
    </row>
    <row r="423" spans="16:144" x14ac:dyDescent="0.2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EN423"/>
    </row>
    <row r="424" spans="16:144" x14ac:dyDescent="0.2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EN424"/>
    </row>
    <row r="425" spans="16:144" x14ac:dyDescent="0.2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EN425"/>
    </row>
    <row r="426" spans="16:144" x14ac:dyDescent="0.2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EN426"/>
    </row>
    <row r="427" spans="16:144" x14ac:dyDescent="0.2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EN427"/>
    </row>
    <row r="428" spans="16:144" x14ac:dyDescent="0.2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EN428"/>
    </row>
    <row r="429" spans="16:144" x14ac:dyDescent="0.2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EN429"/>
    </row>
    <row r="430" spans="16:144" x14ac:dyDescent="0.2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EN430"/>
    </row>
    <row r="431" spans="16:144" x14ac:dyDescent="0.2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EN431"/>
    </row>
    <row r="432" spans="16:144" x14ac:dyDescent="0.2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EN432"/>
    </row>
    <row r="433" spans="16:144" x14ac:dyDescent="0.2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EN433"/>
    </row>
    <row r="434" spans="16:144" x14ac:dyDescent="0.2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EN434"/>
    </row>
    <row r="435" spans="16:144" x14ac:dyDescent="0.2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EN435"/>
    </row>
    <row r="436" spans="16:144" x14ac:dyDescent="0.2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EN436"/>
    </row>
    <row r="437" spans="16:144" x14ac:dyDescent="0.2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EN437"/>
    </row>
    <row r="438" spans="16:144" x14ac:dyDescent="0.2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EN438"/>
    </row>
    <row r="439" spans="16:144" x14ac:dyDescent="0.2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EN439"/>
    </row>
    <row r="440" spans="16:144" x14ac:dyDescent="0.2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EN440"/>
    </row>
    <row r="441" spans="16:144" x14ac:dyDescent="0.2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EN441"/>
    </row>
    <row r="442" spans="16:144" x14ac:dyDescent="0.2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EN442"/>
    </row>
    <row r="443" spans="16:144" x14ac:dyDescent="0.2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EN443"/>
    </row>
    <row r="444" spans="16:144" x14ac:dyDescent="0.2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EN444"/>
    </row>
    <row r="445" spans="16:144" x14ac:dyDescent="0.2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EN445"/>
    </row>
    <row r="446" spans="16:144" x14ac:dyDescent="0.2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EN446"/>
    </row>
    <row r="447" spans="16:144" x14ac:dyDescent="0.2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EN447"/>
    </row>
    <row r="448" spans="16:144" x14ac:dyDescent="0.2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EN448"/>
    </row>
    <row r="449" spans="16:144" x14ac:dyDescent="0.2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EN449"/>
    </row>
    <row r="450" spans="16:144" x14ac:dyDescent="0.2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EN450"/>
    </row>
    <row r="451" spans="16:144" x14ac:dyDescent="0.2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EN451"/>
    </row>
    <row r="452" spans="16:144" x14ac:dyDescent="0.2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EN452"/>
    </row>
    <row r="453" spans="16:144" x14ac:dyDescent="0.2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EN453"/>
    </row>
    <row r="454" spans="16:144" x14ac:dyDescent="0.2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EN454"/>
    </row>
    <row r="455" spans="16:144" x14ac:dyDescent="0.2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EN455"/>
    </row>
    <row r="456" spans="16:144" x14ac:dyDescent="0.2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EN456"/>
    </row>
    <row r="457" spans="16:144" x14ac:dyDescent="0.2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EN457"/>
    </row>
    <row r="458" spans="16:144" x14ac:dyDescent="0.2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EN458"/>
    </row>
    <row r="459" spans="16:144" x14ac:dyDescent="0.2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EN459"/>
    </row>
    <row r="460" spans="16:144" x14ac:dyDescent="0.2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EN460"/>
    </row>
    <row r="461" spans="16:144" x14ac:dyDescent="0.2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EN461"/>
    </row>
    <row r="462" spans="16:144" x14ac:dyDescent="0.2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EN462"/>
    </row>
    <row r="463" spans="16:144" x14ac:dyDescent="0.2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EN463"/>
    </row>
    <row r="464" spans="16:144" x14ac:dyDescent="0.2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EN464"/>
    </row>
    <row r="465" spans="16:144" x14ac:dyDescent="0.2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EN465"/>
    </row>
    <row r="466" spans="16:144" x14ac:dyDescent="0.2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EN466"/>
    </row>
    <row r="467" spans="16:144" x14ac:dyDescent="0.2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EN467"/>
    </row>
    <row r="468" spans="16:144" x14ac:dyDescent="0.2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EN468"/>
    </row>
    <row r="469" spans="16:144" x14ac:dyDescent="0.2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EN469"/>
    </row>
    <row r="470" spans="16:144" x14ac:dyDescent="0.2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EN470"/>
    </row>
    <row r="471" spans="16:144" x14ac:dyDescent="0.2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EN471"/>
    </row>
    <row r="472" spans="16:144" x14ac:dyDescent="0.2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EN472"/>
    </row>
    <row r="473" spans="16:144" x14ac:dyDescent="0.2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EN473"/>
    </row>
    <row r="474" spans="16:144" x14ac:dyDescent="0.2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EN474"/>
    </row>
    <row r="475" spans="16:144" x14ac:dyDescent="0.2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EN475"/>
    </row>
    <row r="476" spans="16:144" x14ac:dyDescent="0.2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EN476"/>
    </row>
    <row r="477" spans="16:144" x14ac:dyDescent="0.2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EN477"/>
    </row>
    <row r="478" spans="16:144" x14ac:dyDescent="0.2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EN478"/>
    </row>
    <row r="479" spans="16:144" x14ac:dyDescent="0.2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EN479"/>
    </row>
    <row r="480" spans="16:144" x14ac:dyDescent="0.2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EN480"/>
    </row>
    <row r="481" spans="16:144" x14ac:dyDescent="0.2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EN481"/>
    </row>
    <row r="482" spans="16:144" x14ac:dyDescent="0.2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EN482"/>
    </row>
    <row r="483" spans="16:144" x14ac:dyDescent="0.2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EN483"/>
    </row>
    <row r="484" spans="16:144" x14ac:dyDescent="0.2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EN484"/>
    </row>
    <row r="485" spans="16:144" x14ac:dyDescent="0.2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EN485"/>
    </row>
    <row r="486" spans="16:144" x14ac:dyDescent="0.2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EN486"/>
    </row>
    <row r="487" spans="16:144" x14ac:dyDescent="0.2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EN487"/>
    </row>
    <row r="488" spans="16:144" x14ac:dyDescent="0.2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EN488"/>
    </row>
    <row r="489" spans="16:144" x14ac:dyDescent="0.2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EN489"/>
    </row>
    <row r="490" spans="16:144" x14ac:dyDescent="0.2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EN490"/>
    </row>
    <row r="491" spans="16:144" x14ac:dyDescent="0.2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EN491"/>
    </row>
    <row r="492" spans="16:144" x14ac:dyDescent="0.2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EN492"/>
    </row>
    <row r="493" spans="16:144" x14ac:dyDescent="0.2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EN493"/>
    </row>
    <row r="494" spans="16:144" x14ac:dyDescent="0.2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EN494"/>
    </row>
    <row r="495" spans="16:144" x14ac:dyDescent="0.2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EN495"/>
    </row>
    <row r="496" spans="16:144" x14ac:dyDescent="0.2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EN496"/>
    </row>
    <row r="497" spans="16:144" x14ac:dyDescent="0.2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EN497"/>
    </row>
    <row r="498" spans="16:144" x14ac:dyDescent="0.2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EN498"/>
    </row>
    <row r="499" spans="16:144" x14ac:dyDescent="0.2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EN499"/>
    </row>
    <row r="500" spans="16:144" x14ac:dyDescent="0.2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EN500"/>
    </row>
    <row r="501" spans="16:144" x14ac:dyDescent="0.2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EN501"/>
    </row>
    <row r="502" spans="16:144" x14ac:dyDescent="0.2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EN502"/>
    </row>
    <row r="503" spans="16:144" x14ac:dyDescent="0.2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EN503"/>
    </row>
    <row r="504" spans="16:144" x14ac:dyDescent="0.2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EN504"/>
    </row>
    <row r="505" spans="16:144" x14ac:dyDescent="0.2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EN505"/>
    </row>
    <row r="506" spans="16:144" x14ac:dyDescent="0.2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EN506"/>
    </row>
    <row r="507" spans="16:144" x14ac:dyDescent="0.2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EN507"/>
    </row>
    <row r="508" spans="16:144" x14ac:dyDescent="0.2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EN508"/>
    </row>
    <row r="509" spans="16:144" x14ac:dyDescent="0.2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EN509"/>
    </row>
    <row r="510" spans="16:144" x14ac:dyDescent="0.2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EN510"/>
    </row>
    <row r="511" spans="16:144" x14ac:dyDescent="0.2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EN511"/>
    </row>
    <row r="512" spans="16:144" x14ac:dyDescent="0.2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EN512"/>
    </row>
    <row r="513" spans="16:144" x14ac:dyDescent="0.2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EN513"/>
    </row>
    <row r="514" spans="16:144" x14ac:dyDescent="0.2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EN514"/>
    </row>
    <row r="515" spans="16:144" x14ac:dyDescent="0.2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EN515"/>
    </row>
    <row r="516" spans="16:144" x14ac:dyDescent="0.2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EN516"/>
    </row>
    <row r="517" spans="16:144" x14ac:dyDescent="0.2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EN517"/>
    </row>
    <row r="518" spans="16:144" x14ac:dyDescent="0.2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EN518"/>
    </row>
    <row r="519" spans="16:144" x14ac:dyDescent="0.2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EN519"/>
    </row>
    <row r="520" spans="16:144" x14ac:dyDescent="0.2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EN520"/>
    </row>
    <row r="521" spans="16:144" x14ac:dyDescent="0.2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EN521"/>
    </row>
    <row r="522" spans="16:144" x14ac:dyDescent="0.2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EN522"/>
    </row>
    <row r="523" spans="16:144" x14ac:dyDescent="0.2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EN523"/>
    </row>
    <row r="524" spans="16:144" x14ac:dyDescent="0.2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EN524"/>
    </row>
    <row r="525" spans="16:144" x14ac:dyDescent="0.2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EN525"/>
    </row>
    <row r="526" spans="16:144" x14ac:dyDescent="0.2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EN526"/>
    </row>
    <row r="527" spans="16:144" x14ac:dyDescent="0.2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EN527"/>
    </row>
    <row r="528" spans="16:144" x14ac:dyDescent="0.2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EN528"/>
    </row>
    <row r="529" spans="16:144" x14ac:dyDescent="0.2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EN529"/>
    </row>
    <row r="530" spans="16:144" x14ac:dyDescent="0.2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EN530"/>
    </row>
    <row r="531" spans="16:144" x14ac:dyDescent="0.2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EN531"/>
    </row>
    <row r="532" spans="16:144" x14ac:dyDescent="0.2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EN532"/>
    </row>
    <row r="533" spans="16:144" x14ac:dyDescent="0.2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EN533"/>
    </row>
    <row r="534" spans="16:144" x14ac:dyDescent="0.2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EN534"/>
    </row>
    <row r="535" spans="16:144" x14ac:dyDescent="0.2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EN535"/>
    </row>
    <row r="536" spans="16:144" x14ac:dyDescent="0.2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EN536"/>
    </row>
    <row r="537" spans="16:144" x14ac:dyDescent="0.2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EN537"/>
    </row>
    <row r="538" spans="16:144" x14ac:dyDescent="0.2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EN538"/>
    </row>
    <row r="539" spans="16:144" x14ac:dyDescent="0.2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EN539"/>
    </row>
    <row r="540" spans="16:144" x14ac:dyDescent="0.2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EN540"/>
    </row>
    <row r="541" spans="16:144" x14ac:dyDescent="0.2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EN541"/>
    </row>
    <row r="542" spans="16:144" x14ac:dyDescent="0.2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EN542"/>
    </row>
    <row r="543" spans="16:144" x14ac:dyDescent="0.2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EN543"/>
    </row>
    <row r="544" spans="16:144" x14ac:dyDescent="0.2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EN544"/>
    </row>
    <row r="545" spans="16:144" x14ac:dyDescent="0.2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EN545"/>
    </row>
    <row r="546" spans="16:144" x14ac:dyDescent="0.2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EN546"/>
    </row>
    <row r="547" spans="16:144" x14ac:dyDescent="0.2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EN547"/>
    </row>
    <row r="548" spans="16:144" x14ac:dyDescent="0.2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EN548"/>
    </row>
    <row r="549" spans="16:144" x14ac:dyDescent="0.2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EN549"/>
    </row>
    <row r="550" spans="16:144" x14ac:dyDescent="0.2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EN550"/>
    </row>
    <row r="551" spans="16:144" x14ac:dyDescent="0.2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EN551"/>
    </row>
    <row r="552" spans="16:144" x14ac:dyDescent="0.2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EN552"/>
    </row>
    <row r="553" spans="16:144" x14ac:dyDescent="0.2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EN553"/>
    </row>
    <row r="554" spans="16:144" x14ac:dyDescent="0.2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EN554"/>
    </row>
    <row r="555" spans="16:144" x14ac:dyDescent="0.2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EN555"/>
    </row>
    <row r="556" spans="16:144" x14ac:dyDescent="0.2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EN556"/>
    </row>
    <row r="557" spans="16:144" x14ac:dyDescent="0.2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EN557"/>
    </row>
    <row r="558" spans="16:144" x14ac:dyDescent="0.2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EN558"/>
    </row>
    <row r="559" spans="16:144" x14ac:dyDescent="0.2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EN559"/>
    </row>
    <row r="560" spans="16:144" x14ac:dyDescent="0.2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EN560"/>
    </row>
    <row r="561" spans="16:144" x14ac:dyDescent="0.2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EN561"/>
    </row>
    <row r="562" spans="16:144" x14ac:dyDescent="0.2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EN562"/>
    </row>
    <row r="563" spans="16:144" x14ac:dyDescent="0.2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EN563"/>
    </row>
    <row r="564" spans="16:144" x14ac:dyDescent="0.2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EN564"/>
    </row>
    <row r="565" spans="16:144" x14ac:dyDescent="0.2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EN565"/>
    </row>
    <row r="566" spans="16:144" x14ac:dyDescent="0.2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EN566"/>
    </row>
    <row r="567" spans="16:144" x14ac:dyDescent="0.2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EN567"/>
    </row>
    <row r="568" spans="16:144" x14ac:dyDescent="0.2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EN568"/>
    </row>
    <row r="569" spans="16:144" x14ac:dyDescent="0.2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EN569"/>
    </row>
    <row r="570" spans="16:144" x14ac:dyDescent="0.2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EN570"/>
    </row>
    <row r="571" spans="16:144" x14ac:dyDescent="0.2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EN571"/>
    </row>
    <row r="572" spans="16:144" x14ac:dyDescent="0.2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EN572"/>
    </row>
    <row r="573" spans="16:144" x14ac:dyDescent="0.2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EN573"/>
    </row>
    <row r="574" spans="16:144" x14ac:dyDescent="0.2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EN574"/>
    </row>
    <row r="575" spans="16:144" x14ac:dyDescent="0.2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EN575"/>
    </row>
    <row r="576" spans="16:144" x14ac:dyDescent="0.2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EN576"/>
    </row>
    <row r="577" spans="16:144" x14ac:dyDescent="0.2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EN577"/>
    </row>
    <row r="578" spans="16:144" x14ac:dyDescent="0.2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EN578"/>
    </row>
    <row r="579" spans="16:144" x14ac:dyDescent="0.2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EN579"/>
    </row>
    <row r="580" spans="16:144" x14ac:dyDescent="0.2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EN580"/>
    </row>
    <row r="581" spans="16:144" x14ac:dyDescent="0.2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EN581"/>
    </row>
    <row r="582" spans="16:144" x14ac:dyDescent="0.2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EN582"/>
    </row>
    <row r="583" spans="16:144" x14ac:dyDescent="0.2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EN583"/>
    </row>
    <row r="584" spans="16:144" x14ac:dyDescent="0.2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EN584"/>
    </row>
    <row r="585" spans="16:144" x14ac:dyDescent="0.2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EN585"/>
    </row>
    <row r="586" spans="16:144" x14ac:dyDescent="0.2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EN586"/>
    </row>
    <row r="587" spans="16:144" x14ac:dyDescent="0.2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EN587"/>
    </row>
    <row r="588" spans="16:144" x14ac:dyDescent="0.2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EN588"/>
    </row>
    <row r="589" spans="16:144" x14ac:dyDescent="0.2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EN589"/>
    </row>
    <row r="590" spans="16:144" x14ac:dyDescent="0.2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EN590"/>
    </row>
    <row r="591" spans="16:144" x14ac:dyDescent="0.2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EN591"/>
    </row>
    <row r="592" spans="16:144" x14ac:dyDescent="0.2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EN592"/>
    </row>
    <row r="593" spans="16:144" x14ac:dyDescent="0.2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EN593"/>
    </row>
    <row r="594" spans="16:144" x14ac:dyDescent="0.2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EN594"/>
    </row>
    <row r="595" spans="16:144" x14ac:dyDescent="0.2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EN595"/>
    </row>
    <row r="596" spans="16:144" x14ac:dyDescent="0.2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EN596"/>
    </row>
    <row r="597" spans="16:144" x14ac:dyDescent="0.2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EN597"/>
    </row>
    <row r="598" spans="16:144" x14ac:dyDescent="0.2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EN598"/>
    </row>
    <row r="599" spans="16:144" x14ac:dyDescent="0.2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EN599"/>
    </row>
    <row r="600" spans="16:144" x14ac:dyDescent="0.2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EN600"/>
    </row>
    <row r="601" spans="16:144" x14ac:dyDescent="0.2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EN601"/>
    </row>
    <row r="602" spans="16:144" x14ac:dyDescent="0.2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EN602"/>
    </row>
    <row r="603" spans="16:144" x14ac:dyDescent="0.2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EN603"/>
    </row>
    <row r="604" spans="16:144" x14ac:dyDescent="0.2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EN604"/>
    </row>
    <row r="605" spans="16:144" x14ac:dyDescent="0.2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EN605"/>
    </row>
    <row r="606" spans="16:144" x14ac:dyDescent="0.2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EN606"/>
    </row>
    <row r="607" spans="16:144" x14ac:dyDescent="0.2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EN607"/>
    </row>
    <row r="608" spans="16:144" x14ac:dyDescent="0.2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EN608"/>
    </row>
    <row r="609" spans="16:144" x14ac:dyDescent="0.2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EN609"/>
    </row>
    <row r="610" spans="16:144" x14ac:dyDescent="0.2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EN610"/>
    </row>
    <row r="611" spans="16:144" x14ac:dyDescent="0.2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EN611"/>
    </row>
    <row r="612" spans="16:144" x14ac:dyDescent="0.2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EN612"/>
    </row>
    <row r="613" spans="16:144" x14ac:dyDescent="0.2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EN613"/>
    </row>
    <row r="614" spans="16:144" x14ac:dyDescent="0.2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EN614"/>
    </row>
    <row r="615" spans="16:144" x14ac:dyDescent="0.2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EN615"/>
    </row>
    <row r="616" spans="16:144" x14ac:dyDescent="0.2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EN616"/>
    </row>
    <row r="617" spans="16:144" x14ac:dyDescent="0.2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EN617"/>
    </row>
    <row r="618" spans="16:144" x14ac:dyDescent="0.2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EN618"/>
    </row>
    <row r="619" spans="16:144" x14ac:dyDescent="0.2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EN619"/>
    </row>
    <row r="620" spans="16:144" x14ac:dyDescent="0.2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EN620"/>
    </row>
    <row r="621" spans="16:144" x14ac:dyDescent="0.2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EN621"/>
    </row>
    <row r="622" spans="16:144" x14ac:dyDescent="0.2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EN622"/>
    </row>
    <row r="623" spans="16:144" x14ac:dyDescent="0.2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EN623"/>
    </row>
    <row r="624" spans="16:144" x14ac:dyDescent="0.2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EN624"/>
    </row>
    <row r="625" spans="16:144" x14ac:dyDescent="0.2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EN625"/>
    </row>
    <row r="626" spans="16:144" x14ac:dyDescent="0.2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EN626"/>
    </row>
    <row r="627" spans="16:144" x14ac:dyDescent="0.2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EN627"/>
    </row>
    <row r="628" spans="16:144" x14ac:dyDescent="0.2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EN628"/>
    </row>
    <row r="629" spans="16:144" x14ac:dyDescent="0.2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EN629"/>
    </row>
    <row r="630" spans="16:144" x14ac:dyDescent="0.2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EN630"/>
    </row>
    <row r="631" spans="16:144" x14ac:dyDescent="0.2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EN631"/>
    </row>
    <row r="632" spans="16:144" x14ac:dyDescent="0.2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EN632"/>
    </row>
    <row r="633" spans="16:144" x14ac:dyDescent="0.2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EN633"/>
    </row>
    <row r="634" spans="16:144" x14ac:dyDescent="0.2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EN634"/>
    </row>
    <row r="635" spans="16:144" x14ac:dyDescent="0.2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EN635"/>
    </row>
    <row r="636" spans="16:144" x14ac:dyDescent="0.2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EN636"/>
    </row>
    <row r="637" spans="16:144" x14ac:dyDescent="0.2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EN637"/>
    </row>
    <row r="638" spans="16:144" x14ac:dyDescent="0.2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EN638"/>
    </row>
    <row r="639" spans="16:144" x14ac:dyDescent="0.2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EN639"/>
    </row>
    <row r="640" spans="16:144" x14ac:dyDescent="0.2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EN640"/>
    </row>
    <row r="641" spans="16:144" x14ac:dyDescent="0.2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EN641"/>
    </row>
    <row r="642" spans="16:144" x14ac:dyDescent="0.2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EN642"/>
    </row>
    <row r="643" spans="16:144" x14ac:dyDescent="0.2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EN643"/>
    </row>
    <row r="644" spans="16:144" x14ac:dyDescent="0.2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EN644"/>
    </row>
    <row r="645" spans="16:144" x14ac:dyDescent="0.2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EN645"/>
    </row>
    <row r="646" spans="16:144" x14ac:dyDescent="0.2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EN646"/>
    </row>
    <row r="647" spans="16:144" x14ac:dyDescent="0.2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EN647"/>
    </row>
    <row r="648" spans="16:144" x14ac:dyDescent="0.2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EN648"/>
    </row>
    <row r="649" spans="16:144" x14ac:dyDescent="0.2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EN649"/>
    </row>
    <row r="650" spans="16:144" x14ac:dyDescent="0.2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EN650"/>
    </row>
    <row r="651" spans="16:144" x14ac:dyDescent="0.2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EN651"/>
    </row>
    <row r="652" spans="16:144" x14ac:dyDescent="0.2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EN652"/>
    </row>
    <row r="653" spans="16:144" x14ac:dyDescent="0.2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EN653"/>
    </row>
    <row r="654" spans="16:144" x14ac:dyDescent="0.2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EN654"/>
    </row>
    <row r="655" spans="16:144" x14ac:dyDescent="0.2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EN655"/>
    </row>
    <row r="656" spans="16:144" x14ac:dyDescent="0.2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EN656"/>
    </row>
    <row r="657" spans="16:144" x14ac:dyDescent="0.2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EN657"/>
    </row>
    <row r="658" spans="16:144" x14ac:dyDescent="0.2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EN658"/>
    </row>
    <row r="659" spans="16:144" x14ac:dyDescent="0.2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EN659"/>
    </row>
    <row r="660" spans="16:144" x14ac:dyDescent="0.2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EN660"/>
    </row>
    <row r="661" spans="16:144" x14ac:dyDescent="0.2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EN661"/>
    </row>
    <row r="662" spans="16:144" x14ac:dyDescent="0.2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EN662"/>
    </row>
    <row r="663" spans="16:144" x14ac:dyDescent="0.2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EN663"/>
    </row>
    <row r="664" spans="16:144" x14ac:dyDescent="0.2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EN664"/>
    </row>
    <row r="665" spans="16:144" x14ac:dyDescent="0.2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EN665"/>
    </row>
    <row r="666" spans="16:144" x14ac:dyDescent="0.2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EN666"/>
    </row>
    <row r="667" spans="16:144" x14ac:dyDescent="0.2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EN667"/>
    </row>
    <row r="668" spans="16:144" x14ac:dyDescent="0.2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EN668"/>
    </row>
    <row r="669" spans="16:144" x14ac:dyDescent="0.2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EN669"/>
    </row>
    <row r="670" spans="16:144" x14ac:dyDescent="0.2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EN670"/>
    </row>
    <row r="671" spans="16:144" x14ac:dyDescent="0.2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EN671"/>
    </row>
    <row r="672" spans="16:144" x14ac:dyDescent="0.2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EN672"/>
    </row>
    <row r="673" spans="16:144" x14ac:dyDescent="0.2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EN673"/>
    </row>
    <row r="674" spans="16:144" x14ac:dyDescent="0.2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EN674"/>
    </row>
    <row r="675" spans="16:144" x14ac:dyDescent="0.2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EN675"/>
    </row>
    <row r="676" spans="16:144" x14ac:dyDescent="0.2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EN676"/>
    </row>
    <row r="677" spans="16:144" x14ac:dyDescent="0.2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EN677"/>
    </row>
    <row r="678" spans="16:144" x14ac:dyDescent="0.2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EN678"/>
    </row>
    <row r="679" spans="16:144" x14ac:dyDescent="0.2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EN679"/>
    </row>
    <row r="680" spans="16:144" x14ac:dyDescent="0.2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EN680"/>
    </row>
    <row r="681" spans="16:144" x14ac:dyDescent="0.2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EN681"/>
    </row>
    <row r="682" spans="16:144" x14ac:dyDescent="0.2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EN682"/>
    </row>
    <row r="683" spans="16:144" x14ac:dyDescent="0.2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EN683"/>
    </row>
    <row r="684" spans="16:144" x14ac:dyDescent="0.2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EN684"/>
    </row>
    <row r="685" spans="16:144" x14ac:dyDescent="0.2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EN685"/>
    </row>
    <row r="686" spans="16:144" x14ac:dyDescent="0.2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EN686"/>
    </row>
    <row r="687" spans="16:144" x14ac:dyDescent="0.2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EN687"/>
    </row>
    <row r="688" spans="16:144" x14ac:dyDescent="0.2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EN688"/>
    </row>
    <row r="689" spans="16:144" x14ac:dyDescent="0.2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EN689"/>
    </row>
    <row r="690" spans="16:144" x14ac:dyDescent="0.2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EN690"/>
    </row>
    <row r="691" spans="16:144" x14ac:dyDescent="0.2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EN691"/>
    </row>
    <row r="692" spans="16:144" x14ac:dyDescent="0.2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EN692"/>
    </row>
    <row r="693" spans="16:144" x14ac:dyDescent="0.2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EN693"/>
    </row>
    <row r="694" spans="16:144" x14ac:dyDescent="0.2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EN694"/>
    </row>
    <row r="695" spans="16:144" x14ac:dyDescent="0.2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EN695"/>
    </row>
    <row r="696" spans="16:144" x14ac:dyDescent="0.2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EN696"/>
    </row>
    <row r="697" spans="16:144" x14ac:dyDescent="0.2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EN697"/>
    </row>
    <row r="698" spans="16:144" x14ac:dyDescent="0.2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EN698"/>
    </row>
    <row r="699" spans="16:144" x14ac:dyDescent="0.2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EN699"/>
    </row>
    <row r="700" spans="16:144" x14ac:dyDescent="0.2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EN700"/>
    </row>
    <row r="701" spans="16:144" x14ac:dyDescent="0.2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EN701"/>
    </row>
    <row r="702" spans="16:144" x14ac:dyDescent="0.2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EN702"/>
    </row>
    <row r="703" spans="16:144" x14ac:dyDescent="0.2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EN703"/>
    </row>
    <row r="704" spans="16:144" x14ac:dyDescent="0.2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EN704"/>
    </row>
    <row r="705" spans="16:144" x14ac:dyDescent="0.2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EN705"/>
    </row>
    <row r="706" spans="16:144" x14ac:dyDescent="0.2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EN706"/>
    </row>
    <row r="707" spans="16:144" x14ac:dyDescent="0.2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EN707"/>
    </row>
    <row r="708" spans="16:144" x14ac:dyDescent="0.2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EN708"/>
    </row>
    <row r="709" spans="16:144" x14ac:dyDescent="0.2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EN709"/>
    </row>
    <row r="710" spans="16:144" x14ac:dyDescent="0.2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EN710"/>
    </row>
    <row r="711" spans="16:144" x14ac:dyDescent="0.2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EN711"/>
    </row>
    <row r="712" spans="16:144" x14ac:dyDescent="0.2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EN712"/>
    </row>
    <row r="713" spans="16:144" x14ac:dyDescent="0.2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EN713"/>
    </row>
    <row r="714" spans="16:144" x14ac:dyDescent="0.2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EN714"/>
    </row>
    <row r="715" spans="16:144" x14ac:dyDescent="0.2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EN715"/>
    </row>
    <row r="716" spans="16:144" x14ac:dyDescent="0.2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EN716"/>
    </row>
    <row r="717" spans="16:144" x14ac:dyDescent="0.2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EN717"/>
    </row>
    <row r="718" spans="16:144" x14ac:dyDescent="0.2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EN718"/>
    </row>
    <row r="719" spans="16:144" x14ac:dyDescent="0.2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EN719"/>
    </row>
    <row r="720" spans="16:144" x14ac:dyDescent="0.2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EN720"/>
    </row>
    <row r="721" spans="16:144" x14ac:dyDescent="0.2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EN721"/>
    </row>
    <row r="722" spans="16:144" x14ac:dyDescent="0.2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EN722"/>
    </row>
    <row r="723" spans="16:144" x14ac:dyDescent="0.2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EN723"/>
    </row>
    <row r="724" spans="16:144" x14ac:dyDescent="0.2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EN724"/>
    </row>
    <row r="725" spans="16:144" x14ac:dyDescent="0.2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EN725"/>
    </row>
    <row r="726" spans="16:144" x14ac:dyDescent="0.2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EN726"/>
    </row>
    <row r="727" spans="16:144" x14ac:dyDescent="0.2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EN727"/>
    </row>
    <row r="728" spans="16:144" x14ac:dyDescent="0.2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EN728"/>
    </row>
    <row r="729" spans="16:144" x14ac:dyDescent="0.2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EN729"/>
    </row>
    <row r="730" spans="16:144" x14ac:dyDescent="0.2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EN730"/>
    </row>
    <row r="731" spans="16:144" x14ac:dyDescent="0.2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EN731"/>
    </row>
    <row r="732" spans="16:144" x14ac:dyDescent="0.2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EN732"/>
    </row>
    <row r="733" spans="16:144" x14ac:dyDescent="0.2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EN733"/>
    </row>
    <row r="734" spans="16:144" x14ac:dyDescent="0.2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EN734"/>
    </row>
    <row r="735" spans="16:144" x14ac:dyDescent="0.2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EN735"/>
    </row>
    <row r="736" spans="16:144" x14ac:dyDescent="0.2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EN736"/>
    </row>
    <row r="737" spans="16:144" x14ac:dyDescent="0.2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EN737"/>
    </row>
    <row r="738" spans="16:144" x14ac:dyDescent="0.2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EN738"/>
    </row>
    <row r="739" spans="16:144" x14ac:dyDescent="0.2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EN739"/>
    </row>
    <row r="740" spans="16:144" x14ac:dyDescent="0.2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EN740"/>
    </row>
    <row r="741" spans="16:144" x14ac:dyDescent="0.2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EN741"/>
    </row>
    <row r="742" spans="16:144" x14ac:dyDescent="0.2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EN742"/>
    </row>
    <row r="743" spans="16:144" x14ac:dyDescent="0.2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EN743"/>
    </row>
    <row r="744" spans="16:144" x14ac:dyDescent="0.2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EN744"/>
    </row>
    <row r="745" spans="16:144" x14ac:dyDescent="0.2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EN745"/>
    </row>
    <row r="746" spans="16:144" x14ac:dyDescent="0.2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EN746"/>
    </row>
    <row r="747" spans="16:144" x14ac:dyDescent="0.2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EN747"/>
    </row>
    <row r="748" spans="16:144" x14ac:dyDescent="0.2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EN748"/>
    </row>
    <row r="749" spans="16:144" x14ac:dyDescent="0.2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EN749"/>
    </row>
    <row r="750" spans="16:144" x14ac:dyDescent="0.2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EN750"/>
    </row>
    <row r="751" spans="16:144" x14ac:dyDescent="0.2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EN751"/>
    </row>
    <row r="752" spans="16:144" x14ac:dyDescent="0.2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EN752"/>
    </row>
    <row r="753" spans="16:144" x14ac:dyDescent="0.2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EN753"/>
    </row>
    <row r="754" spans="16:144" x14ac:dyDescent="0.2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EN754"/>
    </row>
    <row r="755" spans="16:144" x14ac:dyDescent="0.2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EN755"/>
    </row>
    <row r="756" spans="16:144" x14ac:dyDescent="0.2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EN756"/>
    </row>
    <row r="757" spans="16:144" x14ac:dyDescent="0.2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EN757"/>
    </row>
    <row r="758" spans="16:144" x14ac:dyDescent="0.2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EN758"/>
    </row>
    <row r="759" spans="16:144" x14ac:dyDescent="0.2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EN759"/>
    </row>
    <row r="760" spans="16:144" x14ac:dyDescent="0.2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EN760"/>
    </row>
    <row r="761" spans="16:144" x14ac:dyDescent="0.2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EN761"/>
    </row>
    <row r="762" spans="16:144" x14ac:dyDescent="0.2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EN762"/>
    </row>
    <row r="763" spans="16:144" x14ac:dyDescent="0.2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EN763"/>
    </row>
    <row r="764" spans="16:144" x14ac:dyDescent="0.2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EN764"/>
    </row>
    <row r="765" spans="16:144" x14ac:dyDescent="0.2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EN765"/>
    </row>
    <row r="766" spans="16:144" x14ac:dyDescent="0.2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EN766"/>
    </row>
    <row r="767" spans="16:144" x14ac:dyDescent="0.2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EN767"/>
    </row>
    <row r="768" spans="16:144" x14ac:dyDescent="0.2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EN768"/>
    </row>
    <row r="769" spans="16:144" x14ac:dyDescent="0.2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EN769"/>
    </row>
    <row r="770" spans="16:144" x14ac:dyDescent="0.2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EN770"/>
    </row>
    <row r="771" spans="16:144" x14ac:dyDescent="0.2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EN771"/>
    </row>
    <row r="772" spans="16:144" x14ac:dyDescent="0.2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EN772"/>
    </row>
    <row r="773" spans="16:144" x14ac:dyDescent="0.2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EN773"/>
    </row>
    <row r="774" spans="16:144" x14ac:dyDescent="0.2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EN774"/>
    </row>
    <row r="775" spans="16:144" x14ac:dyDescent="0.2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EN775"/>
    </row>
    <row r="776" spans="16:144" x14ac:dyDescent="0.2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EN776"/>
    </row>
    <row r="777" spans="16:144" x14ac:dyDescent="0.2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EN777"/>
    </row>
    <row r="778" spans="16:144" x14ac:dyDescent="0.2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EN778"/>
    </row>
    <row r="779" spans="16:144" x14ac:dyDescent="0.2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EN779"/>
    </row>
    <row r="780" spans="16:144" x14ac:dyDescent="0.2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EN780"/>
    </row>
    <row r="781" spans="16:144" x14ac:dyDescent="0.2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EN781"/>
    </row>
    <row r="782" spans="16:144" x14ac:dyDescent="0.2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EN782"/>
    </row>
    <row r="783" spans="16:144" x14ac:dyDescent="0.2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EN783"/>
    </row>
    <row r="784" spans="16:144" x14ac:dyDescent="0.2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EN784"/>
    </row>
    <row r="785" spans="16:144" x14ac:dyDescent="0.2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EN785"/>
    </row>
    <row r="786" spans="16:144" x14ac:dyDescent="0.2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EN786"/>
    </row>
    <row r="787" spans="16:144" x14ac:dyDescent="0.2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EN787"/>
    </row>
    <row r="788" spans="16:144" x14ac:dyDescent="0.2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EN788"/>
    </row>
    <row r="789" spans="16:144" x14ac:dyDescent="0.2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EN789"/>
    </row>
    <row r="790" spans="16:144" x14ac:dyDescent="0.2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EN790"/>
    </row>
    <row r="791" spans="16:144" x14ac:dyDescent="0.2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EN791"/>
    </row>
    <row r="792" spans="16:144" x14ac:dyDescent="0.2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EN792"/>
    </row>
    <row r="793" spans="16:144" x14ac:dyDescent="0.2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EN793"/>
    </row>
    <row r="794" spans="16:144" x14ac:dyDescent="0.2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EN794"/>
    </row>
    <row r="795" spans="16:144" x14ac:dyDescent="0.2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EN795"/>
    </row>
    <row r="796" spans="16:144" x14ac:dyDescent="0.2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EN796"/>
    </row>
    <row r="797" spans="16:144" x14ac:dyDescent="0.2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EN797"/>
    </row>
    <row r="798" spans="16:144" x14ac:dyDescent="0.2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EN798"/>
    </row>
    <row r="799" spans="16:144" x14ac:dyDescent="0.2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EN799"/>
    </row>
    <row r="800" spans="16:144" x14ac:dyDescent="0.2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EN800"/>
    </row>
    <row r="801" spans="16:144" x14ac:dyDescent="0.2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EN801"/>
    </row>
    <row r="802" spans="16:144" x14ac:dyDescent="0.2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EN802"/>
    </row>
    <row r="803" spans="16:144" x14ac:dyDescent="0.2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EN803"/>
    </row>
    <row r="804" spans="16:144" x14ac:dyDescent="0.2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EN804"/>
    </row>
    <row r="805" spans="16:144" x14ac:dyDescent="0.2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EN805"/>
    </row>
    <row r="806" spans="16:144" x14ac:dyDescent="0.2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EN806"/>
    </row>
    <row r="807" spans="16:144" x14ac:dyDescent="0.2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EN807"/>
    </row>
    <row r="808" spans="16:144" x14ac:dyDescent="0.2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EN808"/>
    </row>
    <row r="809" spans="16:144" x14ac:dyDescent="0.2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EN809"/>
    </row>
    <row r="810" spans="16:144" x14ac:dyDescent="0.2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EN810"/>
    </row>
    <row r="811" spans="16:144" x14ac:dyDescent="0.2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EN811"/>
    </row>
    <row r="812" spans="16:144" x14ac:dyDescent="0.2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EN812"/>
    </row>
    <row r="813" spans="16:144" x14ac:dyDescent="0.2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EN813"/>
    </row>
    <row r="814" spans="16:144" x14ac:dyDescent="0.2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EN814"/>
    </row>
    <row r="815" spans="16:144" x14ac:dyDescent="0.2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EN815"/>
    </row>
    <row r="816" spans="16:144" x14ac:dyDescent="0.2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EN816"/>
    </row>
    <row r="817" spans="16:144" x14ac:dyDescent="0.2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EN817"/>
    </row>
    <row r="818" spans="16:144" x14ac:dyDescent="0.2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EN818"/>
    </row>
    <row r="819" spans="16:144" x14ac:dyDescent="0.2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EN819"/>
    </row>
    <row r="820" spans="16:144" x14ac:dyDescent="0.2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EN820"/>
    </row>
    <row r="821" spans="16:144" x14ac:dyDescent="0.2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EN821"/>
    </row>
    <row r="822" spans="16:144" x14ac:dyDescent="0.2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EN822"/>
    </row>
    <row r="823" spans="16:144" x14ac:dyDescent="0.2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EN823"/>
    </row>
    <row r="824" spans="16:144" x14ac:dyDescent="0.2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EN824"/>
    </row>
    <row r="825" spans="16:144" x14ac:dyDescent="0.2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EN825"/>
    </row>
    <row r="826" spans="16:144" x14ac:dyDescent="0.2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EN826"/>
    </row>
    <row r="827" spans="16:144" x14ac:dyDescent="0.2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EN827"/>
    </row>
    <row r="828" spans="16:144" x14ac:dyDescent="0.2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EN828"/>
    </row>
    <row r="829" spans="16:144" x14ac:dyDescent="0.2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EN829"/>
    </row>
    <row r="830" spans="16:144" x14ac:dyDescent="0.2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EN830"/>
    </row>
    <row r="831" spans="16:144" x14ac:dyDescent="0.2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EN831"/>
    </row>
    <row r="832" spans="16:144" x14ac:dyDescent="0.2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EN832"/>
    </row>
    <row r="833" spans="16:144" x14ac:dyDescent="0.2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EN833"/>
    </row>
    <row r="834" spans="16:144" x14ac:dyDescent="0.2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EN834"/>
    </row>
    <row r="835" spans="16:144" x14ac:dyDescent="0.2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EN835"/>
    </row>
    <row r="836" spans="16:144" x14ac:dyDescent="0.2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EN836"/>
    </row>
    <row r="837" spans="16:144" x14ac:dyDescent="0.2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EN837"/>
    </row>
    <row r="838" spans="16:144" x14ac:dyDescent="0.2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EN838"/>
    </row>
    <row r="839" spans="16:144" x14ac:dyDescent="0.2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EN839"/>
    </row>
    <row r="840" spans="16:144" x14ac:dyDescent="0.2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EN840"/>
    </row>
    <row r="841" spans="16:144" x14ac:dyDescent="0.2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EN841"/>
    </row>
    <row r="842" spans="16:144" x14ac:dyDescent="0.2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EN842"/>
    </row>
    <row r="843" spans="16:144" x14ac:dyDescent="0.2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EN843"/>
    </row>
    <row r="844" spans="16:144" x14ac:dyDescent="0.2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EN844"/>
    </row>
    <row r="845" spans="16:144" x14ac:dyDescent="0.2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EN845"/>
    </row>
    <row r="846" spans="16:144" x14ac:dyDescent="0.2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EN846"/>
    </row>
    <row r="847" spans="16:144" x14ac:dyDescent="0.2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EN847"/>
    </row>
    <row r="848" spans="16:144" x14ac:dyDescent="0.2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EN848"/>
    </row>
    <row r="849" spans="16:144" x14ac:dyDescent="0.2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EN849"/>
    </row>
    <row r="850" spans="16:144" x14ac:dyDescent="0.2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EN850"/>
    </row>
    <row r="851" spans="16:144" x14ac:dyDescent="0.2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EN851"/>
    </row>
    <row r="852" spans="16:144" x14ac:dyDescent="0.2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EN852"/>
    </row>
    <row r="853" spans="16:144" x14ac:dyDescent="0.2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EN853"/>
    </row>
    <row r="854" spans="16:144" x14ac:dyDescent="0.2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EN854"/>
    </row>
    <row r="855" spans="16:144" x14ac:dyDescent="0.2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EN855"/>
    </row>
    <row r="856" spans="16:144" x14ac:dyDescent="0.2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EN856"/>
    </row>
    <row r="857" spans="16:144" x14ac:dyDescent="0.2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EN857"/>
    </row>
    <row r="858" spans="16:144" x14ac:dyDescent="0.2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EN858"/>
    </row>
    <row r="859" spans="16:144" x14ac:dyDescent="0.2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EN859"/>
    </row>
    <row r="860" spans="16:144" x14ac:dyDescent="0.2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EN860"/>
    </row>
    <row r="861" spans="16:144" x14ac:dyDescent="0.2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EN861"/>
    </row>
    <row r="862" spans="16:144" x14ac:dyDescent="0.2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EN862"/>
    </row>
    <row r="863" spans="16:144" x14ac:dyDescent="0.2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EN863"/>
    </row>
    <row r="864" spans="16:144" x14ac:dyDescent="0.2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EN864"/>
    </row>
    <row r="865" spans="16:144" x14ac:dyDescent="0.2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EN865"/>
    </row>
    <row r="866" spans="16:144" x14ac:dyDescent="0.2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EN866"/>
    </row>
    <row r="867" spans="16:144" x14ac:dyDescent="0.2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EN867"/>
    </row>
    <row r="868" spans="16:144" x14ac:dyDescent="0.2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EN868"/>
    </row>
    <row r="869" spans="16:144" x14ac:dyDescent="0.2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EN869"/>
    </row>
    <row r="870" spans="16:144" x14ac:dyDescent="0.2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EN870"/>
    </row>
    <row r="871" spans="16:144" x14ac:dyDescent="0.2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EN871"/>
    </row>
    <row r="872" spans="16:144" x14ac:dyDescent="0.2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EN872"/>
    </row>
    <row r="873" spans="16:144" x14ac:dyDescent="0.2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EN873"/>
    </row>
    <row r="874" spans="16:144" x14ac:dyDescent="0.2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EN874"/>
    </row>
    <row r="875" spans="16:144" x14ac:dyDescent="0.2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EN875"/>
    </row>
    <row r="876" spans="16:144" x14ac:dyDescent="0.2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EN876"/>
    </row>
    <row r="877" spans="16:144" x14ac:dyDescent="0.2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EN877"/>
    </row>
    <row r="878" spans="16:144" x14ac:dyDescent="0.2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EN878"/>
    </row>
    <row r="879" spans="16:144" x14ac:dyDescent="0.2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EN879"/>
    </row>
    <row r="880" spans="16:144" x14ac:dyDescent="0.2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EN880"/>
    </row>
    <row r="881" spans="16:144" x14ac:dyDescent="0.2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EN881"/>
    </row>
    <row r="882" spans="16:144" x14ac:dyDescent="0.2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EN882"/>
    </row>
    <row r="883" spans="16:144" x14ac:dyDescent="0.2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EN883"/>
    </row>
    <row r="884" spans="16:144" x14ac:dyDescent="0.2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EN884"/>
    </row>
    <row r="885" spans="16:144" x14ac:dyDescent="0.2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EN885"/>
    </row>
    <row r="886" spans="16:144" x14ac:dyDescent="0.2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EN886"/>
    </row>
    <row r="887" spans="16:144" x14ac:dyDescent="0.2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EN887"/>
    </row>
    <row r="888" spans="16:144" x14ac:dyDescent="0.2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EN888"/>
    </row>
    <row r="889" spans="16:144" x14ac:dyDescent="0.2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EN889"/>
    </row>
    <row r="890" spans="16:144" x14ac:dyDescent="0.2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EN890"/>
    </row>
    <row r="891" spans="16:144" x14ac:dyDescent="0.2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EN891"/>
    </row>
    <row r="892" spans="16:144" x14ac:dyDescent="0.2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EN892"/>
    </row>
    <row r="893" spans="16:144" x14ac:dyDescent="0.2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EN893"/>
    </row>
    <row r="894" spans="16:144" x14ac:dyDescent="0.2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EN894"/>
    </row>
    <row r="895" spans="16:144" x14ac:dyDescent="0.2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EN895"/>
    </row>
    <row r="896" spans="16:144" x14ac:dyDescent="0.2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EN896"/>
    </row>
    <row r="897" spans="16:144" x14ac:dyDescent="0.2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EN897"/>
    </row>
    <row r="898" spans="16:144" x14ac:dyDescent="0.2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EN898"/>
    </row>
    <row r="899" spans="16:144" x14ac:dyDescent="0.2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EN899"/>
    </row>
    <row r="900" spans="16:144" x14ac:dyDescent="0.2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EN900"/>
    </row>
    <row r="901" spans="16:144" x14ac:dyDescent="0.2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EN901"/>
    </row>
    <row r="902" spans="16:144" x14ac:dyDescent="0.2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EN902"/>
    </row>
    <row r="903" spans="16:144" x14ac:dyDescent="0.2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EN903"/>
    </row>
    <row r="904" spans="16:144" x14ac:dyDescent="0.2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EN904"/>
    </row>
    <row r="905" spans="16:144" x14ac:dyDescent="0.2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EN905"/>
    </row>
    <row r="906" spans="16:144" x14ac:dyDescent="0.2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EN906"/>
    </row>
    <row r="907" spans="16:144" x14ac:dyDescent="0.2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EN907"/>
    </row>
    <row r="908" spans="16:144" x14ac:dyDescent="0.2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EN908"/>
    </row>
    <row r="909" spans="16:144" x14ac:dyDescent="0.2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EN909"/>
    </row>
    <row r="910" spans="16:144" x14ac:dyDescent="0.2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EN910"/>
    </row>
    <row r="911" spans="16:144" x14ac:dyDescent="0.2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EN911"/>
    </row>
    <row r="912" spans="16:144" x14ac:dyDescent="0.2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EN912"/>
    </row>
    <row r="913" spans="16:144" x14ac:dyDescent="0.2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EN913"/>
    </row>
    <row r="914" spans="16:144" x14ac:dyDescent="0.2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EN914"/>
    </row>
    <row r="915" spans="16:144" x14ac:dyDescent="0.2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EN915"/>
    </row>
    <row r="916" spans="16:144" x14ac:dyDescent="0.2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EN916"/>
    </row>
    <row r="917" spans="16:144" x14ac:dyDescent="0.2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EN917"/>
    </row>
    <row r="918" spans="16:144" x14ac:dyDescent="0.2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EN918"/>
    </row>
    <row r="919" spans="16:144" x14ac:dyDescent="0.2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EN919"/>
    </row>
    <row r="920" spans="16:144" x14ac:dyDescent="0.2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EN920"/>
    </row>
    <row r="921" spans="16:144" x14ac:dyDescent="0.2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EN921"/>
    </row>
    <row r="922" spans="16:144" x14ac:dyDescent="0.2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EN922"/>
    </row>
    <row r="923" spans="16:144" x14ac:dyDescent="0.2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EN923"/>
    </row>
    <row r="924" spans="16:144" x14ac:dyDescent="0.2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EN924"/>
    </row>
    <row r="925" spans="16:144" x14ac:dyDescent="0.2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EN925"/>
    </row>
    <row r="926" spans="16:144" x14ac:dyDescent="0.2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EN926"/>
    </row>
    <row r="927" spans="16:144" x14ac:dyDescent="0.2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EN927"/>
    </row>
    <row r="928" spans="16:144" x14ac:dyDescent="0.2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EN928"/>
    </row>
    <row r="929" spans="16:144" x14ac:dyDescent="0.2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EN929"/>
    </row>
    <row r="930" spans="16:144" x14ac:dyDescent="0.2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EN930"/>
    </row>
    <row r="931" spans="16:144" x14ac:dyDescent="0.2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EN931"/>
    </row>
    <row r="932" spans="16:144" x14ac:dyDescent="0.2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EN932"/>
    </row>
    <row r="933" spans="16:144" x14ac:dyDescent="0.2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EN933"/>
    </row>
    <row r="934" spans="16:144" x14ac:dyDescent="0.2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EN934"/>
    </row>
    <row r="935" spans="16:144" x14ac:dyDescent="0.2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EN935"/>
    </row>
    <row r="936" spans="16:144" x14ac:dyDescent="0.2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EN936"/>
    </row>
    <row r="937" spans="16:144" x14ac:dyDescent="0.2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EN937"/>
    </row>
    <row r="938" spans="16:144" x14ac:dyDescent="0.2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EN938"/>
    </row>
    <row r="939" spans="16:144" x14ac:dyDescent="0.2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EN939"/>
    </row>
    <row r="940" spans="16:144" x14ac:dyDescent="0.2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EN940"/>
    </row>
    <row r="941" spans="16:144" x14ac:dyDescent="0.2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EN941"/>
    </row>
    <row r="942" spans="16:144" x14ac:dyDescent="0.2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EN942"/>
    </row>
    <row r="943" spans="16:144" x14ac:dyDescent="0.2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EN943"/>
    </row>
    <row r="944" spans="16:144" x14ac:dyDescent="0.2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EN944"/>
    </row>
    <row r="945" spans="16:144" x14ac:dyDescent="0.2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EN945"/>
    </row>
    <row r="946" spans="16:144" x14ac:dyDescent="0.2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EN946"/>
    </row>
    <row r="947" spans="16:144" x14ac:dyDescent="0.2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EN947"/>
    </row>
    <row r="948" spans="16:144" x14ac:dyDescent="0.2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EN948"/>
    </row>
    <row r="949" spans="16:144" x14ac:dyDescent="0.2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EN949"/>
    </row>
    <row r="950" spans="16:144" x14ac:dyDescent="0.2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EN950"/>
    </row>
    <row r="951" spans="16:144" x14ac:dyDescent="0.2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EN951"/>
    </row>
    <row r="952" spans="16:144" x14ac:dyDescent="0.2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EN952"/>
    </row>
    <row r="953" spans="16:144" x14ac:dyDescent="0.2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EN953"/>
    </row>
    <row r="954" spans="16:144" x14ac:dyDescent="0.2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EN954"/>
    </row>
    <row r="955" spans="16:144" x14ac:dyDescent="0.2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EN955"/>
    </row>
    <row r="956" spans="16:144" x14ac:dyDescent="0.2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EN956"/>
    </row>
    <row r="957" spans="16:144" x14ac:dyDescent="0.2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EN957"/>
    </row>
    <row r="958" spans="16:144" x14ac:dyDescent="0.2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EN958"/>
    </row>
    <row r="959" spans="16:144" x14ac:dyDescent="0.2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EN959"/>
    </row>
    <row r="960" spans="16:144" x14ac:dyDescent="0.2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EN960"/>
    </row>
    <row r="961" spans="16:144" x14ac:dyDescent="0.2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EN961"/>
    </row>
    <row r="962" spans="16:144" x14ac:dyDescent="0.2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EN962"/>
    </row>
    <row r="963" spans="16:144" x14ac:dyDescent="0.2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EN963"/>
    </row>
    <row r="964" spans="16:144" x14ac:dyDescent="0.2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EN964"/>
    </row>
    <row r="965" spans="16:144" x14ac:dyDescent="0.2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EN965"/>
    </row>
    <row r="966" spans="16:144" x14ac:dyDescent="0.2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EN966"/>
    </row>
    <row r="967" spans="16:144" x14ac:dyDescent="0.2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EN967"/>
    </row>
    <row r="968" spans="16:144" x14ac:dyDescent="0.2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EN968"/>
    </row>
    <row r="969" spans="16:144" x14ac:dyDescent="0.2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EN969"/>
    </row>
    <row r="970" spans="16:144" x14ac:dyDescent="0.2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EN970"/>
    </row>
    <row r="971" spans="16:144" x14ac:dyDescent="0.2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EN971"/>
    </row>
    <row r="972" spans="16:144" x14ac:dyDescent="0.2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EN972"/>
    </row>
    <row r="973" spans="16:144" x14ac:dyDescent="0.2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EN973"/>
    </row>
    <row r="974" spans="16:144" x14ac:dyDescent="0.2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EN974"/>
    </row>
    <row r="975" spans="16:144" x14ac:dyDescent="0.2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EN975"/>
    </row>
    <row r="976" spans="16:144" x14ac:dyDescent="0.2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EN976"/>
    </row>
    <row r="977" spans="16:144" x14ac:dyDescent="0.2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EN977"/>
    </row>
    <row r="978" spans="16:144" x14ac:dyDescent="0.2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EN978"/>
    </row>
    <row r="979" spans="16:144" x14ac:dyDescent="0.2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EN979"/>
    </row>
    <row r="980" spans="16:144" x14ac:dyDescent="0.2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EN980"/>
    </row>
    <row r="981" spans="16:144" x14ac:dyDescent="0.2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EN981"/>
    </row>
    <row r="982" spans="16:144" x14ac:dyDescent="0.2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EN982"/>
    </row>
    <row r="983" spans="16:144" x14ac:dyDescent="0.2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EN983"/>
    </row>
    <row r="984" spans="16:144" x14ac:dyDescent="0.2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EN984"/>
    </row>
    <row r="985" spans="16:144" x14ac:dyDescent="0.2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EN985"/>
    </row>
    <row r="986" spans="16:144" x14ac:dyDescent="0.2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EN986"/>
    </row>
    <row r="987" spans="16:144" x14ac:dyDescent="0.2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EN987"/>
    </row>
    <row r="988" spans="16:144" x14ac:dyDescent="0.2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EN988"/>
    </row>
    <row r="989" spans="16:144" x14ac:dyDescent="0.2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EN989"/>
    </row>
    <row r="990" spans="16:144" x14ac:dyDescent="0.2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EN990"/>
    </row>
    <row r="991" spans="16:144" x14ac:dyDescent="0.2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EN991"/>
    </row>
    <row r="992" spans="16:144" x14ac:dyDescent="0.2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EN992"/>
    </row>
    <row r="993" spans="16:144" x14ac:dyDescent="0.2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EN993"/>
    </row>
    <row r="994" spans="16:144" x14ac:dyDescent="0.2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EN994"/>
    </row>
    <row r="995" spans="16:144" x14ac:dyDescent="0.2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EN995"/>
    </row>
    <row r="996" spans="16:144" x14ac:dyDescent="0.2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EN996"/>
    </row>
    <row r="997" spans="16:144" x14ac:dyDescent="0.2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EN997"/>
    </row>
    <row r="998" spans="16:144" x14ac:dyDescent="0.2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EN998"/>
    </row>
    <row r="999" spans="16:144" x14ac:dyDescent="0.2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EN999"/>
    </row>
    <row r="1000" spans="16:144" x14ac:dyDescent="0.2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EN1000"/>
    </row>
    <row r="1001" spans="16:144" x14ac:dyDescent="0.2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EN1001"/>
    </row>
    <row r="1002" spans="16:144" x14ac:dyDescent="0.2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EN1002"/>
    </row>
    <row r="1003" spans="16:144" x14ac:dyDescent="0.2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EN1003"/>
    </row>
    <row r="1004" spans="16:144" x14ac:dyDescent="0.2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EN1004"/>
    </row>
    <row r="1005" spans="16:144" x14ac:dyDescent="0.2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EN1005"/>
    </row>
    <row r="1006" spans="16:144" x14ac:dyDescent="0.2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EN1006"/>
    </row>
    <row r="1007" spans="16:144" x14ac:dyDescent="0.2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EN1007"/>
    </row>
    <row r="1008" spans="16:144" x14ac:dyDescent="0.2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EN1008"/>
    </row>
    <row r="1009" spans="16:144" x14ac:dyDescent="0.2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EN1009"/>
    </row>
    <row r="1010" spans="16:144" x14ac:dyDescent="0.2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EN1010"/>
    </row>
    <row r="1011" spans="16:144" x14ac:dyDescent="0.2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EN1011"/>
    </row>
    <row r="1012" spans="16:144" x14ac:dyDescent="0.2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EN1012"/>
    </row>
    <row r="1013" spans="16:144" x14ac:dyDescent="0.2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EN1013"/>
    </row>
    <row r="1014" spans="16:144" x14ac:dyDescent="0.2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EN1014"/>
    </row>
    <row r="1015" spans="16:144" x14ac:dyDescent="0.2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EN1015"/>
    </row>
    <row r="1016" spans="16:144" x14ac:dyDescent="0.2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EN1016"/>
    </row>
    <row r="1017" spans="16:144" x14ac:dyDescent="0.2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EN1017"/>
    </row>
    <row r="1018" spans="16:144" x14ac:dyDescent="0.2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EN1018"/>
    </row>
    <row r="1019" spans="16:144" x14ac:dyDescent="0.2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EN1019"/>
    </row>
    <row r="1020" spans="16:144" x14ac:dyDescent="0.2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EN1020"/>
    </row>
    <row r="1021" spans="16:144" x14ac:dyDescent="0.2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EN1021"/>
    </row>
    <row r="1022" spans="16:144" x14ac:dyDescent="0.2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EN1022"/>
    </row>
    <row r="1023" spans="16:144" x14ac:dyDescent="0.2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EN1023"/>
    </row>
    <row r="1024" spans="16:144" x14ac:dyDescent="0.2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EN1024"/>
    </row>
    <row r="1025" spans="16:144" x14ac:dyDescent="0.2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EN1025"/>
    </row>
    <row r="1026" spans="16:144" x14ac:dyDescent="0.2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EN1026"/>
    </row>
    <row r="1027" spans="16:144" x14ac:dyDescent="0.2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EN1027"/>
    </row>
    <row r="1028" spans="16:144" x14ac:dyDescent="0.2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EN1028"/>
    </row>
    <row r="1029" spans="16:144" x14ac:dyDescent="0.2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EN1029"/>
    </row>
    <row r="1030" spans="16:144" x14ac:dyDescent="0.2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EN1030"/>
    </row>
    <row r="1031" spans="16:144" x14ac:dyDescent="0.2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EN1031"/>
    </row>
    <row r="1032" spans="16:144" x14ac:dyDescent="0.2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EN1032"/>
    </row>
    <row r="1033" spans="16:144" x14ac:dyDescent="0.2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EN1033"/>
    </row>
    <row r="1034" spans="16:144" x14ac:dyDescent="0.2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EN1034"/>
    </row>
    <row r="1035" spans="16:144" x14ac:dyDescent="0.2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EN1035"/>
    </row>
    <row r="1036" spans="16:144" x14ac:dyDescent="0.2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EN1036"/>
    </row>
    <row r="1037" spans="16:144" x14ac:dyDescent="0.2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EN1037"/>
    </row>
    <row r="1038" spans="16:144" x14ac:dyDescent="0.2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EN1038"/>
    </row>
    <row r="1039" spans="16:144" x14ac:dyDescent="0.2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EN1039"/>
    </row>
    <row r="1040" spans="16:144" x14ac:dyDescent="0.2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EN1040"/>
    </row>
    <row r="1041" spans="16:144" x14ac:dyDescent="0.2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EN1041"/>
    </row>
    <row r="1042" spans="16:144" x14ac:dyDescent="0.2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EN1042"/>
    </row>
    <row r="1043" spans="16:144" x14ac:dyDescent="0.2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EN1043"/>
    </row>
    <row r="1044" spans="16:144" x14ac:dyDescent="0.2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EN1044"/>
    </row>
    <row r="1045" spans="16:144" x14ac:dyDescent="0.2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EN1045"/>
    </row>
    <row r="1046" spans="16:144" x14ac:dyDescent="0.2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EN1046"/>
    </row>
    <row r="1047" spans="16:144" x14ac:dyDescent="0.2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EN1047"/>
    </row>
    <row r="1048" spans="16:144" x14ac:dyDescent="0.2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EN1048"/>
    </row>
    <row r="1049" spans="16:144" x14ac:dyDescent="0.2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EN1049"/>
    </row>
    <row r="1050" spans="16:144" x14ac:dyDescent="0.2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EN1050"/>
    </row>
    <row r="1051" spans="16:144" x14ac:dyDescent="0.2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EN1051"/>
    </row>
    <row r="1052" spans="16:144" x14ac:dyDescent="0.2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EN1052"/>
    </row>
    <row r="1053" spans="16:144" x14ac:dyDescent="0.2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EN1053"/>
    </row>
    <row r="1054" spans="16:144" x14ac:dyDescent="0.2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EN1054"/>
    </row>
    <row r="1055" spans="16:144" x14ac:dyDescent="0.2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EN1055"/>
    </row>
    <row r="1056" spans="16:144" x14ac:dyDescent="0.2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EN1056"/>
    </row>
    <row r="1057" spans="16:144" x14ac:dyDescent="0.2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EN1057"/>
    </row>
    <row r="1058" spans="16:144" x14ac:dyDescent="0.2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EN1058"/>
    </row>
    <row r="1059" spans="16:144" x14ac:dyDescent="0.2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EN1059"/>
    </row>
    <row r="1060" spans="16:144" x14ac:dyDescent="0.2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EN1060"/>
    </row>
    <row r="1061" spans="16:144" x14ac:dyDescent="0.2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EN1061"/>
    </row>
    <row r="1062" spans="16:144" x14ac:dyDescent="0.2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EN1062"/>
    </row>
    <row r="1063" spans="16:144" x14ac:dyDescent="0.2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EN1063"/>
    </row>
    <row r="1064" spans="16:144" x14ac:dyDescent="0.2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EN1064"/>
    </row>
    <row r="1065" spans="16:144" x14ac:dyDescent="0.2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EN1065"/>
    </row>
    <row r="1066" spans="16:144" x14ac:dyDescent="0.2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EN1066"/>
    </row>
    <row r="1067" spans="16:144" x14ac:dyDescent="0.2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EN1067"/>
    </row>
    <row r="1068" spans="16:144" x14ac:dyDescent="0.2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EN1068"/>
    </row>
    <row r="1069" spans="16:144" x14ac:dyDescent="0.2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EN1069"/>
    </row>
    <row r="1070" spans="16:144" x14ac:dyDescent="0.2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EN1070"/>
    </row>
    <row r="1071" spans="16:144" x14ac:dyDescent="0.2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EN1071"/>
    </row>
    <row r="1072" spans="16:144" x14ac:dyDescent="0.2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EN1072"/>
    </row>
    <row r="1073" spans="16:144" x14ac:dyDescent="0.2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EN1073"/>
    </row>
    <row r="1074" spans="16:144" x14ac:dyDescent="0.2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EN1074"/>
    </row>
    <row r="1075" spans="16:144" x14ac:dyDescent="0.2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EN1075"/>
    </row>
    <row r="1076" spans="16:144" x14ac:dyDescent="0.2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EN1076"/>
    </row>
    <row r="1077" spans="16:144" x14ac:dyDescent="0.2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EN1077"/>
    </row>
    <row r="1078" spans="16:144" x14ac:dyDescent="0.2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EN1078"/>
    </row>
    <row r="1079" spans="16:144" x14ac:dyDescent="0.2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EN1079"/>
    </row>
    <row r="1080" spans="16:144" x14ac:dyDescent="0.2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EN1080"/>
    </row>
    <row r="1081" spans="16:144" x14ac:dyDescent="0.2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EN1081"/>
    </row>
    <row r="1082" spans="16:144" x14ac:dyDescent="0.2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EN1082"/>
    </row>
    <row r="1083" spans="16:144" x14ac:dyDescent="0.2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EN1083"/>
    </row>
    <row r="1084" spans="16:144" x14ac:dyDescent="0.2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EN1084"/>
    </row>
    <row r="1085" spans="16:144" x14ac:dyDescent="0.2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EN1085"/>
    </row>
    <row r="1086" spans="16:144" x14ac:dyDescent="0.2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EN1086"/>
    </row>
    <row r="1087" spans="16:144" x14ac:dyDescent="0.2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EN1087"/>
    </row>
    <row r="1088" spans="16:144" x14ac:dyDescent="0.2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EN1088"/>
    </row>
    <row r="1089" spans="16:144" x14ac:dyDescent="0.2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EN1089"/>
    </row>
    <row r="1090" spans="16:144" x14ac:dyDescent="0.2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EN1090"/>
    </row>
    <row r="1091" spans="16:144" x14ac:dyDescent="0.2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EN1091"/>
    </row>
    <row r="1092" spans="16:144" x14ac:dyDescent="0.2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EN1092"/>
    </row>
    <row r="1093" spans="16:144" x14ac:dyDescent="0.2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EN1093"/>
    </row>
    <row r="1094" spans="16:144" x14ac:dyDescent="0.2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EN1094"/>
    </row>
    <row r="1095" spans="16:144" x14ac:dyDescent="0.2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EN1095"/>
    </row>
    <row r="1096" spans="16:144" x14ac:dyDescent="0.2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EN1096"/>
    </row>
    <row r="1097" spans="16:144" x14ac:dyDescent="0.2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EN1097"/>
    </row>
    <row r="1098" spans="16:144" x14ac:dyDescent="0.2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EN1098"/>
    </row>
    <row r="1099" spans="16:144" x14ac:dyDescent="0.2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EN1099"/>
    </row>
    <row r="1100" spans="16:144" x14ac:dyDescent="0.2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EN1100"/>
    </row>
    <row r="1101" spans="16:144" x14ac:dyDescent="0.2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EN1101"/>
    </row>
    <row r="1102" spans="16:144" x14ac:dyDescent="0.2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EN1102"/>
    </row>
    <row r="1103" spans="16:144" x14ac:dyDescent="0.2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EN1103"/>
    </row>
    <row r="1104" spans="16:144" x14ac:dyDescent="0.2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EN1104"/>
    </row>
    <row r="1105" spans="16:144" x14ac:dyDescent="0.2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EN1105"/>
    </row>
    <row r="1106" spans="16:144" x14ac:dyDescent="0.2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EN1106"/>
    </row>
    <row r="1107" spans="16:144" x14ac:dyDescent="0.2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EN1107"/>
    </row>
    <row r="1108" spans="16:144" x14ac:dyDescent="0.2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EN1108"/>
    </row>
    <row r="1109" spans="16:144" x14ac:dyDescent="0.2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EN1109"/>
    </row>
    <row r="1110" spans="16:144" x14ac:dyDescent="0.2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EN1110"/>
    </row>
    <row r="1111" spans="16:144" x14ac:dyDescent="0.2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EN1111"/>
    </row>
    <row r="1112" spans="16:144" x14ac:dyDescent="0.2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EN1112"/>
    </row>
    <row r="1113" spans="16:144" x14ac:dyDescent="0.2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EN1113"/>
    </row>
    <row r="1114" spans="16:144" x14ac:dyDescent="0.2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EN1114"/>
    </row>
    <row r="1115" spans="16:144" x14ac:dyDescent="0.2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EN1115"/>
    </row>
    <row r="1116" spans="16:144" x14ac:dyDescent="0.2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EN1116"/>
    </row>
    <row r="1117" spans="16:144" x14ac:dyDescent="0.2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EN1117"/>
    </row>
    <row r="1118" spans="16:144" x14ac:dyDescent="0.2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EN1118"/>
    </row>
    <row r="1119" spans="16:144" x14ac:dyDescent="0.2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EN1119"/>
    </row>
    <row r="1120" spans="16:144" x14ac:dyDescent="0.2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EN1120"/>
    </row>
    <row r="1121" spans="16:144" x14ac:dyDescent="0.2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EN1121"/>
    </row>
    <row r="1122" spans="16:144" x14ac:dyDescent="0.2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EN1122"/>
    </row>
    <row r="1123" spans="16:144" x14ac:dyDescent="0.2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EN1123"/>
    </row>
    <row r="1124" spans="16:144" x14ac:dyDescent="0.2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EN1124"/>
    </row>
    <row r="1125" spans="16:144" x14ac:dyDescent="0.2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EN1125"/>
    </row>
    <row r="1126" spans="16:144" x14ac:dyDescent="0.2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EN1126"/>
    </row>
    <row r="1127" spans="16:144" x14ac:dyDescent="0.2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EN1127"/>
    </row>
    <row r="1128" spans="16:144" x14ac:dyDescent="0.2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EN1128"/>
    </row>
    <row r="1129" spans="16:144" x14ac:dyDescent="0.2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EN1129"/>
    </row>
    <row r="1130" spans="16:144" x14ac:dyDescent="0.2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EN1130"/>
    </row>
    <row r="1131" spans="16:144" x14ac:dyDescent="0.2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EN1131"/>
    </row>
    <row r="1132" spans="16:144" x14ac:dyDescent="0.2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EN1132"/>
    </row>
    <row r="1133" spans="16:144" x14ac:dyDescent="0.2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EN1133"/>
    </row>
    <row r="1134" spans="16:144" x14ac:dyDescent="0.2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EN1134"/>
    </row>
    <row r="1135" spans="16:144" x14ac:dyDescent="0.2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EN1135"/>
    </row>
    <row r="1136" spans="16:144" x14ac:dyDescent="0.2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EN1136"/>
    </row>
    <row r="1137" spans="16:144" x14ac:dyDescent="0.2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EN1137"/>
    </row>
    <row r="1138" spans="16:144" x14ac:dyDescent="0.2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EN1138"/>
    </row>
    <row r="1139" spans="16:144" x14ac:dyDescent="0.2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EN1139"/>
    </row>
    <row r="1140" spans="16:144" x14ac:dyDescent="0.2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EN1140"/>
    </row>
    <row r="1141" spans="16:144" x14ac:dyDescent="0.2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EN1141"/>
    </row>
    <row r="1142" spans="16:144" x14ac:dyDescent="0.2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EN1142"/>
    </row>
    <row r="1143" spans="16:144" x14ac:dyDescent="0.2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EN1143"/>
    </row>
    <row r="1144" spans="16:144" x14ac:dyDescent="0.2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EN1144"/>
    </row>
    <row r="1145" spans="16:144" x14ac:dyDescent="0.2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EN1145"/>
    </row>
    <row r="1146" spans="16:144" x14ac:dyDescent="0.2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EN1146"/>
    </row>
    <row r="1147" spans="16:144" x14ac:dyDescent="0.2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EN1147"/>
    </row>
    <row r="1148" spans="16:144" x14ac:dyDescent="0.2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EN1148"/>
    </row>
    <row r="1149" spans="16:144" x14ac:dyDescent="0.2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EN1149"/>
    </row>
    <row r="1150" spans="16:144" x14ac:dyDescent="0.2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EN1150"/>
    </row>
    <row r="1151" spans="16:144" x14ac:dyDescent="0.2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EN1151"/>
    </row>
    <row r="1152" spans="16:144" x14ac:dyDescent="0.2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EN1152"/>
    </row>
    <row r="1153" spans="16:144" x14ac:dyDescent="0.2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EN1153"/>
    </row>
    <row r="1154" spans="16:144" x14ac:dyDescent="0.2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EN1154"/>
    </row>
    <row r="1155" spans="16:144" x14ac:dyDescent="0.2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EN1155"/>
    </row>
    <row r="1156" spans="16:144" x14ac:dyDescent="0.2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EN1156"/>
    </row>
    <row r="1157" spans="16:144" x14ac:dyDescent="0.2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EN1157"/>
    </row>
    <row r="1158" spans="16:144" x14ac:dyDescent="0.2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EN1158"/>
    </row>
    <row r="1159" spans="16:144" x14ac:dyDescent="0.2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EN1159"/>
    </row>
    <row r="1160" spans="16:144" x14ac:dyDescent="0.2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EN1160"/>
    </row>
    <row r="1161" spans="16:144" x14ac:dyDescent="0.2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EN1161"/>
    </row>
    <row r="1162" spans="16:144" x14ac:dyDescent="0.2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EN1162"/>
    </row>
    <row r="1163" spans="16:144" x14ac:dyDescent="0.2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EN1163"/>
    </row>
    <row r="1164" spans="16:144" x14ac:dyDescent="0.2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EN1164"/>
    </row>
    <row r="1165" spans="16:144" x14ac:dyDescent="0.2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EN1165"/>
    </row>
    <row r="1166" spans="16:144" x14ac:dyDescent="0.2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EN1166"/>
    </row>
    <row r="1167" spans="16:144" x14ac:dyDescent="0.2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EN1167"/>
    </row>
    <row r="1168" spans="16:144" x14ac:dyDescent="0.2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EN1168"/>
    </row>
    <row r="1169" spans="16:144" x14ac:dyDescent="0.2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EN1169"/>
    </row>
    <row r="1170" spans="16:144" x14ac:dyDescent="0.2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EN1170"/>
    </row>
    <row r="1171" spans="16:144" x14ac:dyDescent="0.2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EN1171"/>
    </row>
    <row r="1172" spans="16:144" x14ac:dyDescent="0.2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EN1172"/>
    </row>
    <row r="1173" spans="16:144" x14ac:dyDescent="0.2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EN1173"/>
    </row>
    <row r="1174" spans="16:144" x14ac:dyDescent="0.2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EN1174"/>
    </row>
    <row r="1175" spans="16:144" x14ac:dyDescent="0.2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EN1175"/>
    </row>
    <row r="1176" spans="16:144" x14ac:dyDescent="0.2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EN1176"/>
    </row>
    <row r="1177" spans="16:144" x14ac:dyDescent="0.2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EN1177"/>
    </row>
    <row r="1178" spans="16:144" x14ac:dyDescent="0.2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EN1178"/>
    </row>
    <row r="1179" spans="16:144" x14ac:dyDescent="0.2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EN1179"/>
    </row>
    <row r="1180" spans="16:144" x14ac:dyDescent="0.2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EN1180"/>
    </row>
    <row r="1181" spans="16:144" x14ac:dyDescent="0.2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EN1181"/>
    </row>
    <row r="1182" spans="16:144" x14ac:dyDescent="0.2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EN1182"/>
    </row>
    <row r="1183" spans="16:144" x14ac:dyDescent="0.2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EN1183"/>
    </row>
    <row r="1184" spans="16:144" x14ac:dyDescent="0.2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EN1184"/>
    </row>
    <row r="1185" spans="16:144" x14ac:dyDescent="0.2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EN1185"/>
    </row>
    <row r="1186" spans="16:144" x14ac:dyDescent="0.2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EN1186"/>
    </row>
    <row r="1187" spans="16:144" x14ac:dyDescent="0.2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EN1187"/>
    </row>
    <row r="1188" spans="16:144" x14ac:dyDescent="0.2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EN1188"/>
    </row>
    <row r="1189" spans="16:144" x14ac:dyDescent="0.2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EN1189"/>
    </row>
    <row r="1190" spans="16:144" x14ac:dyDescent="0.2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EN1190"/>
    </row>
    <row r="1191" spans="16:144" x14ac:dyDescent="0.2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EN1191"/>
    </row>
    <row r="1192" spans="16:144" x14ac:dyDescent="0.2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EN1192"/>
    </row>
    <row r="1193" spans="16:144" x14ac:dyDescent="0.2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EN1193"/>
    </row>
    <row r="1194" spans="16:144" x14ac:dyDescent="0.2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EN1194"/>
    </row>
    <row r="1195" spans="16:144" x14ac:dyDescent="0.2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EN1195"/>
    </row>
    <row r="1196" spans="16:144" x14ac:dyDescent="0.2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EN1196"/>
    </row>
    <row r="1197" spans="16:144" x14ac:dyDescent="0.2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EN1197"/>
    </row>
    <row r="1198" spans="16:144" x14ac:dyDescent="0.2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EN1198"/>
    </row>
    <row r="1199" spans="16:144" x14ac:dyDescent="0.2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EN1199"/>
    </row>
    <row r="1200" spans="16:144" x14ac:dyDescent="0.2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EN1200"/>
    </row>
    <row r="1201" spans="16:144" x14ac:dyDescent="0.2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EN1201"/>
    </row>
    <row r="1202" spans="16:144" x14ac:dyDescent="0.2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EN1202"/>
    </row>
    <row r="1203" spans="16:144" x14ac:dyDescent="0.2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EN1203"/>
    </row>
    <row r="1204" spans="16:144" x14ac:dyDescent="0.2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EN1204"/>
    </row>
    <row r="1205" spans="16:144" x14ac:dyDescent="0.2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EN1205"/>
    </row>
    <row r="1206" spans="16:144" x14ac:dyDescent="0.2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EN1206"/>
    </row>
    <row r="1207" spans="16:144" x14ac:dyDescent="0.2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EN1207"/>
    </row>
    <row r="1208" spans="16:144" x14ac:dyDescent="0.2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EN1208"/>
    </row>
    <row r="1209" spans="16:144" x14ac:dyDescent="0.2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EN1209"/>
    </row>
    <row r="1210" spans="16:144" x14ac:dyDescent="0.2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EN1210"/>
    </row>
    <row r="1211" spans="16:144" x14ac:dyDescent="0.2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EN1211"/>
    </row>
    <row r="1212" spans="16:144" x14ac:dyDescent="0.2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EN1212"/>
    </row>
    <row r="1213" spans="16:144" x14ac:dyDescent="0.2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EN1213"/>
    </row>
    <row r="1214" spans="16:144" x14ac:dyDescent="0.2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EN1214"/>
    </row>
    <row r="1215" spans="16:144" x14ac:dyDescent="0.2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EN1215"/>
    </row>
    <row r="1216" spans="16:144" x14ac:dyDescent="0.2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EN1216"/>
    </row>
    <row r="1217" spans="16:144" x14ac:dyDescent="0.2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EN1217"/>
    </row>
    <row r="1218" spans="16:144" x14ac:dyDescent="0.2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EN1218"/>
    </row>
    <row r="1219" spans="16:144" x14ac:dyDescent="0.2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EN1219"/>
    </row>
    <row r="1220" spans="16:144" x14ac:dyDescent="0.2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EN1220"/>
    </row>
    <row r="1221" spans="16:144" x14ac:dyDescent="0.2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EN1221"/>
    </row>
    <row r="1222" spans="16:144" x14ac:dyDescent="0.2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EN1222"/>
    </row>
    <row r="1223" spans="16:144" x14ac:dyDescent="0.2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EN1223"/>
    </row>
    <row r="1224" spans="16:144" x14ac:dyDescent="0.2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EN1224"/>
    </row>
    <row r="1225" spans="16:144" x14ac:dyDescent="0.2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EN1225"/>
    </row>
    <row r="1226" spans="16:144" x14ac:dyDescent="0.2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EN1226"/>
    </row>
    <row r="1227" spans="16:144" x14ac:dyDescent="0.2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EN1227"/>
    </row>
    <row r="1228" spans="16:144" x14ac:dyDescent="0.2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EN1228"/>
    </row>
    <row r="1229" spans="16:144" x14ac:dyDescent="0.2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EN1229"/>
    </row>
    <row r="1230" spans="16:144" x14ac:dyDescent="0.2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EN1230"/>
    </row>
    <row r="1231" spans="16:144" x14ac:dyDescent="0.2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EN1231"/>
    </row>
    <row r="1232" spans="16:144" x14ac:dyDescent="0.2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EN1232"/>
    </row>
    <row r="1233" spans="16:144" x14ac:dyDescent="0.2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EN1233"/>
    </row>
    <row r="1234" spans="16:144" x14ac:dyDescent="0.2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EN1234"/>
    </row>
    <row r="1235" spans="16:144" x14ac:dyDescent="0.2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EN1235"/>
    </row>
    <row r="1236" spans="16:144" x14ac:dyDescent="0.2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EN1236"/>
    </row>
    <row r="1237" spans="16:144" x14ac:dyDescent="0.2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EN1237"/>
    </row>
    <row r="1238" spans="16:144" x14ac:dyDescent="0.2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EN1238"/>
    </row>
    <row r="1239" spans="16:144" x14ac:dyDescent="0.2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EN1239"/>
    </row>
    <row r="1240" spans="16:144" x14ac:dyDescent="0.2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EN1240"/>
    </row>
    <row r="1241" spans="16:144" x14ac:dyDescent="0.2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EN1241"/>
    </row>
    <row r="1242" spans="16:144" x14ac:dyDescent="0.2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EN1242"/>
    </row>
    <row r="1243" spans="16:144" x14ac:dyDescent="0.2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EN1243"/>
    </row>
    <row r="1244" spans="16:144" x14ac:dyDescent="0.2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EN1244"/>
    </row>
    <row r="1245" spans="16:144" x14ac:dyDescent="0.2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EN1245"/>
    </row>
    <row r="1246" spans="16:144" x14ac:dyDescent="0.2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EN1246"/>
    </row>
    <row r="1247" spans="16:144" x14ac:dyDescent="0.2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EN1247"/>
    </row>
    <row r="1248" spans="16:144" x14ac:dyDescent="0.2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EN1248"/>
    </row>
    <row r="1249" spans="16:144" x14ac:dyDescent="0.2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EN1249"/>
    </row>
    <row r="1250" spans="16:144" x14ac:dyDescent="0.2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EN1250"/>
    </row>
    <row r="1251" spans="16:144" x14ac:dyDescent="0.2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EN1251"/>
    </row>
    <row r="1252" spans="16:144" x14ac:dyDescent="0.2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EN1252"/>
    </row>
    <row r="1253" spans="16:144" x14ac:dyDescent="0.2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EN1253"/>
    </row>
    <row r="1254" spans="16:144" x14ac:dyDescent="0.2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EN1254"/>
    </row>
    <row r="1255" spans="16:144" x14ac:dyDescent="0.2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EN1255"/>
    </row>
    <row r="1256" spans="16:144" x14ac:dyDescent="0.2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EN1256"/>
    </row>
    <row r="1257" spans="16:144" x14ac:dyDescent="0.2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EN1257"/>
    </row>
    <row r="1258" spans="16:144" x14ac:dyDescent="0.2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EN1258"/>
    </row>
    <row r="1259" spans="16:144" x14ac:dyDescent="0.2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EN1259"/>
    </row>
    <row r="1260" spans="16:144" x14ac:dyDescent="0.2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EN1260"/>
    </row>
    <row r="1261" spans="16:144" x14ac:dyDescent="0.2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EN1261"/>
    </row>
    <row r="1262" spans="16:144" x14ac:dyDescent="0.2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EN1262"/>
    </row>
    <row r="1263" spans="16:144" x14ac:dyDescent="0.2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EN1263"/>
    </row>
    <row r="1264" spans="16:144" x14ac:dyDescent="0.2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EN1264"/>
    </row>
    <row r="1265" spans="16:144" x14ac:dyDescent="0.2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EN1265"/>
    </row>
    <row r="1266" spans="16:144" x14ac:dyDescent="0.2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EN1266"/>
    </row>
    <row r="1267" spans="16:144" x14ac:dyDescent="0.2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EN1267"/>
    </row>
    <row r="1268" spans="16:144" x14ac:dyDescent="0.2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EN1268"/>
    </row>
  </sheetData>
  <mergeCells count="9">
    <mergeCell ref="A253:N253"/>
    <mergeCell ref="A102:N102"/>
    <mergeCell ref="A123:N123"/>
    <mergeCell ref="Q1:R1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E1" workbookViewId="0">
      <selection activeCell="I11" sqref="I11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5703125" customWidth="1"/>
    <col min="12" max="13" width="13.5703125" bestFit="1" customWidth="1"/>
  </cols>
  <sheetData>
    <row r="2" spans="3:17" ht="23.25" x14ac:dyDescent="0.35">
      <c r="C2" s="210" t="s">
        <v>165</v>
      </c>
      <c r="D2" s="210"/>
      <c r="E2" s="210"/>
      <c r="F2" s="210"/>
      <c r="G2" s="210"/>
      <c r="H2" s="210"/>
      <c r="I2" s="210"/>
      <c r="J2" s="210"/>
      <c r="K2" s="210"/>
    </row>
    <row r="3" spans="3:17" ht="23.25" customHeight="1" x14ac:dyDescent="0.25">
      <c r="C3" s="204" t="str">
        <f>'Model Inputs'!F5</f>
        <v>Toronto Hydro-Electric System Limited</v>
      </c>
      <c r="D3" s="204"/>
      <c r="E3" s="204"/>
      <c r="F3" s="204"/>
      <c r="G3" s="204"/>
      <c r="H3" s="204"/>
      <c r="I3" s="204"/>
      <c r="J3" s="204"/>
      <c r="K3" s="204"/>
    </row>
    <row r="4" spans="3:17" ht="19.5" x14ac:dyDescent="0.35">
      <c r="C4" s="55"/>
      <c r="D4" s="55"/>
      <c r="E4" s="55"/>
      <c r="F4" s="55"/>
      <c r="G4" s="55"/>
      <c r="H4" s="55"/>
      <c r="I4" s="55"/>
      <c r="J4" s="55"/>
      <c r="K4" s="55"/>
    </row>
    <row r="6" spans="3:17" x14ac:dyDescent="0.2">
      <c r="F6" s="2">
        <f>'Benchmarking Calculations'!G5</f>
        <v>2022</v>
      </c>
      <c r="G6" s="2">
        <f>F6+1</f>
        <v>2023</v>
      </c>
      <c r="H6" s="2">
        <f t="shared" ref="H6:M6" si="0">G6+1</f>
        <v>2024</v>
      </c>
      <c r="I6" s="2">
        <f t="shared" si="0"/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199">
        <f t="shared" si="0"/>
        <v>2029</v>
      </c>
      <c r="N6" s="2"/>
    </row>
    <row r="7" spans="3:17" x14ac:dyDescent="0.2">
      <c r="F7" s="2" t="s">
        <v>182</v>
      </c>
      <c r="G7" s="2" t="s">
        <v>183</v>
      </c>
      <c r="H7" s="2" t="s">
        <v>184</v>
      </c>
    </row>
    <row r="8" spans="3:17" x14ac:dyDescent="0.2">
      <c r="C8" s="8" t="s">
        <v>160</v>
      </c>
    </row>
    <row r="10" spans="3:17" ht="18.75" customHeight="1" x14ac:dyDescent="0.2">
      <c r="D10" t="s">
        <v>159</v>
      </c>
      <c r="F10" s="53">
        <f>'Benchmarking Calculations'!G121</f>
        <v>1037345774.5738902</v>
      </c>
      <c r="G10" s="53">
        <f>'Benchmarking Calculations'!H121</f>
        <v>1246490765.2003086</v>
      </c>
      <c r="H10" s="53">
        <f>'Benchmarking Calculations'!I121</f>
        <v>1324654179.863106</v>
      </c>
      <c r="I10" s="52">
        <f>IF(ISNUMBER(I12),'Benchmarking Calculations'!J121,"na")</f>
        <v>1371647065.4846499</v>
      </c>
      <c r="J10" s="52">
        <f>IF(ISNUMBER(J12),'Benchmarking Calculations'!K121,"na")</f>
        <v>1452806959.7921937</v>
      </c>
      <c r="K10" s="52">
        <f>IF(ISNUMBER(K12),'Benchmarking Calculations'!L121,"na")</f>
        <v>1536397240.4123919</v>
      </c>
      <c r="L10" s="52">
        <f>IF(ISNUMBER(L12),'Benchmarking Calculations'!M121,"na")</f>
        <v>1233778578.4059289</v>
      </c>
      <c r="M10" s="52">
        <f>IF(ISNUMBER(M12),'Benchmarking Calculations'!N121,"na")</f>
        <v>1312215606.684166</v>
      </c>
      <c r="N10" s="53"/>
      <c r="O10" s="53"/>
      <c r="P10" s="16"/>
      <c r="Q10" s="16"/>
    </row>
    <row r="11" spans="3:17" ht="18.75" customHeight="1" x14ac:dyDescent="0.2"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6"/>
      <c r="Q11" s="16"/>
    </row>
    <row r="12" spans="3:17" ht="18.75" customHeight="1" x14ac:dyDescent="0.2">
      <c r="D12" t="s">
        <v>147</v>
      </c>
      <c r="F12" s="53">
        <f>'Benchmarking Calculations'!G257</f>
        <v>612098245.39482284</v>
      </c>
      <c r="G12" s="53">
        <f>'Benchmarking Calculations'!H257</f>
        <v>709291202.01357651</v>
      </c>
      <c r="H12" s="53">
        <f>'Benchmarking Calculations'!I257</f>
        <v>738116979.47005725</v>
      </c>
      <c r="I12" s="52">
        <f>IF(ISNUMBER('Benchmarking Calculations'!J257),'Benchmarking Calculations'!J257,"na")</f>
        <v>753216260.70689917</v>
      </c>
      <c r="J12" s="52">
        <f>IF(ISNUMBER('Benchmarking Calculations'!K257),'Benchmarking Calculations'!K257,"na")</f>
        <v>786573611.1486727</v>
      </c>
      <c r="K12" s="52">
        <f>IF(ISNUMBER('Benchmarking Calculations'!L257),'Benchmarking Calculations'!L257,"na")</f>
        <v>818486613.99018836</v>
      </c>
      <c r="L12" s="52">
        <f>IF(ISNUMBER('Benchmarking Calculations'!M257),'Benchmarking Calculations'!M257,"na")</f>
        <v>852318947.07079995</v>
      </c>
      <c r="M12" s="52">
        <f>IF(ISNUMBER('Benchmarking Calculations'!N257),'Benchmarking Calculations'!N257,"na")</f>
        <v>886256032.42898226</v>
      </c>
      <c r="N12" s="53"/>
      <c r="O12" s="53"/>
      <c r="P12" s="16"/>
      <c r="Q12" s="16"/>
    </row>
    <row r="13" spans="3:17" ht="18.75" customHeight="1" x14ac:dyDescent="0.2"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16"/>
      <c r="Q13" s="16"/>
    </row>
    <row r="14" spans="3:17" ht="18.75" customHeight="1" x14ac:dyDescent="0.2">
      <c r="D14" t="s">
        <v>157</v>
      </c>
      <c r="F14" s="53">
        <f t="shared" ref="F14:H14" si="1">F10-F12</f>
        <v>425247529.17906737</v>
      </c>
      <c r="G14" s="53">
        <f t="shared" si="1"/>
        <v>537199563.18673205</v>
      </c>
      <c r="H14" s="53">
        <f t="shared" si="1"/>
        <v>586537200.39304876</v>
      </c>
      <c r="I14" s="52">
        <f>IF(ISNUMBER(I12),I10-I12,"na")</f>
        <v>618430804.77775073</v>
      </c>
      <c r="J14" s="52">
        <f t="shared" ref="J14:K14" si="2">IF(ISNUMBER(J12),J10-J12,"na")</f>
        <v>666233348.64352095</v>
      </c>
      <c r="K14" s="52">
        <f t="shared" si="2"/>
        <v>717910626.42220354</v>
      </c>
      <c r="L14" s="52">
        <f t="shared" ref="L14:M14" si="3">IF(ISNUMBER(L12),L10-L12,"na")</f>
        <v>381459631.3351289</v>
      </c>
      <c r="M14" s="52">
        <f t="shared" si="3"/>
        <v>425959574.2551837</v>
      </c>
      <c r="N14" s="53"/>
      <c r="O14" s="53"/>
      <c r="P14" s="16"/>
      <c r="Q14" s="16"/>
    </row>
    <row r="15" spans="3:17" ht="18.75" customHeight="1" x14ac:dyDescent="0.2"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16"/>
      <c r="Q15" s="16"/>
    </row>
    <row r="16" spans="3:17" ht="18.75" customHeight="1" x14ac:dyDescent="0.2">
      <c r="D16" s="8" t="s">
        <v>181</v>
      </c>
      <c r="E16" s="8"/>
      <c r="F16" s="124">
        <f>LN(F10/F12)</f>
        <v>0.52752778872269857</v>
      </c>
      <c r="G16" s="124">
        <f t="shared" ref="G16:H16" si="4">LN(G10/G12)</f>
        <v>0.56382132998049972</v>
      </c>
      <c r="H16" s="124">
        <f t="shared" si="4"/>
        <v>0.58480438721882122</v>
      </c>
      <c r="I16" s="83">
        <f>IF(ISNUMBER(I14),LN(I10/I12),"na")</f>
        <v>0.59941514891316194</v>
      </c>
      <c r="J16" s="83">
        <f t="shared" ref="J16:K16" si="5">IF(ISNUMBER(J14),LN(J10/J12),"na")</f>
        <v>0.61356648699949401</v>
      </c>
      <c r="K16" s="83">
        <f t="shared" si="5"/>
        <v>0.62973845797255501</v>
      </c>
      <c r="L16" s="83">
        <f t="shared" ref="L16:M16" si="6">IF(ISNUMBER(L14),LN(L10/L12),"na")</f>
        <v>0.36987594653474987</v>
      </c>
      <c r="M16" s="83">
        <f t="shared" si="6"/>
        <v>0.39246640585241566</v>
      </c>
    </row>
    <row r="17" spans="4:13" ht="18.75" customHeight="1" x14ac:dyDescent="0.2">
      <c r="F17" s="100"/>
      <c r="G17" s="100"/>
      <c r="H17" s="100"/>
      <c r="I17" s="54"/>
      <c r="J17" s="54"/>
      <c r="K17" s="54"/>
      <c r="L17" s="54"/>
      <c r="M17" s="54"/>
    </row>
    <row r="18" spans="4:13" ht="18.75" customHeight="1" x14ac:dyDescent="0.2">
      <c r="D18" t="s">
        <v>178</v>
      </c>
      <c r="F18" s="101">
        <f t="shared" ref="F18:G18" si="7">AVERAGE(D16:F16)</f>
        <v>0.52752778872269857</v>
      </c>
      <c r="G18" s="101">
        <f t="shared" si="7"/>
        <v>0.54567455935159914</v>
      </c>
      <c r="H18" s="101">
        <f>AVERAGE(F16:H16)</f>
        <v>0.55871783530733987</v>
      </c>
      <c r="I18" s="42">
        <f>IF(ISNUMBER(I16),AVERAGE(G16:I16),"na")</f>
        <v>0.58268028870416089</v>
      </c>
      <c r="J18" s="42">
        <f t="shared" ref="J18:M18" si="8">IF(ISNUMBER(J16),AVERAGE(H16:J16),"na")</f>
        <v>0.59926200771049232</v>
      </c>
      <c r="K18" s="42">
        <f t="shared" si="8"/>
        <v>0.61424003129507032</v>
      </c>
      <c r="L18" s="42">
        <f t="shared" si="8"/>
        <v>0.53772696383559959</v>
      </c>
      <c r="M18" s="42">
        <f t="shared" si="8"/>
        <v>0.46402693678657353</v>
      </c>
    </row>
    <row r="19" spans="4:13" ht="18.75" customHeight="1" x14ac:dyDescent="0.2"/>
    <row r="20" spans="4:13" ht="18.75" customHeight="1" x14ac:dyDescent="0.45">
      <c r="D20" t="s">
        <v>158</v>
      </c>
      <c r="F20" s="71"/>
    </row>
    <row r="22" spans="4:13" ht="15" x14ac:dyDescent="0.25">
      <c r="E22" t="s">
        <v>179</v>
      </c>
      <c r="F22" s="84">
        <f>IF(F16&lt;-0.25,1,IF(F16&lt;-0.1,2,IF(F16&lt;0.1,3,IF(F16&lt;0.25,4,5))))</f>
        <v>5</v>
      </c>
      <c r="G22" s="84">
        <f>IF(G16&lt;-0.25,1,IF(G16&lt;-0.1,2,IF(G16&lt;0.1,3,IF(G16&lt;0.25,4,5))))</f>
        <v>5</v>
      </c>
      <c r="H22" s="84">
        <f>IF($H$16&lt;-0.25,1,IF($H$16&lt;-0.1,2,IF($H$16&lt;0.1,3,IF($H$16&lt;0.25,4,5))))</f>
        <v>5</v>
      </c>
      <c r="I22" s="84">
        <f>IF(ISNUMBER(I16),IF(I16&lt;-0.25,1,IF(I16&lt;-0.1,2,IF(I16&lt;0.1,3,IF(I16&lt;0.25,4,5)))),"na")</f>
        <v>5</v>
      </c>
      <c r="J22" s="84">
        <f t="shared" ref="J22:K22" si="9">IF(ISNUMBER(J16),IF(J16&lt;-0.25,1,IF(J16&lt;-0.1,2,IF(J16&lt;0.1,3,IF(J16&lt;0.25,4,5)))),"na")</f>
        <v>5</v>
      </c>
      <c r="K22" s="84">
        <f t="shared" si="9"/>
        <v>5</v>
      </c>
      <c r="L22" s="84">
        <f t="shared" ref="L22:M22" si="10">IF(ISNUMBER(L16),IF(L16&lt;-0.25,1,IF(L16&lt;-0.1,2,IF(L16&lt;0.1,3,IF(L16&lt;0.25,4,5)))),"na")</f>
        <v>5</v>
      </c>
      <c r="M22" s="84">
        <f t="shared" si="10"/>
        <v>5</v>
      </c>
    </row>
    <row r="24" spans="4:13" ht="15" x14ac:dyDescent="0.25">
      <c r="E24" t="s">
        <v>152</v>
      </c>
      <c r="F24" s="84">
        <f t="shared" ref="F24:G24" si="11">IF(F$18&lt;-0.25,1,IF(F$18&lt;-0.1,2,IF(F$18&lt;0.1,3,IF(F$18&lt;0.25,4,5))))</f>
        <v>5</v>
      </c>
      <c r="G24" s="84">
        <f t="shared" si="11"/>
        <v>5</v>
      </c>
      <c r="H24" s="84">
        <f>IF(H$18&lt;-0.25,1,IF(H$18&lt;-0.1,2,IF(H$18&lt;0.1,3,IF(H$18&lt;0.25,4,5))))</f>
        <v>5</v>
      </c>
      <c r="I24" s="84">
        <f t="shared" ref="I24:M24" si="12">IF(I$18&lt;-0.25,1,IF(I$18&lt;-0.1,2,IF(I$18&lt;0.1,3,IF(I$18&lt;0.25,4,5))))</f>
        <v>5</v>
      </c>
      <c r="J24" s="84">
        <f t="shared" si="12"/>
        <v>5</v>
      </c>
      <c r="K24" s="84">
        <f t="shared" si="12"/>
        <v>5</v>
      </c>
      <c r="L24" s="84">
        <f t="shared" si="12"/>
        <v>5</v>
      </c>
      <c r="M24" s="84">
        <f t="shared" si="12"/>
        <v>5</v>
      </c>
    </row>
    <row r="27" spans="4:13" x14ac:dyDescent="0.2">
      <c r="D27" s="8"/>
    </row>
    <row r="29" spans="4:13" x14ac:dyDescent="0.2">
      <c r="F29" s="7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18E684-B325-4910-897B-D8E9D351FF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412C1-E52A-4B21-8D04-FF717BE4FCED}"/>
</file>

<file path=customXml/itemProps3.xml><?xml version="1.0" encoding="utf-8"?>
<ds:datastoreItem xmlns:ds="http://schemas.openxmlformats.org/officeDocument/2006/customXml" ds:itemID="{05163014-54C7-40BD-AA19-D91511AD96ED}">
  <ds:schemaRefs>
    <ds:schemaRef ds:uri="http://schemas.microsoft.com/office/2006/documentManagement/types"/>
    <ds:schemaRef ds:uri="12f68b52-648b-46a0-8463-d3282342a499"/>
    <ds:schemaRef ds:uri="http://www.w3.org/XML/1998/namespace"/>
    <ds:schemaRef ds:uri="d178a8d1-16ff-473a-8ed0-d41f4478457a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3/field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Dave Hovde</dc:creator>
  <cp:lastModifiedBy>Avinash Pillay</cp:lastModifiedBy>
  <cp:lastPrinted>2018-07-25T01:09:59Z</cp:lastPrinted>
  <dcterms:created xsi:type="dcterms:W3CDTF">2016-07-20T15:58:10Z</dcterms:created>
  <dcterms:modified xsi:type="dcterms:W3CDTF">2023-11-16T17:56:08Z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MSIP_Label_569b6d35-9428-45a2-885e-7b22f796d882_Enabled">
    <vt:lpwstr>true</vt:lpwstr>
  </property>
  <property fmtid="{D5CDD505-2E9C-101B-9397-08002B2CF9AE}" pid="4" name="MSIP_Label_569b6d35-9428-45a2-885e-7b22f796d882_SetDate">
    <vt:lpwstr>2023-10-26T21:32:02Z</vt:lpwstr>
  </property>
  <property fmtid="{D5CDD505-2E9C-101B-9397-08002B2CF9AE}" pid="5" name="MSIP_Label_569b6d35-9428-45a2-885e-7b22f796d882_Method">
    <vt:lpwstr>Privileged</vt:lpwstr>
  </property>
  <property fmtid="{D5CDD505-2E9C-101B-9397-08002B2CF9AE}" pid="6" name="MSIP_Label_569b6d35-9428-45a2-885e-7b22f796d882_Name">
    <vt:lpwstr>Internal</vt:lpwstr>
  </property>
  <property fmtid="{D5CDD505-2E9C-101B-9397-08002B2CF9AE}" pid="7" name="MSIP_Label_569b6d35-9428-45a2-885e-7b22f796d882_SiteId">
    <vt:lpwstr>cecf09d6-44f1-4c40-95a1-cbafb9319d75</vt:lpwstr>
  </property>
  <property fmtid="{D5CDD505-2E9C-101B-9397-08002B2CF9AE}" pid="8" name="MSIP_Label_569b6d35-9428-45a2-885e-7b22f796d882_ActionId">
    <vt:lpwstr>c5d6843d-6ba7-4389-bad4-14ccaaeb3ed8</vt:lpwstr>
  </property>
  <property fmtid="{D5CDD505-2E9C-101B-9397-08002B2CF9AE}" pid="9" name="MSIP_Label_569b6d35-9428-45a2-885e-7b22f796d882_ContentBits">
    <vt:lpwstr>0</vt:lpwstr>
  </property>
  <property fmtid="{D5CDD505-2E9C-101B-9397-08002B2CF9AE}" pid="10" name="ContentTypeId">
    <vt:lpwstr>0x0101002EDAACFF67256049A485179023DD9F32</vt:lpwstr>
  </property>
</Properties>
</file>