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Exhibits/Application/Exhibit2A/Tab03-WCA/S01-Overview/"/>
    </mc:Choice>
  </mc:AlternateContent>
  <xr:revisionPtr revIDLastSave="0" documentId="13_ncr:1_{F16D7155-2D32-42CD-9560-FE6A17B29850}" xr6:coauthVersionLast="47" xr6:coauthVersionMax="47" xr10:uidLastSave="{00000000-0000-0000-0000-000000000000}"/>
  <bookViews>
    <workbookView xWindow="-110" yWindow="-110" windowWidth="19420" windowHeight="10420" xr2:uid="{9FA6D960-E001-4FF6-BBC0-27A2235E7EF4}"/>
  </bookViews>
  <sheets>
    <sheet name="App.2-ZA_2025 Com.Exp. Forecast" sheetId="1" r:id="rId1"/>
    <sheet name="App.2-ZB_2025 Cost of Power" sheetId="2" r:id="rId2"/>
    <sheet name="App.2-ZA_2026 Com.Exp. Forecast" sheetId="3" r:id="rId3"/>
    <sheet name="App.2-ZB_2026 Cost of Power" sheetId="4" r:id="rId4"/>
    <sheet name="App.2-ZA_2027 Com.Exp. Forecast" sheetId="5" r:id="rId5"/>
    <sheet name="App.2-ZB_2027 Cost of Power" sheetId="6" r:id="rId6"/>
    <sheet name="App.2-ZA_2028 Com.Exp. Forecast" sheetId="7" r:id="rId7"/>
    <sheet name="App.2-ZB_2028 Cost of Power" sheetId="8" r:id="rId8"/>
    <sheet name="App.2-ZA_2029 Com.Exp. Forecast" sheetId="11" r:id="rId9"/>
    <sheet name="App.2-ZB_2029 Cost of Power"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'App.2-ZA_2025 Com.Exp. Forecast'!$H$28:$L$40</definedName>
    <definedName name="_xlnm._FilterDatabase" localSheetId="2" hidden="1">'App.2-ZA_2026 Com.Exp. Forecast'!$H$28:$L$40</definedName>
    <definedName name="_xlnm._FilterDatabase" localSheetId="4" hidden="1">'App.2-ZA_2027 Com.Exp. Forecast'!$H$28:$L$40</definedName>
    <definedName name="_xlnm._FilterDatabase" localSheetId="6" hidden="1">'App.2-ZA_2028 Com.Exp. Forecast'!$H$28:$L$40</definedName>
    <definedName name="_xlnm._FilterDatabase" localSheetId="8" hidden="1">'App.2-ZA_2029 Com.Exp. Forecast'!$H$28:$L$40</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OS_RES_CUSTOMERS" localSheetId="1">'[5]16. Rev2Cost_GDPIPI'!#REF!</definedName>
    <definedName name="COS_RES_CUSTOMERS">'[5]16. Rev2Cost_GDPIPI'!#REF!</definedName>
    <definedName name="COS_RES_KWH" localSheetId="1">'[5]16. Rev2Cost_GDPIPI'!#REF!</definedName>
    <definedName name="COS_RES_KWH">'[5]16. Rev2Cost_GDPIPI'!#REF!</definedName>
    <definedName name="CRLF">'[1]Z1.ModelVariables'!$C$10</definedName>
    <definedName name="CustomerAdministration">[6]lists!$Z$1:$Z$36</definedName>
    <definedName name="EBNUMBER">'[4]LDC Info'!$E$16</definedName>
    <definedName name="ERTH_SA">'[7]2016 List'!$C$9:$C$10</definedName>
    <definedName name="Fixed_Charges">[6]lists!$I$1:$I$212</definedName>
    <definedName name="forecast_wholesale_lineplus">'[5]14. RTSR - Forecast Wholesale'!$P$113</definedName>
    <definedName name="forecast_wholesale_network">'[5]14. RTSR - Forecast Wholesale'!$F$109</definedName>
    <definedName name="G1LD">'[8]6. Class A Consumption Data'!$C$14</definedName>
    <definedName name="histdate">[9]Financials!$E$76</definedName>
    <definedName name="Incr2000">#REF!</definedName>
    <definedName name="Last_Rebasing_Year">'[3]0.1 LDC Info'!$E$27</definedName>
    <definedName name="LDC_LIST">[10]lists!$AM$1:$AM$80</definedName>
    <definedName name="LDCList">OFFSET('[8]2016 List'!$A$1,0,0,COUNTA('[8]2016 List'!$A:$A),1)</definedName>
    <definedName name="LDCNAME1">'[5]1. Information Sheet'!$F$14</definedName>
    <definedName name="LDCNAMES">[6]lists!$AL$1:$AL$78</definedName>
    <definedName name="LIMIT">#REF!</definedName>
    <definedName name="listdata" localSheetId="1">'[8]4. Billing Det. for Def-Var'!#REF!</definedName>
    <definedName name="listdata">'[8]4. Billing Det. for Def-Var'!#REF!</definedName>
    <definedName name="LossFactors">[6]lists!$L$2:$L$15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market_SA">'[8]2016 List'!$C$28:$C$29</definedName>
    <definedName name="NonPayment">[6]lists!$AA$1:$AA$71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[6]lists!$A$2:$A$105</definedName>
    <definedName name="RATE_CLASSES">[6]lists!$A$1:$A$104</definedName>
    <definedName name="ratedescription">[11]hidden1!$D$1:$D$122</definedName>
    <definedName name="RateRiderName">OFFSET('[8]Rate Rider Database'!$C$1,1,0,COUNTA('[8]Rate Rider Database'!$C:$C)-1,1)</definedName>
    <definedName name="RebaseYear">'[4]LDC Info'!$E$28</definedName>
    <definedName name="RebaseYear_1">'[12]LDC Info'!$E$24</definedName>
    <definedName name="RenameBridge">'[13]LDC Info'!$E$26</definedName>
    <definedName name="RenameRebase">'[13]LDC Info'!$E$28</definedName>
    <definedName name="RenameTest">'[13]LDC Info'!$E$24</definedName>
    <definedName name="RMpilsVer">'[1]Z1.ModelVariables'!$C$13</definedName>
    <definedName name="RMversion">'[14]Z1.ModelVariables'!$C$13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Current_Wholesale_Lineplus">'[5]13. RTSR - Current Wholesale'!$P$113</definedName>
    <definedName name="total_current_wholesale_network">'[5]13.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[6]lists!$N$2:$N$5</definedName>
    <definedName name="Units1">[6]lists!$O$2:$O$4</definedName>
    <definedName name="Units2">[6]lists!$P$2:$P$3</definedName>
    <definedName name="Utility">[9]Financials!$A$1</definedName>
    <definedName name="utitliy1">[15]Financials!$A$1</definedName>
    <definedName name="valuevx">42.314159</definedName>
    <definedName name="WAGBENF">#REF!</definedName>
    <definedName name="wagdob">#REF!</definedName>
    <definedName name="wagdobf">#REF!</definedName>
    <definedName name="wagreg">#REF!</definedName>
    <definedName name="wagregf">#REF!</definedName>
    <definedName name="YRS_LEFT" localSheetId="1">#REF!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2" i="8" l="1"/>
  <c r="A182" i="12" l="1"/>
  <c r="J160" i="12"/>
  <c r="F160" i="12"/>
  <c r="J159" i="12"/>
  <c r="F159" i="12"/>
  <c r="J158" i="12"/>
  <c r="F158" i="12"/>
  <c r="J157" i="12"/>
  <c r="F157" i="12"/>
  <c r="J156" i="12"/>
  <c r="F156" i="12"/>
  <c r="J155" i="12"/>
  <c r="J154" i="12"/>
  <c r="J153" i="12"/>
  <c r="E154" i="12"/>
  <c r="J148" i="12"/>
  <c r="F148" i="12"/>
  <c r="J147" i="12"/>
  <c r="F147" i="12"/>
  <c r="J146" i="12"/>
  <c r="F146" i="12"/>
  <c r="E139" i="12"/>
  <c r="E140" i="12" s="1"/>
  <c r="I138" i="12"/>
  <c r="J133" i="12"/>
  <c r="F133" i="12"/>
  <c r="J132" i="12"/>
  <c r="F132" i="12"/>
  <c r="J131" i="12"/>
  <c r="F131" i="12"/>
  <c r="D130" i="12"/>
  <c r="D145" i="12" s="1"/>
  <c r="H128" i="12"/>
  <c r="H125" i="12"/>
  <c r="D125" i="12"/>
  <c r="J118" i="12"/>
  <c r="F118" i="12"/>
  <c r="J117" i="12"/>
  <c r="F117" i="12"/>
  <c r="J116" i="12"/>
  <c r="F116" i="12"/>
  <c r="I108" i="12"/>
  <c r="E109" i="12"/>
  <c r="I109" i="12" s="1"/>
  <c r="D104" i="12"/>
  <c r="J103" i="12"/>
  <c r="F103" i="12"/>
  <c r="J102" i="12"/>
  <c r="F102" i="12"/>
  <c r="J101" i="12"/>
  <c r="F101" i="12"/>
  <c r="F100" i="12"/>
  <c r="H99" i="12"/>
  <c r="F99" i="12"/>
  <c r="F98" i="12"/>
  <c r="H97" i="12"/>
  <c r="F97" i="12"/>
  <c r="F96" i="12"/>
  <c r="F95" i="12"/>
  <c r="F94" i="12"/>
  <c r="I94" i="12"/>
  <c r="I95" i="12" s="1"/>
  <c r="I96" i="12" s="1"/>
  <c r="I97" i="12" s="1"/>
  <c r="F93" i="12"/>
  <c r="J88" i="12"/>
  <c r="F88" i="12"/>
  <c r="J87" i="12"/>
  <c r="F87" i="12"/>
  <c r="J86" i="12"/>
  <c r="F86" i="12"/>
  <c r="H130" i="12"/>
  <c r="D129" i="12"/>
  <c r="D128" i="12"/>
  <c r="H127" i="12"/>
  <c r="D127" i="12"/>
  <c r="H124" i="12"/>
  <c r="E79" i="12"/>
  <c r="D124" i="12"/>
  <c r="D139" i="12" s="1"/>
  <c r="F139" i="12" s="1"/>
  <c r="I78" i="12"/>
  <c r="I79" i="12" s="1"/>
  <c r="I80" i="12" s="1"/>
  <c r="D89" i="12"/>
  <c r="J73" i="12"/>
  <c r="F73" i="12"/>
  <c r="J72" i="12"/>
  <c r="F72" i="12"/>
  <c r="J71" i="12"/>
  <c r="F71" i="12"/>
  <c r="J70" i="12"/>
  <c r="J69" i="12"/>
  <c r="J68" i="12"/>
  <c r="J67" i="12"/>
  <c r="J66" i="12"/>
  <c r="E66" i="12"/>
  <c r="J65" i="12"/>
  <c r="F65" i="12"/>
  <c r="J64" i="12"/>
  <c r="F64" i="12"/>
  <c r="J63" i="12"/>
  <c r="E64" i="12"/>
  <c r="E65" i="12" s="1"/>
  <c r="F63" i="12"/>
  <c r="B63" i="12"/>
  <c r="A63" i="12"/>
  <c r="A78" i="12" s="1"/>
  <c r="A93" i="12" s="1"/>
  <c r="A108" i="12" s="1"/>
  <c r="A123" i="12" s="1"/>
  <c r="A138" i="12" s="1"/>
  <c r="A153" i="12" s="1"/>
  <c r="H59" i="12"/>
  <c r="J58" i="12"/>
  <c r="F58" i="12"/>
  <c r="J57" i="12"/>
  <c r="F57" i="12"/>
  <c r="J56" i="12"/>
  <c r="F56" i="12"/>
  <c r="J55" i="12"/>
  <c r="J54" i="12"/>
  <c r="J53" i="12"/>
  <c r="J52" i="12"/>
  <c r="J51" i="12"/>
  <c r="J50" i="12"/>
  <c r="J49" i="12"/>
  <c r="B49" i="12"/>
  <c r="B64" i="12" s="1"/>
  <c r="J48" i="12"/>
  <c r="D59" i="12"/>
  <c r="F43" i="12"/>
  <c r="A43" i="12"/>
  <c r="F42" i="12"/>
  <c r="F41" i="12"/>
  <c r="F40" i="12"/>
  <c r="F39" i="12"/>
  <c r="F38" i="12"/>
  <c r="F37" i="12"/>
  <c r="F36" i="12"/>
  <c r="F35" i="12"/>
  <c r="F34" i="12"/>
  <c r="A34" i="12"/>
  <c r="F33" i="12"/>
  <c r="F32" i="12"/>
  <c r="F31" i="12"/>
  <c r="F30" i="12"/>
  <c r="F29" i="12"/>
  <c r="F28" i="12"/>
  <c r="F44" i="12" s="1"/>
  <c r="A28" i="12"/>
  <c r="A23" i="12"/>
  <c r="A38" i="12" s="1"/>
  <c r="A22" i="12"/>
  <c r="A37" i="12" s="1"/>
  <c r="A21" i="12"/>
  <c r="A56" i="12" s="1"/>
  <c r="A71" i="12" s="1"/>
  <c r="A86" i="12" s="1"/>
  <c r="A101" i="12" s="1"/>
  <c r="A116" i="12" s="1"/>
  <c r="A131" i="12" s="1"/>
  <c r="A146" i="12" s="1"/>
  <c r="A20" i="12"/>
  <c r="A55" i="12" s="1"/>
  <c r="A70" i="12" s="1"/>
  <c r="A85" i="12" s="1"/>
  <c r="A100" i="12" s="1"/>
  <c r="A115" i="12" s="1"/>
  <c r="A130" i="12" s="1"/>
  <c r="A145" i="12" s="1"/>
  <c r="A19" i="12"/>
  <c r="A54" i="12" s="1"/>
  <c r="A69" i="12" s="1"/>
  <c r="A84" i="12" s="1"/>
  <c r="A99" i="12" s="1"/>
  <c r="A114" i="12" s="1"/>
  <c r="A129" i="12" s="1"/>
  <c r="A144" i="12" s="1"/>
  <c r="A18" i="12"/>
  <c r="A33" i="12" s="1"/>
  <c r="A17" i="12"/>
  <c r="A32" i="12" s="1"/>
  <c r="A16" i="12"/>
  <c r="A51" i="12" s="1"/>
  <c r="A66" i="12" s="1"/>
  <c r="A81" i="12" s="1"/>
  <c r="A96" i="12" s="1"/>
  <c r="A111" i="12" s="1"/>
  <c r="A126" i="12" s="1"/>
  <c r="A141" i="12" s="1"/>
  <c r="A15" i="12"/>
  <c r="A50" i="12" s="1"/>
  <c r="A65" i="12" s="1"/>
  <c r="A80" i="12" s="1"/>
  <c r="A95" i="12" s="1"/>
  <c r="A110" i="12" s="1"/>
  <c r="A125" i="12" s="1"/>
  <c r="A140" i="12" s="1"/>
  <c r="A155" i="12" s="1"/>
  <c r="A14" i="12"/>
  <c r="A29" i="12" s="1"/>
  <c r="A13" i="12"/>
  <c r="A48" i="12" s="1"/>
  <c r="D170" i="12"/>
  <c r="H65" i="11"/>
  <c r="B65" i="11"/>
  <c r="H64" i="11"/>
  <c r="B64" i="11"/>
  <c r="H63" i="11"/>
  <c r="B63" i="11"/>
  <c r="D62" i="11"/>
  <c r="B62" i="11"/>
  <c r="H61" i="11"/>
  <c r="D61" i="11"/>
  <c r="B61" i="11"/>
  <c r="H60" i="11"/>
  <c r="D60" i="11"/>
  <c r="B60" i="11"/>
  <c r="D59" i="11"/>
  <c r="B59" i="11"/>
  <c r="D58" i="11"/>
  <c r="B58" i="11"/>
  <c r="D57" i="11"/>
  <c r="B57" i="11"/>
  <c r="K56" i="11"/>
  <c r="L56" i="11" s="1"/>
  <c r="D56" i="11"/>
  <c r="B56" i="11"/>
  <c r="D55" i="11"/>
  <c r="B55" i="11"/>
  <c r="F50" i="11"/>
  <c r="L49" i="11"/>
  <c r="B48" i="11"/>
  <c r="A42" i="12" s="1"/>
  <c r="D47" i="11"/>
  <c r="B47" i="11"/>
  <c r="A41" i="12" s="1"/>
  <c r="K46" i="11"/>
  <c r="D46" i="11"/>
  <c r="B46" i="11"/>
  <c r="A40" i="12" s="1"/>
  <c r="D45" i="11"/>
  <c r="B45" i="11"/>
  <c r="A39" i="12" s="1"/>
  <c r="G52" i="11"/>
  <c r="J38" i="11"/>
  <c r="H100" i="12"/>
  <c r="J34" i="11"/>
  <c r="H59" i="11"/>
  <c r="H57" i="11"/>
  <c r="G45" i="11"/>
  <c r="J30" i="11"/>
  <c r="H56" i="11"/>
  <c r="H94" i="12"/>
  <c r="J29" i="11"/>
  <c r="H93" i="12"/>
  <c r="J93" i="12" s="1"/>
  <c r="K55" i="11"/>
  <c r="I81" i="12" l="1"/>
  <c r="I82" i="12" s="1"/>
  <c r="J80" i="12"/>
  <c r="I139" i="12"/>
  <c r="J161" i="12"/>
  <c r="A52" i="12"/>
  <c r="A67" i="12" s="1"/>
  <c r="A82" i="12" s="1"/>
  <c r="A97" i="12" s="1"/>
  <c r="A112" i="12" s="1"/>
  <c r="A127" i="12" s="1"/>
  <c r="A142" i="12" s="1"/>
  <c r="A53" i="12"/>
  <c r="A68" i="12" s="1"/>
  <c r="A83" i="12" s="1"/>
  <c r="A98" i="12" s="1"/>
  <c r="A113" i="12" s="1"/>
  <c r="A128" i="12" s="1"/>
  <c r="A143" i="12" s="1"/>
  <c r="A58" i="12"/>
  <c r="A73" i="12" s="1"/>
  <c r="A88" i="12" s="1"/>
  <c r="A103" i="12" s="1"/>
  <c r="A118" i="12" s="1"/>
  <c r="A133" i="12" s="1"/>
  <c r="A148" i="12" s="1"/>
  <c r="J74" i="12"/>
  <c r="F109" i="12"/>
  <c r="F104" i="12"/>
  <c r="E110" i="12"/>
  <c r="F110" i="12" s="1"/>
  <c r="I98" i="12"/>
  <c r="I99" i="12" s="1"/>
  <c r="I100" i="12" s="1"/>
  <c r="J97" i="12"/>
  <c r="H89" i="12"/>
  <c r="H123" i="12"/>
  <c r="H142" i="12"/>
  <c r="H129" i="12"/>
  <c r="J37" i="11"/>
  <c r="J35" i="11"/>
  <c r="J31" i="11"/>
  <c r="J36" i="11"/>
  <c r="J32" i="11"/>
  <c r="G20" i="11"/>
  <c r="H17" i="11"/>
  <c r="J94" i="12"/>
  <c r="J33" i="11"/>
  <c r="J39" i="11"/>
  <c r="A57" i="12"/>
  <c r="A72" i="12" s="1"/>
  <c r="A87" i="12" s="1"/>
  <c r="A102" i="12" s="1"/>
  <c r="A117" i="12" s="1"/>
  <c r="A132" i="12" s="1"/>
  <c r="A147" i="12" s="1"/>
  <c r="J78" i="12"/>
  <c r="J82" i="12"/>
  <c r="I83" i="12"/>
  <c r="F40" i="11"/>
  <c r="A36" i="12"/>
  <c r="D143" i="12"/>
  <c r="I110" i="12"/>
  <c r="I140" i="12"/>
  <c r="E141" i="12"/>
  <c r="F154" i="12"/>
  <c r="E155" i="12"/>
  <c r="F155" i="12" s="1"/>
  <c r="A35" i="12"/>
  <c r="H58" i="11"/>
  <c r="J100" i="12"/>
  <c r="I40" i="11"/>
  <c r="K57" i="11"/>
  <c r="L57" i="11" s="1"/>
  <c r="H62" i="11"/>
  <c r="F48" i="12"/>
  <c r="E49" i="12"/>
  <c r="E50" i="12" s="1"/>
  <c r="F79" i="12"/>
  <c r="E80" i="12"/>
  <c r="D126" i="12"/>
  <c r="J110" i="12"/>
  <c r="J59" i="12"/>
  <c r="H139" i="12"/>
  <c r="J139" i="12" s="1"/>
  <c r="H126" i="12"/>
  <c r="J81" i="12"/>
  <c r="H145" i="12"/>
  <c r="H98" i="12"/>
  <c r="J98" i="12" s="1"/>
  <c r="E124" i="12"/>
  <c r="I123" i="12"/>
  <c r="K47" i="11"/>
  <c r="A49" i="12"/>
  <c r="A64" i="12" s="1"/>
  <c r="A79" i="12" s="1"/>
  <c r="A94" i="12" s="1"/>
  <c r="A109" i="12" s="1"/>
  <c r="A124" i="12" s="1"/>
  <c r="A139" i="12" s="1"/>
  <c r="A154" i="12" s="1"/>
  <c r="H55" i="11"/>
  <c r="H40" i="11"/>
  <c r="F66" i="12"/>
  <c r="E67" i="12"/>
  <c r="E68" i="12" s="1"/>
  <c r="D123" i="12"/>
  <c r="F78" i="12"/>
  <c r="D142" i="12"/>
  <c r="D144" i="12"/>
  <c r="K65" i="11"/>
  <c r="L65" i="11" s="1"/>
  <c r="K63" i="11"/>
  <c r="L63" i="11" s="1"/>
  <c r="K58" i="11"/>
  <c r="K61" i="11"/>
  <c r="L61" i="11" s="1"/>
  <c r="K59" i="11"/>
  <c r="L59" i="11" s="1"/>
  <c r="K64" i="11"/>
  <c r="L64" i="11" s="1"/>
  <c r="K62" i="11"/>
  <c r="H18" i="11"/>
  <c r="K60" i="11"/>
  <c r="L60" i="11" s="1"/>
  <c r="L45" i="11"/>
  <c r="G48" i="11"/>
  <c r="F49" i="12"/>
  <c r="J99" i="12"/>
  <c r="H140" i="12"/>
  <c r="G47" i="11"/>
  <c r="A31" i="12"/>
  <c r="J79" i="12"/>
  <c r="H96" i="12"/>
  <c r="J96" i="12" s="1"/>
  <c r="J109" i="12"/>
  <c r="D140" i="12"/>
  <c r="F140" i="12" s="1"/>
  <c r="H143" i="12"/>
  <c r="F153" i="12"/>
  <c r="G46" i="11"/>
  <c r="G50" i="11" s="1"/>
  <c r="H10" i="12"/>
  <c r="A30" i="12"/>
  <c r="H95" i="12"/>
  <c r="J95" i="12" s="1"/>
  <c r="B50" i="12"/>
  <c r="E111" i="12" l="1"/>
  <c r="F111" i="12" s="1"/>
  <c r="L62" i="11"/>
  <c r="J140" i="12"/>
  <c r="F161" i="12"/>
  <c r="K161" i="12" s="1"/>
  <c r="E177" i="12" s="1"/>
  <c r="J104" i="12"/>
  <c r="K104" i="12" s="1"/>
  <c r="K48" i="11"/>
  <c r="L48" i="11" s="1"/>
  <c r="L47" i="11"/>
  <c r="L50" i="11" s="1"/>
  <c r="L58" i="11"/>
  <c r="J108" i="12"/>
  <c r="H119" i="12"/>
  <c r="H141" i="12"/>
  <c r="L46" i="11"/>
  <c r="E112" i="12"/>
  <c r="I111" i="12"/>
  <c r="J111" i="12" s="1"/>
  <c r="I84" i="12"/>
  <c r="J83" i="12"/>
  <c r="B65" i="12"/>
  <c r="B51" i="12"/>
  <c r="H66" i="11"/>
  <c r="E125" i="12"/>
  <c r="I124" i="12"/>
  <c r="J124" i="12" s="1"/>
  <c r="D141" i="12"/>
  <c r="F141" i="12" s="1"/>
  <c r="J123" i="12"/>
  <c r="H134" i="12"/>
  <c r="H138" i="12"/>
  <c r="J138" i="12" s="1"/>
  <c r="F108" i="12"/>
  <c r="D119" i="12"/>
  <c r="E81" i="12"/>
  <c r="F80" i="12"/>
  <c r="D134" i="12"/>
  <c r="D138" i="12"/>
  <c r="F123" i="12"/>
  <c r="F124" i="12"/>
  <c r="H104" i="12"/>
  <c r="F67" i="12"/>
  <c r="J24" i="12"/>
  <c r="E69" i="12"/>
  <c r="F68" i="12"/>
  <c r="I141" i="12"/>
  <c r="E142" i="12"/>
  <c r="F142" i="12" s="1"/>
  <c r="H144" i="12"/>
  <c r="E51" i="12"/>
  <c r="F50" i="12"/>
  <c r="H20" i="11"/>
  <c r="L55" i="11"/>
  <c r="E82" i="12" l="1"/>
  <c r="F81" i="12"/>
  <c r="B66" i="12"/>
  <c r="B52" i="12"/>
  <c r="I112" i="12"/>
  <c r="J112" i="12" s="1"/>
  <c r="E113" i="12"/>
  <c r="F112" i="12"/>
  <c r="I85" i="12"/>
  <c r="J85" i="12" s="1"/>
  <c r="J84" i="12"/>
  <c r="J44" i="12"/>
  <c r="K44" i="12" s="1"/>
  <c r="E172" i="12" s="1"/>
  <c r="L67" i="11"/>
  <c r="F51" i="12"/>
  <c r="E52" i="12"/>
  <c r="F69" i="12"/>
  <c r="E70" i="12"/>
  <c r="F70" i="12" s="1"/>
  <c r="F74" i="12" s="1"/>
  <c r="K74" i="12" s="1"/>
  <c r="E175" i="12" s="1"/>
  <c r="I142" i="12"/>
  <c r="J142" i="12" s="1"/>
  <c r="E143" i="12"/>
  <c r="E126" i="12"/>
  <c r="I125" i="12"/>
  <c r="J125" i="12" s="1"/>
  <c r="F125" i="12"/>
  <c r="F138" i="12"/>
  <c r="D149" i="12"/>
  <c r="J141" i="12"/>
  <c r="K35" i="11"/>
  <c r="K31" i="11"/>
  <c r="K39" i="11"/>
  <c r="K38" i="11"/>
  <c r="K33" i="11"/>
  <c r="K29" i="11"/>
  <c r="K34" i="11"/>
  <c r="K30" i="11"/>
  <c r="K37" i="11"/>
  <c r="K36" i="11"/>
  <c r="K32" i="11"/>
  <c r="J89" i="12" l="1"/>
  <c r="F22" i="12"/>
  <c r="L38" i="11"/>
  <c r="F16" i="12"/>
  <c r="L32" i="11"/>
  <c r="F23" i="12"/>
  <c r="L39" i="11"/>
  <c r="E83" i="12"/>
  <c r="F82" i="12"/>
  <c r="F20" i="12"/>
  <c r="L36" i="11"/>
  <c r="F15" i="12"/>
  <c r="L31" i="11"/>
  <c r="F52" i="12"/>
  <c r="E53" i="12"/>
  <c r="E114" i="12"/>
  <c r="I113" i="12"/>
  <c r="J113" i="12" s="1"/>
  <c r="F113" i="12"/>
  <c r="F21" i="12"/>
  <c r="L37" i="11"/>
  <c r="F19" i="12"/>
  <c r="L35" i="11"/>
  <c r="L30" i="11"/>
  <c r="F14" i="12"/>
  <c r="E127" i="12"/>
  <c r="I126" i="12"/>
  <c r="J126" i="12" s="1"/>
  <c r="F126" i="12"/>
  <c r="B67" i="12"/>
  <c r="B53" i="12"/>
  <c r="F13" i="12"/>
  <c r="L29" i="11"/>
  <c r="L33" i="11"/>
  <c r="F17" i="12"/>
  <c r="L34" i="11"/>
  <c r="F18" i="12"/>
  <c r="I143" i="12"/>
  <c r="J143" i="12" s="1"/>
  <c r="E144" i="12"/>
  <c r="F143" i="12"/>
  <c r="I114" i="12" l="1"/>
  <c r="J114" i="12" s="1"/>
  <c r="E115" i="12"/>
  <c r="F114" i="12"/>
  <c r="E84" i="12"/>
  <c r="F83" i="12"/>
  <c r="I127" i="12"/>
  <c r="J127" i="12" s="1"/>
  <c r="E128" i="12"/>
  <c r="F127" i="12"/>
  <c r="L40" i="11"/>
  <c r="E54" i="12"/>
  <c r="F53" i="12"/>
  <c r="F24" i="12"/>
  <c r="E145" i="12"/>
  <c r="I144" i="12"/>
  <c r="J144" i="12" s="1"/>
  <c r="F144" i="12"/>
  <c r="B68" i="12"/>
  <c r="B54" i="12"/>
  <c r="I115" i="12" l="1"/>
  <c r="J115" i="12" s="1"/>
  <c r="J119" i="12" s="1"/>
  <c r="F115" i="12"/>
  <c r="F119" i="12" s="1"/>
  <c r="E55" i="12"/>
  <c r="F55" i="12" s="1"/>
  <c r="F54" i="12"/>
  <c r="B69" i="12"/>
  <c r="B55" i="12"/>
  <c r="B70" i="12" s="1"/>
  <c r="I128" i="12"/>
  <c r="J128" i="12" s="1"/>
  <c r="E129" i="12"/>
  <c r="F128" i="12"/>
  <c r="E85" i="12"/>
  <c r="F85" i="12" s="1"/>
  <c r="F84" i="12"/>
  <c r="I145" i="12"/>
  <c r="J145" i="12" s="1"/>
  <c r="J149" i="12" s="1"/>
  <c r="F145" i="12"/>
  <c r="F149" i="12" s="1"/>
  <c r="K24" i="12"/>
  <c r="K149" i="12" l="1"/>
  <c r="E176" i="12" s="1"/>
  <c r="K119" i="12"/>
  <c r="F59" i="12"/>
  <c r="F89" i="12"/>
  <c r="K89" i="12" s="1"/>
  <c r="I129" i="12"/>
  <c r="J129" i="12" s="1"/>
  <c r="E130" i="12"/>
  <c r="F129" i="12"/>
  <c r="E171" i="12"/>
  <c r="I130" i="12" l="1"/>
  <c r="J130" i="12" s="1"/>
  <c r="J134" i="12" s="1"/>
  <c r="J163" i="12" s="1"/>
  <c r="F130" i="12"/>
  <c r="F134" i="12" s="1"/>
  <c r="K134" i="12" s="1"/>
  <c r="E173" i="12" s="1"/>
  <c r="K59" i="12"/>
  <c r="E174" i="12" s="1"/>
  <c r="F163" i="12"/>
  <c r="D164" i="12" l="1"/>
  <c r="F164" i="12" s="1"/>
  <c r="F165" i="12" s="1"/>
  <c r="K163" i="12"/>
  <c r="J164" i="12"/>
  <c r="J165" i="12" s="1"/>
  <c r="K164" i="12" l="1"/>
  <c r="E178" i="12" s="1"/>
  <c r="E179" i="12" s="1"/>
  <c r="K165" i="12" l="1"/>
  <c r="E180" i="12" s="1"/>
  <c r="J160" i="8" l="1"/>
  <c r="F160" i="8"/>
  <c r="J159" i="8"/>
  <c r="F159" i="8"/>
  <c r="J158" i="8"/>
  <c r="F158" i="8"/>
  <c r="J157" i="8"/>
  <c r="F157" i="8"/>
  <c r="J156" i="8"/>
  <c r="F156" i="8"/>
  <c r="J155" i="8"/>
  <c r="J154" i="8"/>
  <c r="E154" i="8"/>
  <c r="E155" i="8" s="1"/>
  <c r="F155" i="8" s="1"/>
  <c r="J153" i="8"/>
  <c r="F153" i="8"/>
  <c r="J148" i="8"/>
  <c r="F148" i="8"/>
  <c r="J147" i="8"/>
  <c r="F147" i="8"/>
  <c r="J146" i="8"/>
  <c r="F146" i="8"/>
  <c r="I140" i="8"/>
  <c r="E140" i="8"/>
  <c r="E141" i="8" s="1"/>
  <c r="E139" i="8"/>
  <c r="I139" i="8" s="1"/>
  <c r="I138" i="8"/>
  <c r="J133" i="8"/>
  <c r="F133" i="8"/>
  <c r="J132" i="8"/>
  <c r="F132" i="8"/>
  <c r="J131" i="8"/>
  <c r="F131" i="8"/>
  <c r="D130" i="8"/>
  <c r="H129" i="8"/>
  <c r="D129" i="8"/>
  <c r="H126" i="8"/>
  <c r="H141" i="8" s="1"/>
  <c r="D126" i="8"/>
  <c r="H125" i="8"/>
  <c r="H124" i="8"/>
  <c r="H139" i="8" s="1"/>
  <c r="I123" i="8"/>
  <c r="D123" i="8"/>
  <c r="D138" i="8" s="1"/>
  <c r="F138" i="8" s="1"/>
  <c r="J118" i="8"/>
  <c r="F118" i="8"/>
  <c r="J117" i="8"/>
  <c r="F117" i="8"/>
  <c r="J116" i="8"/>
  <c r="F116" i="8"/>
  <c r="J109" i="8"/>
  <c r="E109" i="8"/>
  <c r="I109" i="8" s="1"/>
  <c r="F109" i="8"/>
  <c r="I108" i="8"/>
  <c r="D104" i="8"/>
  <c r="J103" i="8"/>
  <c r="F103" i="8"/>
  <c r="J102" i="8"/>
  <c r="F102" i="8"/>
  <c r="J101" i="8"/>
  <c r="F101" i="8"/>
  <c r="F100" i="8"/>
  <c r="F99" i="8"/>
  <c r="F98" i="8"/>
  <c r="F97" i="8"/>
  <c r="F96" i="8"/>
  <c r="F95" i="8"/>
  <c r="I94" i="8"/>
  <c r="I95" i="8" s="1"/>
  <c r="F94" i="8"/>
  <c r="J93" i="8"/>
  <c r="F93" i="8"/>
  <c r="J88" i="8"/>
  <c r="F88" i="8"/>
  <c r="J87" i="8"/>
  <c r="F87" i="8"/>
  <c r="J86" i="8"/>
  <c r="F86" i="8"/>
  <c r="H128" i="8"/>
  <c r="H143" i="8" s="1"/>
  <c r="H127" i="8"/>
  <c r="H142" i="8" s="1"/>
  <c r="D125" i="8"/>
  <c r="D140" i="8" s="1"/>
  <c r="F140" i="8" s="1"/>
  <c r="E79" i="8"/>
  <c r="E80" i="8" s="1"/>
  <c r="E81" i="8" s="1"/>
  <c r="D124" i="8"/>
  <c r="D139" i="8" s="1"/>
  <c r="F139" i="8" s="1"/>
  <c r="I78" i="8"/>
  <c r="I79" i="8" s="1"/>
  <c r="H89" i="8"/>
  <c r="F78" i="8"/>
  <c r="J73" i="8"/>
  <c r="F73" i="8"/>
  <c r="J72" i="8"/>
  <c r="F72" i="8"/>
  <c r="J71" i="8"/>
  <c r="F71" i="8"/>
  <c r="J70" i="8"/>
  <c r="J69" i="8"/>
  <c r="J68" i="8"/>
  <c r="J67" i="8"/>
  <c r="F67" i="8"/>
  <c r="J66" i="8"/>
  <c r="J65" i="8"/>
  <c r="J64" i="8"/>
  <c r="F64" i="8"/>
  <c r="E64" i="8"/>
  <c r="E65" i="8" s="1"/>
  <c r="E66" i="8" s="1"/>
  <c r="E67" i="8" s="1"/>
  <c r="E68" i="8" s="1"/>
  <c r="E69" i="8" s="1"/>
  <c r="E70" i="8" s="1"/>
  <c r="F70" i="8" s="1"/>
  <c r="J63" i="8"/>
  <c r="F63" i="8"/>
  <c r="B63" i="8"/>
  <c r="H59" i="8"/>
  <c r="J58" i="8"/>
  <c r="F58" i="8"/>
  <c r="J57" i="8"/>
  <c r="F57" i="8"/>
  <c r="J56" i="8"/>
  <c r="F56" i="8"/>
  <c r="J55" i="8"/>
  <c r="J54" i="8"/>
  <c r="J53" i="8"/>
  <c r="J52" i="8"/>
  <c r="J51" i="8"/>
  <c r="J50" i="8"/>
  <c r="J49" i="8"/>
  <c r="B49" i="8"/>
  <c r="J48" i="8"/>
  <c r="E49" i="8"/>
  <c r="E50" i="8" s="1"/>
  <c r="F43" i="8"/>
  <c r="A43" i="8"/>
  <c r="F42" i="8"/>
  <c r="F41" i="8"/>
  <c r="F40" i="8"/>
  <c r="F39" i="8"/>
  <c r="F38" i="8"/>
  <c r="F37" i="8"/>
  <c r="F36" i="8"/>
  <c r="F35" i="8"/>
  <c r="A35" i="8"/>
  <c r="F34" i="8"/>
  <c r="F33" i="8"/>
  <c r="F32" i="8"/>
  <c r="F31" i="8"/>
  <c r="F30" i="8"/>
  <c r="A30" i="8"/>
  <c r="F29" i="8"/>
  <c r="F28" i="8"/>
  <c r="A23" i="8"/>
  <c r="A38" i="8" s="1"/>
  <c r="A22" i="8"/>
  <c r="A21" i="8"/>
  <c r="A56" i="8" s="1"/>
  <c r="A71" i="8" s="1"/>
  <c r="A86" i="8" s="1"/>
  <c r="A101" i="8" s="1"/>
  <c r="A116" i="8" s="1"/>
  <c r="A131" i="8" s="1"/>
  <c r="A146" i="8" s="1"/>
  <c r="A20" i="8"/>
  <c r="A55" i="8" s="1"/>
  <c r="A70" i="8" s="1"/>
  <c r="A85" i="8" s="1"/>
  <c r="A100" i="8" s="1"/>
  <c r="A115" i="8" s="1"/>
  <c r="A130" i="8" s="1"/>
  <c r="A145" i="8" s="1"/>
  <c r="A19" i="8"/>
  <c r="A54" i="8" s="1"/>
  <c r="A69" i="8" s="1"/>
  <c r="A84" i="8" s="1"/>
  <c r="A99" i="8" s="1"/>
  <c r="A114" i="8" s="1"/>
  <c r="A129" i="8" s="1"/>
  <c r="A144" i="8" s="1"/>
  <c r="A18" i="8"/>
  <c r="A33" i="8" s="1"/>
  <c r="A17" i="8"/>
  <c r="A32" i="8" s="1"/>
  <c r="A16" i="8"/>
  <c r="A51" i="8" s="1"/>
  <c r="A66" i="8" s="1"/>
  <c r="A81" i="8" s="1"/>
  <c r="A96" i="8" s="1"/>
  <c r="A111" i="8" s="1"/>
  <c r="A126" i="8" s="1"/>
  <c r="A141" i="8" s="1"/>
  <c r="A15" i="8"/>
  <c r="A50" i="8" s="1"/>
  <c r="A65" i="8" s="1"/>
  <c r="A80" i="8" s="1"/>
  <c r="A95" i="8" s="1"/>
  <c r="A110" i="8" s="1"/>
  <c r="A125" i="8" s="1"/>
  <c r="A140" i="8" s="1"/>
  <c r="A155" i="8" s="1"/>
  <c r="A14" i="8"/>
  <c r="A29" i="8" s="1"/>
  <c r="A13" i="8"/>
  <c r="A48" i="8" s="1"/>
  <c r="A63" i="8" s="1"/>
  <c r="A78" i="8" s="1"/>
  <c r="A93" i="8" s="1"/>
  <c r="A108" i="8" s="1"/>
  <c r="A123" i="8" s="1"/>
  <c r="A138" i="8" s="1"/>
  <c r="A153" i="8" s="1"/>
  <c r="D170" i="8"/>
  <c r="H65" i="7"/>
  <c r="B65" i="7"/>
  <c r="H64" i="7"/>
  <c r="B64" i="7"/>
  <c r="H63" i="7"/>
  <c r="B63" i="7"/>
  <c r="D62" i="7"/>
  <c r="B62" i="7"/>
  <c r="H61" i="7"/>
  <c r="D61" i="7"/>
  <c r="B61" i="7"/>
  <c r="H60" i="7"/>
  <c r="D60" i="7"/>
  <c r="B60" i="7"/>
  <c r="H59" i="7"/>
  <c r="D59" i="7"/>
  <c r="B59" i="7"/>
  <c r="D58" i="7"/>
  <c r="B58" i="7"/>
  <c r="H57" i="7"/>
  <c r="D57" i="7"/>
  <c r="B57" i="7"/>
  <c r="H56" i="7"/>
  <c r="D56" i="7"/>
  <c r="B56" i="7"/>
  <c r="K55" i="7"/>
  <c r="L55" i="7" s="1"/>
  <c r="H55" i="7"/>
  <c r="D55" i="7"/>
  <c r="B55" i="7"/>
  <c r="F50" i="7"/>
  <c r="L49" i="7"/>
  <c r="G48" i="7"/>
  <c r="B48" i="7"/>
  <c r="A42" i="8" s="1"/>
  <c r="K47" i="7"/>
  <c r="G47" i="7"/>
  <c r="D47" i="7"/>
  <c r="B47" i="7"/>
  <c r="A41" i="8" s="1"/>
  <c r="K46" i="7"/>
  <c r="D46" i="7"/>
  <c r="B46" i="7"/>
  <c r="A40" i="8" s="1"/>
  <c r="D45" i="7"/>
  <c r="B45" i="7"/>
  <c r="A39" i="8" s="1"/>
  <c r="G52" i="7"/>
  <c r="J39" i="7"/>
  <c r="J38" i="7"/>
  <c r="J37" i="7"/>
  <c r="J36" i="7"/>
  <c r="J35" i="7"/>
  <c r="J34" i="7"/>
  <c r="J33" i="7"/>
  <c r="J32" i="7"/>
  <c r="H58" i="7"/>
  <c r="J31" i="7"/>
  <c r="J30" i="7"/>
  <c r="J29" i="7"/>
  <c r="K57" i="7"/>
  <c r="H17" i="7"/>
  <c r="I96" i="8" l="1"/>
  <c r="I97" i="8" s="1"/>
  <c r="I98" i="8" s="1"/>
  <c r="J95" i="8"/>
  <c r="J139" i="8"/>
  <c r="L57" i="7"/>
  <c r="A34" i="8"/>
  <c r="F161" i="8"/>
  <c r="K161" i="8" s="1"/>
  <c r="E177" i="8" s="1"/>
  <c r="A31" i="8"/>
  <c r="A53" i="8"/>
  <c r="A68" i="8" s="1"/>
  <c r="A83" i="8" s="1"/>
  <c r="A98" i="8" s="1"/>
  <c r="A113" i="8" s="1"/>
  <c r="A128" i="8" s="1"/>
  <c r="A143" i="8" s="1"/>
  <c r="F154" i="8"/>
  <c r="A36" i="8"/>
  <c r="A49" i="8"/>
  <c r="A64" i="8" s="1"/>
  <c r="A79" i="8" s="1"/>
  <c r="A94" i="8" s="1"/>
  <c r="A109" i="8" s="1"/>
  <c r="A124" i="8" s="1"/>
  <c r="A139" i="8" s="1"/>
  <c r="A154" i="8" s="1"/>
  <c r="A58" i="8"/>
  <c r="A73" i="8" s="1"/>
  <c r="A88" i="8" s="1"/>
  <c r="A103" i="8" s="1"/>
  <c r="A118" i="8" s="1"/>
  <c r="A133" i="8" s="1"/>
  <c r="A148" i="8" s="1"/>
  <c r="J161" i="8"/>
  <c r="E110" i="8"/>
  <c r="E111" i="8" s="1"/>
  <c r="J59" i="8"/>
  <c r="F65" i="8"/>
  <c r="F44" i="8"/>
  <c r="I80" i="8"/>
  <c r="J79" i="8"/>
  <c r="I99" i="8"/>
  <c r="I100" i="8" s="1"/>
  <c r="J98" i="8"/>
  <c r="E51" i="8"/>
  <c r="F50" i="8"/>
  <c r="J100" i="8"/>
  <c r="H40" i="7"/>
  <c r="B64" i="8"/>
  <c r="B50" i="8"/>
  <c r="F66" i="8"/>
  <c r="F68" i="8"/>
  <c r="D128" i="8"/>
  <c r="J108" i="8"/>
  <c r="F123" i="8"/>
  <c r="K48" i="7"/>
  <c r="L48" i="7" s="1"/>
  <c r="L47" i="7"/>
  <c r="K65" i="7"/>
  <c r="L65" i="7" s="1"/>
  <c r="K63" i="7"/>
  <c r="L63" i="7" s="1"/>
  <c r="K58" i="7"/>
  <c r="L58" i="7" s="1"/>
  <c r="K61" i="7"/>
  <c r="L61" i="7" s="1"/>
  <c r="K59" i="7"/>
  <c r="L59" i="7" s="1"/>
  <c r="G20" i="7"/>
  <c r="H18" i="7"/>
  <c r="H20" i="7" s="1"/>
  <c r="K64" i="7"/>
  <c r="L64" i="7" s="1"/>
  <c r="K62" i="7"/>
  <c r="L62" i="7" s="1"/>
  <c r="F40" i="7"/>
  <c r="D74" i="8"/>
  <c r="J96" i="8"/>
  <c r="G46" i="7"/>
  <c r="L46" i="7" s="1"/>
  <c r="I40" i="7"/>
  <c r="H62" i="7"/>
  <c r="H66" i="7" s="1"/>
  <c r="F49" i="8"/>
  <c r="F104" i="8"/>
  <c r="E124" i="8"/>
  <c r="D144" i="8"/>
  <c r="J74" i="8"/>
  <c r="K60" i="7"/>
  <c r="L60" i="7" s="1"/>
  <c r="J24" i="8"/>
  <c r="H130" i="8"/>
  <c r="J94" i="8"/>
  <c r="J97" i="8"/>
  <c r="F124" i="8"/>
  <c r="I141" i="8"/>
  <c r="J141" i="8" s="1"/>
  <c r="E142" i="8"/>
  <c r="K56" i="7"/>
  <c r="L56" i="7" s="1"/>
  <c r="A52" i="8"/>
  <c r="A67" i="8" s="1"/>
  <c r="A82" i="8" s="1"/>
  <c r="A97" i="8" s="1"/>
  <c r="A112" i="8" s="1"/>
  <c r="A127" i="8" s="1"/>
  <c r="A142" i="8" s="1"/>
  <c r="F69" i="8"/>
  <c r="F74" i="8" s="1"/>
  <c r="D145" i="8"/>
  <c r="A57" i="8"/>
  <c r="A72" i="8" s="1"/>
  <c r="A87" i="8" s="1"/>
  <c r="A102" i="8" s="1"/>
  <c r="A117" i="8" s="1"/>
  <c r="A132" i="8" s="1"/>
  <c r="A147" i="8" s="1"/>
  <c r="A37" i="8"/>
  <c r="A28" i="8"/>
  <c r="F48" i="8"/>
  <c r="H123" i="8"/>
  <c r="J78" i="8"/>
  <c r="F81" i="8"/>
  <c r="E82" i="8"/>
  <c r="E83" i="8" s="1"/>
  <c r="E84" i="8" s="1"/>
  <c r="D127" i="8"/>
  <c r="H140" i="8"/>
  <c r="J140" i="8" s="1"/>
  <c r="D59" i="8"/>
  <c r="J99" i="8"/>
  <c r="D141" i="8"/>
  <c r="F141" i="8" s="1"/>
  <c r="H144" i="8"/>
  <c r="H10" i="8"/>
  <c r="H119" i="8"/>
  <c r="F80" i="8"/>
  <c r="D89" i="8"/>
  <c r="H104" i="8"/>
  <c r="G45" i="7"/>
  <c r="F79" i="8"/>
  <c r="K74" i="8" l="1"/>
  <c r="E175" i="8" s="1"/>
  <c r="I110" i="8"/>
  <c r="J110" i="8" s="1"/>
  <c r="F110" i="8"/>
  <c r="J104" i="8"/>
  <c r="K35" i="7"/>
  <c r="L35" i="7" s="1"/>
  <c r="K31" i="7"/>
  <c r="L31" i="7" s="1"/>
  <c r="K39" i="7"/>
  <c r="K33" i="7"/>
  <c r="L33" i="7" s="1"/>
  <c r="K38" i="7"/>
  <c r="K29" i="7"/>
  <c r="K32" i="7"/>
  <c r="K37" i="7"/>
  <c r="K30" i="7"/>
  <c r="K34" i="7"/>
  <c r="K36" i="7"/>
  <c r="F84" i="8"/>
  <c r="E85" i="8"/>
  <c r="F85" i="8" s="1"/>
  <c r="I81" i="8"/>
  <c r="J80" i="8"/>
  <c r="B65" i="8"/>
  <c r="B51" i="8"/>
  <c r="F19" i="8"/>
  <c r="F82" i="8"/>
  <c r="F89" i="8" s="1"/>
  <c r="J123" i="8"/>
  <c r="H138" i="8"/>
  <c r="J138" i="8" s="1"/>
  <c r="H134" i="8"/>
  <c r="E125" i="8"/>
  <c r="I124" i="8"/>
  <c r="J124" i="8" s="1"/>
  <c r="E52" i="8"/>
  <c r="F51" i="8"/>
  <c r="E112" i="8"/>
  <c r="I111" i="8"/>
  <c r="J111" i="8" s="1"/>
  <c r="D142" i="8"/>
  <c r="F142" i="8" s="1"/>
  <c r="I142" i="8"/>
  <c r="J142" i="8" s="1"/>
  <c r="E143" i="8"/>
  <c r="K104" i="8"/>
  <c r="F83" i="8"/>
  <c r="D134" i="8"/>
  <c r="D143" i="8"/>
  <c r="F143" i="8" s="1"/>
  <c r="H145" i="8"/>
  <c r="G50" i="7"/>
  <c r="L45" i="7"/>
  <c r="L67" i="7"/>
  <c r="F108" i="8"/>
  <c r="D119" i="8"/>
  <c r="F111" i="8"/>
  <c r="F15" i="8" l="1"/>
  <c r="B66" i="8"/>
  <c r="B52" i="8"/>
  <c r="F20" i="8"/>
  <c r="L36" i="7"/>
  <c r="F23" i="8"/>
  <c r="L39" i="7"/>
  <c r="E126" i="8"/>
  <c r="F125" i="8"/>
  <c r="I125" i="8"/>
  <c r="J125" i="8" s="1"/>
  <c r="F17" i="8"/>
  <c r="D149" i="8"/>
  <c r="E113" i="8"/>
  <c r="I112" i="8"/>
  <c r="J112" i="8" s="1"/>
  <c r="F112" i="8"/>
  <c r="F18" i="8"/>
  <c r="L34" i="7"/>
  <c r="F21" i="8"/>
  <c r="L37" i="7"/>
  <c r="I143" i="8"/>
  <c r="J143" i="8" s="1"/>
  <c r="E144" i="8"/>
  <c r="E53" i="8"/>
  <c r="F52" i="8"/>
  <c r="L32" i="7"/>
  <c r="F16" i="8"/>
  <c r="F22" i="8"/>
  <c r="L38" i="7"/>
  <c r="F14" i="8"/>
  <c r="L30" i="7"/>
  <c r="J44" i="8"/>
  <c r="L50" i="7"/>
  <c r="I82" i="8"/>
  <c r="J81" i="8"/>
  <c r="L29" i="7"/>
  <c r="F13" i="8"/>
  <c r="K44" i="8" l="1"/>
  <c r="E172" i="8" s="1"/>
  <c r="I83" i="8"/>
  <c r="J82" i="8"/>
  <c r="B67" i="8"/>
  <c r="B53" i="8"/>
  <c r="E127" i="8"/>
  <c r="I126" i="8"/>
  <c r="J126" i="8" s="1"/>
  <c r="F126" i="8"/>
  <c r="F24" i="8"/>
  <c r="E54" i="8"/>
  <c r="F53" i="8"/>
  <c r="F113" i="8"/>
  <c r="E114" i="8"/>
  <c r="I113" i="8"/>
  <c r="J113" i="8" s="1"/>
  <c r="L40" i="7"/>
  <c r="I144" i="8"/>
  <c r="J144" i="8" s="1"/>
  <c r="E145" i="8"/>
  <c r="F144" i="8"/>
  <c r="E128" i="8" l="1"/>
  <c r="I127" i="8"/>
  <c r="J127" i="8" s="1"/>
  <c r="F127" i="8"/>
  <c r="B68" i="8"/>
  <c r="B54" i="8"/>
  <c r="I145" i="8"/>
  <c r="J145" i="8" s="1"/>
  <c r="J149" i="8" s="1"/>
  <c r="F145" i="8"/>
  <c r="F149" i="8" s="1"/>
  <c r="K24" i="8"/>
  <c r="E115" i="8"/>
  <c r="I114" i="8"/>
  <c r="J114" i="8" s="1"/>
  <c r="F114" i="8"/>
  <c r="E55" i="8"/>
  <c r="F55" i="8" s="1"/>
  <c r="F54" i="8"/>
  <c r="I84" i="8"/>
  <c r="J83" i="8"/>
  <c r="B55" i="8" l="1"/>
  <c r="B70" i="8" s="1"/>
  <c r="B69" i="8"/>
  <c r="I128" i="8"/>
  <c r="J128" i="8" s="1"/>
  <c r="E129" i="8"/>
  <c r="F128" i="8"/>
  <c r="J84" i="8"/>
  <c r="I85" i="8"/>
  <c r="J85" i="8" s="1"/>
  <c r="E171" i="8"/>
  <c r="K149" i="8"/>
  <c r="E176" i="8" s="1"/>
  <c r="I115" i="8"/>
  <c r="J115" i="8" s="1"/>
  <c r="J119" i="8" s="1"/>
  <c r="F115" i="8"/>
  <c r="F119" i="8" s="1"/>
  <c r="K119" i="8" s="1"/>
  <c r="F59" i="8"/>
  <c r="J89" i="8" l="1"/>
  <c r="K89" i="8"/>
  <c r="I129" i="8"/>
  <c r="J129" i="8" s="1"/>
  <c r="E130" i="8"/>
  <c r="F129" i="8"/>
  <c r="K59" i="8"/>
  <c r="E174" i="8" s="1"/>
  <c r="I130" i="8" l="1"/>
  <c r="J130" i="8" s="1"/>
  <c r="J134" i="8" s="1"/>
  <c r="J163" i="8" s="1"/>
  <c r="F130" i="8"/>
  <c r="F134" i="8" s="1"/>
  <c r="K134" i="8" l="1"/>
  <c r="E173" i="8" s="1"/>
  <c r="F163" i="8"/>
  <c r="J164" i="8"/>
  <c r="J165" i="8" s="1"/>
  <c r="D164" i="8" l="1"/>
  <c r="F164" i="8" s="1"/>
  <c r="K164" i="8" s="1"/>
  <c r="E178" i="8" s="1"/>
  <c r="E179" i="8" s="1"/>
  <c r="K163" i="8"/>
  <c r="F165" i="8" l="1"/>
  <c r="K165" i="8"/>
  <c r="E180" i="8"/>
  <c r="J160" i="6"/>
  <c r="F160" i="6"/>
  <c r="J159" i="6"/>
  <c r="F159" i="6"/>
  <c r="J158" i="6"/>
  <c r="F158" i="6"/>
  <c r="J157" i="6"/>
  <c r="F157" i="6"/>
  <c r="J156" i="6"/>
  <c r="F156" i="6"/>
  <c r="J155" i="6"/>
  <c r="J154" i="6"/>
  <c r="J161" i="6" s="1"/>
  <c r="J153" i="6"/>
  <c r="J148" i="6"/>
  <c r="F148" i="6"/>
  <c r="J147" i="6"/>
  <c r="F147" i="6"/>
  <c r="J146" i="6"/>
  <c r="F146" i="6"/>
  <c r="I138" i="6"/>
  <c r="E139" i="6"/>
  <c r="E140" i="6" s="1"/>
  <c r="J133" i="6"/>
  <c r="F133" i="6"/>
  <c r="J132" i="6"/>
  <c r="F132" i="6"/>
  <c r="J131" i="6"/>
  <c r="F131" i="6"/>
  <c r="D130" i="6"/>
  <c r="D145" i="6" s="1"/>
  <c r="D129" i="6"/>
  <c r="D126" i="6"/>
  <c r="H125" i="6"/>
  <c r="H140" i="6" s="1"/>
  <c r="H124" i="6"/>
  <c r="J118" i="6"/>
  <c r="F118" i="6"/>
  <c r="J117" i="6"/>
  <c r="F117" i="6"/>
  <c r="J116" i="6"/>
  <c r="F116" i="6"/>
  <c r="E109" i="6"/>
  <c r="E110" i="6" s="1"/>
  <c r="I108" i="6"/>
  <c r="D104" i="6"/>
  <c r="J103" i="6"/>
  <c r="F103" i="6"/>
  <c r="J102" i="6"/>
  <c r="F102" i="6"/>
  <c r="J101" i="6"/>
  <c r="F101" i="6"/>
  <c r="F100" i="6"/>
  <c r="F99" i="6"/>
  <c r="F98" i="6"/>
  <c r="F97" i="6"/>
  <c r="F96" i="6"/>
  <c r="F95" i="6"/>
  <c r="I94" i="6"/>
  <c r="I95" i="6" s="1"/>
  <c r="I96" i="6" s="1"/>
  <c r="I97" i="6" s="1"/>
  <c r="I98" i="6" s="1"/>
  <c r="I99" i="6" s="1"/>
  <c r="I100" i="6" s="1"/>
  <c r="F94" i="6"/>
  <c r="F93" i="6"/>
  <c r="J88" i="6"/>
  <c r="F88" i="6"/>
  <c r="J87" i="6"/>
  <c r="F87" i="6"/>
  <c r="J86" i="6"/>
  <c r="F86" i="6"/>
  <c r="H129" i="6"/>
  <c r="H144" i="6" s="1"/>
  <c r="H128" i="6"/>
  <c r="D128" i="6"/>
  <c r="H126" i="6"/>
  <c r="H141" i="6" s="1"/>
  <c r="J80" i="6"/>
  <c r="D125" i="6"/>
  <c r="I79" i="6"/>
  <c r="I80" i="6" s="1"/>
  <c r="I81" i="6" s="1"/>
  <c r="I82" i="6" s="1"/>
  <c r="I83" i="6" s="1"/>
  <c r="I84" i="6" s="1"/>
  <c r="I85" i="6" s="1"/>
  <c r="E79" i="6"/>
  <c r="E80" i="6" s="1"/>
  <c r="E81" i="6" s="1"/>
  <c r="I78" i="6"/>
  <c r="D123" i="6"/>
  <c r="J73" i="6"/>
  <c r="J74" i="6" s="1"/>
  <c r="F73" i="6"/>
  <c r="J72" i="6"/>
  <c r="F72" i="6"/>
  <c r="F71" i="6"/>
  <c r="E64" i="6"/>
  <c r="B63" i="6"/>
  <c r="H59" i="6"/>
  <c r="J58" i="6"/>
  <c r="F58" i="6"/>
  <c r="J57" i="6"/>
  <c r="F57" i="6"/>
  <c r="J56" i="6"/>
  <c r="F56" i="6"/>
  <c r="A56" i="6"/>
  <c r="A71" i="6" s="1"/>
  <c r="A86" i="6" s="1"/>
  <c r="A101" i="6" s="1"/>
  <c r="A116" i="6" s="1"/>
  <c r="A131" i="6" s="1"/>
  <c r="A146" i="6" s="1"/>
  <c r="J55" i="6"/>
  <c r="J54" i="6"/>
  <c r="J53" i="6"/>
  <c r="J52" i="6"/>
  <c r="J51" i="6"/>
  <c r="J50" i="6"/>
  <c r="E50" i="6"/>
  <c r="E51" i="6" s="1"/>
  <c r="J49" i="6"/>
  <c r="E49" i="6"/>
  <c r="B49" i="6"/>
  <c r="B64" i="6" s="1"/>
  <c r="J48" i="6"/>
  <c r="F48" i="6"/>
  <c r="F43" i="6"/>
  <c r="A43" i="6"/>
  <c r="F42" i="6"/>
  <c r="F41" i="6"/>
  <c r="F40" i="6"/>
  <c r="F39" i="6"/>
  <c r="F38" i="6"/>
  <c r="F37" i="6"/>
  <c r="F36" i="6"/>
  <c r="A36" i="6"/>
  <c r="F35" i="6"/>
  <c r="F34" i="6"/>
  <c r="F33" i="6"/>
  <c r="F32" i="6"/>
  <c r="F31" i="6"/>
  <c r="F30" i="6"/>
  <c r="F29" i="6"/>
  <c r="F28" i="6"/>
  <c r="A28" i="6"/>
  <c r="A23" i="6"/>
  <c r="A38" i="6" s="1"/>
  <c r="A22" i="6"/>
  <c r="A57" i="6" s="1"/>
  <c r="A72" i="6" s="1"/>
  <c r="A87" i="6" s="1"/>
  <c r="A102" i="6" s="1"/>
  <c r="A117" i="6" s="1"/>
  <c r="A132" i="6" s="1"/>
  <c r="A147" i="6" s="1"/>
  <c r="A21" i="6"/>
  <c r="A20" i="6"/>
  <c r="A19" i="6"/>
  <c r="A54" i="6" s="1"/>
  <c r="A69" i="6" s="1"/>
  <c r="A84" i="6" s="1"/>
  <c r="A99" i="6" s="1"/>
  <c r="A114" i="6" s="1"/>
  <c r="A129" i="6" s="1"/>
  <c r="A144" i="6" s="1"/>
  <c r="A18" i="6"/>
  <c r="A33" i="6" s="1"/>
  <c r="A17" i="6"/>
  <c r="A16" i="6"/>
  <c r="A51" i="6" s="1"/>
  <c r="A66" i="6" s="1"/>
  <c r="A81" i="6" s="1"/>
  <c r="A96" i="6" s="1"/>
  <c r="A111" i="6" s="1"/>
  <c r="A126" i="6" s="1"/>
  <c r="A141" i="6" s="1"/>
  <c r="A15" i="6"/>
  <c r="A14" i="6"/>
  <c r="A49" i="6" s="1"/>
  <c r="A64" i="6" s="1"/>
  <c r="A79" i="6" s="1"/>
  <c r="A94" i="6" s="1"/>
  <c r="A109" i="6" s="1"/>
  <c r="A124" i="6" s="1"/>
  <c r="A139" i="6" s="1"/>
  <c r="A154" i="6" s="1"/>
  <c r="A13" i="6"/>
  <c r="A48" i="6" s="1"/>
  <c r="A63" i="6" s="1"/>
  <c r="A78" i="6" s="1"/>
  <c r="A93" i="6" s="1"/>
  <c r="A108" i="6" s="1"/>
  <c r="A123" i="6" s="1"/>
  <c r="A138" i="6" s="1"/>
  <c r="A153" i="6" s="1"/>
  <c r="H65" i="5"/>
  <c r="B65" i="5"/>
  <c r="H64" i="5"/>
  <c r="B64" i="5"/>
  <c r="H63" i="5"/>
  <c r="B63" i="5"/>
  <c r="D62" i="5"/>
  <c r="B62" i="5"/>
  <c r="D61" i="5"/>
  <c r="B61" i="5"/>
  <c r="H60" i="5"/>
  <c r="D60" i="5"/>
  <c r="B60" i="5"/>
  <c r="H59" i="5"/>
  <c r="D59" i="5"/>
  <c r="B59" i="5"/>
  <c r="D58" i="5"/>
  <c r="B58" i="5"/>
  <c r="H57" i="5"/>
  <c r="D57" i="5"/>
  <c r="B57" i="5"/>
  <c r="H56" i="5"/>
  <c r="D56" i="5"/>
  <c r="B56" i="5"/>
  <c r="H55" i="5"/>
  <c r="D55" i="5"/>
  <c r="B55" i="5"/>
  <c r="F50" i="5"/>
  <c r="L49" i="5"/>
  <c r="B48" i="5"/>
  <c r="A42" i="6" s="1"/>
  <c r="D47" i="5"/>
  <c r="B47" i="5"/>
  <c r="A41" i="6" s="1"/>
  <c r="D46" i="5"/>
  <c r="B46" i="5"/>
  <c r="A40" i="6" s="1"/>
  <c r="K46" i="5"/>
  <c r="K47" i="5" s="1"/>
  <c r="K48" i="5" s="1"/>
  <c r="L48" i="5" s="1"/>
  <c r="D45" i="5"/>
  <c r="B45" i="5"/>
  <c r="A39" i="6" s="1"/>
  <c r="G52" i="5"/>
  <c r="H40" i="5"/>
  <c r="J37" i="5"/>
  <c r="G48" i="5"/>
  <c r="J33" i="5"/>
  <c r="G47" i="5"/>
  <c r="H58" i="5"/>
  <c r="J95" i="6"/>
  <c r="J30" i="5"/>
  <c r="K64" i="5"/>
  <c r="J38" i="5"/>
  <c r="F81" i="6" l="1"/>
  <c r="E82" i="6"/>
  <c r="E83" i="6" s="1"/>
  <c r="E84" i="6" s="1"/>
  <c r="A53" i="6"/>
  <c r="A68" i="6" s="1"/>
  <c r="A83" i="6" s="1"/>
  <c r="A98" i="6" s="1"/>
  <c r="A113" i="6" s="1"/>
  <c r="A128" i="6" s="1"/>
  <c r="A143" i="6" s="1"/>
  <c r="F104" i="6"/>
  <c r="F44" i="6"/>
  <c r="J59" i="6"/>
  <c r="L64" i="5"/>
  <c r="A31" i="6"/>
  <c r="F50" i="6"/>
  <c r="F109" i="6"/>
  <c r="F110" i="6"/>
  <c r="J97" i="6"/>
  <c r="E85" i="6"/>
  <c r="F85" i="6" s="1"/>
  <c r="F84" i="6"/>
  <c r="E111" i="6"/>
  <c r="I110" i="6"/>
  <c r="J110" i="6" s="1"/>
  <c r="J93" i="6"/>
  <c r="E52" i="6"/>
  <c r="E53" i="6" s="1"/>
  <c r="E54" i="6" s="1"/>
  <c r="E55" i="6" s="1"/>
  <c r="F55" i="6" s="1"/>
  <c r="F51" i="6"/>
  <c r="E65" i="6"/>
  <c r="E66" i="6" s="1"/>
  <c r="E67" i="6" s="1"/>
  <c r="F64" i="6"/>
  <c r="D143" i="6"/>
  <c r="H10" i="6"/>
  <c r="D170" i="6"/>
  <c r="D138" i="6"/>
  <c r="J84" i="6"/>
  <c r="J108" i="6"/>
  <c r="H119" i="6"/>
  <c r="G46" i="5"/>
  <c r="L46" i="5" s="1"/>
  <c r="J96" i="6"/>
  <c r="H62" i="5"/>
  <c r="A37" i="6"/>
  <c r="F49" i="6"/>
  <c r="A58" i="6"/>
  <c r="A73" i="6" s="1"/>
  <c r="A88" i="6" s="1"/>
  <c r="A103" i="6" s="1"/>
  <c r="A118" i="6" s="1"/>
  <c r="A133" i="6" s="1"/>
  <c r="A148" i="6" s="1"/>
  <c r="F63" i="6"/>
  <c r="J79" i="6"/>
  <c r="F83" i="6"/>
  <c r="J109" i="6"/>
  <c r="I139" i="6"/>
  <c r="K61" i="5"/>
  <c r="L61" i="5" s="1"/>
  <c r="K56" i="5"/>
  <c r="L56" i="5" s="1"/>
  <c r="K59" i="5"/>
  <c r="L59" i="5" s="1"/>
  <c r="K63" i="5"/>
  <c r="L63" i="5" s="1"/>
  <c r="I40" i="5"/>
  <c r="K55" i="5"/>
  <c r="L55" i="5" s="1"/>
  <c r="K57" i="5"/>
  <c r="L57" i="5" s="1"/>
  <c r="A29" i="6"/>
  <c r="H139" i="6"/>
  <c r="K58" i="5"/>
  <c r="L58" i="5" s="1"/>
  <c r="K60" i="5"/>
  <c r="L60" i="5" s="1"/>
  <c r="K62" i="5"/>
  <c r="A35" i="6"/>
  <c r="A55" i="6"/>
  <c r="A70" i="6" s="1"/>
  <c r="A85" i="6" s="1"/>
  <c r="A100" i="6" s="1"/>
  <c r="A115" i="6" s="1"/>
  <c r="A130" i="6" s="1"/>
  <c r="A145" i="6" s="1"/>
  <c r="A34" i="6"/>
  <c r="H89" i="6"/>
  <c r="H143" i="6"/>
  <c r="I109" i="6"/>
  <c r="E124" i="6"/>
  <c r="I123" i="6"/>
  <c r="D124" i="6"/>
  <c r="F79" i="6"/>
  <c r="H18" i="5"/>
  <c r="H127" i="6"/>
  <c r="J82" i="6"/>
  <c r="D144" i="6"/>
  <c r="D141" i="6"/>
  <c r="A50" i="6"/>
  <c r="A65" i="6" s="1"/>
  <c r="A80" i="6" s="1"/>
  <c r="A95" i="6" s="1"/>
  <c r="A110" i="6" s="1"/>
  <c r="A125" i="6" s="1"/>
  <c r="A140" i="6" s="1"/>
  <c r="A155" i="6" s="1"/>
  <c r="A30" i="6"/>
  <c r="J35" i="5"/>
  <c r="J31" i="5"/>
  <c r="G20" i="5"/>
  <c r="J39" i="5"/>
  <c r="J36" i="5"/>
  <c r="J32" i="5"/>
  <c r="J29" i="5"/>
  <c r="J100" i="6"/>
  <c r="G45" i="5"/>
  <c r="D140" i="6"/>
  <c r="F140" i="6" s="1"/>
  <c r="H130" i="6"/>
  <c r="J85" i="6"/>
  <c r="J99" i="6"/>
  <c r="F123" i="6"/>
  <c r="I140" i="6"/>
  <c r="J140" i="6" s="1"/>
  <c r="E141" i="6"/>
  <c r="A32" i="6"/>
  <c r="A52" i="6"/>
  <c r="A67" i="6" s="1"/>
  <c r="A82" i="6" s="1"/>
  <c r="A97" i="6" s="1"/>
  <c r="A112" i="6" s="1"/>
  <c r="A127" i="6" s="1"/>
  <c r="A142" i="6" s="1"/>
  <c r="J34" i="5"/>
  <c r="H17" i="5"/>
  <c r="F40" i="5"/>
  <c r="L47" i="5"/>
  <c r="K65" i="5"/>
  <c r="L65" i="5" s="1"/>
  <c r="B50" i="6"/>
  <c r="D59" i="6"/>
  <c r="J78" i="6"/>
  <c r="D127" i="6"/>
  <c r="F82" i="6"/>
  <c r="J94" i="6"/>
  <c r="H123" i="6"/>
  <c r="E154" i="6"/>
  <c r="F153" i="6"/>
  <c r="F80" i="6"/>
  <c r="J83" i="6"/>
  <c r="D89" i="6"/>
  <c r="J98" i="6"/>
  <c r="H61" i="5"/>
  <c r="F78" i="6"/>
  <c r="J81" i="6"/>
  <c r="H66" i="5" l="1"/>
  <c r="E68" i="6"/>
  <c r="F67" i="6"/>
  <c r="H142" i="6"/>
  <c r="E125" i="6"/>
  <c r="I124" i="6"/>
  <c r="J124" i="6" s="1"/>
  <c r="F52" i="6"/>
  <c r="F59" i="6" s="1"/>
  <c r="K59" i="6" s="1"/>
  <c r="E174" i="6" s="1"/>
  <c r="I141" i="6"/>
  <c r="J141" i="6" s="1"/>
  <c r="E142" i="6"/>
  <c r="F141" i="6"/>
  <c r="E112" i="6"/>
  <c r="I111" i="6"/>
  <c r="J111" i="6" s="1"/>
  <c r="D142" i="6"/>
  <c r="F111" i="6"/>
  <c r="F154" i="6"/>
  <c r="F161" i="6" s="1"/>
  <c r="K161" i="6" s="1"/>
  <c r="E177" i="6" s="1"/>
  <c r="E155" i="6"/>
  <c r="F155" i="6" s="1"/>
  <c r="B51" i="6"/>
  <c r="B65" i="6"/>
  <c r="H20" i="5"/>
  <c r="D139" i="6"/>
  <c r="F139" i="6" s="1"/>
  <c r="F124" i="6"/>
  <c r="J139" i="6"/>
  <c r="F138" i="6"/>
  <c r="F108" i="6"/>
  <c r="D119" i="6"/>
  <c r="J89" i="6"/>
  <c r="H145" i="6"/>
  <c r="J24" i="6"/>
  <c r="F54" i="6"/>
  <c r="L62" i="5"/>
  <c r="F65" i="6"/>
  <c r="D134" i="6"/>
  <c r="H104" i="6"/>
  <c r="F89" i="6"/>
  <c r="K89" i="6" s="1"/>
  <c r="H138" i="6"/>
  <c r="J138" i="6" s="1"/>
  <c r="J123" i="6"/>
  <c r="H134" i="6"/>
  <c r="L45" i="5"/>
  <c r="G50" i="5"/>
  <c r="F53" i="6"/>
  <c r="J104" i="6"/>
  <c r="K104" i="6" s="1"/>
  <c r="F66" i="6"/>
  <c r="D149" i="6" l="1"/>
  <c r="E126" i="6"/>
  <c r="I125" i="6"/>
  <c r="J125" i="6" s="1"/>
  <c r="F125" i="6"/>
  <c r="B52" i="6"/>
  <c r="B66" i="6"/>
  <c r="L67" i="5"/>
  <c r="J142" i="6"/>
  <c r="E113" i="6"/>
  <c r="I112" i="6"/>
  <c r="J112" i="6" s="1"/>
  <c r="F112" i="6"/>
  <c r="K39" i="5"/>
  <c r="K36" i="5"/>
  <c r="K32" i="5"/>
  <c r="K34" i="5"/>
  <c r="K29" i="5"/>
  <c r="K37" i="5"/>
  <c r="K31" i="5"/>
  <c r="K38" i="5"/>
  <c r="K35" i="5"/>
  <c r="K30" i="5"/>
  <c r="K33" i="5"/>
  <c r="E69" i="6"/>
  <c r="F68" i="6"/>
  <c r="L50" i="5"/>
  <c r="J44" i="6"/>
  <c r="I142" i="6"/>
  <c r="E143" i="6"/>
  <c r="F142" i="6"/>
  <c r="K44" i="6" l="1"/>
  <c r="E172" i="6" s="1"/>
  <c r="F19" i="6"/>
  <c r="L35" i="5"/>
  <c r="F23" i="6"/>
  <c r="L39" i="5"/>
  <c r="L33" i="5"/>
  <c r="F17" i="6"/>
  <c r="F20" i="6"/>
  <c r="L36" i="5"/>
  <c r="F22" i="6"/>
  <c r="L38" i="5"/>
  <c r="B67" i="6"/>
  <c r="B53" i="6"/>
  <c r="F15" i="6"/>
  <c r="L31" i="5"/>
  <c r="F14" i="6"/>
  <c r="L30" i="5"/>
  <c r="I143" i="6"/>
  <c r="J143" i="6" s="1"/>
  <c r="E144" i="6"/>
  <c r="F143" i="6"/>
  <c r="F13" i="6"/>
  <c r="L29" i="5"/>
  <c r="E114" i="6"/>
  <c r="I113" i="6"/>
  <c r="J113" i="6" s="1"/>
  <c r="F113" i="6"/>
  <c r="E127" i="6"/>
  <c r="I126" i="6"/>
  <c r="J126" i="6" s="1"/>
  <c r="F126" i="6"/>
  <c r="L32" i="5"/>
  <c r="F16" i="6"/>
  <c r="F21" i="6"/>
  <c r="L37" i="5"/>
  <c r="E70" i="6"/>
  <c r="F70" i="6" s="1"/>
  <c r="F69" i="6"/>
  <c r="F18" i="6"/>
  <c r="L34" i="5"/>
  <c r="F74" i="6" l="1"/>
  <c r="K74" i="6" s="1"/>
  <c r="E175" i="6" s="1"/>
  <c r="I114" i="6"/>
  <c r="J114" i="6" s="1"/>
  <c r="E115" i="6"/>
  <c r="F114" i="6"/>
  <c r="I127" i="6"/>
  <c r="J127" i="6" s="1"/>
  <c r="E128" i="6"/>
  <c r="F127" i="6"/>
  <c r="L40" i="5"/>
  <c r="E145" i="6"/>
  <c r="I144" i="6"/>
  <c r="J144" i="6" s="1"/>
  <c r="F144" i="6"/>
  <c r="F24" i="6"/>
  <c r="B68" i="6"/>
  <c r="B54" i="6"/>
  <c r="K24" i="6" l="1"/>
  <c r="I145" i="6"/>
  <c r="J145" i="6" s="1"/>
  <c r="J149" i="6" s="1"/>
  <c r="F145" i="6"/>
  <c r="F149" i="6" s="1"/>
  <c r="K149" i="6" s="1"/>
  <c r="E176" i="6" s="1"/>
  <c r="I115" i="6"/>
  <c r="J115" i="6" s="1"/>
  <c r="J119" i="6" s="1"/>
  <c r="F115" i="6"/>
  <c r="F119" i="6" s="1"/>
  <c r="B55" i="6"/>
  <c r="B70" i="6" s="1"/>
  <c r="B69" i="6"/>
  <c r="I128" i="6"/>
  <c r="J128" i="6" s="1"/>
  <c r="E129" i="6"/>
  <c r="F128" i="6"/>
  <c r="K119" i="6" l="1"/>
  <c r="I129" i="6"/>
  <c r="J129" i="6" s="1"/>
  <c r="E130" i="6"/>
  <c r="F129" i="6"/>
  <c r="E171" i="6"/>
  <c r="I130" i="6" l="1"/>
  <c r="J130" i="6" s="1"/>
  <c r="J134" i="6" s="1"/>
  <c r="J163" i="6" s="1"/>
  <c r="F130" i="6"/>
  <c r="F134" i="6" s="1"/>
  <c r="K134" i="6" l="1"/>
  <c r="E173" i="6" s="1"/>
  <c r="F163" i="6"/>
  <c r="J164" i="6"/>
  <c r="J165" i="6" s="1"/>
  <c r="D164" i="6" l="1"/>
  <c r="F164" i="6" s="1"/>
  <c r="K164" i="6" s="1"/>
  <c r="E178" i="6" s="1"/>
  <c r="K163" i="6"/>
  <c r="F165" i="6"/>
  <c r="E179" i="6"/>
  <c r="K165" i="6" l="1"/>
  <c r="E180" i="6" s="1"/>
  <c r="J160" i="4" l="1"/>
  <c r="F160" i="4"/>
  <c r="J159" i="4"/>
  <c r="F159" i="4"/>
  <c r="J158" i="4"/>
  <c r="F158" i="4"/>
  <c r="J157" i="4"/>
  <c r="F157" i="4"/>
  <c r="J156" i="4"/>
  <c r="F156" i="4"/>
  <c r="J155" i="4"/>
  <c r="J154" i="4"/>
  <c r="J153" i="4"/>
  <c r="E154" i="4"/>
  <c r="J148" i="4"/>
  <c r="F148" i="4"/>
  <c r="J147" i="4"/>
  <c r="F147" i="4"/>
  <c r="J146" i="4"/>
  <c r="F146" i="4"/>
  <c r="E139" i="4"/>
  <c r="I138" i="4"/>
  <c r="J133" i="4"/>
  <c r="F133" i="4"/>
  <c r="J132" i="4"/>
  <c r="F132" i="4"/>
  <c r="J131" i="4"/>
  <c r="F131" i="4"/>
  <c r="D129" i="4"/>
  <c r="H128" i="4"/>
  <c r="D128" i="4"/>
  <c r="H127" i="4"/>
  <c r="D125" i="4"/>
  <c r="H124" i="4"/>
  <c r="D124" i="4"/>
  <c r="H123" i="4"/>
  <c r="E124" i="4"/>
  <c r="E125" i="4" s="1"/>
  <c r="J118" i="4"/>
  <c r="F118" i="4"/>
  <c r="J117" i="4"/>
  <c r="F117" i="4"/>
  <c r="J116" i="4"/>
  <c r="F116" i="4"/>
  <c r="I108" i="4"/>
  <c r="E109" i="4"/>
  <c r="D104" i="4"/>
  <c r="J103" i="4"/>
  <c r="F103" i="4"/>
  <c r="J102" i="4"/>
  <c r="F102" i="4"/>
  <c r="J101" i="4"/>
  <c r="F101" i="4"/>
  <c r="F100" i="4"/>
  <c r="F99" i="4"/>
  <c r="F98" i="4"/>
  <c r="F97" i="4"/>
  <c r="F96" i="4"/>
  <c r="F95" i="4"/>
  <c r="I94" i="4"/>
  <c r="I95" i="4" s="1"/>
  <c r="I96" i="4" s="1"/>
  <c r="I97" i="4" s="1"/>
  <c r="I98" i="4" s="1"/>
  <c r="I99" i="4" s="1"/>
  <c r="I100" i="4" s="1"/>
  <c r="F94" i="4"/>
  <c r="F93" i="4"/>
  <c r="D89" i="4"/>
  <c r="J88" i="4"/>
  <c r="F88" i="4"/>
  <c r="J87" i="4"/>
  <c r="F87" i="4"/>
  <c r="J86" i="4"/>
  <c r="F86" i="4"/>
  <c r="I78" i="4"/>
  <c r="I79" i="4" s="1"/>
  <c r="I80" i="4" s="1"/>
  <c r="I81" i="4" s="1"/>
  <c r="I82" i="4" s="1"/>
  <c r="H89" i="4"/>
  <c r="E79" i="4"/>
  <c r="J73" i="4"/>
  <c r="F73" i="4"/>
  <c r="J72" i="4"/>
  <c r="F72" i="4"/>
  <c r="J71" i="4"/>
  <c r="F71" i="4"/>
  <c r="J70" i="4"/>
  <c r="J69" i="4"/>
  <c r="J68" i="4"/>
  <c r="J67" i="4"/>
  <c r="J66" i="4"/>
  <c r="E66" i="4"/>
  <c r="E67" i="4" s="1"/>
  <c r="E68" i="4" s="1"/>
  <c r="J65" i="4"/>
  <c r="J64" i="4"/>
  <c r="E64" i="4"/>
  <c r="E65" i="4" s="1"/>
  <c r="F65" i="4" s="1"/>
  <c r="J63" i="4"/>
  <c r="F63" i="4"/>
  <c r="B63" i="4"/>
  <c r="H59" i="4"/>
  <c r="J58" i="4"/>
  <c r="F58" i="4"/>
  <c r="J57" i="4"/>
  <c r="F57" i="4"/>
  <c r="J56" i="4"/>
  <c r="F56" i="4"/>
  <c r="J55" i="4"/>
  <c r="J54" i="4"/>
  <c r="J53" i="4"/>
  <c r="J52" i="4"/>
  <c r="J51" i="4"/>
  <c r="J50" i="4"/>
  <c r="J49" i="4"/>
  <c r="B49" i="4"/>
  <c r="J48" i="4"/>
  <c r="F48" i="4"/>
  <c r="E49" i="4"/>
  <c r="E50" i="4" s="1"/>
  <c r="E51" i="4" s="1"/>
  <c r="E52" i="4" s="1"/>
  <c r="F43" i="4"/>
  <c r="A43" i="4"/>
  <c r="F42" i="4"/>
  <c r="F41" i="4"/>
  <c r="F40" i="4"/>
  <c r="F39" i="4"/>
  <c r="F38" i="4"/>
  <c r="F37" i="4"/>
  <c r="F36" i="4"/>
  <c r="F35" i="4"/>
  <c r="F34" i="4"/>
  <c r="F33" i="4"/>
  <c r="F32" i="4"/>
  <c r="F31" i="4"/>
  <c r="F30" i="4"/>
  <c r="A30" i="4"/>
  <c r="F29" i="4"/>
  <c r="F28" i="4"/>
  <c r="D23" i="4"/>
  <c r="A23" i="4"/>
  <c r="A58" i="4" s="1"/>
  <c r="A73" i="4" s="1"/>
  <c r="A88" i="4" s="1"/>
  <c r="A103" i="4" s="1"/>
  <c r="A118" i="4" s="1"/>
  <c r="A133" i="4" s="1"/>
  <c r="A148" i="4" s="1"/>
  <c r="D22" i="4"/>
  <c r="A22" i="4"/>
  <c r="A37" i="4" s="1"/>
  <c r="D21" i="4"/>
  <c r="A21" i="4"/>
  <c r="A56" i="4" s="1"/>
  <c r="A71" i="4" s="1"/>
  <c r="A86" i="4" s="1"/>
  <c r="A101" i="4" s="1"/>
  <c r="A116" i="4" s="1"/>
  <c r="A131" i="4" s="1"/>
  <c r="A146" i="4" s="1"/>
  <c r="A20" i="4"/>
  <c r="A55" i="4" s="1"/>
  <c r="A70" i="4" s="1"/>
  <c r="A85" i="4" s="1"/>
  <c r="A100" i="4" s="1"/>
  <c r="A115" i="4" s="1"/>
  <c r="A130" i="4" s="1"/>
  <c r="A145" i="4" s="1"/>
  <c r="A19" i="4"/>
  <c r="A54" i="4" s="1"/>
  <c r="A69" i="4" s="1"/>
  <c r="A84" i="4" s="1"/>
  <c r="A99" i="4" s="1"/>
  <c r="A114" i="4" s="1"/>
  <c r="A129" i="4" s="1"/>
  <c r="A144" i="4" s="1"/>
  <c r="A18" i="4"/>
  <c r="A33" i="4" s="1"/>
  <c r="A17" i="4"/>
  <c r="A32" i="4" s="1"/>
  <c r="A16" i="4"/>
  <c r="A51" i="4" s="1"/>
  <c r="A66" i="4" s="1"/>
  <c r="A81" i="4" s="1"/>
  <c r="A96" i="4" s="1"/>
  <c r="A111" i="4" s="1"/>
  <c r="A126" i="4" s="1"/>
  <c r="A141" i="4" s="1"/>
  <c r="A15" i="4"/>
  <c r="A50" i="4" s="1"/>
  <c r="A65" i="4" s="1"/>
  <c r="A80" i="4" s="1"/>
  <c r="A95" i="4" s="1"/>
  <c r="A110" i="4" s="1"/>
  <c r="A125" i="4" s="1"/>
  <c r="A140" i="4" s="1"/>
  <c r="A155" i="4" s="1"/>
  <c r="A14" i="4"/>
  <c r="A29" i="4" s="1"/>
  <c r="A13" i="4"/>
  <c r="A48" i="4" s="1"/>
  <c r="A63" i="4" s="1"/>
  <c r="A78" i="4" s="1"/>
  <c r="A93" i="4" s="1"/>
  <c r="A108" i="4" s="1"/>
  <c r="A123" i="4" s="1"/>
  <c r="A138" i="4" s="1"/>
  <c r="A153" i="4" s="1"/>
  <c r="D170" i="4"/>
  <c r="H65" i="3"/>
  <c r="B65" i="3"/>
  <c r="H64" i="3"/>
  <c r="B64" i="3"/>
  <c r="H63" i="3"/>
  <c r="B63" i="3"/>
  <c r="D62" i="3"/>
  <c r="B62" i="3"/>
  <c r="H61" i="3"/>
  <c r="D61" i="3"/>
  <c r="B61" i="3"/>
  <c r="D60" i="3"/>
  <c r="B60" i="3"/>
  <c r="D59" i="3"/>
  <c r="B59" i="3"/>
  <c r="D58" i="3"/>
  <c r="B58" i="3"/>
  <c r="H57" i="3"/>
  <c r="D57" i="3"/>
  <c r="B57" i="3"/>
  <c r="D56" i="3"/>
  <c r="B56" i="3"/>
  <c r="D55" i="3"/>
  <c r="B55" i="3"/>
  <c r="F50" i="3"/>
  <c r="L49" i="3"/>
  <c r="B48" i="3"/>
  <c r="A42" i="4" s="1"/>
  <c r="G47" i="3"/>
  <c r="D47" i="3"/>
  <c r="B47" i="3"/>
  <c r="A41" i="4" s="1"/>
  <c r="K46" i="3"/>
  <c r="K47" i="3" s="1"/>
  <c r="L47" i="3" s="1"/>
  <c r="D46" i="3"/>
  <c r="B46" i="3"/>
  <c r="A40" i="4" s="1"/>
  <c r="L45" i="3"/>
  <c r="D45" i="3"/>
  <c r="B45" i="3"/>
  <c r="A39" i="4" s="1"/>
  <c r="G52" i="3"/>
  <c r="H62" i="3"/>
  <c r="J97" i="4"/>
  <c r="H58" i="3"/>
  <c r="G45" i="3"/>
  <c r="F109" i="4"/>
  <c r="J29" i="3"/>
  <c r="K60" i="3"/>
  <c r="J39" i="3"/>
  <c r="J164" i="2"/>
  <c r="J74" i="4" l="1"/>
  <c r="A38" i="4"/>
  <c r="F50" i="4"/>
  <c r="F44" i="4"/>
  <c r="A34" i="4"/>
  <c r="A57" i="4"/>
  <c r="A72" i="4" s="1"/>
  <c r="A87" i="4" s="1"/>
  <c r="A102" i="4" s="1"/>
  <c r="A117" i="4" s="1"/>
  <c r="A132" i="4" s="1"/>
  <c r="A147" i="4" s="1"/>
  <c r="J161" i="4"/>
  <c r="A53" i="4"/>
  <c r="A68" i="4" s="1"/>
  <c r="A83" i="4" s="1"/>
  <c r="A98" i="4" s="1"/>
  <c r="A113" i="4" s="1"/>
  <c r="A128" i="4" s="1"/>
  <c r="A143" i="4" s="1"/>
  <c r="F49" i="4"/>
  <c r="J59" i="4"/>
  <c r="I124" i="4"/>
  <c r="A31" i="4"/>
  <c r="F64" i="4"/>
  <c r="E80" i="4"/>
  <c r="F79" i="4"/>
  <c r="E126" i="4"/>
  <c r="I125" i="4"/>
  <c r="I83" i="4"/>
  <c r="J82" i="4"/>
  <c r="E53" i="4"/>
  <c r="E54" i="4" s="1"/>
  <c r="F52" i="4"/>
  <c r="E110" i="4"/>
  <c r="F110" i="4" s="1"/>
  <c r="I109" i="4"/>
  <c r="F51" i="4"/>
  <c r="E69" i="4"/>
  <c r="E70" i="4" s="1"/>
  <c r="F70" i="4" s="1"/>
  <c r="F68" i="4"/>
  <c r="K55" i="3"/>
  <c r="L55" i="3" s="1"/>
  <c r="G46" i="3"/>
  <c r="J96" i="4"/>
  <c r="I40" i="3"/>
  <c r="H55" i="3"/>
  <c r="J38" i="3"/>
  <c r="A49" i="4"/>
  <c r="A64" i="4" s="1"/>
  <c r="A79" i="4" s="1"/>
  <c r="A94" i="4" s="1"/>
  <c r="A109" i="4" s="1"/>
  <c r="A124" i="4" s="1"/>
  <c r="A139" i="4" s="1"/>
  <c r="A154" i="4" s="1"/>
  <c r="J79" i="4"/>
  <c r="D130" i="4"/>
  <c r="J93" i="4"/>
  <c r="D143" i="4"/>
  <c r="J34" i="3"/>
  <c r="J100" i="4"/>
  <c r="B64" i="4"/>
  <c r="B50" i="4"/>
  <c r="D127" i="4"/>
  <c r="H130" i="4"/>
  <c r="J99" i="4"/>
  <c r="H138" i="4"/>
  <c r="H143" i="4"/>
  <c r="F154" i="4"/>
  <c r="E155" i="4"/>
  <c r="F155" i="4" s="1"/>
  <c r="J37" i="3"/>
  <c r="J36" i="3"/>
  <c r="J32" i="3"/>
  <c r="G20" i="3"/>
  <c r="K65" i="3"/>
  <c r="L65" i="3" s="1"/>
  <c r="K63" i="3"/>
  <c r="L63" i="3" s="1"/>
  <c r="K58" i="3"/>
  <c r="L58" i="3" s="1"/>
  <c r="K59" i="3"/>
  <c r="K64" i="3"/>
  <c r="L64" i="3" s="1"/>
  <c r="K62" i="3"/>
  <c r="L62" i="3" s="1"/>
  <c r="H18" i="3"/>
  <c r="F66" i="4"/>
  <c r="F124" i="4"/>
  <c r="D139" i="4"/>
  <c r="F139" i="4" s="1"/>
  <c r="H17" i="3"/>
  <c r="J94" i="4"/>
  <c r="J31" i="3"/>
  <c r="J78" i="4"/>
  <c r="H40" i="3"/>
  <c r="G48" i="3"/>
  <c r="K57" i="3"/>
  <c r="L57" i="3" s="1"/>
  <c r="K61" i="3"/>
  <c r="L61" i="3" s="1"/>
  <c r="D59" i="4"/>
  <c r="H125" i="4"/>
  <c r="J80" i="4"/>
  <c r="H139" i="4"/>
  <c r="J124" i="4"/>
  <c r="H59" i="3"/>
  <c r="J30" i="3"/>
  <c r="A28" i="4"/>
  <c r="A35" i="4"/>
  <c r="A52" i="4"/>
  <c r="A67" i="4" s="1"/>
  <c r="A82" i="4" s="1"/>
  <c r="A97" i="4" s="1"/>
  <c r="A112" i="4" s="1"/>
  <c r="A127" i="4" s="1"/>
  <c r="A142" i="4" s="1"/>
  <c r="J95" i="4"/>
  <c r="I139" i="4"/>
  <c r="E140" i="4"/>
  <c r="H60" i="3"/>
  <c r="L60" i="3" s="1"/>
  <c r="D126" i="4"/>
  <c r="H129" i="4"/>
  <c r="F104" i="4"/>
  <c r="J98" i="4"/>
  <c r="F125" i="4"/>
  <c r="D140" i="4"/>
  <c r="D144" i="4"/>
  <c r="H56" i="3"/>
  <c r="J109" i="4"/>
  <c r="F40" i="3"/>
  <c r="J33" i="3"/>
  <c r="K48" i="3"/>
  <c r="J35" i="3"/>
  <c r="K56" i="3"/>
  <c r="A36" i="4"/>
  <c r="F67" i="4"/>
  <c r="F74" i="4" s="1"/>
  <c r="K74" i="4" s="1"/>
  <c r="E175" i="4" s="1"/>
  <c r="F69" i="4"/>
  <c r="D123" i="4"/>
  <c r="F78" i="4"/>
  <c r="H126" i="4"/>
  <c r="J81" i="4"/>
  <c r="I123" i="4"/>
  <c r="J123" i="4" s="1"/>
  <c r="H10" i="4"/>
  <c r="H142" i="4"/>
  <c r="F153" i="4"/>
  <c r="F161" i="4" s="1"/>
  <c r="J160" i="2"/>
  <c r="F160" i="2"/>
  <c r="J159" i="2"/>
  <c r="F159" i="2"/>
  <c r="J158" i="2"/>
  <c r="F158" i="2"/>
  <c r="J157" i="2"/>
  <c r="F157" i="2"/>
  <c r="J156" i="2"/>
  <c r="F156" i="2"/>
  <c r="J155" i="2"/>
  <c r="J154" i="2"/>
  <c r="E154" i="2"/>
  <c r="E155" i="2" s="1"/>
  <c r="F155" i="2" s="1"/>
  <c r="J153" i="2"/>
  <c r="F153" i="2"/>
  <c r="J148" i="2"/>
  <c r="F148" i="2"/>
  <c r="J147" i="2"/>
  <c r="F147" i="2"/>
  <c r="J146" i="2"/>
  <c r="F146" i="2"/>
  <c r="I138" i="2"/>
  <c r="J133" i="2"/>
  <c r="F133" i="2"/>
  <c r="J132" i="2"/>
  <c r="F132" i="2"/>
  <c r="J131" i="2"/>
  <c r="F131" i="2"/>
  <c r="H128" i="2"/>
  <c r="H143" i="2" s="1"/>
  <c r="E124" i="2"/>
  <c r="D123" i="2"/>
  <c r="F123" i="2" s="1"/>
  <c r="J118" i="2"/>
  <c r="F118" i="2"/>
  <c r="J117" i="2"/>
  <c r="F117" i="2"/>
  <c r="J116" i="2"/>
  <c r="F116" i="2"/>
  <c r="I108" i="2"/>
  <c r="J108" i="2"/>
  <c r="E109" i="2"/>
  <c r="F108" i="2"/>
  <c r="D104" i="2"/>
  <c r="J103" i="2"/>
  <c r="F103" i="2"/>
  <c r="J102" i="2"/>
  <c r="F102" i="2"/>
  <c r="J101" i="2"/>
  <c r="F101" i="2"/>
  <c r="F100" i="2"/>
  <c r="F99" i="2"/>
  <c r="F98" i="2"/>
  <c r="F97" i="2"/>
  <c r="F96" i="2"/>
  <c r="F95" i="2"/>
  <c r="I94" i="2"/>
  <c r="F94" i="2"/>
  <c r="J93" i="2"/>
  <c r="F93" i="2"/>
  <c r="J88" i="2"/>
  <c r="F88" i="2"/>
  <c r="J87" i="2"/>
  <c r="F87" i="2"/>
  <c r="J86" i="2"/>
  <c r="F86" i="2"/>
  <c r="H130" i="2"/>
  <c r="H145" i="2" s="1"/>
  <c r="D130" i="2"/>
  <c r="H129" i="2"/>
  <c r="H144" i="2" s="1"/>
  <c r="D129" i="2"/>
  <c r="D128" i="2"/>
  <c r="H127" i="2"/>
  <c r="H142" i="2" s="1"/>
  <c r="D127" i="2"/>
  <c r="D142" i="2" s="1"/>
  <c r="H126" i="2"/>
  <c r="H141" i="2" s="1"/>
  <c r="D126" i="2"/>
  <c r="D141" i="2" s="1"/>
  <c r="H125" i="2"/>
  <c r="D125" i="2"/>
  <c r="D140" i="2" s="1"/>
  <c r="H124" i="2"/>
  <c r="D124" i="2"/>
  <c r="D139" i="2" s="1"/>
  <c r="H123" i="2"/>
  <c r="I78" i="2"/>
  <c r="I79" i="2" s="1"/>
  <c r="J73" i="2"/>
  <c r="F73" i="2"/>
  <c r="J72" i="2"/>
  <c r="F72" i="2"/>
  <c r="J71" i="2"/>
  <c r="F71" i="2"/>
  <c r="J70" i="2"/>
  <c r="J69" i="2"/>
  <c r="J68" i="2"/>
  <c r="J67" i="2"/>
  <c r="J66" i="2"/>
  <c r="J65" i="2"/>
  <c r="J64" i="2"/>
  <c r="E64" i="2"/>
  <c r="E65" i="2" s="1"/>
  <c r="J63" i="2"/>
  <c r="F63" i="2"/>
  <c r="B63" i="2"/>
  <c r="H59" i="2"/>
  <c r="J58" i="2"/>
  <c r="F58" i="2"/>
  <c r="J57" i="2"/>
  <c r="F57" i="2"/>
  <c r="J56" i="2"/>
  <c r="F56" i="2"/>
  <c r="J55" i="2"/>
  <c r="J54" i="2"/>
  <c r="J53" i="2"/>
  <c r="J52" i="2"/>
  <c r="J51" i="2"/>
  <c r="D59" i="2"/>
  <c r="J50" i="2"/>
  <c r="J49" i="2"/>
  <c r="B49" i="2"/>
  <c r="B50" i="2" s="1"/>
  <c r="A49" i="2"/>
  <c r="A64" i="2" s="1"/>
  <c r="A79" i="2" s="1"/>
  <c r="A94" i="2" s="1"/>
  <c r="A109" i="2" s="1"/>
  <c r="A124" i="2" s="1"/>
  <c r="A139" i="2" s="1"/>
  <c r="A154" i="2" s="1"/>
  <c r="J48" i="2"/>
  <c r="E49" i="2"/>
  <c r="F43" i="2"/>
  <c r="F42" i="2"/>
  <c r="F41" i="2"/>
  <c r="F40" i="2"/>
  <c r="F39" i="2"/>
  <c r="F38" i="2"/>
  <c r="F37" i="2"/>
  <c r="F36" i="2"/>
  <c r="F35" i="2"/>
  <c r="F34" i="2"/>
  <c r="A34" i="2"/>
  <c r="F33" i="2"/>
  <c r="F32" i="2"/>
  <c r="F31" i="2"/>
  <c r="F30" i="2"/>
  <c r="F29" i="2"/>
  <c r="F28" i="2"/>
  <c r="A58" i="2"/>
  <c r="A73" i="2" s="1"/>
  <c r="A88" i="2" s="1"/>
  <c r="A103" i="2" s="1"/>
  <c r="A118" i="2" s="1"/>
  <c r="A133" i="2" s="1"/>
  <c r="A148" i="2" s="1"/>
  <c r="A37" i="2"/>
  <c r="A56" i="2"/>
  <c r="A71" i="2" s="1"/>
  <c r="A86" i="2" s="1"/>
  <c r="A101" i="2" s="1"/>
  <c r="A116" i="2" s="1"/>
  <c r="A131" i="2" s="1"/>
  <c r="A146" i="2" s="1"/>
  <c r="A35" i="2"/>
  <c r="A54" i="2"/>
  <c r="A69" i="2" s="1"/>
  <c r="A84" i="2" s="1"/>
  <c r="A99" i="2" s="1"/>
  <c r="A114" i="2" s="1"/>
  <c r="A129" i="2" s="1"/>
  <c r="A144" i="2" s="1"/>
  <c r="A33" i="2"/>
  <c r="A32" i="2"/>
  <c r="A31" i="2"/>
  <c r="A50" i="2"/>
  <c r="A65" i="2" s="1"/>
  <c r="A80" i="2" s="1"/>
  <c r="A95" i="2" s="1"/>
  <c r="A110" i="2" s="1"/>
  <c r="A125" i="2" s="1"/>
  <c r="A140" i="2" s="1"/>
  <c r="A155" i="2" s="1"/>
  <c r="A29" i="2"/>
  <c r="A48" i="2"/>
  <c r="A63" i="2" s="1"/>
  <c r="A78" i="2" s="1"/>
  <c r="A93" i="2" s="1"/>
  <c r="A108" i="2" s="1"/>
  <c r="A123" i="2" s="1"/>
  <c r="A138" i="2" s="1"/>
  <c r="A153" i="2" s="1"/>
  <c r="H10" i="2"/>
  <c r="H65" i="1"/>
  <c r="B65" i="1"/>
  <c r="H64" i="1"/>
  <c r="B64" i="1"/>
  <c r="H63" i="1"/>
  <c r="B63" i="1"/>
  <c r="K62" i="1"/>
  <c r="D62" i="1"/>
  <c r="B62" i="1"/>
  <c r="H61" i="1"/>
  <c r="D61" i="1"/>
  <c r="B61" i="1"/>
  <c r="D60" i="1"/>
  <c r="B60" i="1"/>
  <c r="D59" i="1"/>
  <c r="B59" i="1"/>
  <c r="D58" i="1"/>
  <c r="B58" i="1"/>
  <c r="H57" i="1"/>
  <c r="D57" i="1"/>
  <c r="B57" i="1"/>
  <c r="D56" i="1"/>
  <c r="B56" i="1"/>
  <c r="D55" i="1"/>
  <c r="B55" i="1"/>
  <c r="F50" i="1"/>
  <c r="L49" i="1"/>
  <c r="B48" i="1"/>
  <c r="D47" i="1"/>
  <c r="B47" i="1"/>
  <c r="D46" i="1"/>
  <c r="B46" i="1"/>
  <c r="K46" i="1"/>
  <c r="K47" i="1" s="1"/>
  <c r="D45" i="1"/>
  <c r="B45" i="1"/>
  <c r="G52" i="1"/>
  <c r="H62" i="1"/>
  <c r="H60" i="1"/>
  <c r="H59" i="1"/>
  <c r="G47" i="1"/>
  <c r="H58" i="1"/>
  <c r="H56" i="1"/>
  <c r="H55" i="1"/>
  <c r="K57" i="1"/>
  <c r="H17" i="1"/>
  <c r="J38" i="1"/>
  <c r="K161" i="4" l="1"/>
  <c r="E177" i="4" s="1"/>
  <c r="G50" i="3"/>
  <c r="L56" i="3"/>
  <c r="F140" i="4"/>
  <c r="J139" i="4"/>
  <c r="H134" i="4"/>
  <c r="L48" i="3"/>
  <c r="L46" i="3"/>
  <c r="L50" i="3" s="1"/>
  <c r="H66" i="3"/>
  <c r="J104" i="4"/>
  <c r="K104" i="4" s="1"/>
  <c r="I126" i="4"/>
  <c r="J126" i="4" s="1"/>
  <c r="E127" i="4"/>
  <c r="L59" i="3"/>
  <c r="D145" i="4"/>
  <c r="B65" i="4"/>
  <c r="B51" i="4"/>
  <c r="F108" i="4"/>
  <c r="D119" i="4"/>
  <c r="H119" i="4"/>
  <c r="J108" i="4"/>
  <c r="E81" i="4"/>
  <c r="F80" i="4"/>
  <c r="H140" i="4"/>
  <c r="J140" i="4" s="1"/>
  <c r="J125" i="4"/>
  <c r="H145" i="4"/>
  <c r="J138" i="4"/>
  <c r="J44" i="4"/>
  <c r="K44" i="4" s="1"/>
  <c r="E172" i="4" s="1"/>
  <c r="D134" i="4"/>
  <c r="D138" i="4"/>
  <c r="F123" i="4"/>
  <c r="H20" i="3"/>
  <c r="E55" i="4"/>
  <c r="F55" i="4" s="1"/>
  <c r="F54" i="4"/>
  <c r="I140" i="4"/>
  <c r="E141" i="4"/>
  <c r="F53" i="4"/>
  <c r="H104" i="4"/>
  <c r="I84" i="4"/>
  <c r="J83" i="4"/>
  <c r="H141" i="4"/>
  <c r="F126" i="4"/>
  <c r="D141" i="4"/>
  <c r="H144" i="4"/>
  <c r="F127" i="4"/>
  <c r="D142" i="4"/>
  <c r="E111" i="4"/>
  <c r="I110" i="4"/>
  <c r="J110" i="4" s="1"/>
  <c r="D138" i="2"/>
  <c r="F138" i="2" s="1"/>
  <c r="L57" i="1"/>
  <c r="I124" i="2"/>
  <c r="J124" i="2" s="1"/>
  <c r="E125" i="2"/>
  <c r="I125" i="2" s="1"/>
  <c r="F109" i="2"/>
  <c r="E110" i="2"/>
  <c r="F110" i="2" s="1"/>
  <c r="I109" i="2"/>
  <c r="J109" i="2" s="1"/>
  <c r="B51" i="2"/>
  <c r="B52" i="2" s="1"/>
  <c r="B65" i="2"/>
  <c r="K56" i="1"/>
  <c r="L56" i="1" s="1"/>
  <c r="J59" i="2"/>
  <c r="A51" i="2"/>
  <c r="A66" i="2" s="1"/>
  <c r="A81" i="2" s="1"/>
  <c r="A96" i="2" s="1"/>
  <c r="A111" i="2" s="1"/>
  <c r="A126" i="2" s="1"/>
  <c r="A141" i="2" s="1"/>
  <c r="A57" i="2"/>
  <c r="A72" i="2" s="1"/>
  <c r="A87" i="2" s="1"/>
  <c r="A102" i="2" s="1"/>
  <c r="A117" i="2" s="1"/>
  <c r="A132" i="2" s="1"/>
  <c r="A147" i="2" s="1"/>
  <c r="D171" i="2"/>
  <c r="J74" i="2"/>
  <c r="J94" i="2"/>
  <c r="F44" i="2"/>
  <c r="A55" i="2"/>
  <c r="A70" i="2" s="1"/>
  <c r="A85" i="2" s="1"/>
  <c r="A100" i="2" s="1"/>
  <c r="A115" i="2" s="1"/>
  <c r="A130" i="2" s="1"/>
  <c r="A145" i="2" s="1"/>
  <c r="J24" i="2"/>
  <c r="B64" i="2"/>
  <c r="F40" i="1"/>
  <c r="J39" i="1"/>
  <c r="A53" i="2"/>
  <c r="A68" i="2" s="1"/>
  <c r="A83" i="2" s="1"/>
  <c r="A98" i="2" s="1"/>
  <c r="A113" i="2" s="1"/>
  <c r="A128" i="2" s="1"/>
  <c r="A143" i="2" s="1"/>
  <c r="F64" i="2"/>
  <c r="F104" i="2"/>
  <c r="I123" i="2"/>
  <c r="H18" i="1"/>
  <c r="H20" i="1" s="1"/>
  <c r="K60" i="1"/>
  <c r="L60" i="1" s="1"/>
  <c r="K64" i="1"/>
  <c r="L64" i="1" s="1"/>
  <c r="H119" i="2"/>
  <c r="H66" i="1"/>
  <c r="H40" i="1"/>
  <c r="I40" i="1"/>
  <c r="J44" i="2"/>
  <c r="K44" i="2" s="1"/>
  <c r="E173" i="2" s="1"/>
  <c r="D89" i="2"/>
  <c r="D119" i="2"/>
  <c r="J161" i="2"/>
  <c r="J125" i="2"/>
  <c r="H140" i="2"/>
  <c r="D145" i="2"/>
  <c r="F24" i="2"/>
  <c r="J79" i="2"/>
  <c r="I80" i="2"/>
  <c r="I81" i="2" s="1"/>
  <c r="F65" i="2"/>
  <c r="E66" i="2"/>
  <c r="E67" i="2" s="1"/>
  <c r="J123" i="2"/>
  <c r="H134" i="2"/>
  <c r="H138" i="2"/>
  <c r="J138" i="2" s="1"/>
  <c r="E50" i="2"/>
  <c r="F49" i="2"/>
  <c r="A30" i="2"/>
  <c r="A38" i="2"/>
  <c r="F48" i="2"/>
  <c r="A52" i="2"/>
  <c r="A67" i="2" s="1"/>
  <c r="A82" i="2" s="1"/>
  <c r="A97" i="2" s="1"/>
  <c r="A112" i="2" s="1"/>
  <c r="A127" i="2" s="1"/>
  <c r="A142" i="2" s="1"/>
  <c r="E79" i="2"/>
  <c r="H104" i="2"/>
  <c r="E126" i="2"/>
  <c r="E139" i="2"/>
  <c r="F139" i="2" s="1"/>
  <c r="A28" i="2"/>
  <c r="A36" i="2"/>
  <c r="F78" i="2"/>
  <c r="H89" i="2"/>
  <c r="I95" i="2"/>
  <c r="I96" i="2" s="1"/>
  <c r="F125" i="2"/>
  <c r="D134" i="2"/>
  <c r="H139" i="2"/>
  <c r="D144" i="2"/>
  <c r="F154" i="2"/>
  <c r="F161" i="2" s="1"/>
  <c r="F66" i="2"/>
  <c r="D74" i="2"/>
  <c r="F124" i="2"/>
  <c r="D143" i="2"/>
  <c r="J78" i="2"/>
  <c r="L62" i="1"/>
  <c r="K48" i="1"/>
  <c r="L47" i="1"/>
  <c r="G20" i="1"/>
  <c r="J32" i="1"/>
  <c r="J36" i="1"/>
  <c r="G46" i="1"/>
  <c r="K59" i="1"/>
  <c r="L59" i="1" s="1"/>
  <c r="G48" i="1"/>
  <c r="J31" i="1"/>
  <c r="J35" i="1"/>
  <c r="L46" i="1"/>
  <c r="K61" i="1"/>
  <c r="L61" i="1" s="1"/>
  <c r="J37" i="1"/>
  <c r="G45" i="1"/>
  <c r="K58" i="1"/>
  <c r="L58" i="1" s="1"/>
  <c r="K63" i="1"/>
  <c r="L63" i="1" s="1"/>
  <c r="K65" i="1"/>
  <c r="L65" i="1" s="1"/>
  <c r="J30" i="1"/>
  <c r="J34" i="1"/>
  <c r="K55" i="1"/>
  <c r="L55" i="1" s="1"/>
  <c r="J29" i="1"/>
  <c r="J33" i="1"/>
  <c r="F59" i="4" l="1"/>
  <c r="K59" i="4" s="1"/>
  <c r="E174" i="4" s="1"/>
  <c r="F141" i="4"/>
  <c r="J24" i="4"/>
  <c r="B66" i="4"/>
  <c r="B52" i="4"/>
  <c r="I85" i="4"/>
  <c r="J85" i="4" s="1"/>
  <c r="J84" i="4"/>
  <c r="J89" i="4" s="1"/>
  <c r="K35" i="3"/>
  <c r="K31" i="3"/>
  <c r="K38" i="3"/>
  <c r="K33" i="3"/>
  <c r="K29" i="3"/>
  <c r="K37" i="3"/>
  <c r="K30" i="3"/>
  <c r="K34" i="3"/>
  <c r="K36" i="3"/>
  <c r="K39" i="3"/>
  <c r="K32" i="3"/>
  <c r="F138" i="4"/>
  <c r="D149" i="4"/>
  <c r="E112" i="4"/>
  <c r="I111" i="4"/>
  <c r="J111" i="4" s="1"/>
  <c r="F111" i="4"/>
  <c r="I141" i="4"/>
  <c r="E142" i="4"/>
  <c r="F142" i="4" s="1"/>
  <c r="E82" i="4"/>
  <c r="F81" i="4"/>
  <c r="H149" i="4"/>
  <c r="J141" i="4"/>
  <c r="L67" i="3"/>
  <c r="I127" i="4"/>
  <c r="J127" i="4" s="1"/>
  <c r="E128" i="4"/>
  <c r="K36" i="1"/>
  <c r="L36" i="1" s="1"/>
  <c r="K34" i="1"/>
  <c r="K35" i="1"/>
  <c r="L35" i="1" s="1"/>
  <c r="K29" i="1"/>
  <c r="L29" i="1" s="1"/>
  <c r="K30" i="1"/>
  <c r="L30" i="1" s="1"/>
  <c r="K39" i="1"/>
  <c r="L39" i="1" s="1"/>
  <c r="K32" i="1"/>
  <c r="L32" i="1" s="1"/>
  <c r="K37" i="1"/>
  <c r="L37" i="1" s="1"/>
  <c r="K31" i="1"/>
  <c r="K38" i="1"/>
  <c r="L38" i="1" s="1"/>
  <c r="K33" i="1"/>
  <c r="L33" i="1" s="1"/>
  <c r="L34" i="1"/>
  <c r="B66" i="2"/>
  <c r="L48" i="1"/>
  <c r="I110" i="2"/>
  <c r="J110" i="2" s="1"/>
  <c r="E111" i="2"/>
  <c r="L31" i="1"/>
  <c r="K161" i="2"/>
  <c r="E178" i="2" s="1"/>
  <c r="E127" i="2"/>
  <c r="I126" i="2"/>
  <c r="J126" i="2" s="1"/>
  <c r="F126" i="2"/>
  <c r="J95" i="2"/>
  <c r="E80" i="2"/>
  <c r="F79" i="2"/>
  <c r="F67" i="2"/>
  <c r="E68" i="2"/>
  <c r="J81" i="2"/>
  <c r="I82" i="2"/>
  <c r="F50" i="2"/>
  <c r="E51" i="2"/>
  <c r="I97" i="2"/>
  <c r="J96" i="2"/>
  <c r="B67" i="2"/>
  <c r="B53" i="2"/>
  <c r="J80" i="2"/>
  <c r="D149" i="2"/>
  <c r="K24" i="2"/>
  <c r="E140" i="2"/>
  <c r="I139" i="2"/>
  <c r="J139" i="2" s="1"/>
  <c r="G50" i="1"/>
  <c r="L45" i="1"/>
  <c r="L67" i="1"/>
  <c r="F17" i="4" l="1"/>
  <c r="L33" i="3"/>
  <c r="F16" i="4"/>
  <c r="L32" i="3"/>
  <c r="F22" i="4"/>
  <c r="L38" i="3"/>
  <c r="B67" i="4"/>
  <c r="B53" i="4"/>
  <c r="I128" i="4"/>
  <c r="J128" i="4" s="1"/>
  <c r="E129" i="4"/>
  <c r="F128" i="4"/>
  <c r="L31" i="3"/>
  <c r="F15" i="4"/>
  <c r="E83" i="4"/>
  <c r="F82" i="4"/>
  <c r="I112" i="4"/>
  <c r="J112" i="4" s="1"/>
  <c r="E113" i="4"/>
  <c r="F112" i="4"/>
  <c r="F19" i="4"/>
  <c r="L35" i="3"/>
  <c r="F21" i="4"/>
  <c r="L37" i="3"/>
  <c r="E143" i="4"/>
  <c r="I142" i="4"/>
  <c r="J142" i="4" s="1"/>
  <c r="F23" i="4"/>
  <c r="L39" i="3"/>
  <c r="L36" i="3"/>
  <c r="F20" i="4"/>
  <c r="F18" i="4"/>
  <c r="L34" i="3"/>
  <c r="L29" i="3"/>
  <c r="F13" i="4"/>
  <c r="L30" i="3"/>
  <c r="F14" i="4"/>
  <c r="L50" i="1"/>
  <c r="L40" i="1"/>
  <c r="E112" i="2"/>
  <c r="I111" i="2"/>
  <c r="J111" i="2" s="1"/>
  <c r="F111" i="2"/>
  <c r="E52" i="2"/>
  <c r="F51" i="2"/>
  <c r="E81" i="2"/>
  <c r="F80" i="2"/>
  <c r="E128" i="2"/>
  <c r="I127" i="2"/>
  <c r="J127" i="2" s="1"/>
  <c r="F127" i="2"/>
  <c r="J97" i="2"/>
  <c r="I98" i="2"/>
  <c r="B54" i="2"/>
  <c r="B68" i="2"/>
  <c r="E172" i="2"/>
  <c r="E141" i="2"/>
  <c r="I140" i="2"/>
  <c r="J140" i="2" s="1"/>
  <c r="F140" i="2"/>
  <c r="I83" i="2"/>
  <c r="J82" i="2"/>
  <c r="E69" i="2"/>
  <c r="F68" i="2"/>
  <c r="I113" i="4" l="1"/>
  <c r="J113" i="4" s="1"/>
  <c r="E114" i="4"/>
  <c r="F113" i="4"/>
  <c r="B68" i="4"/>
  <c r="B54" i="4"/>
  <c r="L40" i="3"/>
  <c r="F24" i="4"/>
  <c r="E144" i="4"/>
  <c r="I143" i="4"/>
  <c r="J143" i="4" s="1"/>
  <c r="F143" i="4"/>
  <c r="E84" i="4"/>
  <c r="F83" i="4"/>
  <c r="E130" i="4"/>
  <c r="I129" i="4"/>
  <c r="J129" i="4" s="1"/>
  <c r="F129" i="4"/>
  <c r="I112" i="2"/>
  <c r="J112" i="2" s="1"/>
  <c r="F112" i="2"/>
  <c r="E113" i="2"/>
  <c r="I84" i="2"/>
  <c r="J83" i="2"/>
  <c r="F52" i="2"/>
  <c r="E53" i="2"/>
  <c r="E129" i="2"/>
  <c r="I128" i="2"/>
  <c r="J128" i="2" s="1"/>
  <c r="F128" i="2"/>
  <c r="B55" i="2"/>
  <c r="B70" i="2" s="1"/>
  <c r="B69" i="2"/>
  <c r="E70" i="2"/>
  <c r="F70" i="2" s="1"/>
  <c r="F69" i="2"/>
  <c r="E142" i="2"/>
  <c r="I141" i="2"/>
  <c r="J141" i="2" s="1"/>
  <c r="F141" i="2"/>
  <c r="I99" i="2"/>
  <c r="J98" i="2"/>
  <c r="F81" i="2"/>
  <c r="E82" i="2"/>
  <c r="I114" i="4" l="1"/>
  <c r="J114" i="4" s="1"/>
  <c r="E115" i="4"/>
  <c r="F114" i="4"/>
  <c r="E145" i="4"/>
  <c r="I144" i="4"/>
  <c r="J144" i="4" s="1"/>
  <c r="F144" i="4"/>
  <c r="E85" i="4"/>
  <c r="F85" i="4" s="1"/>
  <c r="F84" i="4"/>
  <c r="K24" i="4"/>
  <c r="I130" i="4"/>
  <c r="J130" i="4" s="1"/>
  <c r="J134" i="4" s="1"/>
  <c r="F130" i="4"/>
  <c r="F134" i="4" s="1"/>
  <c r="K134" i="4" s="1"/>
  <c r="B69" i="4"/>
  <c r="B55" i="4"/>
  <c r="B70" i="4" s="1"/>
  <c r="I113" i="2"/>
  <c r="J113" i="2" s="1"/>
  <c r="F113" i="2"/>
  <c r="E114" i="2"/>
  <c r="F74" i="2"/>
  <c r="K74" i="2" s="1"/>
  <c r="E176" i="2" s="1"/>
  <c r="J84" i="2"/>
  <c r="I85" i="2"/>
  <c r="J85" i="2" s="1"/>
  <c r="J89" i="2" s="1"/>
  <c r="E143" i="2"/>
  <c r="I142" i="2"/>
  <c r="J142" i="2" s="1"/>
  <c r="F142" i="2"/>
  <c r="F82" i="2"/>
  <c r="E83" i="2"/>
  <c r="J99" i="2"/>
  <c r="I100" i="2"/>
  <c r="J100" i="2" s="1"/>
  <c r="J104" i="2" s="1"/>
  <c r="K104" i="2" s="1"/>
  <c r="E130" i="2"/>
  <c r="I129" i="2"/>
  <c r="J129" i="2" s="1"/>
  <c r="F129" i="2"/>
  <c r="E54" i="2"/>
  <c r="F53" i="2"/>
  <c r="F89" i="4" l="1"/>
  <c r="K89" i="4" s="1"/>
  <c r="I145" i="4"/>
  <c r="J145" i="4" s="1"/>
  <c r="J149" i="4" s="1"/>
  <c r="F145" i="4"/>
  <c r="F149" i="4" s="1"/>
  <c r="I115" i="4"/>
  <c r="J115" i="4" s="1"/>
  <c r="J119" i="4" s="1"/>
  <c r="J163" i="4" s="1"/>
  <c r="F115" i="4"/>
  <c r="F119" i="4" s="1"/>
  <c r="E171" i="4"/>
  <c r="I114" i="2"/>
  <c r="J114" i="2" s="1"/>
  <c r="E115" i="2"/>
  <c r="F114" i="2"/>
  <c r="F54" i="2"/>
  <c r="E55" i="2"/>
  <c r="F55" i="2" s="1"/>
  <c r="F59" i="2" s="1"/>
  <c r="F83" i="2"/>
  <c r="E84" i="2"/>
  <c r="I130" i="2"/>
  <c r="J130" i="2" s="1"/>
  <c r="J134" i="2" s="1"/>
  <c r="F130" i="2"/>
  <c r="F134" i="2" s="1"/>
  <c r="I143" i="2"/>
  <c r="J143" i="2" s="1"/>
  <c r="E144" i="2"/>
  <c r="F143" i="2"/>
  <c r="J164" i="4" l="1"/>
  <c r="J165" i="4" s="1"/>
  <c r="K119" i="4"/>
  <c r="E173" i="4" s="1"/>
  <c r="K149" i="4"/>
  <c r="E176" i="4" s="1"/>
  <c r="F163" i="4"/>
  <c r="I115" i="2"/>
  <c r="J115" i="2" s="1"/>
  <c r="J119" i="2" s="1"/>
  <c r="F115" i="2"/>
  <c r="F119" i="2" s="1"/>
  <c r="K134" i="2"/>
  <c r="F84" i="2"/>
  <c r="E85" i="2"/>
  <c r="F85" i="2" s="1"/>
  <c r="K59" i="2"/>
  <c r="E175" i="2" s="1"/>
  <c r="I144" i="2"/>
  <c r="J144" i="2" s="1"/>
  <c r="E145" i="2"/>
  <c r="F144" i="2"/>
  <c r="F89" i="2" l="1"/>
  <c r="K89" i="2" s="1"/>
  <c r="D164" i="4"/>
  <c r="F164" i="4" s="1"/>
  <c r="K164" i="4" s="1"/>
  <c r="E178" i="4" s="1"/>
  <c r="E179" i="4" s="1"/>
  <c r="K163" i="4"/>
  <c r="K165" i="4" s="1"/>
  <c r="K119" i="2"/>
  <c r="E174" i="2" s="1"/>
  <c r="I145" i="2"/>
  <c r="J145" i="2" s="1"/>
  <c r="J149" i="2" s="1"/>
  <c r="J163" i="2" s="1"/>
  <c r="F145" i="2"/>
  <c r="F149" i="2" s="1"/>
  <c r="F163" i="2" s="1"/>
  <c r="D164" i="2" s="1"/>
  <c r="F164" i="2" s="1"/>
  <c r="E180" i="4" l="1"/>
  <c r="F165" i="4"/>
  <c r="K149" i="2"/>
  <c r="E177" i="2" s="1"/>
  <c r="J165" i="2"/>
  <c r="K163" i="2" l="1"/>
  <c r="K164" i="2" l="1"/>
  <c r="E179" i="2" s="1"/>
  <c r="F165" i="2"/>
  <c r="K165" i="2"/>
  <c r="E180" i="2" l="1"/>
  <c r="E181" i="2" l="1"/>
</calcChain>
</file>

<file path=xl/sharedStrings.xml><?xml version="1.0" encoding="utf-8"?>
<sst xmlns="http://schemas.openxmlformats.org/spreadsheetml/2006/main" count="1310" uniqueCount="130">
  <si>
    <t>File Number:</t>
  </si>
  <si>
    <t>Exhibit:</t>
  </si>
  <si>
    <t xml:space="preserve">Commodity Expense </t>
  </si>
  <si>
    <t>Tab:</t>
  </si>
  <si>
    <t>Schedule:</t>
  </si>
  <si>
    <t>Page:</t>
  </si>
  <si>
    <t>Date:</t>
  </si>
  <si>
    <t>Step 1:</t>
  </si>
  <si>
    <t>Commodity Pricing</t>
  </si>
  <si>
    <t> </t>
  </si>
  <si>
    <t>Forecasted Commodity Prices</t>
  </si>
  <si>
    <t xml:space="preserve"> Table 1: Average RPP Supply Cost Summary*</t>
  </si>
  <si>
    <t>non-RPP</t>
  </si>
  <si>
    <t>RPP</t>
  </si>
  <si>
    <t>HOEP ($/MWh)</t>
  </si>
  <si>
    <t>Load-Weighted Price for RPP Consumers</t>
  </si>
  <si>
    <t>Global Adjustment ($/MWh)</t>
  </si>
  <si>
    <t>Impact of the Global Adjustment</t>
  </si>
  <si>
    <t>Adjustments ($/MWh)</t>
  </si>
  <si>
    <t>TOTAL ($/MWh)</t>
  </si>
  <si>
    <t>Average Supply Cost for RPP Consumers</t>
  </si>
  <si>
    <t>Step 2:</t>
  </si>
  <si>
    <t>Commodity Expense</t>
  </si>
  <si>
    <t>(volumes for the test year is loss adjusted)</t>
  </si>
  <si>
    <t>Commodity</t>
  </si>
  <si>
    <t>Customer</t>
  </si>
  <si>
    <t>Revenue</t>
  </si>
  <si>
    <t>Expense</t>
  </si>
  <si>
    <t>Class Name</t>
  </si>
  <si>
    <t>UoM</t>
  </si>
  <si>
    <t>USA #</t>
  </si>
  <si>
    <t>Class A Non-RPP Volume**</t>
  </si>
  <si>
    <t>Class B Non-RPP Volume**</t>
  </si>
  <si>
    <t>Class B RPP Volume**</t>
  </si>
  <si>
    <t>Average HOEP</t>
  </si>
  <si>
    <t>Average RPP Rate</t>
  </si>
  <si>
    <t>Amount</t>
  </si>
  <si>
    <t>Residential</t>
  </si>
  <si>
    <t>kWh</t>
  </si>
  <si>
    <t>CSMUR</t>
  </si>
  <si>
    <t>GS&lt;50 kW</t>
  </si>
  <si>
    <t>GS 50-999 kW</t>
  </si>
  <si>
    <t>GS 1,000-4,999 kW</t>
  </si>
  <si>
    <t>Large User</t>
  </si>
  <si>
    <t>Streetlighting</t>
  </si>
  <si>
    <t>USL</t>
  </si>
  <si>
    <t>TOTAL</t>
  </si>
  <si>
    <t>Class A - non-RPP Global Adjustment</t>
  </si>
  <si>
    <t>kWh Volume</t>
  </si>
  <si>
    <t>Hist. Avg GA/kWh ***</t>
  </si>
  <si>
    <t>Class B - non-RPP Global Adjustment</t>
  </si>
  <si>
    <t>Class B Non-RPP Volume</t>
  </si>
  <si>
    <t>GA Rate/kWh</t>
  </si>
  <si>
    <t>Total Volume</t>
  </si>
  <si>
    <t>*Regulated Price Plan Prices for the Period November 1, 2022 to October 31, 2023, p. 7</t>
  </si>
  <si>
    <t>** Enter 2024 load forecast data by class based on the most recent 12-month historic Class A and Class B RPP/Non-RPP proportions</t>
  </si>
  <si>
    <t>*** Based on average $ GA per kWh billed to class A customers for most recent 12-month historical year.</t>
  </si>
  <si>
    <t>Cost of Power Calculation</t>
  </si>
  <si>
    <t>All Volume should be loss adjusted with the exception of:</t>
  </si>
  <si>
    <t>1. Volume for Electricity Commodity, Wholesale Market Services, Class A and B should loss adjusted less WMP</t>
  </si>
  <si>
    <t>2. Low Voltage Charges - No loss adjustment for kWh</t>
  </si>
  <si>
    <t>Total</t>
  </si>
  <si>
    <t>Electricity Commodity</t>
  </si>
  <si>
    <t>Units</t>
  </si>
  <si>
    <t>Volume</t>
  </si>
  <si>
    <t>Rate</t>
  </si>
  <si>
    <t xml:space="preserve">$ </t>
  </si>
  <si>
    <t>$</t>
  </si>
  <si>
    <t>Class per Load Forecast</t>
  </si>
  <si>
    <t>SUB-TOTAL</t>
  </si>
  <si>
    <t>Global Adjustment non-RPP</t>
  </si>
  <si>
    <t xml:space="preserve">Class per Load Forecast </t>
  </si>
  <si>
    <t xml:space="preserve"> Volume</t>
  </si>
  <si>
    <t>kW</t>
  </si>
  <si>
    <t xml:space="preserve">Class A CBR </t>
  </si>
  <si>
    <t>Low Voltage - No TLF adjustment</t>
  </si>
  <si>
    <t>Smart Meter Entity Charge</t>
  </si>
  <si>
    <t>SUB- TOTAL</t>
  </si>
  <si>
    <t>OER CREDIT</t>
  </si>
  <si>
    <t xml:space="preserve">3.The OER Credit will only apply to RPP proportion of the listed components. Impacts on distribution charges are excluded for the purpose of calculating the cost of power. </t>
  </si>
  <si>
    <t>4. Class A CBR: use the average CBR per kWh, similar to how the Class A GA cost is calculated</t>
  </si>
  <si>
    <t>4705 -Power Purchased</t>
  </si>
  <si>
    <t>4707- Global Adjustment</t>
  </si>
  <si>
    <t>4708-Charges-WMS</t>
  </si>
  <si>
    <t>4714-Charges-NW</t>
  </si>
  <si>
    <t>4716-Charges-CN</t>
  </si>
  <si>
    <t>4750-Charges-LV</t>
  </si>
  <si>
    <t>4751-IESO SME</t>
  </si>
  <si>
    <t>Misc A/R or A/P</t>
  </si>
  <si>
    <t>EB-2023-0195</t>
  </si>
  <si>
    <t>2A</t>
  </si>
  <si>
    <t>ORIGINAL</t>
  </si>
  <si>
    <t>2025 Test Year</t>
  </si>
  <si>
    <t/>
  </si>
  <si>
    <t>OK</t>
  </si>
  <si>
    <t>GS&lt;50 kW - Class A</t>
  </si>
  <si>
    <t>GS 50-999 kW - Class A</t>
  </si>
  <si>
    <t>GS 1,000-4,999 kW - Class A</t>
  </si>
  <si>
    <t>Large User - Class A</t>
  </si>
  <si>
    <t>Transmission - Connection*</t>
  </si>
  <si>
    <t>Transmission - Network*</t>
  </si>
  <si>
    <t>Wholesale Market Service**</t>
  </si>
  <si>
    <t>Class B CBR **</t>
  </si>
  <si>
    <t>RRRP**</t>
  </si>
  <si>
    <t>Transmission - Network</t>
  </si>
  <si>
    <t>Transmission - Connection</t>
  </si>
  <si>
    <t>Wholesale Market Service</t>
  </si>
  <si>
    <t xml:space="preserve">Class B CBR </t>
  </si>
  <si>
    <t>RRRP</t>
  </si>
  <si>
    <t xml:space="preserve">3.The OER Credit of 17% will only apply to RPP proportion of the listed components. Impacts on distribution charges are excluded for the purpose of calculating the cost of power. </t>
  </si>
  <si>
    <t>2026 Test Year</t>
  </si>
  <si>
    <t>2027 Test Year</t>
  </si>
  <si>
    <t>2028 Test Year</t>
  </si>
  <si>
    <t>2029 Test Year</t>
  </si>
  <si>
    <t>- The Energy rates are based on the RPP Report issued by the OEB on October 21, 2022.</t>
  </si>
  <si>
    <t>10 of 10</t>
  </si>
  <si>
    <t>1 of 10</t>
  </si>
  <si>
    <t>2 of 10</t>
  </si>
  <si>
    <t>3 of 10</t>
  </si>
  <si>
    <t>4 of 10</t>
  </si>
  <si>
    <t>5 of 10</t>
  </si>
  <si>
    <t>6 of 10</t>
  </si>
  <si>
    <t>7 of 10</t>
  </si>
  <si>
    <t>8 of 10</t>
  </si>
  <si>
    <t>9 of 10</t>
  </si>
  <si>
    <t>- The Transmission Network and Connection rates are based on the Uniform Transmission rates (EB-2023-0101) published by the OEB on June 1, 2023, and escalated by the growth rate in accordance with Hydro One Networks Inc. Revenue Requirement, EB-2021-0110, Decision and Order, issued on November 29, 2022, Attachment 1.</t>
  </si>
  <si>
    <t>Assumptions</t>
  </si>
  <si>
    <t>- All rates, except for the charges related to Smart Meters Entity and Transmission rates, are escalated by an estimated 2% inflation every year.</t>
  </si>
  <si>
    <t>- The Regulatory charges (Wholesale Market Service Rate, CBR, and RRRP) are derived from the OEB decision (EB-2023-0101), issued on December 8, 2022.</t>
  </si>
  <si>
    <t>1 -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</si>
</sst>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quot;$&quot;* #,##0.00_);_(&quot;$&quot;* \(#,##0.00\);_(&quot;$&quot;* &quot;-&quot;??_);_(@_)"/>
    <numFmt numFmtId="165" formatCode="\$#,##0.00_);&quot;($&quot;#,##0.00\)"/>
    <numFmt numFmtId="166" formatCode="_-* #,##0_-;\-* #,##0_-;_-* &quot;-&quot;??_-;_-@_-"/>
    <numFmt numFmtId="167" formatCode="_(&quot;$&quot;* #,##0.00000_);_(&quot;$&quot;* \(#,##0.00000\);_(&quot;$&quot;* &quot;-&quot;??_);_(@_)"/>
    <numFmt numFmtId="168" formatCode="\$#,##0"/>
    <numFmt numFmtId="169" formatCode="_-* #,##0_-;\-\ #,##0_-;_-* &quot;-&quot;_-;_-@_-"/>
    <numFmt numFmtId="170" formatCode="_(* #,##0.00_);_(* \(#,##0.00\);_(* &quot;-&quot;??_);_(@_)"/>
    <numFmt numFmtId="171" formatCode="_(* #,##0_);_(* \(#,##0\);_(* &quot;-&quot;??_);_(@_)"/>
    <numFmt numFmtId="172" formatCode="_(* #,##0.0000_);_(* \(#,##0.0000\);_(* &quot;-&quot;??_);_(@_)"/>
    <numFmt numFmtId="173" formatCode="0.00000"/>
    <numFmt numFmtId="174" formatCode="_-* #,##0_-;\-* #,##0_-;_-* \-??_-;_-@_-"/>
    <numFmt numFmtId="175" formatCode="_-* #,##0.00_-;\-* #,##0.00_-;_-* \-??_-;_-@_-"/>
    <numFmt numFmtId="176" formatCode="_(&quot;$&quot;* #,##0_);_(&quot;$&quot;* \(#,##0\);_(&quot;$&quot;* &quot;-&quot;??_);_(@_)"/>
    <numFmt numFmtId="177" formatCode="0.0%"/>
    <numFmt numFmtId="178" formatCode="_(* #,##0.000000_);_(* \(#,##0.000000\);_(* &quot;-&quot;??_);_(@_)"/>
    <numFmt numFmtId="179" formatCode="_(* #,##0.000_);_(* \(#,##0.000\);_(* &quot;-&quot;??_);_(@_)"/>
    <numFmt numFmtId="180" formatCode="#,##0;\-#,##0;\-"/>
    <numFmt numFmtId="181" formatCode="_(* #,##0.00000_);_(* \(#,##0.000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i/>
      <sz val="8"/>
      <color indexed="22"/>
      <name val="Arial"/>
      <family val="2"/>
    </font>
    <font>
      <strike/>
      <sz val="11"/>
      <color rgb="FFFF0000"/>
      <name val="Calibri"/>
      <family val="2"/>
      <scheme val="minor"/>
    </font>
    <font>
      <b/>
      <sz val="10"/>
      <name val="Arial"/>
      <family val="2"/>
    </font>
    <font>
      <sz val="8"/>
      <name val="Arial"/>
      <family val="2"/>
    </font>
    <font>
      <b/>
      <sz val="14"/>
      <name val="Arial"/>
      <family val="2"/>
      <charset val="1"/>
    </font>
    <font>
      <sz val="11"/>
      <name val="Arial"/>
      <family val="2"/>
      <charset val="1"/>
    </font>
    <font>
      <i/>
      <sz val="10"/>
      <name val="Arial"/>
      <family val="2"/>
      <charset val="1"/>
    </font>
    <font>
      <sz val="10"/>
      <name val="Mangal"/>
      <family val="2"/>
      <charset val="1"/>
    </font>
    <font>
      <b/>
      <i/>
      <sz val="11"/>
      <name val="Arial"/>
      <family val="2"/>
    </font>
    <font>
      <b/>
      <u/>
      <sz val="12"/>
      <name val="Arial"/>
      <family val="2"/>
      <charset val="1"/>
    </font>
    <font>
      <b/>
      <sz val="11"/>
      <name val="Arial"/>
      <family val="2"/>
      <charset val="1"/>
    </font>
    <font>
      <b/>
      <u/>
      <sz val="11"/>
      <name val="Arial"/>
      <family val="2"/>
      <charset val="1"/>
    </font>
    <font>
      <b/>
      <sz val="11"/>
      <name val="Arial"/>
      <family val="2"/>
    </font>
    <font>
      <b/>
      <u/>
      <sz val="10"/>
      <name val="Arial"/>
      <family val="2"/>
      <charset val="1"/>
    </font>
    <font>
      <sz val="10"/>
      <name val="Arial"/>
      <family val="2"/>
      <charset val="1"/>
    </font>
    <font>
      <b/>
      <sz val="10"/>
      <name val="Arial"/>
      <family val="2"/>
      <charset val="1"/>
    </font>
    <font>
      <i/>
      <sz val="10"/>
      <color rgb="FFFF0000"/>
      <name val="Arial"/>
      <family val="2"/>
      <charset val="1"/>
    </font>
    <font>
      <b/>
      <sz val="12"/>
      <name val="Arial"/>
      <family val="2"/>
    </font>
    <font>
      <b/>
      <sz val="10"/>
      <color theme="0" tint="-0.499984740745262"/>
      <name val="Arial"/>
      <family val="2"/>
      <charset val="1"/>
    </font>
    <font>
      <sz val="10"/>
      <color theme="0" tint="-0.499984740745262"/>
      <name val="Arial"/>
      <family val="2"/>
      <charset val="1"/>
    </font>
    <font>
      <sz val="11"/>
      <color rgb="FFFF0000"/>
      <name val="Arial"/>
      <family val="2"/>
      <charset val="1"/>
    </font>
    <font>
      <sz val="11"/>
      <color theme="0" tint="-0.499984740745262"/>
      <name val="Calibri"/>
      <family val="2"/>
      <scheme val="minor"/>
    </font>
    <font>
      <b/>
      <sz val="16"/>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35">
    <border>
      <left/>
      <right/>
      <top/>
      <bottom/>
      <diagonal/>
    </border>
    <border>
      <left/>
      <right/>
      <top/>
      <bottom style="thin">
        <color theme="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0" fillId="0" borderId="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5" fontId="10" fillId="0" borderId="0" applyFill="0" applyBorder="0" applyAlignment="0" applyProtection="0"/>
    <xf numFmtId="170" fontId="1" fillId="0" borderId="0" applyFont="0" applyFill="0" applyBorder="0" applyAlignment="0" applyProtection="0"/>
  </cellStyleXfs>
  <cellXfs count="435">
    <xf numFmtId="0" fontId="0" fillId="0" borderId="0" xfId="0"/>
    <xf numFmtId="0" fontId="1" fillId="0" borderId="0" xfId="3" applyProtection="1"/>
    <xf numFmtId="0" fontId="3" fillId="0" borderId="0" xfId="3" applyFont="1" applyAlignment="1" applyProtection="1">
      <alignment horizontal="left" vertical="center"/>
    </xf>
    <xf numFmtId="0" fontId="4" fillId="0" borderId="0" xfId="3" applyFont="1" applyAlignment="1" applyProtection="1">
      <alignment wrapText="1"/>
    </xf>
    <xf numFmtId="0" fontId="5" fillId="0" borderId="0" xfId="3" applyFont="1" applyAlignment="1" applyProtection="1">
      <alignment horizontal="left"/>
    </xf>
    <xf numFmtId="0" fontId="6" fillId="2" borderId="0" xfId="3" applyFont="1" applyFill="1" applyAlignment="1" applyProtection="1">
      <alignment horizontal="right" vertical="top"/>
      <protection locked="0"/>
    </xf>
    <xf numFmtId="0" fontId="7" fillId="0" borderId="0" xfId="3" applyFont="1" applyBorder="1" applyAlignment="1" applyProtection="1">
      <alignment vertical="top"/>
    </xf>
    <xf numFmtId="0" fontId="6" fillId="2" borderId="1" xfId="3" applyFont="1" applyFill="1" applyBorder="1" applyAlignment="1" applyProtection="1">
      <alignment horizontal="right" vertical="top"/>
      <protection locked="0"/>
    </xf>
    <xf numFmtId="0" fontId="1" fillId="0" borderId="0" xfId="3" applyAlignment="1" applyProtection="1">
      <alignment horizontal="center"/>
    </xf>
    <xf numFmtId="0" fontId="6" fillId="0" borderId="0" xfId="3" applyFont="1" applyAlignment="1" applyProtection="1">
      <alignment horizontal="right" vertical="top"/>
    </xf>
    <xf numFmtId="0" fontId="1" fillId="0" borderId="0" xfId="3" applyBorder="1" applyProtection="1"/>
    <xf numFmtId="0" fontId="8" fillId="0" borderId="2" xfId="3" applyFont="1" applyBorder="1" applyProtection="1"/>
    <xf numFmtId="0" fontId="9" fillId="0" borderId="2" xfId="3" applyFont="1" applyFill="1" applyBorder="1" applyAlignment="1" applyProtection="1">
      <alignment horizontal="left" indent="1"/>
    </xf>
    <xf numFmtId="0" fontId="9" fillId="0" borderId="2" xfId="3" applyFont="1" applyFill="1" applyBorder="1" applyProtection="1"/>
    <xf numFmtId="10" fontId="9" fillId="0" borderId="2" xfId="4" applyNumberFormat="1" applyFont="1" applyFill="1" applyBorder="1" applyAlignment="1" applyProtection="1">
      <alignment horizontal="right"/>
    </xf>
    <xf numFmtId="10" fontId="9" fillId="0" borderId="0" xfId="4" applyNumberFormat="1" applyFont="1" applyFill="1" applyBorder="1" applyAlignment="1" applyProtection="1">
      <alignment horizontal="right"/>
    </xf>
    <xf numFmtId="0" fontId="8" fillId="0" borderId="0" xfId="3" applyFont="1" applyProtection="1"/>
    <xf numFmtId="0" fontId="9" fillId="0" borderId="0" xfId="3" applyFont="1" applyFill="1" applyBorder="1" applyAlignment="1" applyProtection="1">
      <alignment horizontal="left" indent="1"/>
    </xf>
    <xf numFmtId="0" fontId="9" fillId="0" borderId="0" xfId="3" applyFont="1" applyFill="1" applyBorder="1" applyProtection="1"/>
    <xf numFmtId="0" fontId="11" fillId="0" borderId="0" xfId="3" applyFont="1" applyProtection="1"/>
    <xf numFmtId="0" fontId="12" fillId="0" borderId="0" xfId="3" applyFont="1" applyBorder="1" applyProtection="1"/>
    <xf numFmtId="0" fontId="8" fillId="0" borderId="0" xfId="3" applyFont="1" applyFill="1" applyBorder="1" applyProtection="1"/>
    <xf numFmtId="164" fontId="5" fillId="0" borderId="3" xfId="3" applyNumberFormat="1" applyFont="1" applyFill="1" applyBorder="1" applyAlignment="1" applyProtection="1">
      <alignment horizontal="center"/>
    </xf>
    <xf numFmtId="164" fontId="5" fillId="0" borderId="4" xfId="3" applyNumberFormat="1" applyFont="1" applyFill="1" applyBorder="1" applyAlignment="1" applyProtection="1">
      <alignment horizontal="center"/>
    </xf>
    <xf numFmtId="164" fontId="5" fillId="0" borderId="0" xfId="3" applyNumberFormat="1" applyFont="1" applyFill="1" applyBorder="1" applyAlignment="1" applyProtection="1">
      <alignment horizontal="center"/>
    </xf>
    <xf numFmtId="0" fontId="13" fillId="0" borderId="0" xfId="3" applyFont="1" applyAlignment="1" applyProtection="1">
      <alignment horizontal="center" vertical="top"/>
    </xf>
    <xf numFmtId="0" fontId="14" fillId="0" borderId="0" xfId="3" applyFont="1" applyFill="1" applyBorder="1" applyProtection="1"/>
    <xf numFmtId="0" fontId="8" fillId="0" borderId="0" xfId="3" applyFont="1" applyBorder="1" applyProtection="1"/>
    <xf numFmtId="0" fontId="15" fillId="0" borderId="5" xfId="3" applyFont="1" applyFill="1" applyBorder="1" applyAlignment="1" applyProtection="1">
      <alignment horizontal="center"/>
    </xf>
    <xf numFmtId="0" fontId="15" fillId="0" borderId="6" xfId="3" applyFont="1" applyFill="1" applyBorder="1" applyAlignment="1" applyProtection="1">
      <alignment horizontal="center"/>
    </xf>
    <xf numFmtId="0" fontId="15" fillId="0" borderId="0" xfId="3" applyFont="1" applyFill="1" applyBorder="1" applyAlignment="1" applyProtection="1">
      <alignment horizontal="center"/>
    </xf>
    <xf numFmtId="0" fontId="16" fillId="0" borderId="0" xfId="3" applyFont="1" applyFill="1" applyBorder="1" applyProtection="1"/>
    <xf numFmtId="0" fontId="15" fillId="0" borderId="7" xfId="3" applyFont="1" applyFill="1" applyBorder="1" applyAlignment="1" applyProtection="1">
      <alignment horizontal="center"/>
    </xf>
    <xf numFmtId="0" fontId="15" fillId="0" borderId="8" xfId="3" applyFont="1" applyFill="1" applyBorder="1" applyAlignment="1" applyProtection="1">
      <alignment horizontal="center"/>
    </xf>
    <xf numFmtId="0" fontId="17" fillId="0" borderId="9" xfId="3" applyFont="1" applyFill="1" applyBorder="1" applyProtection="1"/>
    <xf numFmtId="0" fontId="17" fillId="3" borderId="13" xfId="3" applyFont="1" applyFill="1" applyBorder="1" applyAlignment="1" applyProtection="1">
      <alignment horizontal="center" wrapText="1"/>
    </xf>
    <xf numFmtId="165" fontId="17" fillId="4" borderId="14" xfId="3" applyNumberFormat="1" applyFont="1" applyFill="1" applyBorder="1" applyProtection="1">
      <protection locked="0"/>
    </xf>
    <xf numFmtId="165" fontId="17" fillId="2" borderId="15" xfId="3" applyNumberFormat="1" applyFont="1" applyFill="1" applyBorder="1" applyProtection="1">
      <protection locked="0"/>
    </xf>
    <xf numFmtId="165" fontId="17" fillId="0" borderId="0" xfId="3" applyNumberFormat="1" applyFont="1" applyFill="1" applyBorder="1" applyProtection="1"/>
    <xf numFmtId="0" fontId="17" fillId="3" borderId="16" xfId="3" applyFont="1" applyFill="1" applyBorder="1" applyAlignment="1" applyProtection="1">
      <alignment horizontal="center" wrapText="1"/>
    </xf>
    <xf numFmtId="165" fontId="17" fillId="4" borderId="17" xfId="3" applyNumberFormat="1" applyFont="1" applyFill="1" applyBorder="1" applyProtection="1">
      <protection locked="0"/>
    </xf>
    <xf numFmtId="165" fontId="17" fillId="2" borderId="18" xfId="3" applyNumberFormat="1" applyFont="1" applyFill="1" applyBorder="1" applyProtection="1">
      <protection locked="0"/>
    </xf>
    <xf numFmtId="0" fontId="1" fillId="0" borderId="0" xfId="3" applyFill="1" applyProtection="1"/>
    <xf numFmtId="165" fontId="8" fillId="0" borderId="17" xfId="3" applyNumberFormat="1" applyFont="1" applyFill="1" applyBorder="1" applyProtection="1"/>
    <xf numFmtId="165" fontId="8" fillId="0" borderId="0" xfId="3" applyNumberFormat="1" applyFont="1" applyFill="1" applyBorder="1" applyProtection="1"/>
    <xf numFmtId="0" fontId="18" fillId="0" borderId="9" xfId="3" applyFont="1" applyFill="1" applyBorder="1" applyAlignment="1" applyProtection="1">
      <alignment horizontal="left" indent="1"/>
    </xf>
    <xf numFmtId="165" fontId="18" fillId="0" borderId="17" xfId="3" applyNumberFormat="1" applyFont="1" applyFill="1" applyBorder="1" applyProtection="1"/>
    <xf numFmtId="165" fontId="18" fillId="0" borderId="18" xfId="3" applyNumberFormat="1" applyFont="1" applyFill="1" applyBorder="1" applyProtection="1"/>
    <xf numFmtId="165" fontId="18" fillId="0" borderId="0" xfId="3" applyNumberFormat="1" applyFont="1" applyFill="1" applyBorder="1" applyProtection="1"/>
    <xf numFmtId="0" fontId="19" fillId="0" borderId="0" xfId="3" applyFont="1" applyBorder="1" applyProtection="1"/>
    <xf numFmtId="0" fontId="20" fillId="0" borderId="0" xfId="3" applyFont="1" applyProtection="1"/>
    <xf numFmtId="0" fontId="1" fillId="0" borderId="19" xfId="3" applyBorder="1" applyProtection="1"/>
    <xf numFmtId="1" fontId="18" fillId="5" borderId="12" xfId="3" applyNumberFormat="1" applyFont="1" applyFill="1" applyBorder="1" applyAlignment="1" applyProtection="1">
      <alignment horizontal="center"/>
    </xf>
    <xf numFmtId="0" fontId="18" fillId="0" borderId="20" xfId="3" applyFont="1" applyBorder="1" applyProtection="1"/>
    <xf numFmtId="0" fontId="18" fillId="0" borderId="20" xfId="3" applyFont="1" applyBorder="1" applyAlignment="1" applyProtection="1">
      <alignment horizontal="center"/>
    </xf>
    <xf numFmtId="0" fontId="18" fillId="0" borderId="9" xfId="3" applyFont="1" applyBorder="1" applyAlignment="1" applyProtection="1">
      <alignment horizontal="center"/>
    </xf>
    <xf numFmtId="0" fontId="18" fillId="0" borderId="17" xfId="3" applyFont="1" applyBorder="1" applyAlignment="1" applyProtection="1">
      <alignment horizontal="center"/>
    </xf>
    <xf numFmtId="0" fontId="1" fillId="0" borderId="20" xfId="3" applyFont="1" applyBorder="1" applyProtection="1"/>
    <xf numFmtId="0" fontId="1" fillId="0" borderId="20" xfId="3" applyBorder="1" applyAlignment="1" applyProtection="1">
      <alignment horizontal="center"/>
    </xf>
    <xf numFmtId="0" fontId="1" fillId="0" borderId="9" xfId="3" applyBorder="1" applyAlignment="1" applyProtection="1">
      <alignment horizontal="center"/>
    </xf>
    <xf numFmtId="0" fontId="17" fillId="0" borderId="17" xfId="3" applyFont="1" applyBorder="1" applyAlignment="1" applyProtection="1">
      <alignment horizontal="center" wrapText="1"/>
    </xf>
    <xf numFmtId="0" fontId="17" fillId="2" borderId="20" xfId="3" applyFont="1" applyFill="1" applyBorder="1" applyAlignment="1" applyProtection="1">
      <alignment vertical="center"/>
      <protection locked="0"/>
    </xf>
    <xf numFmtId="0" fontId="1" fillId="6" borderId="20" xfId="3" applyFill="1" applyBorder="1" applyAlignment="1" applyProtection="1">
      <alignment horizontal="center"/>
    </xf>
    <xf numFmtId="0" fontId="1" fillId="6" borderId="9" xfId="3" applyFill="1" applyBorder="1" applyAlignment="1" applyProtection="1">
      <alignment horizontal="center"/>
    </xf>
    <xf numFmtId="166" fontId="17" fillId="2" borderId="20" xfId="1" applyNumberFormat="1" applyFont="1" applyFill="1" applyBorder="1" applyAlignment="1" applyProtection="1">
      <alignment vertical="center"/>
      <protection locked="0"/>
    </xf>
    <xf numFmtId="166" fontId="1" fillId="3" borderId="0" xfId="1" applyNumberFormat="1" applyFont="1" applyFill="1" applyProtection="1"/>
    <xf numFmtId="167" fontId="0" fillId="0" borderId="17" xfId="5" quotePrefix="1" applyNumberFormat="1" applyFont="1" applyFill="1" applyBorder="1" applyAlignment="1" applyProtection="1">
      <alignment horizontal="right"/>
    </xf>
    <xf numFmtId="168" fontId="1" fillId="0" borderId="17" xfId="3" applyNumberFormat="1" applyFill="1" applyBorder="1" applyAlignment="1" applyProtection="1">
      <alignment horizontal="right"/>
    </xf>
    <xf numFmtId="166" fontId="8" fillId="0" borderId="0" xfId="3" applyNumberFormat="1" applyFont="1" applyProtection="1"/>
    <xf numFmtId="169" fontId="8" fillId="0" borderId="0" xfId="3" applyNumberFormat="1" applyFont="1" applyProtection="1"/>
    <xf numFmtId="0" fontId="18" fillId="0" borderId="21" xfId="3" applyFont="1" applyBorder="1" applyProtection="1"/>
    <xf numFmtId="49" fontId="1" fillId="0" borderId="21" xfId="3" applyNumberFormat="1" applyBorder="1" applyAlignment="1" applyProtection="1">
      <alignment horizontal="center"/>
    </xf>
    <xf numFmtId="0" fontId="18" fillId="0" borderId="21" xfId="3" applyFont="1" applyBorder="1" applyAlignment="1" applyProtection="1">
      <alignment horizontal="center"/>
    </xf>
    <xf numFmtId="0" fontId="18" fillId="0" borderId="22" xfId="3" applyFont="1" applyBorder="1" applyAlignment="1" applyProtection="1">
      <alignment horizontal="center"/>
    </xf>
    <xf numFmtId="37" fontId="18" fillId="0" borderId="17" xfId="3" applyNumberFormat="1" applyFont="1" applyBorder="1" applyAlignment="1" applyProtection="1">
      <alignment horizontal="right"/>
    </xf>
    <xf numFmtId="171" fontId="2" fillId="0" borderId="17" xfId="6" applyNumberFormat="1" applyFont="1" applyBorder="1" applyProtection="1"/>
    <xf numFmtId="37" fontId="18" fillId="0" borderId="12" xfId="3" applyNumberFormat="1" applyFont="1" applyBorder="1" applyAlignment="1" applyProtection="1">
      <alignment horizontal="right"/>
    </xf>
    <xf numFmtId="168" fontId="18" fillId="0" borderId="17" xfId="3" applyNumberFormat="1" applyFont="1" applyBorder="1" applyAlignment="1" applyProtection="1">
      <alignment horizontal="right"/>
    </xf>
    <xf numFmtId="43" fontId="8" fillId="0" borderId="0" xfId="3" applyNumberFormat="1" applyFont="1" applyProtection="1"/>
    <xf numFmtId="10" fontId="8" fillId="0" borderId="0" xfId="2" applyNumberFormat="1" applyFont="1" applyProtection="1"/>
    <xf numFmtId="0" fontId="16" fillId="0" borderId="0" xfId="3" applyFont="1" applyBorder="1" applyProtection="1"/>
    <xf numFmtId="172" fontId="8" fillId="0" borderId="0" xfId="3" applyNumberFormat="1" applyFont="1" applyProtection="1"/>
    <xf numFmtId="1" fontId="18" fillId="5" borderId="23" xfId="3" applyNumberFormat="1" applyFont="1" applyFill="1" applyBorder="1" applyAlignment="1" applyProtection="1">
      <alignment horizontal="center"/>
    </xf>
    <xf numFmtId="0" fontId="21" fillId="3" borderId="0" xfId="3" applyFont="1" applyFill="1" applyBorder="1" applyAlignment="1" applyProtection="1">
      <alignment horizontal="center"/>
    </xf>
    <xf numFmtId="0" fontId="18" fillId="0" borderId="24" xfId="3" applyFont="1" applyBorder="1" applyAlignment="1" applyProtection="1">
      <alignment horizontal="center"/>
    </xf>
    <xf numFmtId="0" fontId="1" fillId="3" borderId="0" xfId="3" applyFill="1" applyProtection="1"/>
    <xf numFmtId="0" fontId="18" fillId="3" borderId="0" xfId="3" applyFont="1" applyFill="1" applyBorder="1" applyAlignment="1" applyProtection="1">
      <alignment horizontal="center"/>
    </xf>
    <xf numFmtId="0" fontId="18" fillId="0" borderId="24" xfId="3" applyFont="1" applyBorder="1" applyAlignment="1" applyProtection="1">
      <alignment horizontal="center" wrapText="1"/>
    </xf>
    <xf numFmtId="0" fontId="18" fillId="0" borderId="25" xfId="3" applyFont="1" applyBorder="1" applyAlignment="1" applyProtection="1">
      <alignment horizontal="center"/>
    </xf>
    <xf numFmtId="0" fontId="22" fillId="3" borderId="0" xfId="3" applyFont="1" applyFill="1" applyBorder="1" applyAlignment="1" applyProtection="1">
      <alignment vertical="center"/>
      <protection locked="0"/>
    </xf>
    <xf numFmtId="166" fontId="17" fillId="2" borderId="26" xfId="1" applyNumberFormat="1" applyFont="1" applyFill="1" applyBorder="1" applyAlignment="1" applyProtection="1">
      <alignment vertical="center"/>
      <protection locked="0"/>
    </xf>
    <xf numFmtId="171" fontId="0" fillId="3" borderId="0" xfId="6" applyNumberFormat="1" applyFont="1" applyFill="1" applyBorder="1" applyAlignment="1" applyProtection="1">
      <alignment horizontal="center"/>
    </xf>
    <xf numFmtId="173" fontId="17" fillId="2" borderId="20" xfId="3" applyNumberFormat="1" applyFont="1" applyFill="1" applyBorder="1" applyAlignment="1" applyProtection="1">
      <alignment vertical="center"/>
      <protection locked="0"/>
    </xf>
    <xf numFmtId="168" fontId="1" fillId="0" borderId="20" xfId="3" applyNumberFormat="1" applyFill="1" applyBorder="1" applyAlignment="1" applyProtection="1">
      <alignment horizontal="right"/>
    </xf>
    <xf numFmtId="0" fontId="23" fillId="0" borderId="0" xfId="3" applyFont="1" applyProtection="1"/>
    <xf numFmtId="170" fontId="0" fillId="3" borderId="0" xfId="6" applyFont="1" applyFill="1" applyBorder="1" applyAlignment="1" applyProtection="1">
      <alignment horizontal="center"/>
    </xf>
    <xf numFmtId="171" fontId="24" fillId="3" borderId="0" xfId="3" applyNumberFormat="1" applyFont="1" applyFill="1" applyBorder="1" applyAlignment="1" applyProtection="1">
      <alignment horizontal="center"/>
    </xf>
    <xf numFmtId="174" fontId="1" fillId="6" borderId="26" xfId="3" applyNumberFormat="1" applyFill="1" applyBorder="1" applyAlignment="1" applyProtection="1">
      <alignment horizontal="center"/>
    </xf>
    <xf numFmtId="174" fontId="1" fillId="3" borderId="0" xfId="3" applyNumberFormat="1" applyFill="1" applyBorder="1" applyAlignment="1" applyProtection="1">
      <alignment horizontal="center"/>
    </xf>
    <xf numFmtId="0" fontId="1" fillId="6" borderId="26" xfId="3" applyFill="1" applyBorder="1" applyAlignment="1" applyProtection="1">
      <alignment horizontal="center"/>
    </xf>
    <xf numFmtId="168" fontId="2" fillId="0" borderId="20" xfId="3" applyNumberFormat="1" applyFont="1" applyFill="1" applyBorder="1" applyAlignment="1" applyProtection="1">
      <alignment horizontal="right"/>
    </xf>
    <xf numFmtId="0" fontId="8" fillId="0" borderId="0" xfId="3" applyFont="1" applyFill="1" applyProtection="1"/>
    <xf numFmtId="0" fontId="18" fillId="0" borderId="0" xfId="3" applyFont="1" applyProtection="1"/>
    <xf numFmtId="0" fontId="17" fillId="0" borderId="17" xfId="3" applyFont="1" applyBorder="1" applyAlignment="1" applyProtection="1">
      <alignment horizontal="center"/>
    </xf>
    <xf numFmtId="0" fontId="17" fillId="0" borderId="13" xfId="3" applyFont="1" applyBorder="1" applyAlignment="1" applyProtection="1">
      <alignment horizontal="center"/>
    </xf>
    <xf numFmtId="0" fontId="17" fillId="0" borderId="20" xfId="3" applyFont="1" applyFill="1" applyBorder="1" applyAlignment="1" applyProtection="1">
      <alignment vertical="center"/>
    </xf>
    <xf numFmtId="37" fontId="1" fillId="3" borderId="0" xfId="3" quotePrefix="1" applyNumberFormat="1" applyFill="1" applyBorder="1" applyAlignment="1" applyProtection="1">
      <alignment horizontal="right"/>
    </xf>
    <xf numFmtId="37" fontId="1" fillId="7" borderId="11" xfId="3" quotePrefix="1" applyNumberFormat="1" applyFill="1" applyBorder="1" applyAlignment="1" applyProtection="1">
      <alignment horizontal="right"/>
    </xf>
    <xf numFmtId="167" fontId="0" fillId="7" borderId="12" xfId="5" quotePrefix="1" applyNumberFormat="1" applyFont="1" applyFill="1" applyBorder="1" applyAlignment="1" applyProtection="1">
      <alignment horizontal="right"/>
    </xf>
    <xf numFmtId="0" fontId="1" fillId="0" borderId="20" xfId="3" applyFill="1" applyBorder="1" applyAlignment="1" applyProtection="1">
      <alignment horizontal="center"/>
    </xf>
    <xf numFmtId="0" fontId="1" fillId="0" borderId="9" xfId="3" applyFill="1" applyBorder="1" applyAlignment="1" applyProtection="1">
      <alignment horizontal="center"/>
    </xf>
    <xf numFmtId="37" fontId="1" fillId="0" borderId="17" xfId="3" quotePrefix="1" applyNumberFormat="1" applyFill="1" applyBorder="1" applyAlignment="1" applyProtection="1">
      <alignment horizontal="right"/>
    </xf>
    <xf numFmtId="37" fontId="2" fillId="7" borderId="17" xfId="3" quotePrefix="1" applyNumberFormat="1" applyFont="1" applyFill="1" applyBorder="1" applyAlignment="1" applyProtection="1">
      <alignment horizontal="right"/>
    </xf>
    <xf numFmtId="37" fontId="1" fillId="7" borderId="12" xfId="3" quotePrefix="1" applyNumberFormat="1" applyFill="1" applyBorder="1" applyAlignment="1" applyProtection="1">
      <alignment horizontal="right"/>
    </xf>
    <xf numFmtId="0" fontId="1" fillId="0" borderId="0" xfId="3" quotePrefix="1" applyProtection="1"/>
    <xf numFmtId="49" fontId="1" fillId="0" borderId="20" xfId="3" applyNumberFormat="1" applyFill="1" applyBorder="1" applyAlignment="1" applyProtection="1">
      <alignment horizontal="center"/>
    </xf>
    <xf numFmtId="0" fontId="18" fillId="0" borderId="20" xfId="3" applyFont="1" applyFill="1" applyBorder="1" applyAlignment="1" applyProtection="1">
      <alignment horizontal="center"/>
    </xf>
    <xf numFmtId="0" fontId="18" fillId="0" borderId="9" xfId="3" applyFont="1" applyFill="1" applyBorder="1" applyAlignment="1" applyProtection="1">
      <alignment horizontal="center"/>
    </xf>
    <xf numFmtId="37" fontId="18" fillId="0" borderId="14" xfId="3" applyNumberFormat="1" applyFont="1" applyBorder="1" applyAlignment="1" applyProtection="1">
      <alignment horizontal="right"/>
    </xf>
    <xf numFmtId="37" fontId="18" fillId="0" borderId="14" xfId="3" applyNumberFormat="1" applyFont="1" applyFill="1" applyBorder="1" applyAlignment="1" applyProtection="1">
      <alignment horizontal="right"/>
    </xf>
    <xf numFmtId="168" fontId="2" fillId="0" borderId="17" xfId="3" applyNumberFormat="1" applyFont="1" applyBorder="1" applyAlignment="1" applyProtection="1">
      <alignment horizontal="right"/>
    </xf>
    <xf numFmtId="0" fontId="18" fillId="0" borderId="0" xfId="3" applyFont="1" applyBorder="1" applyProtection="1"/>
    <xf numFmtId="49" fontId="1" fillId="0" borderId="0" xfId="3" applyNumberFormat="1" applyFill="1" applyBorder="1" applyAlignment="1" applyProtection="1">
      <alignment horizontal="center"/>
    </xf>
    <xf numFmtId="0" fontId="18" fillId="0" borderId="0" xfId="3" applyFont="1" applyFill="1" applyBorder="1" applyAlignment="1" applyProtection="1">
      <alignment horizontal="center"/>
    </xf>
    <xf numFmtId="37" fontId="18" fillId="0" borderId="0" xfId="3" applyNumberFormat="1" applyFont="1" applyBorder="1" applyAlignment="1" applyProtection="1">
      <alignment horizontal="right"/>
    </xf>
    <xf numFmtId="37" fontId="18" fillId="0" borderId="0" xfId="3" applyNumberFormat="1" applyFont="1" applyFill="1" applyBorder="1" applyAlignment="1" applyProtection="1">
      <alignment horizontal="right"/>
    </xf>
    <xf numFmtId="168" fontId="1" fillId="0" borderId="0" xfId="3" applyNumberFormat="1" applyProtection="1"/>
    <xf numFmtId="0" fontId="1" fillId="0" borderId="0" xfId="3" applyFont="1" applyProtection="1"/>
    <xf numFmtId="174" fontId="10" fillId="0" borderId="0" xfId="7" applyNumberFormat="1" applyProtection="1"/>
    <xf numFmtId="170" fontId="1" fillId="0" borderId="0" xfId="3" applyNumberFormat="1" applyProtection="1"/>
    <xf numFmtId="0" fontId="2" fillId="0" borderId="0" xfId="3" applyFont="1" applyAlignment="1" applyProtection="1">
      <alignment horizontal="center"/>
    </xf>
    <xf numFmtId="0" fontId="1" fillId="0" borderId="0" xfId="3" applyFont="1" applyBorder="1" applyProtection="1"/>
    <xf numFmtId="0" fontId="1" fillId="0" borderId="0" xfId="3" applyBorder="1" applyAlignment="1" applyProtection="1">
      <alignment wrapText="1"/>
    </xf>
    <xf numFmtId="0" fontId="2" fillId="0" borderId="0" xfId="3" applyFont="1" applyBorder="1" applyAlignment="1" applyProtection="1">
      <alignment wrapText="1"/>
    </xf>
    <xf numFmtId="0" fontId="2" fillId="0" borderId="0" xfId="3" applyFont="1" applyBorder="1" applyAlignment="1" applyProtection="1"/>
    <xf numFmtId="0" fontId="2" fillId="0" borderId="12" xfId="3" applyFont="1" applyBorder="1" applyAlignment="1" applyProtection="1">
      <alignment horizontal="center" vertical="center"/>
    </xf>
    <xf numFmtId="0" fontId="26" fillId="0" borderId="17" xfId="3" applyFont="1" applyBorder="1" applyProtection="1"/>
    <xf numFmtId="0" fontId="1" fillId="0" borderId="16" xfId="3" applyBorder="1" applyAlignment="1" applyProtection="1">
      <alignment horizontal="center"/>
    </xf>
    <xf numFmtId="0" fontId="1" fillId="0" borderId="17" xfId="3" applyBorder="1" applyAlignment="1" applyProtection="1">
      <alignment horizontal="center" wrapText="1"/>
    </xf>
    <xf numFmtId="0" fontId="1" fillId="0" borderId="12" xfId="3" applyBorder="1" applyAlignment="1" applyProtection="1">
      <alignment horizontal="center"/>
    </xf>
    <xf numFmtId="0" fontId="2" fillId="0" borderId="17" xfId="3" applyFont="1" applyBorder="1" applyProtection="1"/>
    <xf numFmtId="0" fontId="1" fillId="0" borderId="16" xfId="3" applyFill="1" applyBorder="1" applyProtection="1"/>
    <xf numFmtId="37" fontId="1" fillId="0" borderId="17" xfId="3" applyNumberFormat="1" applyFill="1" applyBorder="1" applyProtection="1"/>
    <xf numFmtId="0" fontId="1" fillId="0" borderId="13" xfId="3" applyFill="1" applyBorder="1" applyProtection="1"/>
    <xf numFmtId="171" fontId="0" fillId="0" borderId="12" xfId="6" applyNumberFormat="1" applyFont="1" applyFill="1" applyBorder="1" applyProtection="1"/>
    <xf numFmtId="0" fontId="1" fillId="0" borderId="0" xfId="3" applyFill="1" applyBorder="1" applyProtection="1"/>
    <xf numFmtId="0" fontId="1" fillId="0" borderId="17" xfId="3" applyBorder="1" applyProtection="1"/>
    <xf numFmtId="0" fontId="0" fillId="2" borderId="17" xfId="3" applyFont="1" applyFill="1" applyBorder="1" applyAlignment="1" applyProtection="1">
      <alignment horizontal="center"/>
    </xf>
    <xf numFmtId="0" fontId="1" fillId="0" borderId="16" xfId="3" applyBorder="1" applyProtection="1"/>
    <xf numFmtId="0" fontId="0" fillId="3" borderId="16" xfId="0" applyFill="1" applyBorder="1" applyProtection="1"/>
    <xf numFmtId="171" fontId="0" fillId="0" borderId="12" xfId="6" applyNumberFormat="1" applyFont="1" applyBorder="1" applyProtection="1"/>
    <xf numFmtId="0" fontId="1" fillId="3" borderId="16" xfId="3" applyFill="1" applyBorder="1" applyProtection="1"/>
    <xf numFmtId="0" fontId="1" fillId="2" borderId="17" xfId="3" applyFill="1" applyBorder="1" applyAlignment="1" applyProtection="1">
      <alignment horizontal="center"/>
    </xf>
    <xf numFmtId="0" fontId="1" fillId="2" borderId="17" xfId="3" applyFill="1" applyBorder="1" applyProtection="1"/>
    <xf numFmtId="0" fontId="1" fillId="0" borderId="27" xfId="3" applyBorder="1" applyProtection="1"/>
    <xf numFmtId="0" fontId="1" fillId="2" borderId="13" xfId="3" applyFill="1" applyBorder="1" applyProtection="1"/>
    <xf numFmtId="0" fontId="1" fillId="0" borderId="17" xfId="3" applyFill="1" applyBorder="1" applyProtection="1"/>
    <xf numFmtId="0" fontId="1" fillId="0" borderId="14" xfId="3" applyFill="1" applyBorder="1" applyProtection="1"/>
    <xf numFmtId="37" fontId="1" fillId="0" borderId="17" xfId="3" applyNumberFormat="1" applyBorder="1" applyProtection="1"/>
    <xf numFmtId="0" fontId="1" fillId="0" borderId="28" xfId="3" applyFill="1" applyBorder="1" applyProtection="1"/>
    <xf numFmtId="171" fontId="1" fillId="0" borderId="17" xfId="3" applyNumberFormat="1" applyFill="1" applyBorder="1" applyProtection="1"/>
    <xf numFmtId="176" fontId="0" fillId="0" borderId="17" xfId="5" applyNumberFormat="1" applyFont="1" applyBorder="1" applyProtection="1"/>
    <xf numFmtId="0" fontId="1" fillId="0" borderId="29" xfId="3" applyBorder="1" applyProtection="1"/>
    <xf numFmtId="0" fontId="1" fillId="3" borderId="0" xfId="3" applyFill="1" applyBorder="1" applyProtection="1"/>
    <xf numFmtId="0" fontId="1" fillId="0" borderId="12" xfId="3" applyBorder="1" applyProtection="1"/>
    <xf numFmtId="37" fontId="1" fillId="3" borderId="0" xfId="3" applyNumberFormat="1" applyFill="1" applyBorder="1" applyProtection="1"/>
    <xf numFmtId="0" fontId="1" fillId="2" borderId="10" xfId="3" applyFill="1" applyBorder="1" applyAlignment="1" applyProtection="1">
      <alignment horizontal="center"/>
    </xf>
    <xf numFmtId="0" fontId="1" fillId="0" borderId="10" xfId="3" applyBorder="1" applyAlignment="1" applyProtection="1">
      <alignment horizontal="center"/>
    </xf>
    <xf numFmtId="0" fontId="1" fillId="0" borderId="14" xfId="3" applyBorder="1" applyProtection="1"/>
    <xf numFmtId="171" fontId="0" fillId="0" borderId="17" xfId="6" applyNumberFormat="1" applyFont="1" applyFill="1" applyBorder="1" applyProtection="1"/>
    <xf numFmtId="176" fontId="1" fillId="0" borderId="0" xfId="3" applyNumberFormat="1" applyProtection="1"/>
    <xf numFmtId="0" fontId="26" fillId="0" borderId="17" xfId="3" applyFont="1" applyFill="1" applyBorder="1" applyProtection="1"/>
    <xf numFmtId="0" fontId="0" fillId="0" borderId="0" xfId="3" applyFont="1" applyProtection="1"/>
    <xf numFmtId="171" fontId="0" fillId="2" borderId="17" xfId="8" applyNumberFormat="1" applyFont="1" applyFill="1" applyBorder="1" applyProtection="1">
      <protection locked="0"/>
    </xf>
    <xf numFmtId="172" fontId="0" fillId="2" borderId="17" xfId="8" applyNumberFormat="1" applyFont="1" applyFill="1" applyBorder="1" applyProtection="1">
      <protection locked="0"/>
    </xf>
    <xf numFmtId="171" fontId="0" fillId="0" borderId="17" xfId="6" applyNumberFormat="1" applyFont="1" applyBorder="1" applyProtection="1"/>
    <xf numFmtId="177" fontId="1" fillId="0" borderId="0" xfId="2" applyNumberFormat="1" applyProtection="1"/>
    <xf numFmtId="171" fontId="0" fillId="2" borderId="17" xfId="6" applyNumberFormat="1" applyFont="1" applyFill="1" applyBorder="1" applyProtection="1">
      <protection locked="0"/>
    </xf>
    <xf numFmtId="172" fontId="0" fillId="2" borderId="17" xfId="6" applyNumberFormat="1" applyFont="1" applyFill="1" applyBorder="1" applyProtection="1">
      <protection locked="0"/>
    </xf>
    <xf numFmtId="172" fontId="1" fillId="0" borderId="17" xfId="3" applyNumberFormat="1" applyFill="1" applyBorder="1" applyProtection="1"/>
    <xf numFmtId="0" fontId="1" fillId="0" borderId="10" xfId="3" applyBorder="1" applyProtection="1"/>
    <xf numFmtId="0" fontId="1" fillId="0" borderId="31" xfId="3" applyFill="1" applyBorder="1" applyProtection="1"/>
    <xf numFmtId="171" fontId="1" fillId="0" borderId="17" xfId="3" applyNumberFormat="1" applyBorder="1" applyProtection="1"/>
    <xf numFmtId="171" fontId="0" fillId="0" borderId="23" xfId="6" applyNumberFormat="1" applyFont="1" applyFill="1" applyBorder="1" applyProtection="1"/>
    <xf numFmtId="0" fontId="1" fillId="0" borderId="13" xfId="3" applyBorder="1" applyProtection="1"/>
    <xf numFmtId="171" fontId="0" fillId="0" borderId="13" xfId="6" applyNumberFormat="1" applyFont="1" applyBorder="1" applyProtection="1"/>
    <xf numFmtId="0" fontId="1" fillId="0" borderId="27" xfId="3" applyFill="1" applyBorder="1" applyProtection="1"/>
    <xf numFmtId="166" fontId="0" fillId="2" borderId="17" xfId="8" applyNumberFormat="1" applyFont="1" applyFill="1" applyBorder="1" applyProtection="1">
      <protection locked="0"/>
    </xf>
    <xf numFmtId="178" fontId="0" fillId="2" borderId="17" xfId="8" applyNumberFormat="1" applyFont="1" applyFill="1" applyBorder="1" applyProtection="1">
      <protection locked="0"/>
    </xf>
    <xf numFmtId="0" fontId="1" fillId="0" borderId="30" xfId="3" applyBorder="1" applyProtection="1"/>
    <xf numFmtId="166" fontId="1" fillId="0" borderId="12" xfId="3" applyNumberFormat="1" applyFill="1" applyBorder="1" applyProtection="1"/>
    <xf numFmtId="0" fontId="1" fillId="2" borderId="17" xfId="3" applyFont="1" applyFill="1" applyBorder="1" applyProtection="1"/>
    <xf numFmtId="43" fontId="0" fillId="2" borderId="17" xfId="1" applyFont="1" applyFill="1" applyBorder="1" applyProtection="1">
      <protection locked="0"/>
    </xf>
    <xf numFmtId="170" fontId="0" fillId="2" borderId="17" xfId="6" applyNumberFormat="1" applyFont="1" applyFill="1" applyBorder="1" applyProtection="1">
      <protection locked="0"/>
    </xf>
    <xf numFmtId="0" fontId="1" fillId="2" borderId="13" xfId="3" applyFont="1" applyFill="1" applyBorder="1" applyProtection="1"/>
    <xf numFmtId="179" fontId="0" fillId="2" borderId="17" xfId="6" applyNumberFormat="1" applyFont="1" applyFill="1" applyBorder="1" applyProtection="1">
      <protection locked="0"/>
    </xf>
    <xf numFmtId="0" fontId="1" fillId="0" borderId="29" xfId="3" applyBorder="1" applyAlignment="1" applyProtection="1">
      <alignment horizontal="center"/>
    </xf>
    <xf numFmtId="0" fontId="2" fillId="0" borderId="17" xfId="3" applyFont="1" applyFill="1" applyBorder="1" applyProtection="1"/>
    <xf numFmtId="177" fontId="1" fillId="2" borderId="10" xfId="3" applyNumberFormat="1" applyFill="1" applyBorder="1" applyAlignment="1" applyProtection="1">
      <alignment horizontal="center"/>
    </xf>
    <xf numFmtId="169" fontId="0" fillId="2" borderId="17" xfId="6" applyNumberFormat="1" applyFont="1" applyFill="1" applyBorder="1" applyProtection="1">
      <protection locked="0"/>
    </xf>
    <xf numFmtId="171" fontId="0" fillId="0" borderId="33" xfId="6" applyNumberFormat="1" applyFont="1" applyBorder="1" applyProtection="1"/>
    <xf numFmtId="169" fontId="1" fillId="0" borderId="17" xfId="3" applyNumberFormat="1" applyBorder="1" applyProtection="1"/>
    <xf numFmtId="10" fontId="2" fillId="0" borderId="17" xfId="3" applyNumberFormat="1" applyFont="1" applyBorder="1" applyProtection="1"/>
    <xf numFmtId="0" fontId="2" fillId="0" borderId="16" xfId="3" applyFont="1" applyBorder="1" applyProtection="1"/>
    <xf numFmtId="171" fontId="2" fillId="0" borderId="34" xfId="6" applyNumberFormat="1" applyFont="1" applyBorder="1" applyProtection="1"/>
    <xf numFmtId="10" fontId="2" fillId="0" borderId="0" xfId="3" applyNumberFormat="1" applyFont="1" applyBorder="1" applyProtection="1"/>
    <xf numFmtId="0" fontId="2" fillId="0" borderId="0" xfId="3" applyFont="1" applyBorder="1" applyProtection="1"/>
    <xf numFmtId="171" fontId="2" fillId="0" borderId="0" xfId="6" applyNumberFormat="1" applyFont="1" applyBorder="1" applyProtection="1"/>
    <xf numFmtId="0" fontId="1" fillId="0" borderId="16" xfId="3" applyFont="1" applyFill="1" applyBorder="1" applyProtection="1"/>
    <xf numFmtId="176" fontId="1" fillId="0" borderId="17" xfId="3" applyNumberFormat="1" applyBorder="1" applyProtection="1"/>
    <xf numFmtId="171" fontId="0" fillId="0" borderId="0" xfId="3" applyNumberFormat="1" applyFont="1" applyProtection="1"/>
    <xf numFmtId="176" fontId="2" fillId="0" borderId="17" xfId="3" applyNumberFormat="1" applyFont="1" applyBorder="1" applyProtection="1"/>
    <xf numFmtId="180" fontId="0" fillId="0" borderId="0" xfId="0" applyNumberFormat="1" applyAlignment="1">
      <alignment horizontal="center"/>
    </xf>
    <xf numFmtId="43" fontId="1" fillId="0" borderId="0" xfId="1" applyProtection="1"/>
    <xf numFmtId="43" fontId="1" fillId="0" borderId="0" xfId="3" applyNumberFormat="1" applyProtection="1"/>
    <xf numFmtId="0" fontId="1" fillId="0" borderId="0" xfId="3" applyBorder="1" applyAlignment="1" applyProtection="1">
      <alignment horizontal="center"/>
    </xf>
    <xf numFmtId="0" fontId="1" fillId="0" borderId="17" xfId="3" applyBorder="1" applyAlignment="1" applyProtection="1">
      <alignment horizontal="center"/>
    </xf>
    <xf numFmtId="0" fontId="1" fillId="0" borderId="31" xfId="3" applyBorder="1" applyAlignment="1" applyProtection="1">
      <alignment horizontal="center"/>
    </xf>
    <xf numFmtId="0" fontId="1" fillId="0" borderId="27" xfId="3" applyBorder="1" applyAlignment="1" applyProtection="1">
      <alignment horizontal="center"/>
    </xf>
    <xf numFmtId="0" fontId="1" fillId="0" borderId="30" xfId="3" applyBorder="1" applyAlignment="1" applyProtection="1">
      <alignment horizontal="center"/>
    </xf>
    <xf numFmtId="0" fontId="2" fillId="0" borderId="17" xfId="3" applyFont="1" applyBorder="1" applyAlignment="1" applyProtection="1">
      <alignment horizontal="center"/>
    </xf>
    <xf numFmtId="0" fontId="0" fillId="0" borderId="27" xfId="3" applyFont="1" applyBorder="1" applyProtection="1"/>
    <xf numFmtId="176" fontId="1" fillId="0" borderId="27" xfId="3" applyNumberFormat="1" applyBorder="1" applyProtection="1"/>
    <xf numFmtId="176" fontId="0" fillId="0" borderId="27" xfId="5" applyNumberFormat="1" applyFont="1" applyBorder="1" applyProtection="1"/>
    <xf numFmtId="176" fontId="2" fillId="0" borderId="27" xfId="3" applyNumberFormat="1" applyFont="1" applyBorder="1" applyProtection="1"/>
    <xf numFmtId="176" fontId="1" fillId="0" borderId="0" xfId="3" applyNumberFormat="1" applyBorder="1" applyProtection="1"/>
    <xf numFmtId="0" fontId="1" fillId="0" borderId="0" xfId="3" applyFont="1" applyFill="1" applyBorder="1" applyProtection="1"/>
    <xf numFmtId="0" fontId="1" fillId="0" borderId="0" xfId="3"/>
    <xf numFmtId="0" fontId="3" fillId="0" borderId="0" xfId="3" applyFont="1" applyAlignment="1">
      <alignment horizontal="left" vertical="center"/>
    </xf>
    <xf numFmtId="0" fontId="4" fillId="0" borderId="0" xfId="3" applyFont="1" applyAlignment="1">
      <alignment wrapText="1"/>
    </xf>
    <xf numFmtId="0" fontId="5" fillId="0" borderId="0" xfId="3" applyFont="1" applyAlignment="1">
      <alignment horizontal="left"/>
    </xf>
    <xf numFmtId="0" fontId="7" fillId="0" borderId="0" xfId="3" applyFont="1" applyAlignment="1">
      <alignment vertical="top"/>
    </xf>
    <xf numFmtId="0" fontId="1" fillId="0" borderId="0" xfId="3" applyAlignment="1">
      <alignment horizontal="center"/>
    </xf>
    <xf numFmtId="0" fontId="6" fillId="0" borderId="0" xfId="3" applyFont="1" applyAlignment="1">
      <alignment horizontal="right" vertical="top"/>
    </xf>
    <xf numFmtId="0" fontId="8" fillId="0" borderId="2" xfId="3" applyFont="1" applyBorder="1"/>
    <xf numFmtId="0" fontId="9" fillId="0" borderId="2" xfId="3" applyFont="1" applyBorder="1" applyAlignment="1">
      <alignment horizontal="left" indent="1"/>
    </xf>
    <xf numFmtId="0" fontId="9" fillId="0" borderId="2" xfId="3" applyFont="1" applyBorder="1"/>
    <xf numFmtId="0" fontId="8" fillId="0" borderId="0" xfId="3" applyFont="1"/>
    <xf numFmtId="0" fontId="9" fillId="0" borderId="0" xfId="3" applyFont="1" applyAlignment="1">
      <alignment horizontal="left" indent="1"/>
    </xf>
    <xf numFmtId="0" fontId="9" fillId="0" borderId="0" xfId="3" applyFont="1"/>
    <xf numFmtId="0" fontId="11" fillId="0" borderId="0" xfId="3" applyFont="1"/>
    <xf numFmtId="0" fontId="12" fillId="0" borderId="0" xfId="3" applyFont="1"/>
    <xf numFmtId="164" fontId="5" fillId="0" borderId="3" xfId="3" applyNumberFormat="1" applyFont="1" applyBorder="1" applyAlignment="1">
      <alignment horizontal="center"/>
    </xf>
    <xf numFmtId="164" fontId="5" fillId="0" borderId="4" xfId="3" applyNumberFormat="1" applyFont="1" applyBorder="1" applyAlignment="1">
      <alignment horizontal="center"/>
    </xf>
    <xf numFmtId="164" fontId="5" fillId="0" borderId="0" xfId="3" applyNumberFormat="1" applyFont="1" applyAlignment="1">
      <alignment horizontal="center"/>
    </xf>
    <xf numFmtId="0" fontId="13" fillId="0" borderId="0" xfId="3" applyFont="1" applyAlignment="1">
      <alignment horizontal="center" vertical="top"/>
    </xf>
    <xf numFmtId="0" fontId="14" fillId="0" borderId="0" xfId="3" applyFont="1"/>
    <xf numFmtId="0" fontId="15" fillId="0" borderId="5" xfId="3" applyFont="1" applyBorder="1" applyAlignment="1">
      <alignment horizontal="center"/>
    </xf>
    <xf numFmtId="0" fontId="15" fillId="0" borderId="6" xfId="3" applyFont="1" applyBorder="1" applyAlignment="1">
      <alignment horizontal="center"/>
    </xf>
    <xf numFmtId="0" fontId="15" fillId="0" borderId="0" xfId="3" applyFont="1" applyAlignment="1">
      <alignment horizontal="center"/>
    </xf>
    <xf numFmtId="0" fontId="16" fillId="0" borderId="0" xfId="3" applyFont="1"/>
    <xf numFmtId="0" fontId="15" fillId="0" borderId="7" xfId="3" applyFont="1" applyBorder="1" applyAlignment="1">
      <alignment horizontal="center"/>
    </xf>
    <xf numFmtId="0" fontId="15" fillId="0" borderId="8" xfId="3" applyFont="1" applyBorder="1" applyAlignment="1">
      <alignment horizontal="center"/>
    </xf>
    <xf numFmtId="0" fontId="17" fillId="0" borderId="9" xfId="3" applyFont="1" applyBorder="1"/>
    <xf numFmtId="0" fontId="17" fillId="3" borderId="13" xfId="3" applyFont="1" applyFill="1" applyBorder="1" applyAlignment="1">
      <alignment horizontal="center" wrapText="1"/>
    </xf>
    <xf numFmtId="165" fontId="17" fillId="0" borderId="0" xfId="3" applyNumberFormat="1" applyFont="1"/>
    <xf numFmtId="0" fontId="17" fillId="3" borderId="16" xfId="3" applyFont="1" applyFill="1" applyBorder="1" applyAlignment="1">
      <alignment horizontal="center" wrapText="1"/>
    </xf>
    <xf numFmtId="165" fontId="8" fillId="0" borderId="17" xfId="3" applyNumberFormat="1" applyFont="1" applyBorder="1"/>
    <xf numFmtId="165" fontId="8" fillId="0" borderId="0" xfId="3" applyNumberFormat="1" applyFont="1"/>
    <xf numFmtId="0" fontId="18" fillId="0" borderId="9" xfId="3" applyFont="1" applyBorder="1" applyAlignment="1">
      <alignment horizontal="left" indent="1"/>
    </xf>
    <xf numFmtId="165" fontId="18" fillId="0" borderId="17" xfId="3" applyNumberFormat="1" applyFont="1" applyBorder="1"/>
    <xf numFmtId="165" fontId="18" fillId="0" borderId="18" xfId="3" applyNumberFormat="1" applyFont="1" applyBorder="1"/>
    <xf numFmtId="165" fontId="18" fillId="0" borderId="0" xfId="3" applyNumberFormat="1" applyFont="1"/>
    <xf numFmtId="0" fontId="19" fillId="0" borderId="0" xfId="3" applyFont="1"/>
    <xf numFmtId="0" fontId="20" fillId="0" borderId="0" xfId="3" applyFont="1"/>
    <xf numFmtId="0" fontId="1" fillId="0" borderId="19" xfId="3" applyBorder="1"/>
    <xf numFmtId="1" fontId="18" fillId="5" borderId="12" xfId="3" applyNumberFormat="1" applyFont="1" applyFill="1" applyBorder="1" applyAlignment="1">
      <alignment horizontal="center"/>
    </xf>
    <xf numFmtId="0" fontId="18" fillId="0" borderId="20" xfId="3" applyFont="1" applyBorder="1"/>
    <xf numFmtId="0" fontId="18" fillId="0" borderId="20" xfId="3" applyFont="1" applyBorder="1" applyAlignment="1">
      <alignment horizontal="center"/>
    </xf>
    <xf numFmtId="0" fontId="18" fillId="0" borderId="9" xfId="3" applyFont="1" applyBorder="1" applyAlignment="1">
      <alignment horizontal="center"/>
    </xf>
    <xf numFmtId="0" fontId="18" fillId="0" borderId="17" xfId="3" applyFont="1" applyBorder="1" applyAlignment="1">
      <alignment horizontal="center"/>
    </xf>
    <xf numFmtId="0" fontId="1" fillId="0" borderId="20" xfId="3" applyBorder="1"/>
    <xf numFmtId="0" fontId="1" fillId="0" borderId="20" xfId="3" applyBorder="1" applyAlignment="1">
      <alignment horizontal="center"/>
    </xf>
    <xf numFmtId="0" fontId="1" fillId="0" borderId="9" xfId="3" applyBorder="1" applyAlignment="1">
      <alignment horizontal="center"/>
    </xf>
    <xf numFmtId="0" fontId="17" fillId="0" borderId="17" xfId="3" applyFont="1" applyBorder="1" applyAlignment="1">
      <alignment horizontal="center" wrapText="1"/>
    </xf>
    <xf numFmtId="0" fontId="1" fillId="0" borderId="17" xfId="3" applyBorder="1" applyAlignment="1">
      <alignment horizontal="center"/>
    </xf>
    <xf numFmtId="0" fontId="1" fillId="6" borderId="20" xfId="3" applyFill="1" applyBorder="1" applyAlignment="1">
      <alignment horizontal="center"/>
    </xf>
    <xf numFmtId="0" fontId="1" fillId="6" borderId="9" xfId="3" applyFill="1" applyBorder="1" applyAlignment="1">
      <alignment horizontal="center"/>
    </xf>
    <xf numFmtId="168" fontId="1" fillId="0" borderId="17" xfId="3" applyNumberFormat="1" applyBorder="1" applyAlignment="1">
      <alignment horizontal="right"/>
    </xf>
    <xf numFmtId="166" fontId="8" fillId="0" borderId="0" xfId="3" applyNumberFormat="1" applyFont="1"/>
    <xf numFmtId="169" fontId="8" fillId="0" borderId="0" xfId="3" applyNumberFormat="1" applyFont="1"/>
    <xf numFmtId="0" fontId="18" fillId="0" borderId="21" xfId="3" applyFont="1" applyBorder="1"/>
    <xf numFmtId="49" fontId="1" fillId="0" borderId="21" xfId="3" applyNumberFormat="1" applyBorder="1" applyAlignment="1">
      <alignment horizontal="center"/>
    </xf>
    <xf numFmtId="0" fontId="18" fillId="0" borderId="21" xfId="3" applyFont="1" applyBorder="1" applyAlignment="1">
      <alignment horizontal="center"/>
    </xf>
    <xf numFmtId="0" fontId="18" fillId="0" borderId="22" xfId="3" applyFont="1" applyBorder="1" applyAlignment="1">
      <alignment horizontal="center"/>
    </xf>
    <xf numFmtId="37" fontId="18" fillId="0" borderId="17" xfId="3" applyNumberFormat="1" applyFont="1" applyBorder="1" applyAlignment="1">
      <alignment horizontal="right"/>
    </xf>
    <xf numFmtId="37" fontId="18" fillId="0" borderId="12" xfId="3" applyNumberFormat="1" applyFont="1" applyBorder="1" applyAlignment="1">
      <alignment horizontal="right"/>
    </xf>
    <xf numFmtId="168" fontId="18" fillId="0" borderId="17" xfId="3" applyNumberFormat="1" applyFont="1" applyBorder="1" applyAlignment="1">
      <alignment horizontal="right"/>
    </xf>
    <xf numFmtId="43" fontId="8" fillId="0" borderId="0" xfId="3" applyNumberFormat="1" applyFont="1"/>
    <xf numFmtId="172" fontId="8" fillId="0" borderId="0" xfId="3" applyNumberFormat="1" applyFont="1"/>
    <xf numFmtId="1" fontId="18" fillId="5" borderId="23" xfId="3" applyNumberFormat="1" applyFont="1" applyFill="1" applyBorder="1" applyAlignment="1">
      <alignment horizontal="center"/>
    </xf>
    <xf numFmtId="0" fontId="21" fillId="3" borderId="0" xfId="3" applyFont="1" applyFill="1" applyAlignment="1">
      <alignment horizontal="center"/>
    </xf>
    <xf numFmtId="0" fontId="18" fillId="0" borderId="24" xfId="3" applyFont="1" applyBorder="1" applyAlignment="1">
      <alignment horizontal="center"/>
    </xf>
    <xf numFmtId="0" fontId="1" fillId="3" borderId="0" xfId="3" applyFill="1"/>
    <xf numFmtId="0" fontId="18" fillId="3" borderId="0" xfId="3" applyFont="1" applyFill="1" applyAlignment="1">
      <alignment horizontal="center"/>
    </xf>
    <xf numFmtId="0" fontId="18" fillId="0" borderId="24" xfId="3" applyFont="1" applyBorder="1" applyAlignment="1">
      <alignment horizontal="center" wrapText="1"/>
    </xf>
    <xf numFmtId="0" fontId="18" fillId="0" borderId="25" xfId="3" applyFont="1" applyBorder="1" applyAlignment="1">
      <alignment horizontal="center"/>
    </xf>
    <xf numFmtId="0" fontId="22" fillId="3" borderId="0" xfId="3" applyFont="1" applyFill="1" applyAlignment="1" applyProtection="1">
      <alignment vertical="center"/>
      <protection locked="0"/>
    </xf>
    <xf numFmtId="168" fontId="1" fillId="0" borderId="20" xfId="3" applyNumberFormat="1" applyBorder="1" applyAlignment="1">
      <alignment horizontal="right"/>
    </xf>
    <xf numFmtId="0" fontId="23" fillId="0" borderId="0" xfId="3" applyFont="1"/>
    <xf numFmtId="171" fontId="24" fillId="3" borderId="0" xfId="3" applyNumberFormat="1" applyFont="1" applyFill="1" applyAlignment="1">
      <alignment horizontal="center"/>
    </xf>
    <xf numFmtId="174" fontId="1" fillId="6" borderId="26" xfId="3" applyNumberFormat="1" applyFill="1" applyBorder="1" applyAlignment="1">
      <alignment horizontal="center"/>
    </xf>
    <xf numFmtId="174" fontId="1" fillId="3" borderId="0" xfId="3" applyNumberFormat="1" applyFill="1" applyAlignment="1">
      <alignment horizontal="center"/>
    </xf>
    <xf numFmtId="0" fontId="1" fillId="6" borderId="26" xfId="3" applyFill="1" applyBorder="1" applyAlignment="1">
      <alignment horizontal="center"/>
    </xf>
    <xf numFmtId="168" fontId="2" fillId="0" borderId="20" xfId="3" applyNumberFormat="1" applyFont="1" applyBorder="1" applyAlignment="1">
      <alignment horizontal="right"/>
    </xf>
    <xf numFmtId="0" fontId="18" fillId="0" borderId="0" xfId="3" applyFont="1"/>
    <xf numFmtId="0" fontId="17" fillId="0" borderId="17" xfId="3" applyFont="1" applyBorder="1" applyAlignment="1">
      <alignment horizontal="center"/>
    </xf>
    <xf numFmtId="0" fontId="17" fillId="0" borderId="13" xfId="3" applyFont="1" applyBorder="1" applyAlignment="1">
      <alignment horizontal="center"/>
    </xf>
    <xf numFmtId="0" fontId="17" fillId="0" borderId="20" xfId="3" applyFont="1" applyBorder="1" applyAlignment="1">
      <alignment vertical="center"/>
    </xf>
    <xf numFmtId="37" fontId="1" fillId="3" borderId="0" xfId="3" quotePrefix="1" applyNumberFormat="1" applyFill="1" applyAlignment="1">
      <alignment horizontal="right"/>
    </xf>
    <xf numFmtId="37" fontId="1" fillId="7" borderId="11" xfId="3" quotePrefix="1" applyNumberFormat="1" applyFill="1" applyBorder="1" applyAlignment="1">
      <alignment horizontal="right"/>
    </xf>
    <xf numFmtId="37" fontId="1" fillId="0" borderId="17" xfId="3" quotePrefix="1" applyNumberFormat="1" applyBorder="1" applyAlignment="1">
      <alignment horizontal="right"/>
    </xf>
    <xf numFmtId="37" fontId="2" fillId="7" borderId="17" xfId="3" quotePrefix="1" applyNumberFormat="1" applyFont="1" applyFill="1" applyBorder="1" applyAlignment="1">
      <alignment horizontal="right"/>
    </xf>
    <xf numFmtId="37" fontId="1" fillId="7" borderId="12" xfId="3" quotePrefix="1" applyNumberFormat="1" applyFill="1" applyBorder="1" applyAlignment="1">
      <alignment horizontal="right"/>
    </xf>
    <xf numFmtId="0" fontId="1" fillId="0" borderId="0" xfId="3" quotePrefix="1"/>
    <xf numFmtId="49" fontId="1" fillId="0" borderId="20" xfId="3" applyNumberFormat="1" applyBorder="1" applyAlignment="1">
      <alignment horizontal="center"/>
    </xf>
    <xf numFmtId="37" fontId="18" fillId="0" borderId="14" xfId="3" applyNumberFormat="1" applyFont="1" applyBorder="1" applyAlignment="1">
      <alignment horizontal="right"/>
    </xf>
    <xf numFmtId="168" fontId="2" fillId="0" borderId="17" xfId="3" applyNumberFormat="1" applyFont="1" applyBorder="1" applyAlignment="1">
      <alignment horizontal="right"/>
    </xf>
    <xf numFmtId="49" fontId="1" fillId="0" borderId="0" xfId="3" applyNumberFormat="1" applyAlignment="1">
      <alignment horizontal="center"/>
    </xf>
    <xf numFmtId="0" fontId="18" fillId="0" borderId="0" xfId="3" applyFont="1" applyAlignment="1">
      <alignment horizontal="center"/>
    </xf>
    <xf numFmtId="37" fontId="18" fillId="0" borderId="0" xfId="3" applyNumberFormat="1" applyFont="1" applyAlignment="1">
      <alignment horizontal="right"/>
    </xf>
    <xf numFmtId="168" fontId="1" fillId="0" borderId="0" xfId="3" applyNumberFormat="1"/>
    <xf numFmtId="170" fontId="1" fillId="0" borderId="0" xfId="3" applyNumberFormat="1"/>
    <xf numFmtId="0" fontId="2" fillId="0" borderId="0" xfId="3" applyFont="1" applyAlignment="1">
      <alignment horizontal="center"/>
    </xf>
    <xf numFmtId="0" fontId="1" fillId="0" borderId="0" xfId="3" applyAlignment="1">
      <alignment wrapText="1"/>
    </xf>
    <xf numFmtId="0" fontId="2" fillId="0" borderId="0" xfId="3" applyFont="1" applyAlignment="1">
      <alignment wrapText="1"/>
    </xf>
    <xf numFmtId="0" fontId="2" fillId="0" borderId="17" xfId="3" applyFont="1" applyBorder="1" applyAlignment="1">
      <alignment horizontal="center"/>
    </xf>
    <xf numFmtId="0" fontId="2" fillId="0" borderId="0" xfId="3" applyFont="1"/>
    <xf numFmtId="0" fontId="2" fillId="0" borderId="12" xfId="3" applyFont="1" applyBorder="1" applyAlignment="1">
      <alignment horizontal="center" vertical="center"/>
    </xf>
    <xf numFmtId="0" fontId="26" fillId="0" borderId="17" xfId="3" applyFont="1" applyBorder="1"/>
    <xf numFmtId="0" fontId="1" fillId="0" borderId="16" xfId="3" applyBorder="1" applyAlignment="1">
      <alignment horizontal="center"/>
    </xf>
    <xf numFmtId="0" fontId="1" fillId="0" borderId="17" xfId="3" applyBorder="1" applyAlignment="1">
      <alignment horizontal="center" wrapText="1"/>
    </xf>
    <xf numFmtId="0" fontId="1" fillId="0" borderId="12" xfId="3" applyBorder="1" applyAlignment="1">
      <alignment horizontal="center"/>
    </xf>
    <xf numFmtId="0" fontId="2" fillId="0" borderId="17" xfId="3" applyFont="1" applyBorder="1"/>
    <xf numFmtId="0" fontId="1" fillId="0" borderId="16" xfId="3" applyBorder="1"/>
    <xf numFmtId="37" fontId="1" fillId="0" borderId="17" xfId="3" applyNumberFormat="1" applyBorder="1"/>
    <xf numFmtId="0" fontId="1" fillId="0" borderId="13" xfId="3" applyBorder="1"/>
    <xf numFmtId="0" fontId="1" fillId="0" borderId="17" xfId="3" applyBorder="1"/>
    <xf numFmtId="0" fontId="0" fillId="2" borderId="17" xfId="3" applyFont="1" applyFill="1" applyBorder="1" applyAlignment="1">
      <alignment horizontal="center"/>
    </xf>
    <xf numFmtId="0" fontId="0" fillId="3" borderId="16" xfId="0" applyFill="1" applyBorder="1"/>
    <xf numFmtId="0" fontId="1" fillId="3" borderId="16" xfId="3" applyFill="1" applyBorder="1"/>
    <xf numFmtId="0" fontId="1" fillId="2" borderId="17" xfId="3" applyFill="1" applyBorder="1" applyAlignment="1">
      <alignment horizontal="center"/>
    </xf>
    <xf numFmtId="0" fontId="1" fillId="2" borderId="17" xfId="3" applyFill="1" applyBorder="1"/>
    <xf numFmtId="0" fontId="1" fillId="0" borderId="27" xfId="3" applyBorder="1"/>
    <xf numFmtId="0" fontId="1" fillId="2" borderId="13" xfId="3" applyFill="1" applyBorder="1"/>
    <xf numFmtId="0" fontId="1" fillId="0" borderId="14" xfId="3" applyBorder="1"/>
    <xf numFmtId="0" fontId="1" fillId="0" borderId="28" xfId="3" applyBorder="1"/>
    <xf numFmtId="171" fontId="1" fillId="0" borderId="17" xfId="3" applyNumberFormat="1" applyBorder="1"/>
    <xf numFmtId="0" fontId="1" fillId="0" borderId="29" xfId="3" applyBorder="1"/>
    <xf numFmtId="0" fontId="1" fillId="0" borderId="12" xfId="3" applyBorder="1"/>
    <xf numFmtId="37" fontId="1" fillId="3" borderId="0" xfId="3" applyNumberFormat="1" applyFill="1"/>
    <xf numFmtId="0" fontId="1" fillId="2" borderId="10" xfId="3" applyFill="1" applyBorder="1" applyAlignment="1">
      <alignment horizontal="center"/>
    </xf>
    <xf numFmtId="0" fontId="1" fillId="0" borderId="10" xfId="3" applyBorder="1" applyAlignment="1">
      <alignment horizontal="center"/>
    </xf>
    <xf numFmtId="176" fontId="1" fillId="0" borderId="0" xfId="3" applyNumberFormat="1"/>
    <xf numFmtId="0" fontId="1" fillId="0" borderId="27" xfId="3" applyBorder="1" applyAlignment="1">
      <alignment horizontal="center"/>
    </xf>
    <xf numFmtId="172" fontId="1" fillId="0" borderId="17" xfId="3" applyNumberFormat="1" applyBorder="1"/>
    <xf numFmtId="0" fontId="1" fillId="0" borderId="10" xfId="3" applyBorder="1"/>
    <xf numFmtId="0" fontId="1" fillId="0" borderId="31" xfId="3" applyBorder="1"/>
    <xf numFmtId="0" fontId="1" fillId="0" borderId="30" xfId="3" applyBorder="1" applyAlignment="1">
      <alignment horizontal="center"/>
    </xf>
    <xf numFmtId="0" fontId="1" fillId="0" borderId="31" xfId="3" applyBorder="1" applyAlignment="1">
      <alignment horizontal="center"/>
    </xf>
    <xf numFmtId="181" fontId="0" fillId="2" borderId="17" xfId="8" applyNumberFormat="1" applyFont="1" applyFill="1" applyBorder="1" applyProtection="1">
      <protection locked="0"/>
    </xf>
    <xf numFmtId="0" fontId="1" fillId="0" borderId="30" xfId="3" applyBorder="1"/>
    <xf numFmtId="166" fontId="1" fillId="0" borderId="12" xfId="3" applyNumberFormat="1" applyBorder="1"/>
    <xf numFmtId="170" fontId="0" fillId="2" borderId="17" xfId="6" applyFont="1" applyFill="1" applyBorder="1" applyProtection="1">
      <protection locked="0"/>
    </xf>
    <xf numFmtId="0" fontId="1" fillId="0" borderId="29" xfId="3" applyBorder="1" applyAlignment="1">
      <alignment horizontal="center"/>
    </xf>
    <xf numFmtId="177" fontId="1" fillId="2" borderId="10" xfId="3" applyNumberFormat="1" applyFill="1" applyBorder="1" applyAlignment="1">
      <alignment horizontal="center"/>
    </xf>
    <xf numFmtId="169" fontId="1" fillId="0" borderId="17" xfId="3" applyNumberFormat="1" applyBorder="1"/>
    <xf numFmtId="10" fontId="2" fillId="0" borderId="17" xfId="3" applyNumberFormat="1" applyFont="1" applyBorder="1"/>
    <xf numFmtId="0" fontId="2" fillId="0" borderId="16" xfId="3" applyFont="1" applyBorder="1"/>
    <xf numFmtId="10" fontId="2" fillId="0" borderId="0" xfId="3" applyNumberFormat="1" applyFont="1"/>
    <xf numFmtId="176" fontId="1" fillId="0" borderId="17" xfId="3" applyNumberFormat="1" applyBorder="1"/>
    <xf numFmtId="176" fontId="2" fillId="0" borderId="17" xfId="3" applyNumberFormat="1" applyFont="1" applyBorder="1"/>
    <xf numFmtId="171" fontId="0" fillId="9" borderId="17" xfId="8" applyNumberFormat="1" applyFont="1" applyFill="1" applyBorder="1" applyProtection="1">
      <protection locked="0"/>
    </xf>
    <xf numFmtId="0" fontId="0" fillId="0" borderId="0" xfId="0" quotePrefix="1" applyAlignment="1">
      <alignment vertical="center"/>
    </xf>
    <xf numFmtId="0" fontId="1" fillId="10" borderId="0" xfId="3" applyFill="1" applyProtection="1"/>
    <xf numFmtId="0" fontId="1" fillId="10" borderId="0" xfId="3" applyFill="1"/>
    <xf numFmtId="9" fontId="1" fillId="0" borderId="0" xfId="2"/>
    <xf numFmtId="1" fontId="18" fillId="5" borderId="17" xfId="3" applyNumberFormat="1" applyFont="1" applyFill="1" applyBorder="1" applyAlignment="1" applyProtection="1">
      <alignment horizontal="center"/>
    </xf>
    <xf numFmtId="0" fontId="7" fillId="0" borderId="0" xfId="3" applyFont="1" applyBorder="1" applyAlignment="1" applyProtection="1">
      <alignment horizontal="center" vertical="top"/>
    </xf>
    <xf numFmtId="0" fontId="17" fillId="0" borderId="10"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17" fillId="0" borderId="12" xfId="3" applyFont="1" applyFill="1" applyBorder="1" applyAlignment="1" applyProtection="1">
      <alignment horizontal="center" vertical="center" wrapText="1"/>
    </xf>
    <xf numFmtId="0" fontId="8" fillId="0" borderId="10" xfId="3" applyFont="1" applyFill="1" applyBorder="1" applyAlignment="1" applyProtection="1">
      <alignment horizontal="center" vertical="center" wrapText="1"/>
    </xf>
    <xf numFmtId="0" fontId="8" fillId="0" borderId="11" xfId="3" applyFont="1" applyFill="1" applyBorder="1" applyAlignment="1" applyProtection="1">
      <alignment horizontal="center" vertical="center" wrapText="1"/>
    </xf>
    <xf numFmtId="0" fontId="8" fillId="0" borderId="12" xfId="3" applyFont="1" applyFill="1" applyBorder="1" applyAlignment="1" applyProtection="1">
      <alignment horizontal="center" vertical="center" wrapText="1"/>
    </xf>
    <xf numFmtId="0" fontId="1" fillId="0" borderId="0" xfId="3" applyBorder="1" applyAlignment="1" applyProtection="1">
      <alignment horizontal="center"/>
    </xf>
    <xf numFmtId="0" fontId="1" fillId="8" borderId="17" xfId="3" applyFill="1" applyBorder="1" applyAlignment="1" applyProtection="1">
      <alignment horizontal="center"/>
    </xf>
    <xf numFmtId="0" fontId="1" fillId="0" borderId="17" xfId="3" applyBorder="1" applyAlignment="1" applyProtection="1">
      <alignment horizontal="center"/>
    </xf>
    <xf numFmtId="0" fontId="1" fillId="0" borderId="31" xfId="3" applyBorder="1" applyAlignment="1" applyProtection="1">
      <alignment horizontal="center"/>
    </xf>
    <xf numFmtId="0" fontId="1" fillId="0" borderId="32" xfId="3" applyBorder="1" applyAlignment="1" applyProtection="1">
      <alignment horizontal="center"/>
    </xf>
    <xf numFmtId="0" fontId="1" fillId="0" borderId="23" xfId="3" applyBorder="1" applyAlignment="1" applyProtection="1">
      <alignment horizontal="center"/>
    </xf>
    <xf numFmtId="0" fontId="1" fillId="0" borderId="28" xfId="3" applyBorder="1" applyAlignment="1" applyProtection="1">
      <alignment horizontal="center"/>
    </xf>
    <xf numFmtId="0" fontId="1" fillId="0" borderId="13" xfId="3" applyBorder="1" applyAlignment="1" applyProtection="1">
      <alignment horizontal="center"/>
    </xf>
    <xf numFmtId="0" fontId="1" fillId="0" borderId="14" xfId="3" applyBorder="1" applyAlignment="1" applyProtection="1">
      <alignment horizontal="center"/>
    </xf>
    <xf numFmtId="0" fontId="1" fillId="0" borderId="13" xfId="3" applyBorder="1" applyAlignment="1" applyProtection="1">
      <alignment horizontal="center" wrapText="1"/>
    </xf>
    <xf numFmtId="0" fontId="1" fillId="0" borderId="14" xfId="3" applyBorder="1" applyAlignment="1" applyProtection="1">
      <alignment horizontal="center" wrapText="1"/>
    </xf>
    <xf numFmtId="0" fontId="1" fillId="0" borderId="13" xfId="3" applyFill="1" applyBorder="1" applyAlignment="1" applyProtection="1">
      <alignment horizontal="center"/>
    </xf>
    <xf numFmtId="0" fontId="1" fillId="0" borderId="14" xfId="3" applyFill="1" applyBorder="1" applyAlignment="1" applyProtection="1">
      <alignment horizontal="center"/>
    </xf>
    <xf numFmtId="0" fontId="2" fillId="0" borderId="13" xfId="3" applyFont="1" applyBorder="1" applyAlignment="1" applyProtection="1">
      <alignment horizontal="center" vertical="center" wrapText="1"/>
    </xf>
    <xf numFmtId="0" fontId="2" fillId="0" borderId="14" xfId="3" applyFont="1" applyBorder="1" applyAlignment="1" applyProtection="1">
      <alignment horizontal="center" vertical="center" wrapText="1"/>
    </xf>
    <xf numFmtId="0" fontId="1" fillId="0" borderId="27" xfId="3" applyBorder="1" applyAlignment="1" applyProtection="1">
      <alignment horizontal="center"/>
    </xf>
    <xf numFmtId="0" fontId="1" fillId="0" borderId="30" xfId="3" applyFill="1" applyBorder="1" applyAlignment="1" applyProtection="1">
      <alignment horizontal="center"/>
    </xf>
    <xf numFmtId="0" fontId="0" fillId="0" borderId="0" xfId="0" quotePrefix="1" applyAlignment="1">
      <alignment horizontal="left" vertical="center" wrapText="1"/>
    </xf>
    <xf numFmtId="0" fontId="25" fillId="0" borderId="0" xfId="3" applyFont="1" applyAlignment="1" applyProtection="1">
      <alignment horizontal="center"/>
    </xf>
    <xf numFmtId="0" fontId="2" fillId="0" borderId="17" xfId="3" applyFont="1" applyBorder="1" applyAlignment="1" applyProtection="1">
      <alignment horizontal="center"/>
    </xf>
    <xf numFmtId="0" fontId="1" fillId="0" borderId="30" xfId="3" applyBorder="1" applyAlignment="1" applyProtection="1">
      <alignment horizontal="center"/>
    </xf>
    <xf numFmtId="0" fontId="1" fillId="0" borderId="16" xfId="3" applyBorder="1" applyAlignment="1" applyProtection="1">
      <alignment horizontal="center" wrapText="1"/>
    </xf>
    <xf numFmtId="0" fontId="1" fillId="0" borderId="13" xfId="3" applyFont="1" applyBorder="1" applyAlignment="1" applyProtection="1">
      <alignment horizontal="center"/>
    </xf>
    <xf numFmtId="0" fontId="1" fillId="0" borderId="14" xfId="3" applyFont="1" applyBorder="1" applyAlignment="1" applyProtection="1">
      <alignment horizontal="center"/>
    </xf>
    <xf numFmtId="1" fontId="18" fillId="5" borderId="17" xfId="3" applyNumberFormat="1" applyFont="1" applyFill="1" applyBorder="1" applyAlignment="1">
      <alignment horizontal="center"/>
    </xf>
    <xf numFmtId="0" fontId="7" fillId="0" borderId="0" xfId="3" applyFont="1" applyAlignment="1">
      <alignment horizontal="center" vertical="top"/>
    </xf>
    <xf numFmtId="0" fontId="17" fillId="0" borderId="10"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2"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25" fillId="0" borderId="0" xfId="3" applyFont="1" applyAlignment="1">
      <alignment horizontal="center"/>
    </xf>
    <xf numFmtId="0" fontId="1" fillId="0" borderId="0" xfId="3" applyAlignment="1">
      <alignment horizontal="center"/>
    </xf>
    <xf numFmtId="0" fontId="2" fillId="0" borderId="17" xfId="3" applyFont="1" applyBorder="1" applyAlignment="1">
      <alignment horizontal="center"/>
    </xf>
    <xf numFmtId="0" fontId="1" fillId="0" borderId="17" xfId="3" applyBorder="1" applyAlignment="1">
      <alignment horizontal="center"/>
    </xf>
    <xf numFmtId="0" fontId="1" fillId="0" borderId="30" xfId="3" applyBorder="1" applyAlignment="1">
      <alignment horizontal="center"/>
    </xf>
    <xf numFmtId="0" fontId="1" fillId="0" borderId="27" xfId="3" applyBorder="1" applyAlignment="1">
      <alignment horizontal="center"/>
    </xf>
    <xf numFmtId="0" fontId="2" fillId="0" borderId="13" xfId="3" applyFont="1" applyBorder="1" applyAlignment="1">
      <alignment horizontal="center" vertical="center" wrapText="1"/>
    </xf>
    <xf numFmtId="0" fontId="2" fillId="0" borderId="14" xfId="3" applyFont="1" applyBorder="1" applyAlignment="1">
      <alignment horizontal="center" vertical="center" wrapText="1"/>
    </xf>
    <xf numFmtId="0" fontId="1" fillId="0" borderId="13" xfId="3" applyBorder="1" applyAlignment="1">
      <alignment horizontal="center"/>
    </xf>
    <xf numFmtId="0" fontId="1" fillId="0" borderId="31" xfId="3" applyBorder="1" applyAlignment="1">
      <alignment horizontal="center"/>
    </xf>
    <xf numFmtId="0" fontId="1" fillId="0" borderId="23" xfId="3" applyBorder="1" applyAlignment="1">
      <alignment horizontal="center"/>
    </xf>
    <xf numFmtId="0" fontId="1" fillId="0" borderId="28" xfId="3" applyBorder="1" applyAlignment="1">
      <alignment horizontal="center"/>
    </xf>
    <xf numFmtId="0" fontId="1" fillId="0" borderId="13" xfId="3" applyBorder="1" applyAlignment="1">
      <alignment horizontal="center" wrapText="1"/>
    </xf>
    <xf numFmtId="0" fontId="1" fillId="0" borderId="16" xfId="3" applyBorder="1" applyAlignment="1">
      <alignment horizontal="center" wrapText="1"/>
    </xf>
    <xf numFmtId="0" fontId="1" fillId="0" borderId="14" xfId="3" applyBorder="1" applyAlignment="1">
      <alignment horizontal="center"/>
    </xf>
    <xf numFmtId="0" fontId="1" fillId="0" borderId="32" xfId="3" applyBorder="1" applyAlignment="1">
      <alignment horizontal="center"/>
    </xf>
    <xf numFmtId="0" fontId="1" fillId="0" borderId="14" xfId="3" applyBorder="1" applyAlignment="1">
      <alignment horizontal="center" wrapText="1"/>
    </xf>
    <xf numFmtId="0" fontId="1" fillId="8" borderId="17" xfId="3" applyFill="1" applyBorder="1" applyAlignment="1">
      <alignment horizontal="center"/>
    </xf>
  </cellXfs>
  <cellStyles count="9">
    <cellStyle name="Comma" xfId="1" builtinId="3"/>
    <cellStyle name="Comma 6" xfId="7" xr:uid="{D2078E26-D732-4D03-A7CB-0AE2B2FACF4E}"/>
    <cellStyle name="Comma 7" xfId="6" xr:uid="{E79EE550-9554-47D9-A5F3-50B5F22A6B51}"/>
    <cellStyle name="Comma 7 2" xfId="8" xr:uid="{C6873654-CCF8-4EB5-9241-4F3C3480F87A}"/>
    <cellStyle name="Currency 5" xfId="5" xr:uid="{5B9DB22A-1374-4C0E-9B36-551763555E81}"/>
    <cellStyle name="Normal" xfId="0" builtinId="0"/>
    <cellStyle name="Normal 4 2" xfId="3" xr:uid="{B045A14F-22CA-441A-81B7-3BB65B305E3B}"/>
    <cellStyle name="Percent" xfId="2" builtinId="5"/>
    <cellStyle name="Percent 6" xfId="4" xr:uid="{4F396FF4-2887-448A-B427-2BBA04E47310}"/>
  </cellStyles>
  <dxfs count="5">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5/03%20Application/06%20Cost%20of%20Power/2024_Filing_Requirements_Chapter2_Appendices_1.0_2023062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3%20IRM%20Filing/08%20Application/01%20IRM%20model/2023%20IRM%20Rate%20Generator%20Model%202022-1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1%20IRM%20Filing/04%202021%20-%20PRE-FILED/01%20IRM%20model/2021-IRM-Rate-Generator-Model%202020-07-22%20(Unlocked).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3%20IRM%20Filing/08%20Application/01%20IRM%20model/02%20IRM%20Model%20(OEB)/2023-IRM-Rate-Generator-Model_20220616%20(1).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2024</v>
          </cell>
        </row>
        <row r="26">
          <cell r="E26">
            <v>2023</v>
          </cell>
        </row>
        <row r="28">
          <cell r="E28">
            <v>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29">
          <cell r="B29" t="str">
            <v>Residential</v>
          </cell>
        </row>
      </sheetData>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Log"/>
      <sheetName val="Rates Summary"/>
      <sheetName val="Summary of Changes"/>
      <sheetName val="Instruction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s>
    <sheetDataSet>
      <sheetData sheetId="0"/>
      <sheetData sheetId="1"/>
      <sheetData sheetId="2"/>
      <sheetData sheetId="3"/>
      <sheetData sheetId="4">
        <row r="14">
          <cell r="F14" t="str">
            <v>Toronto Hydro-Electric System Limited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9">
          <cell r="F109">
            <v>228325433.13</v>
          </cell>
        </row>
        <row r="113">
          <cell r="P113">
            <v>144789590.0122925</v>
          </cell>
        </row>
      </sheetData>
      <sheetData sheetId="21">
        <row r="109">
          <cell r="F109">
            <v>231731649.24000001</v>
          </cell>
        </row>
        <row r="113">
          <cell r="P113">
            <v>144789590.0122925</v>
          </cell>
        </row>
      </sheetData>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sheetData sheetId="1"/>
      <sheetData sheetId="2"/>
      <sheetData sheetId="3"/>
      <sheetData sheetId="4"/>
      <sheetData sheetId="5">
        <row r="9">
          <cell r="C9" t="str">
            <v>Goderich Rate Zone</v>
          </cell>
        </row>
        <row r="10">
          <cell r="C10" t="str">
            <v>Main Rate Zone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3-IRM-Rate-Generator-Model_2"/>
    </sheetNames>
    <sheetDataSet>
      <sheetData sheetId="0" refreshError="1"/>
      <sheetData sheetId="1"/>
      <sheetData sheetId="2" refreshError="1"/>
      <sheetData sheetId="3" refreshError="1"/>
      <sheetData sheetId="4" refreshError="1"/>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row>
        <row r="26">
          <cell r="A26" t="str">
            <v>Hydro 2000 Inc.</v>
          </cell>
        </row>
        <row r="27">
          <cell r="A27" t="str">
            <v>Hydro Hawkesbury Inc.</v>
          </cell>
        </row>
        <row r="28">
          <cell r="A28" t="str">
            <v>Hydro One Networks Inc.</v>
          </cell>
          <cell r="C28" t="str">
            <v>For Former Midland Power Utility Rate Zone</v>
          </cell>
        </row>
        <row r="29">
          <cell r="A29" t="str">
            <v>Hydro Ottawa Limited</v>
          </cell>
          <cell r="C29" t="str">
            <v>For Newmarket-Tay Power Main Rate Zone</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row r="16">
          <cell r="A16" t="str">
            <v>Rate Class</v>
          </cell>
        </row>
      </sheetData>
      <sheetData sheetId="7" refreshError="1"/>
      <sheetData sheetId="8">
        <row r="14">
          <cell r="C14">
            <v>2019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13">
          <cell r="P113">
            <v>156954749.5522925</v>
          </cell>
        </row>
      </sheetData>
      <sheetData sheetId="20">
        <row r="109">
          <cell r="F109">
            <v>231731649.24000001</v>
          </cell>
        </row>
      </sheetData>
      <sheetData sheetId="21" refreshError="1"/>
      <sheetData sheetId="22" refreshError="1"/>
      <sheetData sheetId="23" refreshError="1"/>
      <sheetData sheetId="24" refreshError="1"/>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5B9A-749B-4B36-BCB5-272F36F9A2AD}">
  <dimension ref="A1:AA73"/>
  <sheetViews>
    <sheetView showGridLines="0" tabSelected="1" topLeftCell="K1" zoomScale="90" zoomScaleNormal="90" workbookViewId="0">
      <selection activeCell="L6" sqref="L6"/>
    </sheetView>
  </sheetViews>
  <sheetFormatPr defaultColWidth="9.08984375" defaultRowHeight="14.5" outlineLevelRow="1" x14ac:dyDescent="0.35"/>
  <cols>
    <col min="1" max="1" width="9.08984375" style="1"/>
    <col min="2" max="2" width="43.08984375" style="1" customWidth="1"/>
    <col min="3" max="3" width="7.08984375" style="1" customWidth="1"/>
    <col min="4" max="4" width="10.08984375" style="1" customWidth="1"/>
    <col min="5" max="5" width="8.6328125" style="1" bestFit="1" customWidth="1"/>
    <col min="6" max="6" width="20.08984375" style="1" customWidth="1"/>
    <col min="7" max="7" width="14.54296875" style="1" customWidth="1"/>
    <col min="8" max="10" width="17.453125" style="1" customWidth="1"/>
    <col min="11" max="11" width="21.08984375" style="1" customWidth="1"/>
    <col min="12" max="12" width="16.54296875" style="1" customWidth="1"/>
    <col min="13" max="13" width="12.453125" style="1" bestFit="1" customWidth="1"/>
    <col min="14" max="14" width="16.90625" style="1" bestFit="1" customWidth="1"/>
    <col min="15" max="15" width="14" style="1" bestFit="1" customWidth="1"/>
    <col min="16" max="16" width="15.6328125" style="1" bestFit="1" customWidth="1"/>
    <col min="17" max="16384" width="9.08984375" style="1"/>
  </cols>
  <sheetData>
    <row r="1" spans="1:27" x14ac:dyDescent="0.35">
      <c r="B1" s="2"/>
    </row>
    <row r="2" spans="1:27" x14ac:dyDescent="0.35">
      <c r="A2" s="3"/>
      <c r="B2" s="3"/>
      <c r="C2" s="3"/>
      <c r="D2" s="3"/>
      <c r="E2" s="3"/>
      <c r="K2" s="4" t="s">
        <v>0</v>
      </c>
      <c r="L2" s="5" t="s">
        <v>89</v>
      </c>
    </row>
    <row r="3" spans="1:27" ht="18" x14ac:dyDescent="0.35">
      <c r="A3" s="3"/>
      <c r="C3" s="6"/>
      <c r="D3" s="6"/>
      <c r="E3" s="6"/>
      <c r="F3" s="6"/>
      <c r="G3" s="6"/>
      <c r="H3" s="6"/>
      <c r="I3" s="6"/>
      <c r="J3" s="6"/>
      <c r="K3" s="4" t="s">
        <v>1</v>
      </c>
      <c r="L3" s="7" t="s">
        <v>90</v>
      </c>
    </row>
    <row r="4" spans="1:27" x14ac:dyDescent="0.35">
      <c r="B4" s="378" t="s">
        <v>2</v>
      </c>
      <c r="C4" s="378"/>
      <c r="D4" s="378"/>
      <c r="E4" s="378"/>
      <c r="F4" s="378"/>
      <c r="G4" s="378"/>
      <c r="H4" s="378"/>
      <c r="I4" s="378"/>
      <c r="K4" s="4" t="s">
        <v>3</v>
      </c>
      <c r="L4" s="7">
        <v>3</v>
      </c>
    </row>
    <row r="5" spans="1:27" ht="18" customHeight="1" x14ac:dyDescent="0.35">
      <c r="B5" s="378"/>
      <c r="C5" s="378"/>
      <c r="D5" s="378"/>
      <c r="E5" s="378"/>
      <c r="F5" s="378"/>
      <c r="G5" s="378"/>
      <c r="H5" s="378"/>
      <c r="I5" s="378"/>
      <c r="J5" s="6"/>
      <c r="K5" s="4" t="s">
        <v>4</v>
      </c>
      <c r="L5" s="7" t="s">
        <v>129</v>
      </c>
    </row>
    <row r="6" spans="1:27" ht="15" customHeight="1" x14ac:dyDescent="0.35">
      <c r="B6" s="378"/>
      <c r="C6" s="378"/>
      <c r="D6" s="378"/>
      <c r="E6" s="378"/>
      <c r="F6" s="378"/>
      <c r="G6" s="378"/>
      <c r="H6" s="378"/>
      <c r="I6" s="378"/>
      <c r="J6" s="6"/>
      <c r="K6" s="4" t="s">
        <v>5</v>
      </c>
      <c r="L6" s="5" t="s">
        <v>116</v>
      </c>
    </row>
    <row r="7" spans="1:27" x14ac:dyDescent="0.35">
      <c r="B7" s="8"/>
      <c r="K7" s="4"/>
      <c r="L7" s="9"/>
    </row>
    <row r="8" spans="1:27" x14ac:dyDescent="0.35">
      <c r="B8" s="8"/>
      <c r="K8" s="4" t="s">
        <v>6</v>
      </c>
      <c r="L8" s="5" t="s">
        <v>91</v>
      </c>
    </row>
    <row r="9" spans="1:27" x14ac:dyDescent="0.35">
      <c r="B9" s="8"/>
      <c r="K9" s="10"/>
    </row>
    <row r="10" spans="1:27" ht="15" thickBot="1" x14ac:dyDescent="0.4">
      <c r="A10" s="11"/>
      <c r="B10" s="12"/>
      <c r="C10" s="13"/>
      <c r="D10" s="14"/>
      <c r="E10" s="14"/>
      <c r="F10" s="14"/>
      <c r="G10" s="11"/>
      <c r="H10" s="11"/>
      <c r="I10" s="11"/>
      <c r="J10" s="11"/>
      <c r="K10" s="11"/>
      <c r="L10" s="14"/>
      <c r="Q10" s="15"/>
      <c r="R10" s="15"/>
      <c r="S10" s="15"/>
      <c r="T10" s="15"/>
      <c r="U10" s="15"/>
      <c r="V10" s="15"/>
      <c r="Y10" s="16"/>
      <c r="Z10" s="16"/>
      <c r="AA10" s="16"/>
    </row>
    <row r="11" spans="1:27" ht="15.5" x14ac:dyDescent="0.35">
      <c r="A11" s="17"/>
      <c r="B11" s="18"/>
      <c r="C11" s="15"/>
      <c r="D11" s="15"/>
      <c r="E11" s="15"/>
      <c r="F11" s="15"/>
      <c r="G11" s="16"/>
      <c r="H11" s="15"/>
      <c r="I11" s="15"/>
      <c r="J11" s="15"/>
      <c r="K11" s="15"/>
      <c r="L11" s="19"/>
      <c r="M11" s="20"/>
      <c r="N11" s="18"/>
      <c r="O11" s="15"/>
      <c r="P11" s="15"/>
      <c r="Q11" s="15"/>
      <c r="R11" s="15"/>
      <c r="S11" s="15"/>
      <c r="T11" s="15"/>
      <c r="U11" s="15"/>
      <c r="V11" s="15"/>
      <c r="Y11" s="16"/>
      <c r="Z11" s="16"/>
      <c r="AA11" s="16"/>
    </row>
    <row r="12" spans="1:27" ht="15.5" x14ac:dyDescent="0.35">
      <c r="A12" s="19" t="s">
        <v>7</v>
      </c>
      <c r="B12" s="20" t="s">
        <v>8</v>
      </c>
      <c r="C12" s="18"/>
      <c r="D12" s="15"/>
      <c r="E12" s="15"/>
      <c r="F12" s="15"/>
      <c r="G12" s="16"/>
      <c r="H12" s="15"/>
      <c r="I12" s="15"/>
      <c r="J12" s="15"/>
      <c r="K12" s="15"/>
      <c r="L12" s="19"/>
      <c r="M12" s="20"/>
      <c r="N12" s="18"/>
      <c r="O12" s="15"/>
      <c r="P12" s="15"/>
      <c r="Q12" s="15"/>
      <c r="R12" s="15"/>
      <c r="S12" s="15"/>
      <c r="T12" s="15"/>
      <c r="U12" s="15"/>
      <c r="V12" s="15"/>
      <c r="Y12" s="16"/>
      <c r="Z12" s="16"/>
      <c r="AA12" s="16"/>
    </row>
    <row r="13" spans="1:27" ht="16" thickBot="1" x14ac:dyDescent="0.4">
      <c r="A13" s="17"/>
      <c r="B13" s="18"/>
      <c r="C13" s="15"/>
      <c r="D13" s="15"/>
      <c r="E13" s="15"/>
      <c r="F13" s="15"/>
      <c r="G13" s="16"/>
      <c r="H13" s="15"/>
      <c r="I13" s="15"/>
      <c r="J13" s="15"/>
      <c r="K13" s="15"/>
      <c r="L13" s="19"/>
      <c r="M13" s="20"/>
      <c r="N13" s="18"/>
      <c r="O13" s="15"/>
      <c r="P13" s="15"/>
      <c r="Q13" s="15"/>
      <c r="R13" s="15"/>
      <c r="S13" s="15"/>
      <c r="T13" s="15"/>
      <c r="U13" s="15"/>
      <c r="V13" s="15"/>
      <c r="Y13" s="16"/>
      <c r="Z13" s="16"/>
      <c r="AA13" s="16"/>
    </row>
    <row r="14" spans="1:27" ht="15" thickBot="1" x14ac:dyDescent="0.4">
      <c r="A14" s="16"/>
      <c r="B14" s="21" t="s">
        <v>9</v>
      </c>
      <c r="C14" s="21"/>
      <c r="D14" s="21"/>
      <c r="E14" s="21"/>
      <c r="F14" s="16"/>
      <c r="G14" s="22"/>
      <c r="H14" s="23"/>
      <c r="J14" s="24"/>
      <c r="K14" s="24"/>
      <c r="L14" s="10"/>
      <c r="N14" s="25"/>
      <c r="O14" s="25"/>
      <c r="P14" s="16"/>
    </row>
    <row r="15" spans="1:27" x14ac:dyDescent="0.35">
      <c r="A15" s="19"/>
      <c r="B15" s="26" t="s">
        <v>10</v>
      </c>
      <c r="C15" s="21" t="s">
        <v>11</v>
      </c>
      <c r="D15" s="21"/>
      <c r="E15" s="21"/>
      <c r="F15" s="27"/>
      <c r="G15" s="28" t="s">
        <v>12</v>
      </c>
      <c r="H15" s="29" t="s">
        <v>13</v>
      </c>
      <c r="J15" s="30"/>
      <c r="K15" s="30"/>
      <c r="L15" s="10"/>
      <c r="N15" s="25"/>
      <c r="O15" s="25"/>
      <c r="P15" s="16"/>
    </row>
    <row r="16" spans="1:27" ht="15" thickBot="1" x14ac:dyDescent="0.4">
      <c r="A16" s="16"/>
      <c r="B16" s="31"/>
      <c r="C16" s="16"/>
      <c r="D16" s="21"/>
      <c r="E16" s="21"/>
      <c r="F16" s="16"/>
      <c r="G16" s="32"/>
      <c r="H16" s="33"/>
      <c r="J16" s="30"/>
      <c r="K16" s="30"/>
      <c r="L16" s="10"/>
      <c r="N16" s="25"/>
      <c r="O16" s="25"/>
      <c r="P16" s="16"/>
    </row>
    <row r="17" spans="1:16" ht="29.25" customHeight="1" x14ac:dyDescent="0.35">
      <c r="A17" s="16"/>
      <c r="B17" s="34" t="s">
        <v>14</v>
      </c>
      <c r="C17" s="379" t="s">
        <v>15</v>
      </c>
      <c r="D17" s="380"/>
      <c r="E17" s="381"/>
      <c r="F17" s="35"/>
      <c r="G17" s="36">
        <v>60.686532</v>
      </c>
      <c r="H17" s="37">
        <f>G17</f>
        <v>60.686532</v>
      </c>
      <c r="J17" s="38"/>
      <c r="K17" s="38"/>
      <c r="L17" s="10"/>
      <c r="N17" s="16"/>
      <c r="O17" s="16"/>
      <c r="P17" s="16"/>
    </row>
    <row r="18" spans="1:16" ht="32.25" customHeight="1" x14ac:dyDescent="0.35">
      <c r="A18" s="16"/>
      <c r="B18" s="34" t="s">
        <v>16</v>
      </c>
      <c r="C18" s="379" t="s">
        <v>17</v>
      </c>
      <c r="D18" s="380"/>
      <c r="E18" s="381"/>
      <c r="F18" s="39"/>
      <c r="G18" s="40">
        <v>40.617215999999999</v>
      </c>
      <c r="H18" s="41">
        <f>G18</f>
        <v>40.617215999999999</v>
      </c>
      <c r="I18" s="42"/>
      <c r="J18" s="38"/>
      <c r="K18" s="38"/>
      <c r="L18" s="10"/>
      <c r="N18" s="16"/>
      <c r="O18" s="16"/>
      <c r="P18" s="16"/>
    </row>
    <row r="19" spans="1:16" x14ac:dyDescent="0.35">
      <c r="A19" s="16"/>
      <c r="B19" s="34" t="s">
        <v>18</v>
      </c>
      <c r="C19" s="382"/>
      <c r="D19" s="383"/>
      <c r="E19" s="384"/>
      <c r="F19" s="39"/>
      <c r="G19" s="43"/>
      <c r="H19" s="41"/>
      <c r="J19" s="44"/>
      <c r="K19" s="38"/>
      <c r="L19" s="10"/>
      <c r="N19" s="16"/>
      <c r="O19" s="16"/>
      <c r="P19" s="16"/>
    </row>
    <row r="20" spans="1:16" ht="40.65" customHeight="1" x14ac:dyDescent="0.35">
      <c r="A20" s="16"/>
      <c r="B20" s="45" t="s">
        <v>19</v>
      </c>
      <c r="C20" s="379" t="s">
        <v>20</v>
      </c>
      <c r="D20" s="380"/>
      <c r="E20" s="381"/>
      <c r="F20" s="39"/>
      <c r="G20" s="46">
        <f>SUM(G17:G18)</f>
        <v>101.303748</v>
      </c>
      <c r="H20" s="47">
        <f>SUM(H17:H19)</f>
        <v>101.303748</v>
      </c>
      <c r="J20" s="48"/>
      <c r="K20" s="48"/>
      <c r="L20" s="10"/>
      <c r="N20" s="16"/>
      <c r="O20" s="16"/>
      <c r="P20" s="16"/>
    </row>
    <row r="21" spans="1:16" ht="15" thickBot="1" x14ac:dyDescent="0.4">
      <c r="A21" s="11"/>
      <c r="B21" s="11"/>
      <c r="C21" s="11"/>
      <c r="D21" s="11"/>
      <c r="E21" s="11"/>
      <c r="F21" s="11"/>
      <c r="G21" s="11"/>
      <c r="H21" s="11"/>
      <c r="I21" s="11"/>
      <c r="J21" s="11"/>
      <c r="K21" s="11"/>
      <c r="L21" s="11"/>
      <c r="M21" s="16"/>
      <c r="N21" s="16"/>
      <c r="O21" s="16"/>
      <c r="P21" s="16"/>
    </row>
    <row r="22" spans="1:16" x14ac:dyDescent="0.35">
      <c r="A22" s="16"/>
      <c r="B22" s="16"/>
      <c r="C22" s="16"/>
      <c r="D22" s="16"/>
      <c r="E22" s="16"/>
      <c r="F22" s="16"/>
      <c r="G22" s="16"/>
      <c r="H22" s="16"/>
      <c r="I22" s="16"/>
      <c r="J22" s="16"/>
      <c r="K22" s="16"/>
      <c r="L22" s="16"/>
      <c r="M22" s="16"/>
      <c r="N22" s="16"/>
      <c r="O22" s="16"/>
      <c r="P22" s="16"/>
    </row>
    <row r="23" spans="1:16" ht="15.75" customHeight="1" outlineLevel="1" x14ac:dyDescent="0.35">
      <c r="A23" s="19" t="s">
        <v>21</v>
      </c>
      <c r="B23" s="20" t="s">
        <v>22</v>
      </c>
      <c r="C23" s="16"/>
      <c r="D23" s="16"/>
      <c r="E23" s="16"/>
      <c r="F23" s="16"/>
      <c r="G23" s="16"/>
      <c r="H23" s="16"/>
      <c r="I23" s="16"/>
      <c r="J23" s="16"/>
      <c r="K23" s="16"/>
      <c r="L23" s="16"/>
      <c r="M23" s="16"/>
      <c r="N23" s="16"/>
      <c r="O23" s="16"/>
      <c r="P23" s="16"/>
    </row>
    <row r="24" spans="1:16" ht="15" customHeight="1" outlineLevel="1" x14ac:dyDescent="0.35">
      <c r="A24" s="16"/>
      <c r="B24" s="49" t="s">
        <v>23</v>
      </c>
      <c r="C24" s="16"/>
      <c r="D24" s="16"/>
      <c r="E24" s="16"/>
      <c r="F24" s="16"/>
      <c r="G24" s="16"/>
      <c r="H24" s="16"/>
      <c r="I24" s="16"/>
      <c r="J24" s="16"/>
      <c r="K24" s="16"/>
      <c r="L24" s="16"/>
      <c r="M24" s="16"/>
      <c r="N24" s="16"/>
      <c r="O24" s="16"/>
      <c r="P24" s="16"/>
    </row>
    <row r="25" spans="1:16" ht="15" customHeight="1" outlineLevel="1" x14ac:dyDescent="0.35">
      <c r="A25" s="16"/>
      <c r="B25" s="49"/>
      <c r="C25" s="16"/>
      <c r="D25" s="16"/>
      <c r="E25" s="16"/>
      <c r="F25" s="16"/>
      <c r="G25" s="16"/>
      <c r="H25" s="16"/>
      <c r="I25" s="16"/>
      <c r="J25" s="16"/>
      <c r="K25" s="16"/>
      <c r="L25" s="16"/>
      <c r="M25" s="16"/>
      <c r="N25" s="16"/>
      <c r="O25" s="16"/>
      <c r="P25" s="16"/>
    </row>
    <row r="26" spans="1:16" ht="15" customHeight="1" outlineLevel="1" x14ac:dyDescent="0.35">
      <c r="A26" s="16"/>
      <c r="B26" s="50" t="s">
        <v>24</v>
      </c>
      <c r="E26" s="51"/>
      <c r="F26" s="52"/>
      <c r="G26" s="377" t="s">
        <v>92</v>
      </c>
      <c r="H26" s="377"/>
      <c r="I26" s="377"/>
      <c r="J26" s="377"/>
      <c r="K26" s="377"/>
      <c r="L26" s="377"/>
      <c r="M26" s="16"/>
      <c r="N26" s="16"/>
      <c r="O26" s="16"/>
      <c r="P26" s="16"/>
    </row>
    <row r="27" spans="1:16" ht="15" customHeight="1" outlineLevel="1" x14ac:dyDescent="0.35">
      <c r="A27" s="16"/>
      <c r="B27" s="53" t="s">
        <v>25</v>
      </c>
      <c r="C27" s="54"/>
      <c r="D27" s="54" t="s">
        <v>26</v>
      </c>
      <c r="E27" s="55" t="s">
        <v>27</v>
      </c>
      <c r="F27" s="56"/>
      <c r="G27" s="56"/>
      <c r="H27" s="56"/>
      <c r="I27" s="56"/>
      <c r="J27" s="56"/>
      <c r="K27" s="56"/>
      <c r="L27" s="56"/>
      <c r="M27" s="16"/>
      <c r="N27" s="16"/>
      <c r="O27" s="16"/>
      <c r="P27" s="16"/>
    </row>
    <row r="28" spans="1:16" ht="42.75" customHeight="1" outlineLevel="1" x14ac:dyDescent="0.35">
      <c r="A28" s="16"/>
      <c r="B28" s="57" t="s">
        <v>28</v>
      </c>
      <c r="C28" s="58" t="s">
        <v>29</v>
      </c>
      <c r="D28" s="58" t="s">
        <v>30</v>
      </c>
      <c r="E28" s="59" t="s">
        <v>30</v>
      </c>
      <c r="F28" s="60" t="s">
        <v>31</v>
      </c>
      <c r="G28" s="60"/>
      <c r="H28" s="60" t="s">
        <v>32</v>
      </c>
      <c r="I28" s="60" t="s">
        <v>33</v>
      </c>
      <c r="J28" s="60" t="s">
        <v>34</v>
      </c>
      <c r="K28" s="60" t="s">
        <v>35</v>
      </c>
      <c r="L28" s="216" t="s">
        <v>36</v>
      </c>
      <c r="M28" s="16"/>
      <c r="N28" s="16"/>
      <c r="O28" s="16"/>
      <c r="P28" s="16"/>
    </row>
    <row r="29" spans="1:16" ht="15" customHeight="1" outlineLevel="1" x14ac:dyDescent="0.35">
      <c r="A29" s="16"/>
      <c r="B29" s="61" t="s">
        <v>37</v>
      </c>
      <c r="C29" s="62" t="s">
        <v>38</v>
      </c>
      <c r="D29" s="62">
        <v>4006</v>
      </c>
      <c r="E29" s="63">
        <v>4705</v>
      </c>
      <c r="F29" s="64">
        <v>0</v>
      </c>
      <c r="G29" s="65"/>
      <c r="H29" s="64">
        <v>63861825.356139004</v>
      </c>
      <c r="I29" s="64">
        <v>5149370525.6477785</v>
      </c>
      <c r="J29" s="66">
        <f t="shared" ref="J29:J39" si="0">+$G$17/1000</f>
        <v>6.0686532000000001E-2</v>
      </c>
      <c r="K29" s="66">
        <f t="shared" ref="K29:K39" si="1">+$H$20/1000</f>
        <v>0.101303748</v>
      </c>
      <c r="L29" s="67">
        <f t="shared" ref="L29:L39" si="2">(+F29+H29)*J29+(I29*K29)</f>
        <v>525526086.79690385</v>
      </c>
      <c r="M29" s="16"/>
      <c r="N29" s="68"/>
      <c r="O29" s="69"/>
      <c r="P29" s="69"/>
    </row>
    <row r="30" spans="1:16" ht="15" customHeight="1" outlineLevel="1" x14ac:dyDescent="0.35">
      <c r="A30" s="16"/>
      <c r="B30" s="61" t="s">
        <v>39</v>
      </c>
      <c r="C30" s="62" t="s">
        <v>38</v>
      </c>
      <c r="D30" s="62">
        <v>4006</v>
      </c>
      <c r="E30" s="63">
        <v>4705</v>
      </c>
      <c r="F30" s="64">
        <v>0</v>
      </c>
      <c r="G30" s="65"/>
      <c r="H30" s="64">
        <v>447000.43791956187</v>
      </c>
      <c r="I30" s="64">
        <v>330906851.69713366</v>
      </c>
      <c r="J30" s="66">
        <f t="shared" si="0"/>
        <v>6.0686532000000001E-2</v>
      </c>
      <c r="K30" s="66">
        <f t="shared" si="1"/>
        <v>0.101303748</v>
      </c>
      <c r="L30" s="67">
        <f t="shared" si="2"/>
        <v>33549231.222179618</v>
      </c>
      <c r="M30" s="16"/>
      <c r="N30" s="68"/>
      <c r="O30" s="69"/>
      <c r="P30" s="69"/>
    </row>
    <row r="31" spans="1:16" ht="15" customHeight="1" outlineLevel="1" x14ac:dyDescent="0.35">
      <c r="A31" s="16"/>
      <c r="B31" s="61" t="s">
        <v>40</v>
      </c>
      <c r="C31" s="62" t="s">
        <v>38</v>
      </c>
      <c r="D31" s="62">
        <v>4010</v>
      </c>
      <c r="E31" s="63">
        <v>4705</v>
      </c>
      <c r="F31" s="64">
        <v>304108.652513579</v>
      </c>
      <c r="G31" s="65"/>
      <c r="H31" s="64">
        <v>317370743.95479304</v>
      </c>
      <c r="I31" s="64">
        <v>2035404530.2401392</v>
      </c>
      <c r="J31" s="66">
        <f t="shared" si="0"/>
        <v>6.0686532000000001E-2</v>
      </c>
      <c r="K31" s="66">
        <f t="shared" si="1"/>
        <v>0.101303748</v>
      </c>
      <c r="L31" s="67">
        <f t="shared" si="2"/>
        <v>225472692.71785405</v>
      </c>
      <c r="M31" s="16"/>
      <c r="N31" s="68"/>
      <c r="O31" s="69"/>
      <c r="P31" s="69"/>
    </row>
    <row r="32" spans="1:16" ht="15" customHeight="1" outlineLevel="1" x14ac:dyDescent="0.35">
      <c r="A32" s="16"/>
      <c r="B32" s="61" t="s">
        <v>41</v>
      </c>
      <c r="C32" s="62" t="s">
        <v>38</v>
      </c>
      <c r="D32" s="62">
        <v>4035</v>
      </c>
      <c r="E32" s="63">
        <v>4705</v>
      </c>
      <c r="F32" s="64">
        <v>671669985.81582296</v>
      </c>
      <c r="G32" s="65"/>
      <c r="H32" s="64">
        <v>5424345311.4285793</v>
      </c>
      <c r="I32" s="64">
        <v>3163252265.7125669</v>
      </c>
      <c r="J32" s="66">
        <f t="shared" si="0"/>
        <v>6.0686532000000001E-2</v>
      </c>
      <c r="K32" s="66">
        <f t="shared" si="1"/>
        <v>0.101303748</v>
      </c>
      <c r="L32" s="67">
        <f t="shared" si="2"/>
        <v>690395337.79488683</v>
      </c>
      <c r="M32" s="16"/>
      <c r="N32" s="68"/>
      <c r="O32" s="69"/>
      <c r="P32" s="69"/>
    </row>
    <row r="33" spans="1:16" ht="15" customHeight="1" outlineLevel="1" x14ac:dyDescent="0.35">
      <c r="A33" s="16"/>
      <c r="B33" s="61" t="s">
        <v>42</v>
      </c>
      <c r="C33" s="62" t="s">
        <v>38</v>
      </c>
      <c r="D33" s="62">
        <v>4035</v>
      </c>
      <c r="E33" s="63">
        <v>4705</v>
      </c>
      <c r="F33" s="64">
        <v>3534803287.8102326</v>
      </c>
      <c r="G33" s="65"/>
      <c r="H33" s="64">
        <v>702183651.17734313</v>
      </c>
      <c r="I33" s="64">
        <v>115450047.51651128</v>
      </c>
      <c r="J33" s="66">
        <f t="shared" si="0"/>
        <v>6.0686532000000001E-2</v>
      </c>
      <c r="K33" s="66">
        <f t="shared" si="1"/>
        <v>0.101303748</v>
      </c>
      <c r="L33" s="67">
        <f t="shared" si="2"/>
        <v>268823565.97665226</v>
      </c>
      <c r="M33" s="16"/>
      <c r="N33" s="68"/>
      <c r="O33" s="69"/>
      <c r="P33" s="69"/>
    </row>
    <row r="34" spans="1:16" ht="15" customHeight="1" outlineLevel="1" x14ac:dyDescent="0.35">
      <c r="A34" s="16"/>
      <c r="B34" s="61" t="s">
        <v>43</v>
      </c>
      <c r="C34" s="62" t="s">
        <v>38</v>
      </c>
      <c r="D34" s="62">
        <v>4020</v>
      </c>
      <c r="E34" s="63">
        <v>4705</v>
      </c>
      <c r="F34" s="64">
        <v>1585748822.8953786</v>
      </c>
      <c r="G34" s="65"/>
      <c r="H34" s="64">
        <v>212383617.06977299</v>
      </c>
      <c r="I34" s="64">
        <v>3.1494396081482912E-2</v>
      </c>
      <c r="J34" s="66">
        <f t="shared" si="0"/>
        <v>6.0686532000000001E-2</v>
      </c>
      <c r="K34" s="66">
        <f t="shared" si="1"/>
        <v>0.101303748</v>
      </c>
      <c r="L34" s="67">
        <f t="shared" si="2"/>
        <v>109122421.86137375</v>
      </c>
      <c r="M34" s="16"/>
      <c r="N34" s="68"/>
      <c r="O34" s="69"/>
      <c r="P34" s="69"/>
    </row>
    <row r="35" spans="1:16" ht="15" customHeight="1" outlineLevel="1" x14ac:dyDescent="0.35">
      <c r="A35" s="16"/>
      <c r="B35" s="61" t="s">
        <v>44</v>
      </c>
      <c r="C35" s="62" t="s">
        <v>38</v>
      </c>
      <c r="D35" s="62">
        <v>4025</v>
      </c>
      <c r="E35" s="63">
        <v>4705</v>
      </c>
      <c r="F35" s="64">
        <v>0</v>
      </c>
      <c r="G35" s="65"/>
      <c r="H35" s="64">
        <v>107643482.30851135</v>
      </c>
      <c r="I35" s="64">
        <v>0</v>
      </c>
      <c r="J35" s="66">
        <f t="shared" si="0"/>
        <v>6.0686532000000001E-2</v>
      </c>
      <c r="K35" s="66">
        <f t="shared" si="1"/>
        <v>0.101303748</v>
      </c>
      <c r="L35" s="67">
        <f t="shared" si="2"/>
        <v>6532509.6337069077</v>
      </c>
      <c r="M35" s="16"/>
      <c r="N35" s="68"/>
      <c r="O35" s="69"/>
      <c r="P35" s="69"/>
    </row>
    <row r="36" spans="1:16" ht="15" customHeight="1" outlineLevel="1" x14ac:dyDescent="0.35">
      <c r="A36" s="16"/>
      <c r="B36" s="61" t="s">
        <v>45</v>
      </c>
      <c r="C36" s="62" t="s">
        <v>38</v>
      </c>
      <c r="D36" s="62">
        <v>4025</v>
      </c>
      <c r="E36" s="63">
        <v>4705</v>
      </c>
      <c r="F36" s="64">
        <v>0</v>
      </c>
      <c r="G36" s="65"/>
      <c r="H36" s="64">
        <v>27642.124227026452</v>
      </c>
      <c r="I36" s="64">
        <v>43557560.976532914</v>
      </c>
      <c r="J36" s="66">
        <f t="shared" si="0"/>
        <v>6.0686532000000001E-2</v>
      </c>
      <c r="K36" s="66">
        <f t="shared" si="1"/>
        <v>0.101303748</v>
      </c>
      <c r="L36" s="67">
        <f t="shared" si="2"/>
        <v>4414221.6853177762</v>
      </c>
      <c r="M36" s="16"/>
      <c r="N36" s="68"/>
      <c r="O36" s="69"/>
      <c r="P36" s="69"/>
    </row>
    <row r="37" spans="1:16" ht="15" customHeight="1" outlineLevel="1" x14ac:dyDescent="0.35">
      <c r="A37" s="16"/>
      <c r="B37" s="61"/>
      <c r="C37" s="62" t="s">
        <v>38</v>
      </c>
      <c r="D37" s="62">
        <v>4025</v>
      </c>
      <c r="E37" s="63">
        <v>4705</v>
      </c>
      <c r="F37" s="64"/>
      <c r="G37" s="65"/>
      <c r="H37" s="64"/>
      <c r="I37" s="64"/>
      <c r="J37" s="66">
        <f t="shared" si="0"/>
        <v>6.0686532000000001E-2</v>
      </c>
      <c r="K37" s="66">
        <f t="shared" si="1"/>
        <v>0.101303748</v>
      </c>
      <c r="L37" s="67">
        <f t="shared" si="2"/>
        <v>0</v>
      </c>
      <c r="M37" s="16"/>
      <c r="N37" s="68"/>
      <c r="O37" s="69"/>
      <c r="P37" s="69"/>
    </row>
    <row r="38" spans="1:16" ht="15" customHeight="1" outlineLevel="1" x14ac:dyDescent="0.35">
      <c r="A38" s="16"/>
      <c r="B38" s="61"/>
      <c r="C38" s="62" t="s">
        <v>38</v>
      </c>
      <c r="D38" s="62">
        <v>4025</v>
      </c>
      <c r="E38" s="63">
        <v>4705</v>
      </c>
      <c r="F38" s="64"/>
      <c r="G38" s="65"/>
      <c r="H38" s="64"/>
      <c r="I38" s="64"/>
      <c r="J38" s="66">
        <f t="shared" si="0"/>
        <v>6.0686532000000001E-2</v>
      </c>
      <c r="K38" s="66">
        <f t="shared" si="1"/>
        <v>0.101303748</v>
      </c>
      <c r="L38" s="67">
        <f t="shared" si="2"/>
        <v>0</v>
      </c>
      <c r="M38" s="16"/>
      <c r="N38" s="68"/>
      <c r="O38" s="69"/>
      <c r="P38" s="69"/>
    </row>
    <row r="39" spans="1:16" ht="15" customHeight="1" outlineLevel="1" x14ac:dyDescent="0.35">
      <c r="A39" s="16"/>
      <c r="B39" s="61"/>
      <c r="C39" s="62" t="s">
        <v>38</v>
      </c>
      <c r="D39" s="62">
        <v>4025</v>
      </c>
      <c r="E39" s="63">
        <v>4705</v>
      </c>
      <c r="F39" s="64"/>
      <c r="G39" s="65"/>
      <c r="H39" s="64"/>
      <c r="I39" s="64"/>
      <c r="J39" s="66">
        <f t="shared" si="0"/>
        <v>6.0686532000000001E-2</v>
      </c>
      <c r="K39" s="66">
        <f t="shared" si="1"/>
        <v>0.101303748</v>
      </c>
      <c r="L39" s="67">
        <f t="shared" si="2"/>
        <v>0</v>
      </c>
      <c r="M39" s="16"/>
      <c r="N39" s="68"/>
      <c r="O39" s="69"/>
      <c r="P39" s="69"/>
    </row>
    <row r="40" spans="1:16" ht="15" customHeight="1" outlineLevel="1" x14ac:dyDescent="0.35">
      <c r="A40" s="16"/>
      <c r="B40" s="70" t="s">
        <v>46</v>
      </c>
      <c r="C40" s="71"/>
      <c r="D40" s="72"/>
      <c r="E40" s="73"/>
      <c r="F40" s="74">
        <f>SUM(F29:F39)</f>
        <v>5792526205.1739483</v>
      </c>
      <c r="G40" s="75"/>
      <c r="H40" s="74">
        <f>SUM(H29:H39)</f>
        <v>6828263273.8572855</v>
      </c>
      <c r="I40" s="74">
        <f>SUM(I29:I39)</f>
        <v>10837941781.822157</v>
      </c>
      <c r="J40" s="76"/>
      <c r="K40" s="74"/>
      <c r="L40" s="77">
        <f>SUM(L29:L39)</f>
        <v>1863836067.688875</v>
      </c>
      <c r="M40" s="16"/>
      <c r="N40" s="68"/>
      <c r="O40" s="69"/>
      <c r="P40" s="69"/>
    </row>
    <row r="41" spans="1:16" ht="15" customHeight="1" outlineLevel="1" x14ac:dyDescent="0.35">
      <c r="A41" s="16"/>
      <c r="B41" s="49"/>
      <c r="C41" s="16"/>
      <c r="D41" s="16"/>
      <c r="E41" s="16"/>
      <c r="F41" s="78"/>
      <c r="G41" s="16"/>
      <c r="H41" s="79"/>
      <c r="I41" s="16"/>
      <c r="J41" s="16"/>
      <c r="K41" s="16"/>
      <c r="L41" s="16"/>
      <c r="M41" s="16"/>
      <c r="N41" s="16"/>
      <c r="O41" s="16"/>
      <c r="P41" s="16"/>
    </row>
    <row r="42" spans="1:16" ht="15" customHeight="1" outlineLevel="1" x14ac:dyDescent="0.35">
      <c r="A42" s="16"/>
      <c r="B42" s="80"/>
      <c r="C42" s="16"/>
      <c r="D42" s="16"/>
      <c r="E42" s="16"/>
      <c r="F42" s="81"/>
      <c r="G42" s="81"/>
      <c r="H42" s="16"/>
      <c r="I42" s="16"/>
      <c r="J42" s="16"/>
      <c r="K42" s="16"/>
      <c r="L42" s="16"/>
      <c r="M42" s="16"/>
      <c r="N42" s="16"/>
      <c r="O42" s="16"/>
      <c r="P42" s="16"/>
    </row>
    <row r="43" spans="1:16" ht="15.75" customHeight="1" outlineLevel="1" x14ac:dyDescent="0.35">
      <c r="A43" s="16"/>
      <c r="B43" s="50" t="s">
        <v>47</v>
      </c>
      <c r="E43" s="51"/>
      <c r="F43" s="82"/>
      <c r="G43" s="377">
        <v>2025</v>
      </c>
      <c r="H43" s="377"/>
      <c r="I43" s="377"/>
      <c r="J43" s="377"/>
      <c r="K43" s="377"/>
      <c r="L43" s="377"/>
      <c r="M43" s="16"/>
      <c r="N43" s="16"/>
      <c r="O43" s="16"/>
      <c r="P43" s="16"/>
    </row>
    <row r="44" spans="1:16" ht="15" customHeight="1" outlineLevel="1" x14ac:dyDescent="0.35">
      <c r="A44" s="16"/>
      <c r="B44" s="53" t="s">
        <v>25</v>
      </c>
      <c r="C44" s="58"/>
      <c r="D44" s="54" t="s">
        <v>26</v>
      </c>
      <c r="E44" s="55" t="s">
        <v>27</v>
      </c>
      <c r="F44" s="83"/>
      <c r="G44" s="84" t="s">
        <v>48</v>
      </c>
      <c r="H44" s="85"/>
      <c r="I44" s="85"/>
      <c r="J44" s="86"/>
      <c r="K44" s="87" t="s">
        <v>49</v>
      </c>
      <c r="L44" s="88" t="s">
        <v>36</v>
      </c>
      <c r="M44" s="16"/>
      <c r="N44" s="16"/>
      <c r="O44" s="16"/>
      <c r="P44" s="16"/>
    </row>
    <row r="45" spans="1:16" ht="15" customHeight="1" outlineLevel="1" x14ac:dyDescent="0.35">
      <c r="A45" s="16"/>
      <c r="B45" s="61" t="str">
        <f>+B31</f>
        <v>GS&lt;50 kW</v>
      </c>
      <c r="C45" s="62"/>
      <c r="D45" s="62">
        <f>+D32</f>
        <v>4035</v>
      </c>
      <c r="E45" s="63">
        <v>4707</v>
      </c>
      <c r="F45" s="89"/>
      <c r="G45" s="90">
        <f>F31</f>
        <v>304108.652513579</v>
      </c>
      <c r="H45" s="85"/>
      <c r="I45" s="85"/>
      <c r="J45" s="91"/>
      <c r="K45" s="92">
        <v>5.8158359999999999E-2</v>
      </c>
      <c r="L45" s="93">
        <f>+K45*G45</f>
        <v>17686.460491999631</v>
      </c>
      <c r="M45" s="16"/>
      <c r="N45" s="94"/>
      <c r="O45" s="16"/>
      <c r="P45" s="16"/>
    </row>
    <row r="46" spans="1:16" ht="15" customHeight="1" outlineLevel="1" x14ac:dyDescent="0.35">
      <c r="A46" s="16"/>
      <c r="B46" s="61" t="str">
        <f t="shared" ref="B46:B48" si="3">+B32</f>
        <v>GS 50-999 kW</v>
      </c>
      <c r="C46" s="62"/>
      <c r="D46" s="62">
        <f>+D33</f>
        <v>4035</v>
      </c>
      <c r="E46" s="63">
        <v>4707</v>
      </c>
      <c r="F46" s="89"/>
      <c r="G46" s="90">
        <f t="shared" ref="G46:G48" si="4">F32</f>
        <v>671669985.81582296</v>
      </c>
      <c r="H46" s="85"/>
      <c r="I46" s="85"/>
      <c r="J46" s="91"/>
      <c r="K46" s="92">
        <f>+K45</f>
        <v>5.8158359999999999E-2</v>
      </c>
      <c r="L46" s="93">
        <f>+K46*G46</f>
        <v>39063224.836271524</v>
      </c>
      <c r="M46" s="16"/>
      <c r="N46" s="94"/>
      <c r="O46" s="16"/>
      <c r="P46" s="16"/>
    </row>
    <row r="47" spans="1:16" ht="15" customHeight="1" outlineLevel="1" x14ac:dyDescent="0.35">
      <c r="A47" s="16"/>
      <c r="B47" s="61" t="str">
        <f t="shared" si="3"/>
        <v>GS 1,000-4,999 kW</v>
      </c>
      <c r="C47" s="62"/>
      <c r="D47" s="62">
        <f>+D34</f>
        <v>4020</v>
      </c>
      <c r="E47" s="63">
        <v>4707</v>
      </c>
      <c r="F47" s="89"/>
      <c r="G47" s="90">
        <f t="shared" si="4"/>
        <v>3534803287.8102326</v>
      </c>
      <c r="H47" s="85"/>
      <c r="I47" s="85"/>
      <c r="J47" s="91"/>
      <c r="K47" s="92">
        <f>+K46</f>
        <v>5.8158359999999999E-2</v>
      </c>
      <c r="L47" s="93">
        <f>+K47*G47</f>
        <v>205578362.14165112</v>
      </c>
      <c r="M47" s="16"/>
      <c r="N47" s="94"/>
      <c r="O47" s="16"/>
      <c r="P47" s="16"/>
    </row>
    <row r="48" spans="1:16" ht="15" customHeight="1" outlineLevel="1" x14ac:dyDescent="0.35">
      <c r="A48" s="16"/>
      <c r="B48" s="61" t="str">
        <f t="shared" si="3"/>
        <v>Large User</v>
      </c>
      <c r="C48" s="62"/>
      <c r="D48" s="62">
        <v>4010</v>
      </c>
      <c r="E48" s="63">
        <v>4707</v>
      </c>
      <c r="F48" s="89"/>
      <c r="G48" s="90">
        <f t="shared" si="4"/>
        <v>1585748822.8953786</v>
      </c>
      <c r="H48" s="85"/>
      <c r="I48" s="85"/>
      <c r="J48" s="91"/>
      <c r="K48" s="92">
        <f>+K47</f>
        <v>5.8158359999999999E-2</v>
      </c>
      <c r="L48" s="93">
        <f>+K48*G48</f>
        <v>92224550.911525667</v>
      </c>
      <c r="M48" s="16"/>
      <c r="N48" s="16"/>
      <c r="O48" s="16"/>
      <c r="P48" s="16"/>
    </row>
    <row r="49" spans="1:16" ht="15" customHeight="1" outlineLevel="1" x14ac:dyDescent="0.35">
      <c r="A49" s="16"/>
      <c r="B49" s="61"/>
      <c r="C49" s="62"/>
      <c r="D49" s="62">
        <v>4010</v>
      </c>
      <c r="E49" s="63">
        <v>4707</v>
      </c>
      <c r="F49" s="89"/>
      <c r="G49" s="90"/>
      <c r="H49" s="85"/>
      <c r="I49" s="85"/>
      <c r="J49" s="95"/>
      <c r="K49" s="61"/>
      <c r="L49" s="93">
        <f>+K49*G49</f>
        <v>0</v>
      </c>
      <c r="M49" s="16"/>
      <c r="N49" s="16"/>
      <c r="O49" s="16"/>
      <c r="P49" s="16"/>
    </row>
    <row r="50" spans="1:16" ht="15" customHeight="1" outlineLevel="1" x14ac:dyDescent="0.35">
      <c r="A50" s="16"/>
      <c r="F50" s="96">
        <f>+F45+F46</f>
        <v>0</v>
      </c>
      <c r="G50" s="97">
        <f>SUM(G45:G49)</f>
        <v>5792526205.1739483</v>
      </c>
      <c r="H50" s="85"/>
      <c r="I50" s="85"/>
      <c r="J50" s="98"/>
      <c r="K50" s="99"/>
      <c r="L50" s="100">
        <f>SUM(L45:L49)</f>
        <v>336883824.3499403</v>
      </c>
      <c r="M50" s="16"/>
      <c r="N50" s="16"/>
      <c r="O50" s="16"/>
      <c r="P50" s="16"/>
    </row>
    <row r="51" spans="1:16" ht="15" customHeight="1" outlineLevel="1" x14ac:dyDescent="0.35">
      <c r="A51" s="16"/>
      <c r="B51" s="16"/>
      <c r="C51" s="16"/>
      <c r="D51" s="16"/>
      <c r="E51" s="16"/>
      <c r="F51" s="16"/>
      <c r="G51" s="16"/>
      <c r="H51" s="16"/>
      <c r="I51" s="16"/>
      <c r="J51" s="101"/>
      <c r="K51" s="16"/>
      <c r="L51" s="16"/>
      <c r="M51" s="16"/>
      <c r="N51" s="16"/>
      <c r="O51" s="16"/>
      <c r="P51" s="16"/>
    </row>
    <row r="52" spans="1:16" ht="15.75" customHeight="1" outlineLevel="1" x14ac:dyDescent="0.35">
      <c r="B52" s="50" t="s">
        <v>50</v>
      </c>
      <c r="E52" s="51"/>
      <c r="F52" s="52"/>
      <c r="G52" s="377">
        <f>G43</f>
        <v>2025</v>
      </c>
      <c r="H52" s="377"/>
      <c r="I52" s="377"/>
      <c r="J52" s="377"/>
      <c r="K52" s="377"/>
      <c r="L52" s="377"/>
    </row>
    <row r="53" spans="1:16" ht="15" customHeight="1" outlineLevel="1" x14ac:dyDescent="0.35">
      <c r="A53" s="102"/>
      <c r="B53" s="53" t="s">
        <v>25</v>
      </c>
      <c r="C53" s="54"/>
      <c r="D53" s="54" t="s">
        <v>26</v>
      </c>
      <c r="E53" s="55" t="s">
        <v>27</v>
      </c>
      <c r="F53" s="56"/>
      <c r="G53" s="56"/>
      <c r="H53" s="56"/>
      <c r="I53" s="56"/>
      <c r="J53" s="56"/>
      <c r="K53" s="56"/>
      <c r="L53" s="216" t="s">
        <v>36</v>
      </c>
      <c r="M53" s="102"/>
      <c r="N53" s="102"/>
      <c r="O53" s="102"/>
      <c r="P53" s="102"/>
    </row>
    <row r="54" spans="1:16" ht="30.75" customHeight="1" outlineLevel="1" x14ac:dyDescent="0.35">
      <c r="B54" s="57" t="s">
        <v>28</v>
      </c>
      <c r="C54" s="58" t="s">
        <v>29</v>
      </c>
      <c r="D54" s="58" t="s">
        <v>30</v>
      </c>
      <c r="E54" s="59" t="s">
        <v>30</v>
      </c>
      <c r="F54" s="103"/>
      <c r="G54" s="103"/>
      <c r="H54" s="60" t="s">
        <v>51</v>
      </c>
      <c r="I54" s="104"/>
      <c r="J54" s="104"/>
      <c r="K54" s="103" t="s">
        <v>52</v>
      </c>
    </row>
    <row r="55" spans="1:16" ht="15" customHeight="1" outlineLevel="1" x14ac:dyDescent="0.35">
      <c r="B55" s="105" t="str">
        <f>IF(B29=0,"",B29)</f>
        <v>Residential</v>
      </c>
      <c r="C55" s="62" t="s">
        <v>38</v>
      </c>
      <c r="D55" s="62">
        <f t="shared" ref="D55:D62" si="5">+D29</f>
        <v>4006</v>
      </c>
      <c r="E55" s="62">
        <v>4707</v>
      </c>
      <c r="F55" s="106"/>
      <c r="G55" s="106"/>
      <c r="H55" s="107">
        <f>+H29</f>
        <v>63861825.356139004</v>
      </c>
      <c r="I55" s="106"/>
      <c r="J55" s="106"/>
      <c r="K55" s="108">
        <f>+$G$18/1000</f>
        <v>4.0617215999999998E-2</v>
      </c>
      <c r="L55" s="67">
        <f t="shared" ref="L55:L65" si="6">+K55*H55</f>
        <v>2593889.5546445749</v>
      </c>
    </row>
    <row r="56" spans="1:16" ht="15" customHeight="1" outlineLevel="1" x14ac:dyDescent="0.35">
      <c r="B56" s="105" t="str">
        <f t="shared" ref="B56:B65" si="7">IF(B30=0,"",B30)</f>
        <v>CSMUR</v>
      </c>
      <c r="C56" s="62" t="s">
        <v>38</v>
      </c>
      <c r="D56" s="62">
        <f t="shared" si="5"/>
        <v>4006</v>
      </c>
      <c r="E56" s="62">
        <v>4707</v>
      </c>
      <c r="F56" s="106"/>
      <c r="G56" s="106"/>
      <c r="H56" s="107">
        <f t="shared" ref="H56:H63" si="8">+H30</f>
        <v>447000.43791956187</v>
      </c>
      <c r="I56" s="106"/>
      <c r="J56" s="106"/>
      <c r="K56" s="108">
        <f>+$G$18/1000</f>
        <v>4.0617215999999998E-2</v>
      </c>
      <c r="L56" s="67">
        <f t="shared" si="6"/>
        <v>18155.913339073435</v>
      </c>
    </row>
    <row r="57" spans="1:16" ht="15" customHeight="1" outlineLevel="1" x14ac:dyDescent="0.35">
      <c r="B57" s="105" t="str">
        <f t="shared" si="7"/>
        <v>GS&lt;50 kW</v>
      </c>
      <c r="C57" s="62" t="s">
        <v>38</v>
      </c>
      <c r="D57" s="62">
        <f t="shared" si="5"/>
        <v>4010</v>
      </c>
      <c r="E57" s="62">
        <v>4707</v>
      </c>
      <c r="F57" s="106"/>
      <c r="G57" s="106"/>
      <c r="H57" s="107">
        <f>+H31</f>
        <v>317370743.95479304</v>
      </c>
      <c r="I57" s="106"/>
      <c r="J57" s="106"/>
      <c r="K57" s="108">
        <f>+$G$18/1000</f>
        <v>4.0617215999999998E-2</v>
      </c>
      <c r="L57" s="67">
        <f>+K57*H57</f>
        <v>12890716.059292521</v>
      </c>
    </row>
    <row r="58" spans="1:16" ht="15" customHeight="1" outlineLevel="1" x14ac:dyDescent="0.35">
      <c r="B58" s="105" t="str">
        <f>IF(B32=0,"",B32)</f>
        <v>GS 50-999 kW</v>
      </c>
      <c r="C58" s="62" t="s">
        <v>38</v>
      </c>
      <c r="D58" s="62">
        <f t="shared" si="5"/>
        <v>4035</v>
      </c>
      <c r="E58" s="62">
        <v>4707</v>
      </c>
      <c r="F58" s="106"/>
      <c r="G58" s="106"/>
      <c r="H58" s="107">
        <f t="shared" si="8"/>
        <v>5424345311.4285793</v>
      </c>
      <c r="I58" s="106"/>
      <c r="J58" s="106"/>
      <c r="K58" s="108">
        <f t="shared" ref="K58:K65" si="9">+$G$18/1000</f>
        <v>4.0617215999999998E-2</v>
      </c>
      <c r="L58" s="67">
        <f t="shared" si="6"/>
        <v>220321805.17288187</v>
      </c>
    </row>
    <row r="59" spans="1:16" ht="15" customHeight="1" outlineLevel="1" x14ac:dyDescent="0.35">
      <c r="B59" s="105" t="str">
        <f>IF(B33=0,"",B33)</f>
        <v>GS 1,000-4,999 kW</v>
      </c>
      <c r="C59" s="62" t="s">
        <v>38</v>
      </c>
      <c r="D59" s="62">
        <f t="shared" si="5"/>
        <v>4035</v>
      </c>
      <c r="E59" s="62">
        <v>4707</v>
      </c>
      <c r="F59" s="106"/>
      <c r="G59" s="106"/>
      <c r="H59" s="107">
        <f>+H33</f>
        <v>702183651.17734313</v>
      </c>
      <c r="I59" s="106"/>
      <c r="J59" s="106"/>
      <c r="K59" s="108">
        <f>+$G$18/1000</f>
        <v>4.0617215999999998E-2</v>
      </c>
      <c r="L59" s="67">
        <f t="shared" si="6"/>
        <v>28520745.031538799</v>
      </c>
    </row>
    <row r="60" spans="1:16" ht="15" customHeight="1" outlineLevel="1" x14ac:dyDescent="0.35">
      <c r="B60" s="105" t="str">
        <f t="shared" si="7"/>
        <v>Large User</v>
      </c>
      <c r="C60" s="62" t="s">
        <v>38</v>
      </c>
      <c r="D60" s="62">
        <f t="shared" si="5"/>
        <v>4020</v>
      </c>
      <c r="E60" s="62">
        <v>4707</v>
      </c>
      <c r="F60" s="106"/>
      <c r="G60" s="106"/>
      <c r="H60" s="107">
        <f t="shared" si="8"/>
        <v>212383617.06977299</v>
      </c>
      <c r="I60" s="106"/>
      <c r="J60" s="106"/>
      <c r="K60" s="108">
        <f t="shared" si="9"/>
        <v>4.0617215999999998E-2</v>
      </c>
      <c r="L60" s="67">
        <f t="shared" si="6"/>
        <v>8626431.2493842561</v>
      </c>
    </row>
    <row r="61" spans="1:16" ht="15" customHeight="1" outlineLevel="1" x14ac:dyDescent="0.35">
      <c r="B61" s="105" t="str">
        <f t="shared" si="7"/>
        <v>Streetlighting</v>
      </c>
      <c r="C61" s="62" t="s">
        <v>38</v>
      </c>
      <c r="D61" s="62">
        <f t="shared" si="5"/>
        <v>4025</v>
      </c>
      <c r="E61" s="62">
        <v>4707</v>
      </c>
      <c r="F61" s="106"/>
      <c r="G61" s="106"/>
      <c r="H61" s="107">
        <f t="shared" si="8"/>
        <v>107643482.30851135</v>
      </c>
      <c r="I61" s="106"/>
      <c r="J61" s="106"/>
      <c r="K61" s="108">
        <f t="shared" si="9"/>
        <v>4.0617215999999998E-2</v>
      </c>
      <c r="L61" s="67">
        <f t="shared" si="6"/>
        <v>4372178.5719169835</v>
      </c>
    </row>
    <row r="62" spans="1:16" ht="15" customHeight="1" outlineLevel="1" x14ac:dyDescent="0.35">
      <c r="B62" s="105" t="str">
        <f>IF(B36=0,"",B36)</f>
        <v>USL</v>
      </c>
      <c r="C62" s="62" t="s">
        <v>38</v>
      </c>
      <c r="D62" s="62">
        <f t="shared" si="5"/>
        <v>4025</v>
      </c>
      <c r="E62" s="62">
        <v>4707</v>
      </c>
      <c r="F62" s="106"/>
      <c r="G62" s="106"/>
      <c r="H62" s="107">
        <f>+H36</f>
        <v>27642.124227026452</v>
      </c>
      <c r="I62" s="106"/>
      <c r="J62" s="106"/>
      <c r="K62" s="108">
        <f t="shared" si="9"/>
        <v>4.0617215999999998E-2</v>
      </c>
      <c r="L62" s="67">
        <f t="shared" si="6"/>
        <v>1122.7461304279664</v>
      </c>
    </row>
    <row r="63" spans="1:16" ht="15" customHeight="1" outlineLevel="1" x14ac:dyDescent="0.35">
      <c r="B63" s="105" t="str">
        <f t="shared" si="7"/>
        <v/>
      </c>
      <c r="C63" s="62" t="s">
        <v>38</v>
      </c>
      <c r="D63" s="62">
        <v>4025</v>
      </c>
      <c r="E63" s="62">
        <v>4707</v>
      </c>
      <c r="F63" s="106"/>
      <c r="G63" s="106"/>
      <c r="H63" s="107">
        <f t="shared" si="8"/>
        <v>0</v>
      </c>
      <c r="I63" s="106"/>
      <c r="J63" s="106"/>
      <c r="K63" s="108">
        <f t="shared" si="9"/>
        <v>4.0617215999999998E-2</v>
      </c>
      <c r="L63" s="67">
        <f t="shared" si="6"/>
        <v>0</v>
      </c>
    </row>
    <row r="64" spans="1:16" ht="15" customHeight="1" outlineLevel="1" x14ac:dyDescent="0.35">
      <c r="B64" s="105" t="str">
        <f t="shared" si="7"/>
        <v/>
      </c>
      <c r="C64" s="62" t="s">
        <v>38</v>
      </c>
      <c r="D64" s="62">
        <v>4025</v>
      </c>
      <c r="E64" s="62">
        <v>4707</v>
      </c>
      <c r="F64" s="106"/>
      <c r="G64" s="106"/>
      <c r="H64" s="107">
        <f>+H38</f>
        <v>0</v>
      </c>
      <c r="I64" s="106"/>
      <c r="J64" s="106"/>
      <c r="K64" s="108">
        <f t="shared" si="9"/>
        <v>4.0617215999999998E-2</v>
      </c>
      <c r="L64" s="67">
        <f>+K64*H64</f>
        <v>0</v>
      </c>
    </row>
    <row r="65" spans="1:16" ht="15" customHeight="1" outlineLevel="1" x14ac:dyDescent="0.35">
      <c r="B65" s="105" t="str">
        <f t="shared" si="7"/>
        <v/>
      </c>
      <c r="C65" s="62" t="s">
        <v>38</v>
      </c>
      <c r="D65" s="62">
        <v>4025</v>
      </c>
      <c r="E65" s="62">
        <v>4707</v>
      </c>
      <c r="F65" s="106"/>
      <c r="G65" s="106"/>
      <c r="H65" s="107">
        <f>+H39</f>
        <v>0</v>
      </c>
      <c r="I65" s="106"/>
      <c r="J65" s="106"/>
      <c r="K65" s="108">
        <f t="shared" si="9"/>
        <v>4.0617215999999998E-2</v>
      </c>
      <c r="L65" s="67">
        <f t="shared" si="6"/>
        <v>0</v>
      </c>
    </row>
    <row r="66" spans="1:16" ht="15" customHeight="1" outlineLevel="1" x14ac:dyDescent="0.35">
      <c r="B66" s="105" t="s">
        <v>53</v>
      </c>
      <c r="C66" s="109"/>
      <c r="D66" s="109"/>
      <c r="E66" s="110"/>
      <c r="F66" s="111"/>
      <c r="G66" s="111"/>
      <c r="H66" s="112">
        <f>SUM(H55:H65)</f>
        <v>6828263273.8572855</v>
      </c>
      <c r="I66" s="111"/>
      <c r="J66" s="111"/>
      <c r="K66" s="113"/>
      <c r="L66" s="77"/>
      <c r="P66" s="114"/>
    </row>
    <row r="67" spans="1:16" ht="15" customHeight="1" outlineLevel="1" x14ac:dyDescent="0.35">
      <c r="B67" s="53" t="s">
        <v>46</v>
      </c>
      <c r="C67" s="115"/>
      <c r="D67" s="116"/>
      <c r="E67" s="117"/>
      <c r="F67" s="118"/>
      <c r="G67" s="119"/>
      <c r="H67" s="118"/>
      <c r="I67" s="118"/>
      <c r="J67" s="118"/>
      <c r="K67" s="74"/>
      <c r="L67" s="120">
        <f>SUM(L55:L65)</f>
        <v>277345044.29912853</v>
      </c>
    </row>
    <row r="68" spans="1:16" ht="15" customHeight="1" outlineLevel="1" x14ac:dyDescent="0.35">
      <c r="B68" s="121"/>
      <c r="C68" s="122"/>
      <c r="D68" s="123"/>
      <c r="E68" s="123"/>
      <c r="F68" s="124"/>
      <c r="G68" s="125"/>
      <c r="H68" s="124"/>
      <c r="I68" s="124"/>
      <c r="J68" s="124"/>
      <c r="K68" s="124"/>
      <c r="L68" s="215"/>
    </row>
    <row r="69" spans="1:16" ht="15" customHeight="1" outlineLevel="1" x14ac:dyDescent="0.35">
      <c r="F69" s="10"/>
      <c r="L69" s="126"/>
    </row>
    <row r="70" spans="1:16" ht="22.5" x14ac:dyDescent="0.9">
      <c r="A70" s="127" t="s">
        <v>54</v>
      </c>
      <c r="F70" s="128"/>
      <c r="G70" s="128"/>
      <c r="H70" s="128"/>
      <c r="I70" s="128"/>
      <c r="J70" s="128"/>
      <c r="K70" s="128"/>
    </row>
    <row r="71" spans="1:16" x14ac:dyDescent="0.35">
      <c r="A71" s="127" t="s">
        <v>55</v>
      </c>
      <c r="G71" s="129"/>
      <c r="H71" s="129"/>
      <c r="I71" s="129"/>
      <c r="J71" s="129"/>
      <c r="K71" s="129"/>
    </row>
    <row r="72" spans="1:16" x14ac:dyDescent="0.35">
      <c r="A72" s="1" t="s">
        <v>56</v>
      </c>
      <c r="H72" s="10"/>
    </row>
    <row r="73" spans="1:16" x14ac:dyDescent="0.35">
      <c r="H73" s="10"/>
    </row>
  </sheetData>
  <mergeCells count="8">
    <mergeCell ref="G43:L43"/>
    <mergeCell ref="G52:L52"/>
    <mergeCell ref="B4:I6"/>
    <mergeCell ref="C17:E17"/>
    <mergeCell ref="C18:E18"/>
    <mergeCell ref="C19:E19"/>
    <mergeCell ref="C20:E20"/>
    <mergeCell ref="G26:L26"/>
  </mergeCells>
  <conditionalFormatting sqref="B1">
    <cfRule type="expression" dxfId="4" priority="1" stopIfTrue="1">
      <formula>LEFT($C1,6)="Macros"</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E159-51C6-47F3-BCBA-C60EAF496C7D}">
  <sheetPr>
    <pageSetUpPr fitToPage="1"/>
  </sheetPr>
  <dimension ref="A1:L186"/>
  <sheetViews>
    <sheetView showGridLines="0" zoomScale="107" workbookViewId="0">
      <selection activeCell="A2" sqref="A2"/>
    </sheetView>
  </sheetViews>
  <sheetFormatPr defaultColWidth="9.08984375" defaultRowHeight="14.5" x14ac:dyDescent="0.35"/>
  <cols>
    <col min="1" max="1" width="37" style="227" customWidth="1"/>
    <col min="2" max="2" width="8" style="227" bestFit="1" customWidth="1"/>
    <col min="3" max="3" width="1.54296875" style="227" customWidth="1"/>
    <col min="4" max="4" width="23.08984375" style="227" bestFit="1" customWidth="1"/>
    <col min="5" max="5" width="16.90625" style="227" bestFit="1" customWidth="1"/>
    <col min="6" max="6" width="15.36328125" style="227" bestFit="1" customWidth="1"/>
    <col min="7" max="7" width="2.08984375" style="227" customWidth="1"/>
    <col min="8" max="8" width="19.08984375" style="227" customWidth="1"/>
    <col min="9" max="9" width="11.08984375" style="227" customWidth="1"/>
    <col min="10" max="10" width="14.36328125" style="227" bestFit="1" customWidth="1"/>
    <col min="11" max="11" width="16.08984375" style="227" bestFit="1" customWidth="1"/>
    <col min="12" max="12" width="12" style="227" bestFit="1" customWidth="1"/>
    <col min="13" max="16384" width="9.08984375" style="227"/>
  </cols>
  <sheetData>
    <row r="1" spans="1:11" ht="21" x14ac:dyDescent="0.5">
      <c r="A1" s="417" t="s">
        <v>57</v>
      </c>
      <c r="B1" s="417"/>
      <c r="C1" s="417"/>
      <c r="D1" s="417"/>
      <c r="E1" s="417"/>
      <c r="F1" s="417"/>
      <c r="G1" s="417"/>
      <c r="H1" s="417"/>
      <c r="I1" s="417"/>
      <c r="J1" s="417"/>
    </row>
    <row r="2" spans="1:11" x14ac:dyDescent="0.35">
      <c r="A2" s="323"/>
      <c r="B2" s="323"/>
      <c r="C2" s="323"/>
      <c r="D2" s="323"/>
      <c r="E2" s="323"/>
      <c r="F2" s="323"/>
      <c r="G2" s="323"/>
      <c r="H2" s="323"/>
      <c r="I2" s="323"/>
      <c r="J2" s="230" t="s">
        <v>0</v>
      </c>
      <c r="K2" s="5" t="s">
        <v>89</v>
      </c>
    </row>
    <row r="3" spans="1:11" x14ac:dyDescent="0.35">
      <c r="A3" s="323"/>
      <c r="B3" s="323"/>
      <c r="C3" s="323"/>
      <c r="D3" s="323"/>
      <c r="E3" s="323"/>
      <c r="F3" s="323"/>
      <c r="G3" s="323"/>
      <c r="H3" s="323"/>
      <c r="I3" s="323"/>
      <c r="J3" s="230" t="s">
        <v>1</v>
      </c>
      <c r="K3" s="7" t="s">
        <v>90</v>
      </c>
    </row>
    <row r="4" spans="1:11" x14ac:dyDescent="0.35">
      <c r="A4" s="323"/>
      <c r="B4" s="323"/>
      <c r="C4" s="323"/>
      <c r="D4" s="323"/>
      <c r="E4" s="323"/>
      <c r="F4" s="323"/>
      <c r="G4" s="323"/>
      <c r="H4" s="323"/>
      <c r="I4" s="323"/>
      <c r="J4" s="230" t="s">
        <v>3</v>
      </c>
      <c r="K4" s="7">
        <v>3</v>
      </c>
    </row>
    <row r="5" spans="1:11" x14ac:dyDescent="0.35">
      <c r="A5" s="323"/>
      <c r="B5" s="323"/>
      <c r="C5" s="323"/>
      <c r="D5" s="323"/>
      <c r="E5" s="323"/>
      <c r="F5" s="323"/>
      <c r="G5" s="323"/>
      <c r="H5" s="323"/>
      <c r="I5" s="323"/>
      <c r="J5" s="230" t="s">
        <v>4</v>
      </c>
      <c r="K5" s="7">
        <v>1</v>
      </c>
    </row>
    <row r="6" spans="1:11" x14ac:dyDescent="0.35">
      <c r="A6" s="323"/>
      <c r="B6" s="323"/>
      <c r="C6" s="323"/>
      <c r="D6" s="323"/>
      <c r="E6" s="323"/>
      <c r="F6" s="323"/>
      <c r="G6" s="323"/>
      <c r="H6" s="323"/>
      <c r="I6" s="323"/>
      <c r="J6" s="230" t="s">
        <v>5</v>
      </c>
      <c r="K6" s="5" t="s">
        <v>115</v>
      </c>
    </row>
    <row r="7" spans="1:11" x14ac:dyDescent="0.35">
      <c r="A7" s="227" t="s">
        <v>58</v>
      </c>
      <c r="J7" s="230"/>
      <c r="K7" s="233"/>
    </row>
    <row r="8" spans="1:11" x14ac:dyDescent="0.35">
      <c r="A8" s="227" t="s">
        <v>59</v>
      </c>
      <c r="J8" s="230" t="s">
        <v>6</v>
      </c>
      <c r="K8" s="5" t="s">
        <v>91</v>
      </c>
    </row>
    <row r="9" spans="1:11" x14ac:dyDescent="0.35">
      <c r="A9" s="227" t="s">
        <v>60</v>
      </c>
      <c r="E9" s="418"/>
      <c r="F9" s="418"/>
      <c r="G9" s="232"/>
      <c r="H9" s="232"/>
      <c r="I9" s="418"/>
      <c r="J9" s="418"/>
    </row>
    <row r="10" spans="1:11" x14ac:dyDescent="0.35">
      <c r="B10" s="324"/>
      <c r="C10" s="325"/>
      <c r="D10" s="326" t="s">
        <v>113</v>
      </c>
      <c r="E10" s="419" t="s">
        <v>13</v>
      </c>
      <c r="F10" s="419"/>
      <c r="G10" s="327"/>
      <c r="H10" s="326" t="str">
        <f>D10</f>
        <v>2029 Test Year</v>
      </c>
      <c r="I10" s="419" t="s">
        <v>12</v>
      </c>
      <c r="J10" s="419"/>
      <c r="K10" s="328" t="s">
        <v>61</v>
      </c>
    </row>
    <row r="11" spans="1:11" x14ac:dyDescent="0.35">
      <c r="A11" s="329" t="s">
        <v>62</v>
      </c>
      <c r="B11" s="423" t="s">
        <v>63</v>
      </c>
      <c r="C11" s="330"/>
      <c r="D11" s="331" t="s">
        <v>64</v>
      </c>
      <c r="E11" s="331" t="s">
        <v>65</v>
      </c>
      <c r="F11" s="275" t="s">
        <v>66</v>
      </c>
      <c r="G11" s="232"/>
      <c r="H11" s="331" t="s">
        <v>64</v>
      </c>
      <c r="I11" s="331" t="s">
        <v>65</v>
      </c>
      <c r="J11" s="275" t="s">
        <v>66</v>
      </c>
      <c r="K11" s="332" t="s">
        <v>67</v>
      </c>
    </row>
    <row r="12" spans="1:11" x14ac:dyDescent="0.35">
      <c r="A12" s="333" t="s">
        <v>68</v>
      </c>
      <c r="B12" s="424"/>
      <c r="C12" s="334"/>
      <c r="D12" s="335"/>
      <c r="E12" s="336"/>
      <c r="F12" s="144"/>
      <c r="H12" s="335"/>
      <c r="I12" s="336"/>
      <c r="J12" s="144"/>
      <c r="K12" s="420"/>
    </row>
    <row r="13" spans="1:11" x14ac:dyDescent="0.35">
      <c r="A13" s="337" t="str">
        <f>IF('App.2-ZA_2029 Com.Exp. Forecast'!B29="","",'App.2-ZA_2029 Com.Exp. Forecast'!B29)</f>
        <v>Residential</v>
      </c>
      <c r="B13" s="338" t="s">
        <v>38</v>
      </c>
      <c r="C13" s="334"/>
      <c r="D13" s="335">
        <v>5148855554.3177719</v>
      </c>
      <c r="E13" s="339"/>
      <c r="F13" s="150">
        <f>D13*'App.2-ZA_2029 Com.Exp. Forecast'!K29</f>
        <v>564594845.48883629</v>
      </c>
      <c r="H13" s="335">
        <v>63865660.611655094</v>
      </c>
      <c r="I13" s="340"/>
      <c r="J13" s="144">
        <v>4195274.8232788369</v>
      </c>
      <c r="K13" s="420"/>
    </row>
    <row r="14" spans="1:11" x14ac:dyDescent="0.35">
      <c r="A14" s="337" t="str">
        <f>IF('App.2-ZA_2029 Com.Exp. Forecast'!B30="","",'App.2-ZA_2029 Com.Exp. Forecast'!B30)</f>
        <v>CSMUR</v>
      </c>
      <c r="B14" s="341" t="s">
        <v>38</v>
      </c>
      <c r="C14" s="334"/>
      <c r="D14" s="335">
        <v>330873758.80924034</v>
      </c>
      <c r="E14" s="339"/>
      <c r="F14" s="150">
        <f>D14*'App.2-ZA_2029 Com.Exp. Forecast'!K30</f>
        <v>36281775.00037986</v>
      </c>
      <c r="H14" s="335">
        <v>447027.28276600433</v>
      </c>
      <c r="I14" s="340"/>
      <c r="J14" s="144">
        <v>29364.799279391125</v>
      </c>
      <c r="K14" s="420"/>
    </row>
    <row r="15" spans="1:11" x14ac:dyDescent="0.35">
      <c r="A15" s="337" t="str">
        <f>IF('App.2-ZA_2029 Com.Exp. Forecast'!B31="","",'App.2-ZA_2029 Com.Exp. Forecast'!B31)</f>
        <v>GS&lt;50 kW</v>
      </c>
      <c r="B15" s="341" t="s">
        <v>38</v>
      </c>
      <c r="C15" s="334"/>
      <c r="D15" s="335">
        <v>2035200976.2381856</v>
      </c>
      <c r="E15" s="339"/>
      <c r="F15" s="150">
        <f>D15*'App.2-ZA_2029 Com.Exp. Forecast'!K31</f>
        <v>223168812.68000129</v>
      </c>
      <c r="H15" s="335">
        <v>317693936.63110149</v>
      </c>
      <c r="I15" s="340"/>
      <c r="J15" s="144">
        <v>20869014.132041596</v>
      </c>
      <c r="K15" s="420"/>
    </row>
    <row r="16" spans="1:11" x14ac:dyDescent="0.35">
      <c r="A16" s="337" t="str">
        <f>IF('App.2-ZA_2029 Com.Exp. Forecast'!B32="","",'App.2-ZA_2029 Com.Exp. Forecast'!B32)</f>
        <v>GS 50-999 kW</v>
      </c>
      <c r="B16" s="341" t="s">
        <v>38</v>
      </c>
      <c r="C16" s="334"/>
      <c r="D16" s="335">
        <v>3162935919.4294038</v>
      </c>
      <c r="E16" s="339"/>
      <c r="F16" s="150">
        <f>D16*'App.2-ZA_2029 Com.Exp. Forecast'!K32</f>
        <v>346829950.43894792</v>
      </c>
      <c r="H16" s="335">
        <v>6096394413.1371307</v>
      </c>
      <c r="I16" s="340"/>
      <c r="J16" s="144">
        <v>400466381.29574901</v>
      </c>
      <c r="K16" s="420"/>
    </row>
    <row r="17" spans="1:12" x14ac:dyDescent="0.35">
      <c r="A17" s="337" t="str">
        <f>IF('App.2-ZA_2029 Com.Exp. Forecast'!B33="","",'App.2-ZA_2029 Com.Exp. Forecast'!B33)</f>
        <v>GS 1,000-4,999 kW</v>
      </c>
      <c r="B17" s="341" t="s">
        <v>38</v>
      </c>
      <c r="C17" s="334"/>
      <c r="D17" s="335">
        <v>115438501.74325167</v>
      </c>
      <c r="E17" s="339"/>
      <c r="F17" s="150">
        <f>D17*'App.2-ZA_2029 Com.Exp. Forecast'!K33</f>
        <v>12658343.658628777</v>
      </c>
      <c r="H17" s="335">
        <v>4237309895.4441299</v>
      </c>
      <c r="I17" s="340"/>
      <c r="J17" s="144">
        <v>278344878.17922771</v>
      </c>
      <c r="K17" s="420"/>
    </row>
    <row r="18" spans="1:12" x14ac:dyDescent="0.35">
      <c r="A18" s="337" t="str">
        <f>IF('App.2-ZA_2029 Com.Exp. Forecast'!B34="","",'App.2-ZA_2029 Com.Exp. Forecast'!B34)</f>
        <v>Large User</v>
      </c>
      <c r="B18" s="341" t="s">
        <v>38</v>
      </c>
      <c r="C18" s="334"/>
      <c r="D18" s="335">
        <v>3.1491246432228302E-2</v>
      </c>
      <c r="E18" s="339"/>
      <c r="F18" s="150">
        <f>D18*'App.2-ZA_2029 Com.Exp. Forecast'!K34</f>
        <v>3.4531548275315025E-3</v>
      </c>
      <c r="H18" s="335">
        <v>1798271158.440625</v>
      </c>
      <c r="I18" s="340"/>
      <c r="J18" s="144">
        <v>118126731.08179899</v>
      </c>
      <c r="K18" s="420"/>
    </row>
    <row r="19" spans="1:12" x14ac:dyDescent="0.35">
      <c r="A19" s="337" t="str">
        <f>IF('App.2-ZA_2029 Com.Exp. Forecast'!B35="","",'App.2-ZA_2029 Com.Exp. Forecast'!B35)</f>
        <v>Streetlighting</v>
      </c>
      <c r="B19" s="341" t="s">
        <v>38</v>
      </c>
      <c r="C19" s="334"/>
      <c r="D19" s="335">
        <v>0</v>
      </c>
      <c r="E19" s="339"/>
      <c r="F19" s="150">
        <f>D19*'App.2-ZA_2029 Com.Exp. Forecast'!K35</f>
        <v>0</v>
      </c>
      <c r="H19" s="335">
        <v>107649946.89446691</v>
      </c>
      <c r="I19" s="340"/>
      <c r="J19" s="144">
        <v>7071423.1655695541</v>
      </c>
      <c r="K19" s="420"/>
    </row>
    <row r="20" spans="1:12" x14ac:dyDescent="0.35">
      <c r="A20" s="337" t="str">
        <f>IF('App.2-ZA_2029 Com.Exp. Forecast'!B36="","",'App.2-ZA_2029 Com.Exp. Forecast'!B36)</f>
        <v>USL</v>
      </c>
      <c r="B20" s="341" t="s">
        <v>38</v>
      </c>
      <c r="C20" s="334"/>
      <c r="D20" s="335">
        <v>43553204.93048881</v>
      </c>
      <c r="E20" s="339"/>
      <c r="F20" s="150">
        <f>D20*'App.2-ZA_2029 Com.Exp. Forecast'!K36</f>
        <v>4775802.0688018966</v>
      </c>
      <c r="H20" s="335">
        <v>27643.78428933796</v>
      </c>
      <c r="I20" s="340"/>
      <c r="J20" s="144">
        <v>1815.8940366154482</v>
      </c>
      <c r="K20" s="420"/>
    </row>
    <row r="21" spans="1:12" x14ac:dyDescent="0.35">
      <c r="A21" s="337" t="str">
        <f>IF('App.2-ZA_2029 Com.Exp. Forecast'!B37="","",'App.2-ZA_2029 Com.Exp. Forecast'!B37)</f>
        <v/>
      </c>
      <c r="B21" s="342"/>
      <c r="C21" s="334"/>
      <c r="D21" s="335">
        <v>0</v>
      </c>
      <c r="E21" s="339"/>
      <c r="F21" s="150">
        <f>D21*'App.2-ZA_2029 Com.Exp. Forecast'!K37</f>
        <v>0</v>
      </c>
      <c r="H21" s="335">
        <v>0</v>
      </c>
      <c r="I21" s="340"/>
      <c r="J21" s="144">
        <v>0</v>
      </c>
      <c r="K21" s="420"/>
    </row>
    <row r="22" spans="1:12" x14ac:dyDescent="0.35">
      <c r="A22" s="337" t="str">
        <f>IF('App.2-ZA_2029 Com.Exp. Forecast'!B38="","",'App.2-ZA_2029 Com.Exp. Forecast'!B38)</f>
        <v/>
      </c>
      <c r="B22" s="342"/>
      <c r="C22" s="343"/>
      <c r="D22" s="335">
        <v>0</v>
      </c>
      <c r="E22" s="339"/>
      <c r="F22" s="150">
        <f>D22*'App.2-ZA_2029 Com.Exp. Forecast'!K38</f>
        <v>0</v>
      </c>
      <c r="H22" s="335">
        <v>0</v>
      </c>
      <c r="I22" s="340"/>
      <c r="J22" s="144">
        <v>0</v>
      </c>
      <c r="K22" s="420"/>
    </row>
    <row r="23" spans="1:12" x14ac:dyDescent="0.35">
      <c r="A23" s="337" t="str">
        <f>IF('App.2-ZA_2029 Com.Exp. Forecast'!B39="","",'App.2-ZA_2029 Com.Exp. Forecast'!B39)</f>
        <v/>
      </c>
      <c r="B23" s="344"/>
      <c r="C23" s="334"/>
      <c r="D23" s="335">
        <v>0</v>
      </c>
      <c r="E23" s="339"/>
      <c r="F23" s="150">
        <f>D23*'App.2-ZA_2029 Com.Exp. Forecast'!K39</f>
        <v>0</v>
      </c>
      <c r="H23" s="335">
        <v>0</v>
      </c>
      <c r="I23" s="340"/>
      <c r="J23" s="144">
        <v>0</v>
      </c>
      <c r="K23" s="420"/>
    </row>
    <row r="24" spans="1:12" x14ac:dyDescent="0.35">
      <c r="A24" s="333" t="s">
        <v>69</v>
      </c>
      <c r="B24" s="337"/>
      <c r="C24" s="334"/>
      <c r="D24" s="335"/>
      <c r="E24" s="345"/>
      <c r="F24" s="150">
        <f>SUM(F13:F23)</f>
        <v>1188309529.3390491</v>
      </c>
      <c r="G24" s="337"/>
      <c r="H24" s="335"/>
      <c r="I24" s="346"/>
      <c r="J24" s="347">
        <f>SUM(J13:J23)</f>
        <v>829104883.37098181</v>
      </c>
      <c r="K24" s="161">
        <f>F24+J24</f>
        <v>2017414412.710031</v>
      </c>
      <c r="L24" s="227" t="s">
        <v>94</v>
      </c>
    </row>
    <row r="25" spans="1:12" ht="7.5" customHeight="1" x14ac:dyDescent="0.35">
      <c r="D25" s="348"/>
      <c r="I25" s="421"/>
      <c r="J25" s="422"/>
    </row>
    <row r="26" spans="1:12" x14ac:dyDescent="0.35">
      <c r="A26" s="329" t="s">
        <v>70</v>
      </c>
      <c r="B26" s="423" t="s">
        <v>63</v>
      </c>
      <c r="C26" s="330"/>
      <c r="D26" s="425" t="s">
        <v>64</v>
      </c>
      <c r="E26" s="426" t="s">
        <v>65</v>
      </c>
      <c r="F26" s="427" t="s">
        <v>66</v>
      </c>
      <c r="G26" s="232"/>
      <c r="H26" s="429" t="s">
        <v>64</v>
      </c>
      <c r="I26" s="426" t="s">
        <v>65</v>
      </c>
      <c r="J26" s="427" t="s">
        <v>66</v>
      </c>
      <c r="K26" s="425" t="s">
        <v>61</v>
      </c>
    </row>
    <row r="27" spans="1:12" x14ac:dyDescent="0.35">
      <c r="A27" s="333" t="s">
        <v>71</v>
      </c>
      <c r="B27" s="424"/>
      <c r="C27" s="330"/>
      <c r="D27" s="421"/>
      <c r="E27" s="422"/>
      <c r="F27" s="428"/>
      <c r="G27" s="232"/>
      <c r="H27" s="430"/>
      <c r="I27" s="422"/>
      <c r="J27" s="428"/>
      <c r="K27" s="431"/>
    </row>
    <row r="28" spans="1:12" x14ac:dyDescent="0.35">
      <c r="A28" s="337" t="str">
        <f>IF(A13="","",A13 &amp; " - Class B")</f>
        <v>Residential - Class B</v>
      </c>
      <c r="B28" s="338" t="s">
        <v>38</v>
      </c>
      <c r="C28" s="334"/>
      <c r="D28" s="293"/>
      <c r="E28" s="293"/>
      <c r="F28" s="349">
        <f>D28*E28</f>
        <v>0</v>
      </c>
      <c r="H28" s="350"/>
      <c r="I28" s="293"/>
      <c r="J28" s="144">
        <v>2807878.0919047799</v>
      </c>
      <c r="K28" s="420"/>
    </row>
    <row r="29" spans="1:12" x14ac:dyDescent="0.35">
      <c r="A29" s="337" t="str">
        <f t="shared" ref="A29:A38" si="0">IF(A14="","",A14 &amp; " - Class B")</f>
        <v>CSMUR - Class B</v>
      </c>
      <c r="B29" s="341" t="s">
        <v>38</v>
      </c>
      <c r="C29" s="334"/>
      <c r="D29" s="293"/>
      <c r="E29" s="293"/>
      <c r="F29" s="349">
        <f t="shared" ref="F29:F38" si="1">D29*E29</f>
        <v>0</v>
      </c>
      <c r="H29" s="350"/>
      <c r="I29" s="293"/>
      <c r="J29" s="144">
        <v>19653.724736283722</v>
      </c>
      <c r="K29" s="420"/>
    </row>
    <row r="30" spans="1:12" x14ac:dyDescent="0.35">
      <c r="A30" s="337" t="str">
        <f t="shared" si="0"/>
        <v>GS&lt;50 kW - Class B</v>
      </c>
      <c r="B30" s="341" t="s">
        <v>38</v>
      </c>
      <c r="C30" s="334"/>
      <c r="D30" s="293"/>
      <c r="E30" s="293"/>
      <c r="F30" s="349">
        <f t="shared" si="1"/>
        <v>0</v>
      </c>
      <c r="H30" s="350"/>
      <c r="I30" s="293"/>
      <c r="J30" s="144">
        <v>13954163.602317385</v>
      </c>
      <c r="K30" s="420"/>
    </row>
    <row r="31" spans="1:12" x14ac:dyDescent="0.35">
      <c r="A31" s="337" t="str">
        <f t="shared" si="0"/>
        <v>GS 50-999 kW - Class B</v>
      </c>
      <c r="B31" s="341" t="s">
        <v>38</v>
      </c>
      <c r="C31" s="334"/>
      <c r="D31" s="293"/>
      <c r="E31" s="293"/>
      <c r="F31" s="349">
        <f t="shared" si="1"/>
        <v>0</v>
      </c>
      <c r="H31" s="350"/>
      <c r="I31" s="293"/>
      <c r="J31" s="144">
        <v>238497729.71487066</v>
      </c>
      <c r="K31" s="420"/>
    </row>
    <row r="32" spans="1:12" x14ac:dyDescent="0.35">
      <c r="A32" s="337" t="str">
        <f t="shared" si="0"/>
        <v>GS 1,000-4,999 kW - Class B</v>
      </c>
      <c r="B32" s="341" t="s">
        <v>38</v>
      </c>
      <c r="C32" s="334"/>
      <c r="D32" s="293"/>
      <c r="E32" s="293"/>
      <c r="F32" s="349">
        <f t="shared" si="1"/>
        <v>0</v>
      </c>
      <c r="H32" s="350"/>
      <c r="I32" s="293"/>
      <c r="J32" s="144">
        <v>30873625.669784211</v>
      </c>
      <c r="K32" s="420"/>
    </row>
    <row r="33" spans="1:12" x14ac:dyDescent="0.35">
      <c r="A33" s="337" t="str">
        <f t="shared" si="0"/>
        <v>Large User - Class B</v>
      </c>
      <c r="B33" s="341" t="s">
        <v>38</v>
      </c>
      <c r="C33" s="334"/>
      <c r="D33" s="293"/>
      <c r="E33" s="293"/>
      <c r="F33" s="349">
        <f t="shared" si="1"/>
        <v>0</v>
      </c>
      <c r="H33" s="350"/>
      <c r="I33" s="293"/>
      <c r="J33" s="144">
        <v>9338087.3804350626</v>
      </c>
      <c r="K33" s="420"/>
    </row>
    <row r="34" spans="1:12" x14ac:dyDescent="0.35">
      <c r="A34" s="337" t="str">
        <f t="shared" si="0"/>
        <v>Streetlighting - Class B</v>
      </c>
      <c r="B34" s="341" t="s">
        <v>38</v>
      </c>
      <c r="C34" s="334"/>
      <c r="D34" s="293"/>
      <c r="E34" s="293"/>
      <c r="F34" s="349">
        <f t="shared" si="1"/>
        <v>0</v>
      </c>
      <c r="H34" s="350"/>
      <c r="I34" s="293"/>
      <c r="J34" s="144">
        <v>4732870.9134893771</v>
      </c>
      <c r="K34" s="420"/>
    </row>
    <row r="35" spans="1:12" x14ac:dyDescent="0.35">
      <c r="A35" s="337" t="str">
        <f t="shared" si="0"/>
        <v>USL - Class B</v>
      </c>
      <c r="B35" s="341" t="s">
        <v>38</v>
      </c>
      <c r="C35" s="334"/>
      <c r="D35" s="293"/>
      <c r="E35" s="293"/>
      <c r="F35" s="349">
        <f t="shared" si="1"/>
        <v>0</v>
      </c>
      <c r="H35" s="350"/>
      <c r="I35" s="293"/>
      <c r="J35" s="144">
        <v>1215.3695043625423</v>
      </c>
      <c r="K35" s="420"/>
    </row>
    <row r="36" spans="1:12" x14ac:dyDescent="0.35">
      <c r="A36" s="337" t="str">
        <f t="shared" si="0"/>
        <v/>
      </c>
      <c r="B36" s="351"/>
      <c r="C36" s="334"/>
      <c r="D36" s="293"/>
      <c r="E36" s="293"/>
      <c r="F36" s="349">
        <f t="shared" si="1"/>
        <v>0</v>
      </c>
      <c r="H36" s="350"/>
      <c r="I36" s="293"/>
      <c r="J36" s="144">
        <v>0</v>
      </c>
      <c r="K36" s="420"/>
    </row>
    <row r="37" spans="1:12" x14ac:dyDescent="0.35">
      <c r="A37" s="337" t="str">
        <f t="shared" si="0"/>
        <v/>
      </c>
      <c r="B37" s="351"/>
      <c r="C37" s="334"/>
      <c r="D37" s="293"/>
      <c r="E37" s="293"/>
      <c r="F37" s="349">
        <f t="shared" si="1"/>
        <v>0</v>
      </c>
      <c r="H37" s="350"/>
      <c r="I37" s="293"/>
      <c r="J37" s="144">
        <v>0</v>
      </c>
      <c r="K37" s="420"/>
    </row>
    <row r="38" spans="1:12" x14ac:dyDescent="0.35">
      <c r="A38" s="337" t="str">
        <f t="shared" si="0"/>
        <v/>
      </c>
      <c r="B38" s="351"/>
      <c r="C38" s="334"/>
      <c r="D38" s="293"/>
      <c r="E38" s="293"/>
      <c r="F38" s="349">
        <f t="shared" si="1"/>
        <v>0</v>
      </c>
      <c r="H38" s="350"/>
      <c r="I38" s="293"/>
      <c r="J38" s="144">
        <v>0</v>
      </c>
      <c r="K38" s="420"/>
    </row>
    <row r="39" spans="1:12" x14ac:dyDescent="0.35">
      <c r="A39" s="337" t="str">
        <f>IF('App.2-ZA_2029 Com.Exp. Forecast'!B45="","",'App.2-ZA_2029 Com.Exp. Forecast'!B45 &amp; " - Class A")</f>
        <v>GS&lt;50 kW - Class A</v>
      </c>
      <c r="B39" s="351"/>
      <c r="C39" s="334"/>
      <c r="D39" s="293"/>
      <c r="E39" s="293"/>
      <c r="F39" s="349">
        <f>D39*E39</f>
        <v>0</v>
      </c>
      <c r="H39" s="350"/>
      <c r="I39" s="293"/>
      <c r="J39" s="144">
        <v>19145.914364491375</v>
      </c>
      <c r="K39" s="420"/>
    </row>
    <row r="40" spans="1:12" x14ac:dyDescent="0.35">
      <c r="A40" s="337" t="str">
        <f>IF('App.2-ZA_2029 Com.Exp. Forecast'!B46="","",'App.2-ZA_2029 Com.Exp. Forecast'!B46 &amp; " - Class A")</f>
        <v>GS 50-999 kW - Class A</v>
      </c>
      <c r="B40" s="351"/>
      <c r="C40" s="334"/>
      <c r="D40" s="293"/>
      <c r="E40" s="293"/>
      <c r="F40" s="349">
        <f>D40*E40</f>
        <v>0</v>
      </c>
      <c r="H40" s="350"/>
      <c r="I40" s="293"/>
      <c r="J40" s="144">
        <v>42286649.601509348</v>
      </c>
      <c r="K40" s="420"/>
    </row>
    <row r="41" spans="1:12" x14ac:dyDescent="0.35">
      <c r="A41" s="337" t="str">
        <f>IF('App.2-ZA_2029 Com.Exp. Forecast'!B47="","",'App.2-ZA_2029 Com.Exp. Forecast'!B47 &amp; " - Class A")</f>
        <v>GS 1,000-4,999 kW - Class A</v>
      </c>
      <c r="B41" s="351"/>
      <c r="C41" s="334"/>
      <c r="D41" s="293"/>
      <c r="E41" s="293"/>
      <c r="F41" s="349">
        <f>D41*E41</f>
        <v>0</v>
      </c>
      <c r="H41" s="350"/>
      <c r="I41" s="293"/>
      <c r="J41" s="144">
        <v>222542306.78528744</v>
      </c>
      <c r="K41" s="420"/>
      <c r="L41" s="232"/>
    </row>
    <row r="42" spans="1:12" x14ac:dyDescent="0.35">
      <c r="A42" s="337" t="str">
        <f>IF('App.2-ZA_2029 Com.Exp. Forecast'!B48="","",'App.2-ZA_2029 Com.Exp. Forecast'!B48 &amp; " - Class A")</f>
        <v>Large User - Class A</v>
      </c>
      <c r="B42" s="351"/>
      <c r="C42" s="334"/>
      <c r="D42" s="293"/>
      <c r="E42" s="293"/>
      <c r="F42" s="349">
        <f>D42*E42</f>
        <v>0</v>
      </c>
      <c r="H42" s="350"/>
      <c r="I42" s="293"/>
      <c r="J42" s="144">
        <v>99834749.573237672</v>
      </c>
      <c r="K42" s="420"/>
    </row>
    <row r="43" spans="1:12" x14ac:dyDescent="0.35">
      <c r="A43" s="337" t="str">
        <f>IF('App.2-ZA_2029 Com.Exp. Forecast'!B49="","",'App.2-ZA_2029 Com.Exp. Forecast'!B49 &amp; " - Class A")</f>
        <v/>
      </c>
      <c r="B43" s="351"/>
      <c r="C43" s="334"/>
      <c r="D43" s="293"/>
      <c r="E43" s="293"/>
      <c r="F43" s="349">
        <f>D43*E43</f>
        <v>0</v>
      </c>
      <c r="H43" s="350"/>
      <c r="I43" s="293"/>
      <c r="J43" s="144">
        <v>0</v>
      </c>
      <c r="K43" s="420"/>
    </row>
    <row r="44" spans="1:12" x14ac:dyDescent="0.35">
      <c r="A44" s="333" t="s">
        <v>69</v>
      </c>
      <c r="B44" s="352"/>
      <c r="C44" s="334"/>
      <c r="D44" s="346"/>
      <c r="E44" s="345"/>
      <c r="F44" s="337">
        <f>SUM(F28:F43)</f>
        <v>0</v>
      </c>
      <c r="G44" s="337"/>
      <c r="H44" s="345"/>
      <c r="I44" s="345"/>
      <c r="J44" s="169">
        <f>SUM(J28:J43)</f>
        <v>664908076.34144115</v>
      </c>
      <c r="K44" s="161">
        <f>F44+J44</f>
        <v>664908076.34144115</v>
      </c>
      <c r="L44" s="353"/>
    </row>
    <row r="45" spans="1:12" ht="8.25" customHeight="1" x14ac:dyDescent="0.35">
      <c r="B45" s="348"/>
      <c r="D45" s="348"/>
    </row>
    <row r="46" spans="1:12" x14ac:dyDescent="0.35">
      <c r="A46" s="329" t="s">
        <v>104</v>
      </c>
      <c r="B46" s="422"/>
      <c r="C46" s="330"/>
      <c r="D46" s="421" t="s">
        <v>72</v>
      </c>
      <c r="E46" s="420" t="s">
        <v>65</v>
      </c>
      <c r="F46" s="427" t="s">
        <v>66</v>
      </c>
      <c r="G46" s="232"/>
      <c r="H46" s="429" t="s">
        <v>64</v>
      </c>
      <c r="I46" s="420" t="s">
        <v>65</v>
      </c>
      <c r="J46" s="427" t="s">
        <v>66</v>
      </c>
      <c r="K46" s="425" t="s">
        <v>61</v>
      </c>
    </row>
    <row r="47" spans="1:12" x14ac:dyDescent="0.35">
      <c r="A47" s="333" t="s">
        <v>71</v>
      </c>
      <c r="B47" s="432"/>
      <c r="C47" s="354"/>
      <c r="D47" s="431"/>
      <c r="E47" s="420"/>
      <c r="F47" s="428"/>
      <c r="G47" s="232"/>
      <c r="H47" s="433"/>
      <c r="I47" s="420"/>
      <c r="J47" s="428"/>
      <c r="K47" s="431"/>
    </row>
    <row r="48" spans="1:12" x14ac:dyDescent="0.35">
      <c r="A48" s="337" t="str">
        <f>IF(A13="","",A13)</f>
        <v>Residential</v>
      </c>
      <c r="B48" s="338" t="s">
        <v>73</v>
      </c>
      <c r="C48" s="334"/>
      <c r="D48" s="173">
        <v>8931379.7442028578</v>
      </c>
      <c r="E48" s="174">
        <v>7.2208857009753595</v>
      </c>
      <c r="F48" s="175">
        <f>D48*E48</f>
        <v>64492472.284895383</v>
      </c>
      <c r="H48" s="173"/>
      <c r="I48" s="174"/>
      <c r="J48" s="175">
        <f>H48*I48</f>
        <v>0</v>
      </c>
      <c r="K48" s="420"/>
    </row>
    <row r="49" spans="1:11" x14ac:dyDescent="0.35">
      <c r="A49" s="337" t="str">
        <f t="shared" ref="A49:A58" si="2">IF(A14="","",A14)</f>
        <v>CSMUR</v>
      </c>
      <c r="B49" s="341" t="str">
        <f>+B48</f>
        <v>kW</v>
      </c>
      <c r="C49" s="343"/>
      <c r="D49" s="173">
        <v>911699.63616787735</v>
      </c>
      <c r="E49" s="174">
        <f>E48</f>
        <v>7.2208857009753595</v>
      </c>
      <c r="F49" s="175">
        <f t="shared" ref="F49:F57" si="3">D49*E49</f>
        <v>6583278.8663890632</v>
      </c>
      <c r="H49" s="173"/>
      <c r="I49" s="174"/>
      <c r="J49" s="175">
        <f t="shared" ref="J49:J57" si="4">H49*I49</f>
        <v>0</v>
      </c>
      <c r="K49" s="420"/>
    </row>
    <row r="50" spans="1:11" x14ac:dyDescent="0.35">
      <c r="A50" s="337" t="str">
        <f t="shared" si="2"/>
        <v>GS&lt;50 kW</v>
      </c>
      <c r="B50" s="341" t="str">
        <f t="shared" ref="B50:B55" si="5">+B49</f>
        <v>kW</v>
      </c>
      <c r="C50" s="343"/>
      <c r="D50" s="173">
        <v>6404311.6244772868</v>
      </c>
      <c r="E50" s="174">
        <f t="shared" ref="E50:E55" si="6">E49</f>
        <v>7.2208857009753595</v>
      </c>
      <c r="F50" s="175">
        <f t="shared" si="3"/>
        <v>46244802.23377832</v>
      </c>
      <c r="H50" s="173"/>
      <c r="I50" s="174"/>
      <c r="J50" s="175">
        <f t="shared" si="4"/>
        <v>0</v>
      </c>
      <c r="K50" s="420"/>
    </row>
    <row r="51" spans="1:11" x14ac:dyDescent="0.35">
      <c r="A51" s="337" t="str">
        <f t="shared" si="2"/>
        <v>GS 50-999 kW</v>
      </c>
      <c r="B51" s="341" t="str">
        <f t="shared" si="5"/>
        <v>kW</v>
      </c>
      <c r="C51" s="343"/>
      <c r="D51" s="173">
        <v>15756700.128623171</v>
      </c>
      <c r="E51" s="174">
        <f t="shared" si="6"/>
        <v>7.2208857009753595</v>
      </c>
      <c r="F51" s="175">
        <f t="shared" si="3"/>
        <v>113777330.65333167</v>
      </c>
      <c r="H51" s="173"/>
      <c r="I51" s="174"/>
      <c r="J51" s="175">
        <f t="shared" si="4"/>
        <v>0</v>
      </c>
      <c r="K51" s="420"/>
    </row>
    <row r="52" spans="1:11" x14ac:dyDescent="0.35">
      <c r="A52" s="337" t="str">
        <f t="shared" si="2"/>
        <v>GS 1,000-4,999 kW</v>
      </c>
      <c r="B52" s="341" t="str">
        <f t="shared" si="5"/>
        <v>kW</v>
      </c>
      <c r="C52" s="343"/>
      <c r="D52" s="173">
        <v>7128086.1542200977</v>
      </c>
      <c r="E52" s="174">
        <f t="shared" si="6"/>
        <v>7.2208857009753595</v>
      </c>
      <c r="F52" s="175">
        <f t="shared" si="3"/>
        <v>51471095.386328347</v>
      </c>
      <c r="H52" s="173"/>
      <c r="I52" s="174"/>
      <c r="J52" s="175">
        <f t="shared" si="4"/>
        <v>0</v>
      </c>
      <c r="K52" s="420"/>
    </row>
    <row r="53" spans="1:11" x14ac:dyDescent="0.35">
      <c r="A53" s="337" t="str">
        <f t="shared" si="2"/>
        <v>Large User</v>
      </c>
      <c r="B53" s="341" t="str">
        <f t="shared" si="5"/>
        <v>kW</v>
      </c>
      <c r="C53" s="343"/>
      <c r="D53" s="173">
        <v>3273928.8167127487</v>
      </c>
      <c r="E53" s="174">
        <f t="shared" si="6"/>
        <v>7.2208857009753595</v>
      </c>
      <c r="F53" s="175">
        <f t="shared" si="3"/>
        <v>23640665.778612267</v>
      </c>
      <c r="H53" s="173"/>
      <c r="I53" s="174"/>
      <c r="J53" s="175">
        <f t="shared" si="4"/>
        <v>0</v>
      </c>
      <c r="K53" s="420"/>
    </row>
    <row r="54" spans="1:11" x14ac:dyDescent="0.35">
      <c r="A54" s="337" t="str">
        <f t="shared" si="2"/>
        <v>Streetlighting</v>
      </c>
      <c r="B54" s="341" t="str">
        <f t="shared" si="5"/>
        <v>kW</v>
      </c>
      <c r="C54" s="334"/>
      <c r="D54" s="173">
        <v>142926.52132641088</v>
      </c>
      <c r="E54" s="174">
        <f t="shared" si="6"/>
        <v>7.2208857009753595</v>
      </c>
      <c r="F54" s="175">
        <f t="shared" si="3"/>
        <v>1032056.07413603</v>
      </c>
      <c r="H54" s="173"/>
      <c r="I54" s="174"/>
      <c r="J54" s="175">
        <f t="shared" si="4"/>
        <v>0</v>
      </c>
      <c r="K54" s="420"/>
    </row>
    <row r="55" spans="1:11" x14ac:dyDescent="0.35">
      <c r="A55" s="337" t="str">
        <f t="shared" si="2"/>
        <v>USL</v>
      </c>
      <c r="B55" s="341" t="str">
        <f t="shared" si="5"/>
        <v>kW</v>
      </c>
      <c r="C55" s="334"/>
      <c r="D55" s="173">
        <v>60968.968552243452</v>
      </c>
      <c r="E55" s="174">
        <f t="shared" si="6"/>
        <v>7.2208857009753595</v>
      </c>
      <c r="F55" s="175">
        <f t="shared" si="3"/>
        <v>440249.9532221111</v>
      </c>
      <c r="H55" s="173"/>
      <c r="I55" s="174"/>
      <c r="J55" s="175">
        <f t="shared" si="4"/>
        <v>0</v>
      </c>
      <c r="K55" s="420"/>
    </row>
    <row r="56" spans="1:11" x14ac:dyDescent="0.35">
      <c r="A56" s="337" t="str">
        <f t="shared" si="2"/>
        <v/>
      </c>
      <c r="B56" s="351"/>
      <c r="C56" s="334"/>
      <c r="D56" s="177"/>
      <c r="E56" s="178"/>
      <c r="F56" s="175">
        <f t="shared" si="3"/>
        <v>0</v>
      </c>
      <c r="H56" s="177"/>
      <c r="I56" s="177"/>
      <c r="J56" s="175">
        <f t="shared" si="4"/>
        <v>0</v>
      </c>
      <c r="K56" s="420"/>
    </row>
    <row r="57" spans="1:11" x14ac:dyDescent="0.35">
      <c r="A57" s="337" t="str">
        <f t="shared" si="2"/>
        <v/>
      </c>
      <c r="B57" s="351"/>
      <c r="C57" s="334"/>
      <c r="D57" s="177"/>
      <c r="E57" s="178"/>
      <c r="F57" s="175">
        <f t="shared" si="3"/>
        <v>0</v>
      </c>
      <c r="H57" s="177"/>
      <c r="I57" s="177"/>
      <c r="J57" s="175">
        <f t="shared" si="4"/>
        <v>0</v>
      </c>
      <c r="K57" s="420"/>
    </row>
    <row r="58" spans="1:11" x14ac:dyDescent="0.35">
      <c r="A58" s="337" t="str">
        <f t="shared" si="2"/>
        <v/>
      </c>
      <c r="B58" s="351"/>
      <c r="C58" s="334"/>
      <c r="D58" s="177"/>
      <c r="E58" s="178"/>
      <c r="F58" s="175">
        <f>D58*E58</f>
        <v>0</v>
      </c>
      <c r="H58" s="177"/>
      <c r="I58" s="177"/>
      <c r="J58" s="175">
        <f>H58*I58</f>
        <v>0</v>
      </c>
      <c r="K58" s="420"/>
    </row>
    <row r="59" spans="1:11" x14ac:dyDescent="0.35">
      <c r="A59" s="333" t="s">
        <v>69</v>
      </c>
      <c r="B59" s="352"/>
      <c r="C59" s="334"/>
      <c r="D59" s="169">
        <f>SUM(D48:D58)</f>
        <v>42610001.594282694</v>
      </c>
      <c r="E59" s="355"/>
      <c r="F59" s="169">
        <f>SUM(F48:F58)</f>
        <v>307681951.23069316</v>
      </c>
      <c r="G59" s="337"/>
      <c r="H59" s="169">
        <f>SUM(H48:H58)</f>
        <v>0</v>
      </c>
      <c r="I59" s="337"/>
      <c r="J59" s="169">
        <f>SUM(J48:J58)</f>
        <v>0</v>
      </c>
      <c r="K59" s="175">
        <f>F59+J59</f>
        <v>307681951.23069316</v>
      </c>
    </row>
    <row r="60" spans="1:11" ht="5.25" customHeight="1" x14ac:dyDescent="0.35"/>
    <row r="61" spans="1:11" x14ac:dyDescent="0.35">
      <c r="A61" s="329" t="s">
        <v>105</v>
      </c>
      <c r="B61" s="426"/>
      <c r="C61" s="330"/>
      <c r="D61" s="425"/>
      <c r="E61" s="420"/>
      <c r="F61" s="427"/>
      <c r="G61" s="232"/>
      <c r="H61" s="429"/>
      <c r="I61" s="420"/>
      <c r="J61" s="427" t="s">
        <v>66</v>
      </c>
      <c r="K61" s="425" t="s">
        <v>61</v>
      </c>
    </row>
    <row r="62" spans="1:11" x14ac:dyDescent="0.35">
      <c r="A62" s="333" t="s">
        <v>71</v>
      </c>
      <c r="B62" s="432"/>
      <c r="C62" s="354"/>
      <c r="D62" s="431"/>
      <c r="E62" s="420"/>
      <c r="F62" s="428"/>
      <c r="G62" s="232"/>
      <c r="H62" s="433"/>
      <c r="I62" s="420"/>
      <c r="J62" s="428"/>
      <c r="K62" s="431"/>
    </row>
    <row r="63" spans="1:11" x14ac:dyDescent="0.35">
      <c r="A63" s="337" t="str">
        <f>IF(A48="","",A48)</f>
        <v>Residential</v>
      </c>
      <c r="B63" s="338" t="str">
        <f t="shared" ref="B63:B70" si="7">B48</f>
        <v>kW</v>
      </c>
      <c r="C63" s="334"/>
      <c r="D63" s="173">
        <v>9232812.8938634619</v>
      </c>
      <c r="E63" s="174">
        <v>5.1904541729844196</v>
      </c>
      <c r="F63" s="175">
        <f>D63*E63</f>
        <v>47922492.213337958</v>
      </c>
      <c r="H63" s="173"/>
      <c r="I63" s="174"/>
      <c r="J63" s="175">
        <f>H63*I63</f>
        <v>0</v>
      </c>
      <c r="K63" s="420"/>
    </row>
    <row r="64" spans="1:11" x14ac:dyDescent="0.35">
      <c r="A64" s="337" t="str">
        <f t="shared" ref="A64:A73" si="8">IF(A49="","",A49)</f>
        <v>CSMUR</v>
      </c>
      <c r="B64" s="341" t="str">
        <f t="shared" si="7"/>
        <v>kW</v>
      </c>
      <c r="C64" s="334"/>
      <c r="D64" s="173">
        <v>942469.40531277191</v>
      </c>
      <c r="E64" s="174">
        <f>+E63</f>
        <v>5.1904541729844196</v>
      </c>
      <c r="F64" s="175">
        <f t="shared" ref="F64:F70" si="9">D64*E64</f>
        <v>4891844.2577158213</v>
      </c>
      <c r="H64" s="173"/>
      <c r="I64" s="174"/>
      <c r="J64" s="175">
        <f t="shared" ref="J64:J70" si="10">H64*I64</f>
        <v>0</v>
      </c>
      <c r="K64" s="420"/>
    </row>
    <row r="65" spans="1:11" x14ac:dyDescent="0.35">
      <c r="A65" s="337" t="str">
        <f t="shared" si="8"/>
        <v>GS&lt;50 kW</v>
      </c>
      <c r="B65" s="341" t="str">
        <f t="shared" si="7"/>
        <v>kW</v>
      </c>
      <c r="C65" s="334"/>
      <c r="D65" s="173">
        <v>6620456.4844724331</v>
      </c>
      <c r="E65" s="174">
        <f t="shared" ref="E65:E70" si="11">+E64</f>
        <v>5.1904541729844196</v>
      </c>
      <c r="F65" s="175">
        <f t="shared" si="9"/>
        <v>34363175.986891702</v>
      </c>
      <c r="H65" s="173"/>
      <c r="I65" s="174"/>
      <c r="J65" s="175">
        <f t="shared" si="10"/>
        <v>0</v>
      </c>
      <c r="K65" s="420"/>
    </row>
    <row r="66" spans="1:11" x14ac:dyDescent="0.35">
      <c r="A66" s="337" t="str">
        <f t="shared" si="8"/>
        <v>GS 50-999 kW</v>
      </c>
      <c r="B66" s="341" t="str">
        <f t="shared" si="7"/>
        <v>kW</v>
      </c>
      <c r="C66" s="334"/>
      <c r="D66" s="173">
        <v>16288487.140715158</v>
      </c>
      <c r="E66" s="174">
        <f t="shared" si="11"/>
        <v>5.1904541729844196</v>
      </c>
      <c r="F66" s="175">
        <f t="shared" si="9"/>
        <v>84544646.051128045</v>
      </c>
      <c r="H66" s="173"/>
      <c r="I66" s="174"/>
      <c r="J66" s="175">
        <f t="shared" si="10"/>
        <v>0</v>
      </c>
      <c r="K66" s="420"/>
    </row>
    <row r="67" spans="1:11" x14ac:dyDescent="0.35">
      <c r="A67" s="337" t="str">
        <f t="shared" si="8"/>
        <v>GS 1,000-4,999 kW</v>
      </c>
      <c r="B67" s="341" t="str">
        <f t="shared" si="7"/>
        <v>kW</v>
      </c>
      <c r="C67" s="334"/>
      <c r="D67" s="173">
        <v>7368658.3303067023</v>
      </c>
      <c r="E67" s="174">
        <f t="shared" si="11"/>
        <v>5.1904541729844196</v>
      </c>
      <c r="F67" s="175">
        <f t="shared" si="9"/>
        <v>38246683.379836828</v>
      </c>
      <c r="H67" s="173"/>
      <c r="I67" s="174"/>
      <c r="J67" s="175">
        <f t="shared" si="10"/>
        <v>0</v>
      </c>
      <c r="K67" s="420"/>
    </row>
    <row r="68" spans="1:11" x14ac:dyDescent="0.35">
      <c r="A68" s="337" t="str">
        <f t="shared" si="8"/>
        <v>Large User</v>
      </c>
      <c r="B68" s="341" t="str">
        <f t="shared" si="7"/>
        <v>kW</v>
      </c>
      <c r="C68" s="345"/>
      <c r="D68" s="173">
        <v>3384423.5782446265</v>
      </c>
      <c r="E68" s="174">
        <f t="shared" si="11"/>
        <v>5.1904541729844196</v>
      </c>
      <c r="F68" s="175">
        <f t="shared" si="9"/>
        <v>17566695.484846681</v>
      </c>
      <c r="H68" s="173"/>
      <c r="I68" s="174"/>
      <c r="J68" s="175">
        <f t="shared" si="10"/>
        <v>0</v>
      </c>
      <c r="K68" s="420"/>
    </row>
    <row r="69" spans="1:11" x14ac:dyDescent="0.35">
      <c r="A69" s="337" t="str">
        <f t="shared" si="8"/>
        <v>Streetlighting</v>
      </c>
      <c r="B69" s="341" t="str">
        <f t="shared" si="7"/>
        <v>kW</v>
      </c>
      <c r="C69" s="356"/>
      <c r="D69" s="173">
        <v>147750.27675136831</v>
      </c>
      <c r="E69" s="174">
        <f t="shared" si="11"/>
        <v>5.1904541729844196</v>
      </c>
      <c r="F69" s="175">
        <f t="shared" si="9"/>
        <v>766891.04052374244</v>
      </c>
      <c r="H69" s="173"/>
      <c r="I69" s="174"/>
      <c r="J69" s="175">
        <f t="shared" si="10"/>
        <v>0</v>
      </c>
      <c r="K69" s="420"/>
    </row>
    <row r="70" spans="1:11" x14ac:dyDescent="0.35">
      <c r="A70" s="337" t="str">
        <f t="shared" si="8"/>
        <v>USL</v>
      </c>
      <c r="B70" s="341" t="str">
        <f t="shared" si="7"/>
        <v>kW</v>
      </c>
      <c r="C70" s="356"/>
      <c r="D70" s="173">
        <v>63026.664983098919</v>
      </c>
      <c r="E70" s="174">
        <f t="shared" si="11"/>
        <v>5.1904541729844196</v>
      </c>
      <c r="F70" s="175">
        <f t="shared" si="9"/>
        <v>327137.01627081679</v>
      </c>
      <c r="H70" s="173"/>
      <c r="I70" s="174"/>
      <c r="J70" s="175">
        <f t="shared" si="10"/>
        <v>0</v>
      </c>
      <c r="K70" s="420"/>
    </row>
    <row r="71" spans="1:11" x14ac:dyDescent="0.35">
      <c r="A71" s="337" t="str">
        <f t="shared" si="8"/>
        <v/>
      </c>
      <c r="B71" s="351"/>
      <c r="C71" s="356"/>
      <c r="D71" s="173"/>
      <c r="E71" s="178"/>
      <c r="F71" s="175">
        <f>D71*E71</f>
        <v>0</v>
      </c>
      <c r="H71" s="177"/>
      <c r="I71" s="174"/>
      <c r="J71" s="175">
        <f>H71*I71</f>
        <v>0</v>
      </c>
      <c r="K71" s="420"/>
    </row>
    <row r="72" spans="1:11" x14ac:dyDescent="0.35">
      <c r="A72" s="337" t="str">
        <f t="shared" si="8"/>
        <v/>
      </c>
      <c r="B72" s="351"/>
      <c r="C72" s="356"/>
      <c r="D72" s="177"/>
      <c r="E72" s="177"/>
      <c r="F72" s="175">
        <f>D72*E72</f>
        <v>0</v>
      </c>
      <c r="H72" s="177"/>
      <c r="I72" s="174"/>
      <c r="J72" s="175">
        <f>H72*I72</f>
        <v>0</v>
      </c>
      <c r="K72" s="420"/>
    </row>
    <row r="73" spans="1:11" x14ac:dyDescent="0.35">
      <c r="A73" s="337" t="str">
        <f t="shared" si="8"/>
        <v/>
      </c>
      <c r="B73" s="351"/>
      <c r="C73" s="356"/>
      <c r="D73" s="177"/>
      <c r="E73" s="177"/>
      <c r="F73" s="175">
        <f>D73*E73</f>
        <v>0</v>
      </c>
      <c r="H73" s="177"/>
      <c r="I73" s="174"/>
      <c r="J73" s="175">
        <f>H73*I73</f>
        <v>0</v>
      </c>
      <c r="K73" s="420"/>
    </row>
    <row r="74" spans="1:11" x14ac:dyDescent="0.35">
      <c r="A74" s="333" t="s">
        <v>69</v>
      </c>
      <c r="B74" s="352"/>
      <c r="C74" s="357"/>
      <c r="D74" s="169"/>
      <c r="E74" s="337"/>
      <c r="F74" s="169">
        <f>SUM(F63:F73)</f>
        <v>228629565.43055159</v>
      </c>
      <c r="G74" s="337"/>
      <c r="H74" s="337"/>
      <c r="I74" s="337"/>
      <c r="J74" s="169">
        <f>SUM(J63:J73)</f>
        <v>0</v>
      </c>
      <c r="K74" s="175">
        <f>F74+J74</f>
        <v>228629565.43055159</v>
      </c>
    </row>
    <row r="75" spans="1:11" ht="7.5" customHeight="1" x14ac:dyDescent="0.35"/>
    <row r="76" spans="1:11" x14ac:dyDescent="0.35">
      <c r="A76" s="329" t="s">
        <v>106</v>
      </c>
      <c r="B76" s="425"/>
      <c r="C76" s="358"/>
      <c r="D76" s="425"/>
      <c r="E76" s="420"/>
      <c r="F76" s="427"/>
      <c r="G76" s="232"/>
      <c r="H76" s="429"/>
      <c r="I76" s="420"/>
      <c r="J76" s="420" t="s">
        <v>66</v>
      </c>
      <c r="K76" s="425" t="s">
        <v>61</v>
      </c>
    </row>
    <row r="77" spans="1:11" x14ac:dyDescent="0.35">
      <c r="A77" s="333" t="s">
        <v>71</v>
      </c>
      <c r="B77" s="431"/>
      <c r="C77" s="232"/>
      <c r="D77" s="431"/>
      <c r="E77" s="420"/>
      <c r="F77" s="428"/>
      <c r="G77" s="232"/>
      <c r="H77" s="433"/>
      <c r="I77" s="420"/>
      <c r="J77" s="420"/>
      <c r="K77" s="431"/>
    </row>
    <row r="78" spans="1:11" x14ac:dyDescent="0.35">
      <c r="A78" s="337" t="str">
        <f t="shared" ref="A78:A83" si="12">IF(A63="","",A63)</f>
        <v>Residential</v>
      </c>
      <c r="B78" s="351" t="s">
        <v>38</v>
      </c>
      <c r="C78" s="334"/>
      <c r="D78" s="173">
        <v>5037154767.5168581</v>
      </c>
      <c r="E78" s="174">
        <v>4.6172659189824012E-3</v>
      </c>
      <c r="F78" s="175">
        <f>D78*E78</f>
        <v>23257883.036695309</v>
      </c>
      <c r="H78" s="173">
        <v>69417064.081439555</v>
      </c>
      <c r="I78" s="174">
        <f>E78</f>
        <v>4.6172659189824012E-3</v>
      </c>
      <c r="J78" s="175">
        <f>H78*I78</f>
        <v>320517.04417904821</v>
      </c>
      <c r="K78" s="420"/>
    </row>
    <row r="79" spans="1:11" x14ac:dyDescent="0.35">
      <c r="A79" s="337" t="str">
        <f t="shared" si="12"/>
        <v>CSMUR</v>
      </c>
      <c r="B79" s="351" t="s">
        <v>38</v>
      </c>
      <c r="C79" s="334"/>
      <c r="D79" s="173">
        <v>323695686.1674909</v>
      </c>
      <c r="E79" s="174">
        <f>E78</f>
        <v>4.6172659189824012E-3</v>
      </c>
      <c r="F79" s="175">
        <f t="shared" ref="F79:F86" si="13">D79*E79</f>
        <v>1494589.0598627788</v>
      </c>
      <c r="H79" s="173">
        <v>485884.29582855524</v>
      </c>
      <c r="I79" s="174">
        <f>I78</f>
        <v>4.6172659189824012E-3</v>
      </c>
      <c r="J79" s="175">
        <f t="shared" ref="J79:J86" si="14">H79*I79</f>
        <v>2243.4569996979512</v>
      </c>
      <c r="K79" s="420"/>
    </row>
    <row r="80" spans="1:11" x14ac:dyDescent="0.35">
      <c r="A80" s="337" t="str">
        <f t="shared" si="12"/>
        <v>GS&lt;50 kW</v>
      </c>
      <c r="B80" s="351" t="s">
        <v>38</v>
      </c>
      <c r="C80" s="334"/>
      <c r="D80" s="173">
        <v>1991048727.6568177</v>
      </c>
      <c r="E80" s="174">
        <f t="shared" ref="E80:E85" si="15">E79</f>
        <v>4.6172659189824012E-3</v>
      </c>
      <c r="F80" s="175">
        <f t="shared" si="13"/>
        <v>9193201.4332430977</v>
      </c>
      <c r="H80" s="173">
        <v>345263633.71965331</v>
      </c>
      <c r="I80" s="174">
        <f t="shared" ref="I80:I85" si="16">I79</f>
        <v>4.6172659189824012E-3</v>
      </c>
      <c r="J80" s="175">
        <f t="shared" si="14"/>
        <v>1594174.0090377782</v>
      </c>
      <c r="K80" s="420"/>
    </row>
    <row r="81" spans="1:11" x14ac:dyDescent="0.35">
      <c r="A81" s="337" t="str">
        <f t="shared" si="12"/>
        <v>GS 50-999 kW</v>
      </c>
      <c r="B81" s="351" t="s">
        <v>38</v>
      </c>
      <c r="C81" s="334"/>
      <c r="D81" s="173">
        <v>3094318257.2957544</v>
      </c>
      <c r="E81" s="174">
        <f t="shared" si="15"/>
        <v>4.6172659189824012E-3</v>
      </c>
      <c r="F81" s="175">
        <f t="shared" si="13"/>
        <v>14287290.231896704</v>
      </c>
      <c r="H81" s="173">
        <v>6526357391.9110136</v>
      </c>
      <c r="I81" s="174">
        <f t="shared" si="16"/>
        <v>4.6172659189824012E-3</v>
      </c>
      <c r="J81" s="175">
        <f t="shared" si="14"/>
        <v>30133927.560769591</v>
      </c>
      <c r="K81" s="420"/>
    </row>
    <row r="82" spans="1:11" x14ac:dyDescent="0.35">
      <c r="A82" s="337" t="str">
        <f t="shared" si="12"/>
        <v>GS 1,000-4,999 kW</v>
      </c>
      <c r="B82" s="351" t="s">
        <v>38</v>
      </c>
      <c r="C82" s="334"/>
      <c r="D82" s="173">
        <v>112934144.93312001</v>
      </c>
      <c r="E82" s="174">
        <f t="shared" si="15"/>
        <v>4.6172659189824012E-3</v>
      </c>
      <c r="F82" s="175">
        <f t="shared" si="13"/>
        <v>521446.97848911409</v>
      </c>
      <c r="H82" s="173">
        <v>4079597512.7112627</v>
      </c>
      <c r="I82" s="174">
        <f t="shared" si="16"/>
        <v>4.6172659189824012E-3</v>
      </c>
      <c r="J82" s="175">
        <f t="shared" si="14"/>
        <v>18836586.558607087</v>
      </c>
      <c r="K82" s="420"/>
    </row>
    <row r="83" spans="1:11" x14ac:dyDescent="0.35">
      <c r="A83" s="337" t="str">
        <f t="shared" si="12"/>
        <v>Large User</v>
      </c>
      <c r="B83" s="351" t="s">
        <v>38</v>
      </c>
      <c r="C83" s="334"/>
      <c r="D83" s="173">
        <v>3.0808066069774442E-2</v>
      </c>
      <c r="E83" s="174">
        <f t="shared" si="15"/>
        <v>4.6172659189824012E-3</v>
      </c>
      <c r="F83" s="175">
        <f t="shared" si="13"/>
        <v>1.4224903349372762E-4</v>
      </c>
      <c r="H83" s="173">
        <v>1718598914.0319526</v>
      </c>
      <c r="I83" s="174">
        <f t="shared" si="16"/>
        <v>4.6172659189824012E-3</v>
      </c>
      <c r="J83" s="175">
        <f t="shared" si="14"/>
        <v>7935228.1941599008</v>
      </c>
      <c r="K83" s="420"/>
    </row>
    <row r="84" spans="1:11" x14ac:dyDescent="0.35">
      <c r="A84" s="337" t="str">
        <f>IF(A69="","",A69)</f>
        <v>Streetlighting</v>
      </c>
      <c r="B84" s="351" t="s">
        <v>38</v>
      </c>
      <c r="C84" s="334"/>
      <c r="D84" s="173">
        <v>0</v>
      </c>
      <c r="E84" s="174">
        <f t="shared" si="15"/>
        <v>4.6172659189824012E-3</v>
      </c>
      <c r="F84" s="175">
        <f t="shared" si="13"/>
        <v>0</v>
      </c>
      <c r="H84" s="173">
        <v>117007217.81265104</v>
      </c>
      <c r="I84" s="174">
        <f t="shared" si="16"/>
        <v>4.6172659189824012E-3</v>
      </c>
      <c r="J84" s="175">
        <f t="shared" si="14"/>
        <v>540253.43908130412</v>
      </c>
      <c r="K84" s="420"/>
    </row>
    <row r="85" spans="1:11" x14ac:dyDescent="0.35">
      <c r="A85" s="337" t="str">
        <f>IF(A70="","",A70)</f>
        <v>USL</v>
      </c>
      <c r="B85" s="351" t="s">
        <v>38</v>
      </c>
      <c r="C85" s="334"/>
      <c r="D85" s="173">
        <v>42608348.892653875</v>
      </c>
      <c r="E85" s="174">
        <f t="shared" si="15"/>
        <v>4.6172659189824012E-3</v>
      </c>
      <c r="F85" s="175">
        <f t="shared" si="13"/>
        <v>196734.07720616227</v>
      </c>
      <c r="H85" s="173">
        <v>30046.668696264438</v>
      </c>
      <c r="I85" s="174">
        <f t="shared" si="16"/>
        <v>4.6172659189824012E-3</v>
      </c>
      <c r="J85" s="175">
        <f t="shared" si="14"/>
        <v>138.73345935021717</v>
      </c>
      <c r="K85" s="420"/>
    </row>
    <row r="86" spans="1:11" x14ac:dyDescent="0.35">
      <c r="A86" s="337" t="str">
        <f>IF(A71="","",A71)</f>
        <v/>
      </c>
      <c r="B86" s="351"/>
      <c r="C86" s="334"/>
      <c r="D86" s="177"/>
      <c r="E86" s="177"/>
      <c r="F86" s="175">
        <f t="shared" si="13"/>
        <v>0</v>
      </c>
      <c r="H86" s="177"/>
      <c r="I86" s="177"/>
      <c r="J86" s="175">
        <f t="shared" si="14"/>
        <v>0</v>
      </c>
      <c r="K86" s="420"/>
    </row>
    <row r="87" spans="1:11" x14ac:dyDescent="0.35">
      <c r="A87" s="337" t="str">
        <f>IF(A72="","",A72)</f>
        <v/>
      </c>
      <c r="B87" s="351"/>
      <c r="C87" s="334"/>
      <c r="D87" s="177"/>
      <c r="E87" s="177"/>
      <c r="F87" s="175">
        <f>D87*E87</f>
        <v>0</v>
      </c>
      <c r="H87" s="177"/>
      <c r="I87" s="177"/>
      <c r="J87" s="175">
        <f>H87*I87</f>
        <v>0</v>
      </c>
      <c r="K87" s="420"/>
    </row>
    <row r="88" spans="1:11" x14ac:dyDescent="0.35">
      <c r="A88" s="337" t="str">
        <f>IF(A73="","",A73)</f>
        <v/>
      </c>
      <c r="B88" s="351"/>
      <c r="C88" s="334"/>
      <c r="D88" s="177"/>
      <c r="E88" s="177"/>
      <c r="F88" s="175">
        <f>D88*E88</f>
        <v>0</v>
      </c>
      <c r="H88" s="177"/>
      <c r="I88" s="177"/>
      <c r="J88" s="175">
        <f>H88*I88</f>
        <v>0</v>
      </c>
      <c r="K88" s="420"/>
    </row>
    <row r="89" spans="1:11" x14ac:dyDescent="0.35">
      <c r="A89" s="333" t="s">
        <v>69</v>
      </c>
      <c r="B89" s="352"/>
      <c r="C89" s="334"/>
      <c r="D89" s="169">
        <f>SUM(D78:D88)</f>
        <v>10601759932.493504</v>
      </c>
      <c r="E89" s="337"/>
      <c r="F89" s="169">
        <f>SUM(F78:F88)</f>
        <v>48951144.817535415</v>
      </c>
      <c r="G89" s="337"/>
      <c r="H89" s="169">
        <f>SUM(H78:H88)</f>
        <v>12856757665.232494</v>
      </c>
      <c r="I89" s="337"/>
      <c r="J89" s="169">
        <f>SUM(J78:J88)</f>
        <v>59363068.996293761</v>
      </c>
      <c r="K89" s="175">
        <f>F89+J89</f>
        <v>108314213.81382918</v>
      </c>
    </row>
    <row r="90" spans="1:11" ht="6.75" customHeight="1" x14ac:dyDescent="0.35"/>
    <row r="91" spans="1:11" x14ac:dyDescent="0.35">
      <c r="A91" s="329" t="s">
        <v>74</v>
      </c>
      <c r="B91" s="425"/>
      <c r="C91" s="358"/>
      <c r="D91" s="425"/>
      <c r="E91" s="420"/>
      <c r="F91" s="427"/>
      <c r="G91" s="232"/>
      <c r="H91" s="429"/>
      <c r="I91" s="420"/>
      <c r="J91" s="420" t="s">
        <v>66</v>
      </c>
      <c r="K91" s="425" t="s">
        <v>61</v>
      </c>
    </row>
    <row r="92" spans="1:11" x14ac:dyDescent="0.35">
      <c r="A92" s="333" t="s">
        <v>71</v>
      </c>
      <c r="B92" s="431"/>
      <c r="C92" s="232"/>
      <c r="D92" s="431"/>
      <c r="E92" s="420"/>
      <c r="F92" s="428"/>
      <c r="G92" s="232"/>
      <c r="H92" s="433"/>
      <c r="I92" s="420"/>
      <c r="J92" s="420"/>
      <c r="K92" s="431"/>
    </row>
    <row r="93" spans="1:11" x14ac:dyDescent="0.35">
      <c r="A93" s="337" t="str">
        <f t="shared" ref="A93:A98" si="17">IF(A78="","",A78)</f>
        <v>Residential</v>
      </c>
      <c r="B93" s="351" t="s">
        <v>38</v>
      </c>
      <c r="C93" s="334"/>
      <c r="D93" s="177"/>
      <c r="E93" s="178"/>
      <c r="F93" s="175">
        <f>D93*E93</f>
        <v>0</v>
      </c>
      <c r="H93" s="177">
        <f>'App.2-ZA_2029 Com.Exp. Forecast'!F29</f>
        <v>0</v>
      </c>
      <c r="I93" s="178">
        <v>2.2523248385280002E-4</v>
      </c>
      <c r="J93" s="175">
        <f>H93*I93</f>
        <v>0</v>
      </c>
      <c r="K93" s="420"/>
    </row>
    <row r="94" spans="1:11" x14ac:dyDescent="0.35">
      <c r="A94" s="337" t="str">
        <f t="shared" si="17"/>
        <v>CSMUR</v>
      </c>
      <c r="B94" s="351" t="s">
        <v>38</v>
      </c>
      <c r="C94" s="334"/>
      <c r="D94" s="177"/>
      <c r="E94" s="178"/>
      <c r="F94" s="175">
        <f t="shared" ref="F94:F101" si="18">D94*E94</f>
        <v>0</v>
      </c>
      <c r="H94" s="177">
        <f>'App.2-ZA_2029 Com.Exp. Forecast'!F30</f>
        <v>0</v>
      </c>
      <c r="I94" s="178">
        <f>+I93</f>
        <v>2.2523248385280002E-4</v>
      </c>
      <c r="J94" s="175">
        <f t="shared" ref="J94:J101" si="19">H94*I94</f>
        <v>0</v>
      </c>
      <c r="K94" s="420"/>
    </row>
    <row r="95" spans="1:11" x14ac:dyDescent="0.35">
      <c r="A95" s="337" t="str">
        <f t="shared" si="17"/>
        <v>GS&lt;50 kW</v>
      </c>
      <c r="B95" s="351" t="s">
        <v>38</v>
      </c>
      <c r="C95" s="334"/>
      <c r="D95" s="177"/>
      <c r="E95" s="178"/>
      <c r="F95" s="175">
        <f t="shared" si="18"/>
        <v>0</v>
      </c>
      <c r="H95" s="177">
        <f>'App.2-ZA_2029 Com.Exp. Forecast'!F31</f>
        <v>304132.8093283698</v>
      </c>
      <c r="I95" s="178">
        <f t="shared" ref="I95:I100" si="20">+I94</f>
        <v>2.2523248385280002E-4</v>
      </c>
      <c r="J95" s="175">
        <f t="shared" si="19"/>
        <v>68.500588066158755</v>
      </c>
      <c r="K95" s="420"/>
    </row>
    <row r="96" spans="1:11" x14ac:dyDescent="0.35">
      <c r="A96" s="337" t="str">
        <f t="shared" si="17"/>
        <v>GS 50-999 kW</v>
      </c>
      <c r="B96" s="351" t="s">
        <v>38</v>
      </c>
      <c r="C96" s="334"/>
      <c r="D96" s="177"/>
      <c r="E96" s="178"/>
      <c r="F96" s="175">
        <f t="shared" si="18"/>
        <v>0</v>
      </c>
      <c r="H96" s="177">
        <f>'App.2-ZA_2029 Com.Exp. Forecast'!F32</f>
        <v>671723339.79741395</v>
      </c>
      <c r="I96" s="178">
        <f t="shared" si="20"/>
        <v>2.2523248385280002E-4</v>
      </c>
      <c r="J96" s="175">
        <f t="shared" si="19"/>
        <v>151293.91628446995</v>
      </c>
      <c r="K96" s="420"/>
    </row>
    <row r="97" spans="1:11" x14ac:dyDescent="0.35">
      <c r="A97" s="337" t="str">
        <f t="shared" si="17"/>
        <v>GS 1,000-4,999 kW</v>
      </c>
      <c r="B97" s="351" t="s">
        <v>38</v>
      </c>
      <c r="C97" s="334"/>
      <c r="D97" s="177"/>
      <c r="E97" s="178"/>
      <c r="F97" s="175">
        <f t="shared" si="18"/>
        <v>0</v>
      </c>
      <c r="H97" s="177">
        <f>'App.2-ZA_2029 Com.Exp. Forecast'!F33</f>
        <v>3535084074.2582335</v>
      </c>
      <c r="I97" s="178">
        <f t="shared" si="20"/>
        <v>2.2523248385280002E-4</v>
      </c>
      <c r="J97" s="175">
        <f t="shared" si="19"/>
        <v>796215.76667365804</v>
      </c>
      <c r="K97" s="420"/>
    </row>
    <row r="98" spans="1:11" x14ac:dyDescent="0.35">
      <c r="A98" s="337" t="str">
        <f t="shared" si="17"/>
        <v>Large User</v>
      </c>
      <c r="B98" s="351" t="s">
        <v>38</v>
      </c>
      <c r="C98" s="334"/>
      <c r="D98" s="177"/>
      <c r="E98" s="178"/>
      <c r="F98" s="175">
        <f t="shared" si="18"/>
        <v>0</v>
      </c>
      <c r="H98" s="177">
        <f>'App.2-ZA_2029 Com.Exp. Forecast'!F34</f>
        <v>1585874786.5610051</v>
      </c>
      <c r="I98" s="178">
        <f t="shared" si="20"/>
        <v>2.2523248385280002E-4</v>
      </c>
      <c r="J98" s="175">
        <f t="shared" si="19"/>
        <v>357190.51725666429</v>
      </c>
      <c r="K98" s="420"/>
    </row>
    <row r="99" spans="1:11" x14ac:dyDescent="0.35">
      <c r="A99" s="337" t="str">
        <f>IF(A84="","",A84)</f>
        <v>Streetlighting</v>
      </c>
      <c r="B99" s="351" t="s">
        <v>38</v>
      </c>
      <c r="C99" s="334"/>
      <c r="D99" s="177"/>
      <c r="E99" s="178"/>
      <c r="F99" s="175">
        <f t="shared" si="18"/>
        <v>0</v>
      </c>
      <c r="H99" s="177">
        <f>'App.2-ZA_2029 Com.Exp. Forecast'!F35</f>
        <v>0</v>
      </c>
      <c r="I99" s="178">
        <f t="shared" si="20"/>
        <v>2.2523248385280002E-4</v>
      </c>
      <c r="J99" s="175">
        <f t="shared" si="19"/>
        <v>0</v>
      </c>
      <c r="K99" s="420"/>
    </row>
    <row r="100" spans="1:11" x14ac:dyDescent="0.35">
      <c r="A100" s="337" t="str">
        <f>IF(A85="","",A85)</f>
        <v>USL</v>
      </c>
      <c r="B100" s="351" t="s">
        <v>38</v>
      </c>
      <c r="C100" s="334"/>
      <c r="D100" s="177"/>
      <c r="E100" s="178"/>
      <c r="F100" s="175">
        <f t="shared" si="18"/>
        <v>0</v>
      </c>
      <c r="H100" s="177">
        <f>'App.2-ZA_2029 Com.Exp. Forecast'!F36</f>
        <v>0</v>
      </c>
      <c r="I100" s="178">
        <f t="shared" si="20"/>
        <v>2.2523248385280002E-4</v>
      </c>
      <c r="J100" s="175">
        <f t="shared" si="19"/>
        <v>0</v>
      </c>
      <c r="K100" s="420"/>
    </row>
    <row r="101" spans="1:11" x14ac:dyDescent="0.35">
      <c r="A101" s="337" t="str">
        <f>IF(A86="","",A86)</f>
        <v/>
      </c>
      <c r="B101" s="351"/>
      <c r="C101" s="334"/>
      <c r="D101" s="177"/>
      <c r="E101" s="177"/>
      <c r="F101" s="175">
        <f t="shared" si="18"/>
        <v>0</v>
      </c>
      <c r="H101" s="177"/>
      <c r="I101" s="177"/>
      <c r="J101" s="175">
        <f t="shared" si="19"/>
        <v>0</v>
      </c>
      <c r="K101" s="420"/>
    </row>
    <row r="102" spans="1:11" x14ac:dyDescent="0.35">
      <c r="A102" s="337" t="str">
        <f>IF(A87="","",A87)</f>
        <v/>
      </c>
      <c r="B102" s="351"/>
      <c r="C102" s="334"/>
      <c r="D102" s="177"/>
      <c r="E102" s="177"/>
      <c r="F102" s="175">
        <f>D102*E102</f>
        <v>0</v>
      </c>
      <c r="H102" s="177"/>
      <c r="I102" s="177"/>
      <c r="J102" s="175">
        <f>H102*I102</f>
        <v>0</v>
      </c>
      <c r="K102" s="420"/>
    </row>
    <row r="103" spans="1:11" x14ac:dyDescent="0.35">
      <c r="A103" s="337" t="str">
        <f>IF(A88="","",A88)</f>
        <v/>
      </c>
      <c r="B103" s="351"/>
      <c r="C103" s="334"/>
      <c r="D103" s="177"/>
      <c r="E103" s="177"/>
      <c r="F103" s="175">
        <f>D103*E103</f>
        <v>0</v>
      </c>
      <c r="H103" s="177"/>
      <c r="I103" s="177"/>
      <c r="J103" s="175">
        <f>H103*I103</f>
        <v>0</v>
      </c>
      <c r="K103" s="420"/>
    </row>
    <row r="104" spans="1:11" x14ac:dyDescent="0.35">
      <c r="A104" s="333" t="s">
        <v>69</v>
      </c>
      <c r="B104" s="352"/>
      <c r="C104" s="334"/>
      <c r="D104" s="169">
        <f>SUM(D93:D103)</f>
        <v>0</v>
      </c>
      <c r="E104" s="337"/>
      <c r="F104" s="169">
        <f>SUM(F93:F103)</f>
        <v>0</v>
      </c>
      <c r="G104" s="337"/>
      <c r="H104" s="347">
        <f>SUM(H93:H103)</f>
        <v>5792986333.4259815</v>
      </c>
      <c r="I104" s="337"/>
      <c r="J104" s="169">
        <f>SUM(J93:J103)</f>
        <v>1304768.7008028585</v>
      </c>
      <c r="K104" s="175">
        <f>F104+J104</f>
        <v>1304768.7008028585</v>
      </c>
    </row>
    <row r="105" spans="1:11" ht="6.75" customHeight="1" x14ac:dyDescent="0.35">
      <c r="A105" s="333"/>
      <c r="B105" s="359"/>
      <c r="C105" s="334"/>
      <c r="D105" s="183"/>
      <c r="E105" s="357"/>
      <c r="F105" s="169"/>
      <c r="H105" s="336"/>
      <c r="I105" s="357"/>
      <c r="J105" s="169"/>
      <c r="K105" s="185"/>
    </row>
    <row r="106" spans="1:11" x14ac:dyDescent="0.35">
      <c r="A106" s="329" t="s">
        <v>107</v>
      </c>
      <c r="B106" s="425"/>
      <c r="C106" s="358"/>
      <c r="D106" s="425"/>
      <c r="E106" s="420"/>
      <c r="F106" s="427"/>
      <c r="G106" s="232"/>
      <c r="H106" s="429"/>
      <c r="I106" s="420"/>
      <c r="J106" s="420" t="s">
        <v>66</v>
      </c>
      <c r="K106" s="425" t="s">
        <v>61</v>
      </c>
    </row>
    <row r="107" spans="1:11" x14ac:dyDescent="0.35">
      <c r="A107" s="333" t="s">
        <v>71</v>
      </c>
      <c r="B107" s="431"/>
      <c r="C107" s="232"/>
      <c r="D107" s="431"/>
      <c r="E107" s="420"/>
      <c r="F107" s="428"/>
      <c r="G107" s="232"/>
      <c r="H107" s="433"/>
      <c r="I107" s="420"/>
      <c r="J107" s="420"/>
      <c r="K107" s="431"/>
    </row>
    <row r="108" spans="1:11" x14ac:dyDescent="0.35">
      <c r="A108" s="337" t="str">
        <f t="shared" ref="A108:A113" si="21">IF(A93="","",A93)</f>
        <v>Residential</v>
      </c>
      <c r="B108" s="351" t="s">
        <v>38</v>
      </c>
      <c r="C108" s="334"/>
      <c r="D108" s="173">
        <v>5148855554.3177719</v>
      </c>
      <c r="E108" s="174">
        <v>4.5046496770560003E-4</v>
      </c>
      <c r="F108" s="175">
        <f>D108*E108</f>
        <v>2319379.0509965545</v>
      </c>
      <c r="H108" s="173">
        <v>63865660.611655094</v>
      </c>
      <c r="I108" s="174">
        <f>E108</f>
        <v>4.5046496770560003E-4</v>
      </c>
      <c r="J108" s="175">
        <f>H108*I108</f>
        <v>28769.242744926025</v>
      </c>
      <c r="K108" s="420"/>
    </row>
    <row r="109" spans="1:11" x14ac:dyDescent="0.35">
      <c r="A109" s="337" t="str">
        <f t="shared" si="21"/>
        <v>CSMUR</v>
      </c>
      <c r="B109" s="351" t="s">
        <v>38</v>
      </c>
      <c r="C109" s="334"/>
      <c r="D109" s="173">
        <v>330873758.80924034</v>
      </c>
      <c r="E109" s="174">
        <f>+E108</f>
        <v>4.5046496770560003E-4</v>
      </c>
      <c r="F109" s="175">
        <f t="shared" ref="F109:F116" si="22">D109*E109</f>
        <v>149047.03707663494</v>
      </c>
      <c r="H109" s="173">
        <v>447027.28276600433</v>
      </c>
      <c r="I109" s="174">
        <f t="shared" ref="I109:I115" si="23">E109</f>
        <v>4.5046496770560003E-4</v>
      </c>
      <c r="J109" s="175">
        <f t="shared" ref="J109:J116" si="24">H109*I109</f>
        <v>201.37013049471028</v>
      </c>
      <c r="K109" s="420"/>
    </row>
    <row r="110" spans="1:11" x14ac:dyDescent="0.35">
      <c r="A110" s="337" t="str">
        <f t="shared" si="21"/>
        <v>GS&lt;50 kW</v>
      </c>
      <c r="B110" s="351" t="s">
        <v>38</v>
      </c>
      <c r="C110" s="334"/>
      <c r="D110" s="173">
        <v>2035200976.2381856</v>
      </c>
      <c r="E110" s="174">
        <f t="shared" ref="E110:E115" si="25">+E109</f>
        <v>4.5046496770560003E-4</v>
      </c>
      <c r="F110" s="175">
        <f t="shared" si="22"/>
        <v>916786.74203553994</v>
      </c>
      <c r="H110" s="173">
        <v>317389803.82177311</v>
      </c>
      <c r="I110" s="174">
        <f t="shared" si="23"/>
        <v>4.5046496770560003E-4</v>
      </c>
      <c r="J110" s="175">
        <f t="shared" si="24"/>
        <v>142972.98772866174</v>
      </c>
      <c r="K110" s="420"/>
    </row>
    <row r="111" spans="1:11" x14ac:dyDescent="0.35">
      <c r="A111" s="337" t="str">
        <f t="shared" si="21"/>
        <v>GS 50-999 kW</v>
      </c>
      <c r="B111" s="351" t="s">
        <v>38</v>
      </c>
      <c r="C111" s="334"/>
      <c r="D111" s="173">
        <v>3162935919.4294038</v>
      </c>
      <c r="E111" s="174">
        <f t="shared" si="25"/>
        <v>4.5046496770560003E-4</v>
      </c>
      <c r="F111" s="175">
        <f t="shared" si="22"/>
        <v>1424791.8268006488</v>
      </c>
      <c r="H111" s="173">
        <v>5424671073.3397169</v>
      </c>
      <c r="I111" s="174">
        <f t="shared" si="23"/>
        <v>4.5046496770560003E-4</v>
      </c>
      <c r="J111" s="175">
        <f t="shared" si="24"/>
        <v>2443624.2798654782</v>
      </c>
      <c r="K111" s="420"/>
    </row>
    <row r="112" spans="1:11" x14ac:dyDescent="0.35">
      <c r="A112" s="337" t="str">
        <f t="shared" si="21"/>
        <v>GS 1,000-4,999 kW</v>
      </c>
      <c r="B112" s="351" t="s">
        <v>38</v>
      </c>
      <c r="C112" s="334"/>
      <c r="D112" s="173">
        <v>115438501.74325167</v>
      </c>
      <c r="E112" s="174">
        <f t="shared" si="25"/>
        <v>4.5046496770560003E-4</v>
      </c>
      <c r="F112" s="175">
        <f t="shared" si="22"/>
        <v>52001.000959756719</v>
      </c>
      <c r="H112" s="173">
        <v>702225821.18589616</v>
      </c>
      <c r="I112" s="174">
        <f t="shared" si="23"/>
        <v>4.5046496770560003E-4</v>
      </c>
      <c r="J112" s="175">
        <f t="shared" si="24"/>
        <v>316328.13186254317</v>
      </c>
      <c r="K112" s="420"/>
    </row>
    <row r="113" spans="1:11" x14ac:dyDescent="0.35">
      <c r="A113" s="337" t="str">
        <f t="shared" si="21"/>
        <v>Large User</v>
      </c>
      <c r="B113" s="351" t="s">
        <v>38</v>
      </c>
      <c r="C113" s="334"/>
      <c r="D113" s="173">
        <v>3.1491246432228302E-2</v>
      </c>
      <c r="E113" s="174">
        <f t="shared" si="25"/>
        <v>4.5046496770560003E-4</v>
      </c>
      <c r="F113" s="175">
        <f t="shared" si="22"/>
        <v>1.4185703307102815E-5</v>
      </c>
      <c r="H113" s="173">
        <v>212396371.87961987</v>
      </c>
      <c r="I113" s="174">
        <f t="shared" si="23"/>
        <v>4.5046496770560003E-4</v>
      </c>
      <c r="J113" s="175">
        <f t="shared" si="24"/>
        <v>95677.124799539582</v>
      </c>
      <c r="K113" s="420"/>
    </row>
    <row r="114" spans="1:11" x14ac:dyDescent="0.35">
      <c r="A114" s="337" t="str">
        <f>IF(A99="","",A99)</f>
        <v>Streetlighting</v>
      </c>
      <c r="B114" s="351" t="s">
        <v>38</v>
      </c>
      <c r="C114" s="334"/>
      <c r="D114" s="173">
        <v>0</v>
      </c>
      <c r="E114" s="174">
        <f t="shared" si="25"/>
        <v>4.5046496770560003E-4</v>
      </c>
      <c r="F114" s="175">
        <f t="shared" si="22"/>
        <v>0</v>
      </c>
      <c r="H114" s="173">
        <v>107649946.89446691</v>
      </c>
      <c r="I114" s="174">
        <f t="shared" si="23"/>
        <v>4.5046496770560003E-4</v>
      </c>
      <c r="J114" s="175">
        <f t="shared" si="24"/>
        <v>48492.529851325591</v>
      </c>
      <c r="K114" s="420"/>
    </row>
    <row r="115" spans="1:11" x14ac:dyDescent="0.35">
      <c r="A115" s="337" t="str">
        <f>IF(A100="","",A100)</f>
        <v>USL</v>
      </c>
      <c r="B115" s="351" t="s">
        <v>38</v>
      </c>
      <c r="C115" s="334"/>
      <c r="D115" s="173">
        <v>43553204.93048881</v>
      </c>
      <c r="E115" s="174">
        <f t="shared" si="25"/>
        <v>4.5046496770560003E-4</v>
      </c>
      <c r="F115" s="175">
        <f t="shared" si="22"/>
        <v>19619.193052488023</v>
      </c>
      <c r="H115" s="173">
        <v>27643.78428933796</v>
      </c>
      <c r="I115" s="174">
        <f t="shared" si="23"/>
        <v>4.5046496770560003E-4</v>
      </c>
      <c r="J115" s="175">
        <f t="shared" si="24"/>
        <v>12.452556397157197</v>
      </c>
      <c r="K115" s="420"/>
    </row>
    <row r="116" spans="1:11" x14ac:dyDescent="0.35">
      <c r="A116" s="337" t="str">
        <f>IF(A101="","",A101)</f>
        <v/>
      </c>
      <c r="B116" s="351"/>
      <c r="C116" s="334"/>
      <c r="D116" s="177"/>
      <c r="E116" s="177"/>
      <c r="F116" s="175">
        <f t="shared" si="22"/>
        <v>0</v>
      </c>
      <c r="H116" s="177"/>
      <c r="I116" s="177"/>
      <c r="J116" s="175">
        <f t="shared" si="24"/>
        <v>0</v>
      </c>
      <c r="K116" s="420"/>
    </row>
    <row r="117" spans="1:11" x14ac:dyDescent="0.35">
      <c r="A117" s="337" t="str">
        <f>IF(A102="","",A102)</f>
        <v/>
      </c>
      <c r="B117" s="351"/>
      <c r="C117" s="334"/>
      <c r="D117" s="177"/>
      <c r="E117" s="177"/>
      <c r="F117" s="175">
        <f>D117*E117</f>
        <v>0</v>
      </c>
      <c r="H117" s="177"/>
      <c r="I117" s="177"/>
      <c r="J117" s="175">
        <f>H117*I117</f>
        <v>0</v>
      </c>
      <c r="K117" s="420"/>
    </row>
    <row r="118" spans="1:11" x14ac:dyDescent="0.35">
      <c r="A118" s="337" t="str">
        <f>IF(A103="","",A103)</f>
        <v/>
      </c>
      <c r="B118" s="351"/>
      <c r="C118" s="334"/>
      <c r="D118" s="177"/>
      <c r="E118" s="177"/>
      <c r="F118" s="175">
        <f>D118*E118</f>
        <v>0</v>
      </c>
      <c r="H118" s="177"/>
      <c r="I118" s="177"/>
      <c r="J118" s="175">
        <f>H118*I118</f>
        <v>0</v>
      </c>
      <c r="K118" s="420"/>
    </row>
    <row r="119" spans="1:11" x14ac:dyDescent="0.35">
      <c r="A119" s="333" t="s">
        <v>69</v>
      </c>
      <c r="B119" s="352"/>
      <c r="C119" s="334"/>
      <c r="D119" s="169">
        <f>SUM(D108:D118)</f>
        <v>10836857915.499832</v>
      </c>
      <c r="E119" s="337"/>
      <c r="F119" s="169">
        <f>SUM(F108:F118)</f>
        <v>4881624.8509358093</v>
      </c>
      <c r="G119" s="337"/>
      <c r="H119" s="169">
        <f>SUM(H108:H118)</f>
        <v>6828673348.8001833</v>
      </c>
      <c r="I119" s="337"/>
      <c r="J119" s="169">
        <f>SUM(J108:J118)</f>
        <v>3076078.1195393666</v>
      </c>
      <c r="K119" s="175">
        <f>F119+J119</f>
        <v>7957702.9704751763</v>
      </c>
    </row>
    <row r="120" spans="1:11" ht="6.75" customHeight="1" x14ac:dyDescent="0.35">
      <c r="A120" s="333"/>
      <c r="B120" s="359"/>
      <c r="C120" s="334"/>
      <c r="D120" s="183"/>
      <c r="E120" s="357"/>
      <c r="F120" s="169"/>
      <c r="H120" s="336"/>
      <c r="I120" s="357"/>
      <c r="J120" s="169"/>
      <c r="K120" s="185"/>
    </row>
    <row r="121" spans="1:11" ht="15" customHeight="1" x14ac:dyDescent="0.35">
      <c r="A121" s="329" t="s">
        <v>108</v>
      </c>
      <c r="B121" s="425"/>
      <c r="C121" s="330"/>
      <c r="D121" s="427"/>
      <c r="E121" s="426"/>
      <c r="F121" s="420"/>
      <c r="G121" s="232"/>
      <c r="H121" s="429"/>
      <c r="I121" s="426"/>
      <c r="J121" s="420" t="s">
        <v>66</v>
      </c>
      <c r="K121" s="425" t="s">
        <v>61</v>
      </c>
    </row>
    <row r="122" spans="1:11" x14ac:dyDescent="0.35">
      <c r="A122" s="333" t="s">
        <v>71</v>
      </c>
      <c r="B122" s="431"/>
      <c r="C122" s="330"/>
      <c r="D122" s="428"/>
      <c r="E122" s="432"/>
      <c r="F122" s="420"/>
      <c r="G122" s="232"/>
      <c r="H122" s="433"/>
      <c r="I122" s="432"/>
      <c r="J122" s="420"/>
      <c r="K122" s="431"/>
    </row>
    <row r="123" spans="1:11" x14ac:dyDescent="0.35">
      <c r="A123" s="337" t="str">
        <f t="shared" ref="A123:A128" si="26">IF(A108="","",A108)</f>
        <v>Residential</v>
      </c>
      <c r="B123" s="351" t="s">
        <v>38</v>
      </c>
      <c r="C123" s="334"/>
      <c r="D123" s="173">
        <f>+D78</f>
        <v>5037154767.5168581</v>
      </c>
      <c r="E123" s="174">
        <v>7.8831369348480009E-4</v>
      </c>
      <c r="F123" s="175">
        <f>D123*E123</f>
        <v>3970858.0794357839</v>
      </c>
      <c r="H123" s="173">
        <f>+H78</f>
        <v>69417064.081439555</v>
      </c>
      <c r="I123" s="174">
        <f>+E123</f>
        <v>7.8831369348480009E-4</v>
      </c>
      <c r="J123" s="175">
        <f>H123*I123</f>
        <v>54722.422176910666</v>
      </c>
      <c r="K123" s="420"/>
    </row>
    <row r="124" spans="1:11" x14ac:dyDescent="0.35">
      <c r="A124" s="337" t="str">
        <f t="shared" si="26"/>
        <v>CSMUR</v>
      </c>
      <c r="B124" s="351" t="s">
        <v>38</v>
      </c>
      <c r="C124" s="334"/>
      <c r="D124" s="173">
        <f t="shared" ref="D124:D130" si="27">+D79</f>
        <v>323695686.1674909</v>
      </c>
      <c r="E124" s="174">
        <f>E123</f>
        <v>7.8831369348480009E-4</v>
      </c>
      <c r="F124" s="175">
        <f t="shared" ref="F124:F131" si="28">D124*E124</f>
        <v>255173.74192779147</v>
      </c>
      <c r="H124" s="173">
        <f t="shared" ref="H124:H130" si="29">+H79</f>
        <v>485884.29582855524</v>
      </c>
      <c r="I124" s="174">
        <f t="shared" ref="I124:I130" si="30">+E124</f>
        <v>7.8831369348480009E-4</v>
      </c>
      <c r="J124" s="175">
        <f t="shared" ref="J124:J131" si="31">H124*I124</f>
        <v>383.02924385086965</v>
      </c>
      <c r="K124" s="420"/>
    </row>
    <row r="125" spans="1:11" x14ac:dyDescent="0.35">
      <c r="A125" s="337" t="str">
        <f t="shared" si="26"/>
        <v>GS&lt;50 kW</v>
      </c>
      <c r="B125" s="351" t="s">
        <v>38</v>
      </c>
      <c r="C125" s="334"/>
      <c r="D125" s="173">
        <f t="shared" si="27"/>
        <v>1991048727.6568177</v>
      </c>
      <c r="E125" s="174">
        <f t="shared" ref="E125:E130" si="32">E124</f>
        <v>7.8831369348480009E-4</v>
      </c>
      <c r="F125" s="175">
        <f t="shared" si="28"/>
        <v>1569570.9764073577</v>
      </c>
      <c r="H125" s="173">
        <f t="shared" si="29"/>
        <v>345263633.71965331</v>
      </c>
      <c r="I125" s="174">
        <f t="shared" si="30"/>
        <v>7.8831369348480009E-4</v>
      </c>
      <c r="J125" s="175">
        <f t="shared" si="31"/>
        <v>272176.05032352306</v>
      </c>
      <c r="K125" s="420"/>
    </row>
    <row r="126" spans="1:11" x14ac:dyDescent="0.35">
      <c r="A126" s="337" t="str">
        <f t="shared" si="26"/>
        <v>GS 50-999 kW</v>
      </c>
      <c r="B126" s="351" t="s">
        <v>38</v>
      </c>
      <c r="C126" s="334"/>
      <c r="D126" s="173">
        <f t="shared" si="27"/>
        <v>3094318257.2957544</v>
      </c>
      <c r="E126" s="174">
        <f t="shared" si="32"/>
        <v>7.8831369348480009E-4</v>
      </c>
      <c r="F126" s="175">
        <f t="shared" si="28"/>
        <v>2439293.4542262661</v>
      </c>
      <c r="H126" s="173">
        <f t="shared" si="29"/>
        <v>6526357391.9110136</v>
      </c>
      <c r="I126" s="174">
        <f t="shared" si="30"/>
        <v>7.8831369348480009E-4</v>
      </c>
      <c r="J126" s="175">
        <f t="shared" si="31"/>
        <v>5144816.9006191976</v>
      </c>
      <c r="K126" s="420"/>
    </row>
    <row r="127" spans="1:11" x14ac:dyDescent="0.35">
      <c r="A127" s="337" t="str">
        <f t="shared" si="26"/>
        <v>GS 1,000-4,999 kW</v>
      </c>
      <c r="B127" s="351" t="s">
        <v>38</v>
      </c>
      <c r="C127" s="334"/>
      <c r="D127" s="173">
        <f t="shared" si="27"/>
        <v>112934144.93312001</v>
      </c>
      <c r="E127" s="174">
        <f t="shared" si="32"/>
        <v>7.8831369348480009E-4</v>
      </c>
      <c r="F127" s="175">
        <f t="shared" si="28"/>
        <v>89027.532912775554</v>
      </c>
      <c r="H127" s="173">
        <f t="shared" si="29"/>
        <v>4079597512.7112627</v>
      </c>
      <c r="I127" s="174">
        <f t="shared" si="30"/>
        <v>7.8831369348480009E-4</v>
      </c>
      <c r="J127" s="175">
        <f t="shared" si="31"/>
        <v>3216002.5831768191</v>
      </c>
      <c r="K127" s="420"/>
    </row>
    <row r="128" spans="1:11" x14ac:dyDescent="0.35">
      <c r="A128" s="337" t="str">
        <f t="shared" si="26"/>
        <v>Large User</v>
      </c>
      <c r="B128" s="351" t="s">
        <v>38</v>
      </c>
      <c r="C128" s="334"/>
      <c r="D128" s="173">
        <f t="shared" si="27"/>
        <v>3.0808066069774442E-2</v>
      </c>
      <c r="E128" s="174">
        <f t="shared" si="32"/>
        <v>7.8831369348480009E-4</v>
      </c>
      <c r="F128" s="175">
        <f t="shared" si="28"/>
        <v>2.4286420352587639E-5</v>
      </c>
      <c r="H128" s="173">
        <f t="shared" si="29"/>
        <v>1718598914.0319526</v>
      </c>
      <c r="I128" s="174">
        <f t="shared" si="30"/>
        <v>7.8831369348480009E-4</v>
      </c>
      <c r="J128" s="175">
        <f t="shared" si="31"/>
        <v>1354795.0575394949</v>
      </c>
      <c r="K128" s="420"/>
    </row>
    <row r="129" spans="1:11" x14ac:dyDescent="0.35">
      <c r="A129" s="337" t="str">
        <f>IF(A114="","",A114)</f>
        <v>Streetlighting</v>
      </c>
      <c r="B129" s="351" t="s">
        <v>38</v>
      </c>
      <c r="C129" s="334"/>
      <c r="D129" s="173">
        <f t="shared" si="27"/>
        <v>0</v>
      </c>
      <c r="E129" s="174">
        <f t="shared" si="32"/>
        <v>7.8831369348480009E-4</v>
      </c>
      <c r="F129" s="175">
        <f t="shared" si="28"/>
        <v>0</v>
      </c>
      <c r="H129" s="173">
        <f t="shared" si="29"/>
        <v>117007217.81265104</v>
      </c>
      <c r="I129" s="174">
        <f t="shared" si="30"/>
        <v>7.8831369348480009E-4</v>
      </c>
      <c r="J129" s="175">
        <f t="shared" si="31"/>
        <v>92238.392038271428</v>
      </c>
      <c r="K129" s="420"/>
    </row>
    <row r="130" spans="1:11" x14ac:dyDescent="0.35">
      <c r="A130" s="337" t="str">
        <f>IF(A115="","",A115)</f>
        <v>USL</v>
      </c>
      <c r="B130" s="351" t="s">
        <v>38</v>
      </c>
      <c r="C130" s="334"/>
      <c r="D130" s="173">
        <f t="shared" si="27"/>
        <v>42608348.892653875</v>
      </c>
      <c r="E130" s="174">
        <f t="shared" si="32"/>
        <v>7.8831369348480009E-4</v>
      </c>
      <c r="F130" s="175">
        <f t="shared" si="28"/>
        <v>33588.744888856971</v>
      </c>
      <c r="H130" s="173">
        <f t="shared" si="29"/>
        <v>30046.668696264438</v>
      </c>
      <c r="I130" s="174">
        <f t="shared" si="30"/>
        <v>7.8831369348480009E-4</v>
      </c>
      <c r="J130" s="175">
        <f t="shared" si="31"/>
        <v>23.686200376866342</v>
      </c>
      <c r="K130" s="420"/>
    </row>
    <row r="131" spans="1:11" x14ac:dyDescent="0.35">
      <c r="A131" s="337" t="str">
        <f>IF(A116="","",A116)</f>
        <v/>
      </c>
      <c r="B131" s="351"/>
      <c r="C131" s="334"/>
      <c r="D131" s="177"/>
      <c r="E131" s="177"/>
      <c r="F131" s="175">
        <f t="shared" si="28"/>
        <v>0</v>
      </c>
      <c r="H131" s="177"/>
      <c r="I131" s="177"/>
      <c r="J131" s="175">
        <f t="shared" si="31"/>
        <v>0</v>
      </c>
      <c r="K131" s="420"/>
    </row>
    <row r="132" spans="1:11" x14ac:dyDescent="0.35">
      <c r="A132" s="337" t="str">
        <f>IF(A117="","",A117)</f>
        <v/>
      </c>
      <c r="B132" s="351"/>
      <c r="C132" s="334"/>
      <c r="D132" s="177"/>
      <c r="E132" s="177"/>
      <c r="F132" s="175">
        <f>D132*E132</f>
        <v>0</v>
      </c>
      <c r="H132" s="177"/>
      <c r="I132" s="177"/>
      <c r="J132" s="175">
        <f>H132*I132</f>
        <v>0</v>
      </c>
      <c r="K132" s="420"/>
    </row>
    <row r="133" spans="1:11" x14ac:dyDescent="0.35">
      <c r="A133" s="337" t="str">
        <f>IF(A118="","",A118)</f>
        <v/>
      </c>
      <c r="B133" s="351"/>
      <c r="C133" s="334"/>
      <c r="D133" s="177"/>
      <c r="E133" s="177"/>
      <c r="F133" s="175">
        <f>D133*E133</f>
        <v>0</v>
      </c>
      <c r="H133" s="177"/>
      <c r="I133" s="177"/>
      <c r="J133" s="175">
        <f>H133*I133</f>
        <v>0</v>
      </c>
      <c r="K133" s="420"/>
    </row>
    <row r="134" spans="1:11" x14ac:dyDescent="0.35">
      <c r="A134" s="333" t="s">
        <v>69</v>
      </c>
      <c r="B134" s="352"/>
      <c r="C134" s="343"/>
      <c r="D134" s="169">
        <f>SUM(D123:D133)</f>
        <v>10601759932.493504</v>
      </c>
      <c r="E134" s="337"/>
      <c r="F134" s="169">
        <f>SUM(F123:F133)</f>
        <v>8357512.5298231179</v>
      </c>
      <c r="G134" s="337"/>
      <c r="H134" s="169">
        <f>SUM(H123:H133)</f>
        <v>12856757665.232494</v>
      </c>
      <c r="I134" s="337"/>
      <c r="J134" s="169">
        <f>SUM(J123:J133)</f>
        <v>10135158.121318443</v>
      </c>
      <c r="K134" s="175">
        <f>F134+J134</f>
        <v>18492670.651141562</v>
      </c>
    </row>
    <row r="135" spans="1:11" ht="6.75" customHeight="1" x14ac:dyDescent="0.35"/>
    <row r="136" spans="1:11" ht="15.75" customHeight="1" x14ac:dyDescent="0.35">
      <c r="A136" s="329" t="s">
        <v>75</v>
      </c>
      <c r="B136" s="425"/>
      <c r="C136" s="330"/>
      <c r="D136" s="427"/>
      <c r="E136" s="426"/>
      <c r="F136" s="420"/>
      <c r="G136" s="232"/>
      <c r="H136" s="429"/>
      <c r="I136" s="426"/>
      <c r="J136" s="420" t="s">
        <v>66</v>
      </c>
      <c r="K136" s="425" t="s">
        <v>61</v>
      </c>
    </row>
    <row r="137" spans="1:11" x14ac:dyDescent="0.35">
      <c r="A137" s="333" t="s">
        <v>71</v>
      </c>
      <c r="B137" s="431"/>
      <c r="C137" s="330"/>
      <c r="D137" s="428"/>
      <c r="E137" s="432"/>
      <c r="F137" s="420"/>
      <c r="G137" s="232"/>
      <c r="H137" s="433"/>
      <c r="I137" s="432"/>
      <c r="J137" s="420"/>
      <c r="K137" s="431"/>
    </row>
    <row r="138" spans="1:11" x14ac:dyDescent="0.35">
      <c r="A138" s="337" t="str">
        <f t="shared" ref="A138:A143" si="33">IF(A123="","",A123)</f>
        <v>Residential</v>
      </c>
      <c r="B138" s="351" t="s">
        <v>38</v>
      </c>
      <c r="C138" s="334"/>
      <c r="D138" s="187">
        <f>D123/102.95%</f>
        <v>4892816675.5870399</v>
      </c>
      <c r="E138" s="188">
        <v>3.2344614681254796E-5</v>
      </c>
      <c r="F138" s="175">
        <f>D138*E138</f>
        <v>158256.27007788085</v>
      </c>
      <c r="H138" s="187">
        <f>H123/102.95%</f>
        <v>67427939.855696499</v>
      </c>
      <c r="I138" s="188">
        <f>+E138</f>
        <v>3.2344614681254796E-5</v>
      </c>
      <c r="J138" s="175">
        <f>H138*I138</f>
        <v>2180.9307333833262</v>
      </c>
      <c r="K138" s="420"/>
    </row>
    <row r="139" spans="1:11" x14ac:dyDescent="0.35">
      <c r="A139" s="337" t="str">
        <f t="shared" si="33"/>
        <v>CSMUR</v>
      </c>
      <c r="B139" s="351" t="s">
        <v>38</v>
      </c>
      <c r="C139" s="334"/>
      <c r="D139" s="187">
        <f t="shared" ref="D139:D145" si="34">D124/102.95%</f>
        <v>314420287.68090421</v>
      </c>
      <c r="E139" s="188">
        <f>E138</f>
        <v>3.2344614681254796E-5</v>
      </c>
      <c r="F139" s="175">
        <f t="shared" ref="F139:F146" si="35">D139*E139</f>
        <v>10169.803053008131</v>
      </c>
      <c r="H139" s="187">
        <f t="shared" ref="H139:H145" si="36">H124/102.95%</f>
        <v>471961.43353915028</v>
      </c>
      <c r="I139" s="188">
        <f t="shared" ref="I139:I145" si="37">+E139</f>
        <v>3.2344614681254796E-5</v>
      </c>
      <c r="J139" s="175">
        <f t="shared" ref="J139:J146" si="38">H139*I139</f>
        <v>15.265410712236459</v>
      </c>
      <c r="K139" s="420"/>
    </row>
    <row r="140" spans="1:11" x14ac:dyDescent="0.35">
      <c r="A140" s="337" t="str">
        <f t="shared" si="33"/>
        <v>GS&lt;50 kW</v>
      </c>
      <c r="B140" s="351" t="s">
        <v>38</v>
      </c>
      <c r="C140" s="334"/>
      <c r="D140" s="187">
        <f t="shared" si="34"/>
        <v>1933995850.079473</v>
      </c>
      <c r="E140" s="188">
        <f t="shared" ref="E140:E145" si="39">E139</f>
        <v>3.2344614681254796E-5</v>
      </c>
      <c r="F140" s="175">
        <f t="shared" si="35"/>
        <v>62554.350565966372</v>
      </c>
      <c r="H140" s="187">
        <f t="shared" si="36"/>
        <v>335370212.45231014</v>
      </c>
      <c r="I140" s="188">
        <f t="shared" si="37"/>
        <v>3.2344614681254796E-5</v>
      </c>
      <c r="J140" s="175">
        <f t="shared" si="38"/>
        <v>10847.420297340532</v>
      </c>
      <c r="K140" s="420"/>
    </row>
    <row r="141" spans="1:11" x14ac:dyDescent="0.35">
      <c r="A141" s="337" t="str">
        <f t="shared" si="33"/>
        <v>GS 50-999 kW</v>
      </c>
      <c r="B141" s="351" t="s">
        <v>38</v>
      </c>
      <c r="C141" s="334"/>
      <c r="D141" s="187">
        <f t="shared" si="34"/>
        <v>3005651536.955565</v>
      </c>
      <c r="E141" s="188">
        <f t="shared" si="39"/>
        <v>3.2344614681254796E-5</v>
      </c>
      <c r="F141" s="175">
        <f t="shared" si="35"/>
        <v>97216.640828949006</v>
      </c>
      <c r="H141" s="187">
        <f t="shared" si="36"/>
        <v>6339346665.2851028</v>
      </c>
      <c r="I141" s="188">
        <f t="shared" si="37"/>
        <v>3.2344614681254796E-5</v>
      </c>
      <c r="J141" s="175">
        <f t="shared" si="38"/>
        <v>205043.72521954417</v>
      </c>
      <c r="K141" s="420"/>
    </row>
    <row r="142" spans="1:11" x14ac:dyDescent="0.35">
      <c r="A142" s="337" t="str">
        <f t="shared" si="33"/>
        <v>GS 1,000-4,999 kW</v>
      </c>
      <c r="B142" s="351" t="s">
        <v>38</v>
      </c>
      <c r="C142" s="334"/>
      <c r="D142" s="187">
        <f t="shared" si="34"/>
        <v>109698052.38768335</v>
      </c>
      <c r="E142" s="188">
        <f t="shared" si="39"/>
        <v>3.2344614681254796E-5</v>
      </c>
      <c r="F142" s="175">
        <f t="shared" si="35"/>
        <v>3548.1412357637205</v>
      </c>
      <c r="H142" s="187">
        <f t="shared" si="36"/>
        <v>3962697923.9546018</v>
      </c>
      <c r="I142" s="188">
        <f t="shared" si="37"/>
        <v>3.2344614681254796E-5</v>
      </c>
      <c r="J142" s="175">
        <f t="shared" si="38"/>
        <v>128171.93744851992</v>
      </c>
      <c r="K142" s="420"/>
    </row>
    <row r="143" spans="1:11" x14ac:dyDescent="0.35">
      <c r="A143" s="337" t="str">
        <f t="shared" si="33"/>
        <v>Large User</v>
      </c>
      <c r="B143" s="351" t="s">
        <v>38</v>
      </c>
      <c r="C143" s="334"/>
      <c r="D143" s="187">
        <f>D128/101.72%</f>
        <v>3.0287127477167171E-2</v>
      </c>
      <c r="E143" s="188">
        <f t="shared" si="39"/>
        <v>3.2344614681254796E-5</v>
      </c>
      <c r="F143" s="175">
        <f t="shared" si="35"/>
        <v>9.7962546805101676E-7</v>
      </c>
      <c r="H143" s="187">
        <f>H128/101.72%</f>
        <v>1689538845.8827691</v>
      </c>
      <c r="I143" s="188">
        <f t="shared" si="37"/>
        <v>3.2344614681254796E-5</v>
      </c>
      <c r="J143" s="175">
        <f t="shared" si="38"/>
        <v>54647.482959090099</v>
      </c>
      <c r="K143" s="420"/>
    </row>
    <row r="144" spans="1:11" x14ac:dyDescent="0.35">
      <c r="A144" s="337" t="str">
        <f>IF(A129="","",A129)</f>
        <v>Streetlighting</v>
      </c>
      <c r="B144" s="341" t="s">
        <v>38</v>
      </c>
      <c r="C144" s="361"/>
      <c r="D144" s="187">
        <f t="shared" si="34"/>
        <v>0</v>
      </c>
      <c r="E144" s="188">
        <f t="shared" si="39"/>
        <v>3.2344614681254796E-5</v>
      </c>
      <c r="F144" s="175">
        <f t="shared" si="35"/>
        <v>0</v>
      </c>
      <c r="H144" s="187">
        <f t="shared" si="36"/>
        <v>113654412.63977759</v>
      </c>
      <c r="I144" s="188">
        <f t="shared" si="37"/>
        <v>3.2344614681254796E-5</v>
      </c>
      <c r="J144" s="175">
        <f t="shared" si="38"/>
        <v>3676.108183657941</v>
      </c>
      <c r="K144" s="420"/>
    </row>
    <row r="145" spans="1:12" x14ac:dyDescent="0.35">
      <c r="A145" s="337" t="str">
        <f>IF(A130="","",A130)</f>
        <v>USL</v>
      </c>
      <c r="B145" s="341" t="s">
        <v>38</v>
      </c>
      <c r="C145" s="361"/>
      <c r="D145" s="187">
        <f t="shared" si="34"/>
        <v>41387420.002577826</v>
      </c>
      <c r="E145" s="188">
        <f t="shared" si="39"/>
        <v>3.2344614681254796E-5</v>
      </c>
      <c r="F145" s="175">
        <f t="shared" si="35"/>
        <v>1338.6601526346371</v>
      </c>
      <c r="H145" s="187">
        <f t="shared" si="36"/>
        <v>29185.690817158265</v>
      </c>
      <c r="I145" s="188">
        <f t="shared" si="37"/>
        <v>3.2344614681254796E-5</v>
      </c>
      <c r="J145" s="175">
        <f t="shared" si="38"/>
        <v>0.94399992368722052</v>
      </c>
      <c r="K145" s="420"/>
    </row>
    <row r="146" spans="1:12" x14ac:dyDescent="0.35">
      <c r="A146" s="337" t="str">
        <f>IF(A131="","",A131)</f>
        <v/>
      </c>
      <c r="B146" s="341"/>
      <c r="C146" s="361"/>
      <c r="D146" s="177"/>
      <c r="E146" s="177"/>
      <c r="F146" s="175">
        <f t="shared" si="35"/>
        <v>0</v>
      </c>
      <c r="H146" s="177"/>
      <c r="I146" s="174"/>
      <c r="J146" s="175">
        <f t="shared" si="38"/>
        <v>0</v>
      </c>
      <c r="K146" s="420"/>
    </row>
    <row r="147" spans="1:12" ht="14.25" customHeight="1" x14ac:dyDescent="0.35">
      <c r="A147" s="337" t="str">
        <f>IF(A132="","",A132)</f>
        <v/>
      </c>
      <c r="B147" s="341"/>
      <c r="C147" s="334"/>
      <c r="D147" s="177"/>
      <c r="E147" s="177"/>
      <c r="F147" s="175">
        <f>D147*E147</f>
        <v>0</v>
      </c>
      <c r="H147" s="177"/>
      <c r="I147" s="174"/>
      <c r="J147" s="175">
        <f>H147*I147</f>
        <v>0</v>
      </c>
      <c r="K147" s="420"/>
    </row>
    <row r="148" spans="1:12" x14ac:dyDescent="0.35">
      <c r="A148" s="337" t="str">
        <f>IF(A133="","",A133)</f>
        <v/>
      </c>
      <c r="B148" s="351"/>
      <c r="C148" s="334"/>
      <c r="D148" s="177"/>
      <c r="E148" s="177"/>
      <c r="F148" s="175">
        <f>D148*E148</f>
        <v>0</v>
      </c>
      <c r="H148" s="177"/>
      <c r="I148" s="174"/>
      <c r="J148" s="175">
        <f>H148*I148</f>
        <v>0</v>
      </c>
      <c r="K148" s="420"/>
    </row>
    <row r="149" spans="1:12" x14ac:dyDescent="0.35">
      <c r="A149" s="333" t="s">
        <v>69</v>
      </c>
      <c r="B149" s="352"/>
      <c r="C149" s="334"/>
      <c r="D149" s="362">
        <f>SUM(D138:D148)</f>
        <v>10297969822.723532</v>
      </c>
      <c r="E149" s="337"/>
      <c r="F149" s="175">
        <f>SUM(F138:F148)</f>
        <v>333083.8659151824</v>
      </c>
      <c r="G149" s="337"/>
      <c r="H149" s="337"/>
      <c r="I149" s="337"/>
      <c r="J149" s="175">
        <f>SUM(J138:J148)</f>
        <v>404583.8142521719</v>
      </c>
      <c r="K149" s="347">
        <f>F149+J149</f>
        <v>737667.68016735429</v>
      </c>
    </row>
    <row r="151" spans="1:12" x14ac:dyDescent="0.35">
      <c r="A151" s="329" t="s">
        <v>76</v>
      </c>
      <c r="B151" s="426"/>
      <c r="C151" s="330"/>
      <c r="D151" s="427"/>
      <c r="E151" s="426"/>
      <c r="F151" s="420"/>
      <c r="G151" s="232"/>
      <c r="H151" s="425"/>
      <c r="I151" s="426"/>
      <c r="J151" s="420" t="s">
        <v>66</v>
      </c>
      <c r="K151" s="427" t="s">
        <v>61</v>
      </c>
    </row>
    <row r="152" spans="1:12" x14ac:dyDescent="0.35">
      <c r="A152" s="333" t="s">
        <v>71</v>
      </c>
      <c r="B152" s="432"/>
      <c r="C152" s="330"/>
      <c r="D152" s="428"/>
      <c r="E152" s="432"/>
      <c r="F152" s="420"/>
      <c r="G152" s="232"/>
      <c r="H152" s="431"/>
      <c r="I152" s="432"/>
      <c r="J152" s="420"/>
      <c r="K152" s="418"/>
      <c r="L152" s="343"/>
    </row>
    <row r="153" spans="1:12" x14ac:dyDescent="0.35">
      <c r="A153" s="342" t="str">
        <f>+A138</f>
        <v>Residential</v>
      </c>
      <c r="B153" s="352"/>
      <c r="C153" s="334"/>
      <c r="D153" s="173">
        <v>616989</v>
      </c>
      <c r="E153" s="192">
        <v>0.42</v>
      </c>
      <c r="F153" s="175">
        <f>D153*E153*12</f>
        <v>3109624.56</v>
      </c>
      <c r="H153" s="177"/>
      <c r="I153" s="363"/>
      <c r="J153" s="175">
        <f>H153*I153*12</f>
        <v>0</v>
      </c>
      <c r="K153" s="418"/>
      <c r="L153" s="343"/>
    </row>
    <row r="154" spans="1:12" x14ac:dyDescent="0.35">
      <c r="A154" s="344" t="str">
        <f>+A139</f>
        <v>CSMUR</v>
      </c>
      <c r="B154" s="352"/>
      <c r="C154" s="334"/>
      <c r="D154" s="173">
        <v>100867</v>
      </c>
      <c r="E154" s="192">
        <f>+E153</f>
        <v>0.42</v>
      </c>
      <c r="F154" s="175">
        <f t="shared" ref="F154:F159" si="40">D154*E154*12</f>
        <v>508369.68</v>
      </c>
      <c r="H154" s="177"/>
      <c r="I154" s="363"/>
      <c r="J154" s="175">
        <f t="shared" ref="J154:J159" si="41">H154*I154*12</f>
        <v>0</v>
      </c>
      <c r="K154" s="418"/>
      <c r="L154" s="343"/>
    </row>
    <row r="155" spans="1:12" x14ac:dyDescent="0.35">
      <c r="A155" s="344" t="str">
        <f>+A140</f>
        <v>GS&lt;50 kW</v>
      </c>
      <c r="B155" s="352"/>
      <c r="C155" s="334"/>
      <c r="D155" s="177">
        <v>72935</v>
      </c>
      <c r="E155" s="363">
        <f>+E154</f>
        <v>0.42</v>
      </c>
      <c r="F155" s="175">
        <f t="shared" si="40"/>
        <v>367592.39999999997</v>
      </c>
      <c r="H155" s="177"/>
      <c r="I155" s="177"/>
      <c r="J155" s="175">
        <f t="shared" si="41"/>
        <v>0</v>
      </c>
      <c r="K155" s="418"/>
      <c r="L155" s="343"/>
    </row>
    <row r="156" spans="1:12" x14ac:dyDescent="0.35">
      <c r="A156" s="344"/>
      <c r="B156" s="352"/>
      <c r="C156" s="334"/>
      <c r="D156" s="177"/>
      <c r="E156" s="195"/>
      <c r="F156" s="175">
        <f t="shared" si="40"/>
        <v>0</v>
      </c>
      <c r="H156" s="177"/>
      <c r="I156" s="177"/>
      <c r="J156" s="175">
        <f t="shared" si="41"/>
        <v>0</v>
      </c>
      <c r="K156" s="418"/>
      <c r="L156" s="343"/>
    </row>
    <row r="157" spans="1:12" x14ac:dyDescent="0.35">
      <c r="A157" s="344"/>
      <c r="B157" s="352"/>
      <c r="C157" s="334"/>
      <c r="D157" s="177"/>
      <c r="E157" s="177"/>
      <c r="F157" s="175">
        <f t="shared" si="40"/>
        <v>0</v>
      </c>
      <c r="H157" s="177"/>
      <c r="I157" s="177"/>
      <c r="J157" s="175">
        <f t="shared" si="41"/>
        <v>0</v>
      </c>
      <c r="K157" s="418"/>
      <c r="L157" s="343"/>
    </row>
    <row r="158" spans="1:12" x14ac:dyDescent="0.35">
      <c r="A158" s="344"/>
      <c r="B158" s="352"/>
      <c r="C158" s="334"/>
      <c r="D158" s="177"/>
      <c r="E158" s="177"/>
      <c r="F158" s="175">
        <f t="shared" si="40"/>
        <v>0</v>
      </c>
      <c r="H158" s="177"/>
      <c r="I158" s="177"/>
      <c r="J158" s="175">
        <f t="shared" si="41"/>
        <v>0</v>
      </c>
      <c r="K158" s="418"/>
      <c r="L158" s="343"/>
    </row>
    <row r="159" spans="1:12" x14ac:dyDescent="0.35">
      <c r="A159" s="344"/>
      <c r="B159" s="352"/>
      <c r="C159" s="334"/>
      <c r="D159" s="177"/>
      <c r="E159" s="177"/>
      <c r="F159" s="175">
        <f t="shared" si="40"/>
        <v>0</v>
      </c>
      <c r="H159" s="177"/>
      <c r="I159" s="177"/>
      <c r="J159" s="175">
        <f t="shared" si="41"/>
        <v>0</v>
      </c>
      <c r="K159" s="418"/>
      <c r="L159" s="343"/>
    </row>
    <row r="160" spans="1:12" x14ac:dyDescent="0.35">
      <c r="A160" s="344"/>
      <c r="B160" s="352"/>
      <c r="C160" s="334"/>
      <c r="D160" s="177"/>
      <c r="E160" s="177"/>
      <c r="F160" s="175">
        <f>D160*E160*12</f>
        <v>0</v>
      </c>
      <c r="H160" s="177"/>
      <c r="I160" s="177"/>
      <c r="J160" s="175">
        <f>H160*I160*12</f>
        <v>0</v>
      </c>
      <c r="K160" s="364"/>
      <c r="L160" s="343"/>
    </row>
    <row r="161" spans="1:11" x14ac:dyDescent="0.35">
      <c r="A161" s="333" t="s">
        <v>69</v>
      </c>
      <c r="B161" s="352"/>
      <c r="C161" s="334"/>
      <c r="D161" s="337"/>
      <c r="E161" s="337"/>
      <c r="F161" s="175">
        <f>SUM(F153:F160)</f>
        <v>3985586.64</v>
      </c>
      <c r="G161" s="337"/>
      <c r="H161" s="337"/>
      <c r="I161" s="337"/>
      <c r="J161" s="175">
        <f>SUM(J153:J160)</f>
        <v>0</v>
      </c>
      <c r="K161" s="175">
        <f>F161+J161</f>
        <v>3985586.64</v>
      </c>
    </row>
    <row r="162" spans="1:11" x14ac:dyDescent="0.35">
      <c r="A162" s="337"/>
      <c r="B162" s="337"/>
      <c r="C162" s="334"/>
      <c r="D162" s="337"/>
      <c r="E162" s="337"/>
      <c r="F162" s="337"/>
      <c r="G162" s="337"/>
      <c r="H162" s="337"/>
      <c r="I162" s="337"/>
      <c r="J162" s="337"/>
    </row>
    <row r="163" spans="1:11" x14ac:dyDescent="0.35">
      <c r="A163" s="333" t="s">
        <v>77</v>
      </c>
      <c r="B163" s="337"/>
      <c r="C163" s="334"/>
      <c r="D163" s="337"/>
      <c r="E163" s="337"/>
      <c r="F163" s="175">
        <f>F24+F44+F59+F74+F89+F104+F119+F134+F149+F161</f>
        <v>1791129998.7045033</v>
      </c>
      <c r="G163" s="337"/>
      <c r="H163" s="337"/>
      <c r="I163" s="337"/>
      <c r="J163" s="175">
        <f>J24+J44+J59+J74+J89+J104+J119+J134+J149+J161</f>
        <v>1568296617.4646292</v>
      </c>
      <c r="K163" s="347">
        <f>+F163+J163</f>
        <v>3359426616.1691322</v>
      </c>
    </row>
    <row r="164" spans="1:11" ht="15" thickBot="1" x14ac:dyDescent="0.4">
      <c r="A164" s="333" t="s">
        <v>78</v>
      </c>
      <c r="B164" s="365">
        <v>-0.11700000000000001</v>
      </c>
      <c r="C164" s="334"/>
      <c r="D164" s="199">
        <f>F163*100%</f>
        <v>1791129998.7045033</v>
      </c>
      <c r="E164" s="177"/>
      <c r="F164" s="200">
        <f>+B164*D164</f>
        <v>-209562209.84842691</v>
      </c>
      <c r="G164" s="337"/>
      <c r="H164" s="177">
        <v>0</v>
      </c>
      <c r="I164" s="177"/>
      <c r="J164" s="366">
        <f>+H164*B164</f>
        <v>0</v>
      </c>
      <c r="K164" s="347">
        <f>+F164+J164</f>
        <v>-209562209.84842691</v>
      </c>
    </row>
    <row r="165" spans="1:11" ht="15" thickBot="1" x14ac:dyDescent="0.4">
      <c r="A165" s="333" t="s">
        <v>46</v>
      </c>
      <c r="B165" s="367"/>
      <c r="C165" s="368"/>
      <c r="D165" s="333"/>
      <c r="E165" s="333"/>
      <c r="F165" s="204">
        <f>+F163+F164</f>
        <v>1581567788.8560765</v>
      </c>
      <c r="G165" s="333"/>
      <c r="H165" s="333"/>
      <c r="I165" s="333"/>
      <c r="J165" s="204">
        <f>+J163+J164</f>
        <v>1568296617.4646292</v>
      </c>
      <c r="K165" s="204">
        <f>+K163+K164</f>
        <v>3149864406.3207054</v>
      </c>
    </row>
    <row r="166" spans="1:11" ht="15" thickTop="1" x14ac:dyDescent="0.35">
      <c r="A166" s="368"/>
      <c r="B166" s="369"/>
      <c r="C166" s="327"/>
      <c r="D166" s="327"/>
      <c r="E166" s="327"/>
      <c r="F166" s="207"/>
      <c r="G166" s="327"/>
      <c r="H166" s="327"/>
      <c r="I166" s="327"/>
      <c r="J166" s="207"/>
      <c r="K166" s="207"/>
    </row>
    <row r="167" spans="1:11" x14ac:dyDescent="0.35">
      <c r="A167" s="334" t="s">
        <v>79</v>
      </c>
    </row>
    <row r="168" spans="1:11" x14ac:dyDescent="0.35">
      <c r="A168" s="334" t="s">
        <v>80</v>
      </c>
    </row>
    <row r="169" spans="1:11" x14ac:dyDescent="0.35">
      <c r="A169" s="327"/>
    </row>
    <row r="170" spans="1:11" x14ac:dyDescent="0.35">
      <c r="D170" s="434" t="str">
        <f>D10 &amp; " - Cop"</f>
        <v>2029 Test Year - Cop</v>
      </c>
      <c r="E170" s="434"/>
    </row>
    <row r="171" spans="1:11" x14ac:dyDescent="0.35">
      <c r="D171" s="337" t="s">
        <v>81</v>
      </c>
      <c r="E171" s="370">
        <f>K24</f>
        <v>2017414412.710031</v>
      </c>
    </row>
    <row r="172" spans="1:11" x14ac:dyDescent="0.35">
      <c r="D172" s="337" t="s">
        <v>82</v>
      </c>
      <c r="E172" s="161">
        <f>K44</f>
        <v>664908076.34144115</v>
      </c>
    </row>
    <row r="173" spans="1:11" x14ac:dyDescent="0.35">
      <c r="D173" s="337" t="s">
        <v>83</v>
      </c>
      <c r="E173" s="161">
        <f>(K89+K104+K119+K134)</f>
        <v>136069356.1362488</v>
      </c>
    </row>
    <row r="174" spans="1:11" x14ac:dyDescent="0.35">
      <c r="D174" s="337" t="s">
        <v>84</v>
      </c>
      <c r="E174" s="161">
        <f>K59</f>
        <v>307681951.23069316</v>
      </c>
    </row>
    <row r="175" spans="1:11" x14ac:dyDescent="0.35">
      <c r="D175" s="337" t="s">
        <v>85</v>
      </c>
      <c r="E175" s="161">
        <f>K74</f>
        <v>228629565.43055159</v>
      </c>
    </row>
    <row r="176" spans="1:11" x14ac:dyDescent="0.35">
      <c r="D176" s="337" t="s">
        <v>86</v>
      </c>
      <c r="E176" s="161">
        <f>K149</f>
        <v>737667.68016735429</v>
      </c>
    </row>
    <row r="177" spans="1:12" x14ac:dyDescent="0.35">
      <c r="D177" s="337" t="s">
        <v>87</v>
      </c>
      <c r="E177" s="161">
        <f>K161</f>
        <v>3985586.64</v>
      </c>
    </row>
    <row r="178" spans="1:12" x14ac:dyDescent="0.35">
      <c r="D178" s="337" t="s">
        <v>88</v>
      </c>
      <c r="E178" s="161">
        <f>+K164</f>
        <v>-209562209.84842691</v>
      </c>
    </row>
    <row r="179" spans="1:12" x14ac:dyDescent="0.35">
      <c r="D179" s="333" t="s">
        <v>46</v>
      </c>
      <c r="E179" s="371">
        <f>SUM(E171:E178)</f>
        <v>3149864406.3207059</v>
      </c>
    </row>
    <row r="180" spans="1:12" x14ac:dyDescent="0.35">
      <c r="E180" s="322">
        <f>+E179-K165</f>
        <v>0</v>
      </c>
      <c r="F180" s="353"/>
    </row>
    <row r="182" spans="1:12" x14ac:dyDescent="0.35">
      <c r="A182" s="375" t="str">
        <f>'App.2-ZB_2025 Cost of Power'!A182</f>
        <v>Assumptions</v>
      </c>
    </row>
    <row r="183" spans="1:12" ht="16.75" customHeight="1" x14ac:dyDescent="0.35">
      <c r="A183" s="373" t="s">
        <v>114</v>
      </c>
      <c r="B183" s="1"/>
      <c r="C183" s="1"/>
      <c r="D183" s="1"/>
      <c r="E183" s="1"/>
      <c r="F183" s="1"/>
      <c r="G183" s="1"/>
      <c r="H183" s="1"/>
      <c r="I183" s="1"/>
      <c r="J183" s="1"/>
      <c r="K183" s="1"/>
      <c r="L183" s="1"/>
    </row>
    <row r="184" spans="1:12" ht="28.25" customHeight="1" x14ac:dyDescent="0.35">
      <c r="A184" s="402" t="s">
        <v>125</v>
      </c>
      <c r="B184" s="402"/>
      <c r="C184" s="402"/>
      <c r="D184" s="402"/>
      <c r="E184" s="402"/>
      <c r="F184" s="402"/>
      <c r="G184" s="402"/>
      <c r="H184" s="402"/>
      <c r="I184" s="402"/>
      <c r="J184" s="402"/>
      <c r="K184" s="402"/>
      <c r="L184" s="402"/>
    </row>
    <row r="185" spans="1:12" x14ac:dyDescent="0.35">
      <c r="A185" s="373" t="s">
        <v>128</v>
      </c>
      <c r="B185" s="1"/>
      <c r="C185" s="1"/>
      <c r="D185" s="172"/>
      <c r="E185" s="214"/>
      <c r="F185" s="1"/>
      <c r="G185" s="1"/>
      <c r="H185" s="1"/>
      <c r="I185" s="1"/>
      <c r="J185" s="1"/>
      <c r="K185" s="1"/>
      <c r="L185" s="1"/>
    </row>
    <row r="186" spans="1:12" x14ac:dyDescent="0.35">
      <c r="A186" s="373" t="s">
        <v>127</v>
      </c>
      <c r="B186" s="1"/>
      <c r="C186" s="1"/>
      <c r="D186" s="1"/>
      <c r="E186" s="1"/>
      <c r="F186" s="1"/>
      <c r="G186" s="1"/>
      <c r="H186" s="1"/>
      <c r="I186" s="1"/>
      <c r="J186" s="1"/>
      <c r="K186" s="1"/>
      <c r="L186" s="1"/>
    </row>
  </sheetData>
  <mergeCells count="91">
    <mergeCell ref="K153:K159"/>
    <mergeCell ref="D170:E170"/>
    <mergeCell ref="K138:K148"/>
    <mergeCell ref="B151:B152"/>
    <mergeCell ref="D151:D152"/>
    <mergeCell ref="E151:E152"/>
    <mergeCell ref="F151:F152"/>
    <mergeCell ref="H151:H152"/>
    <mergeCell ref="I151:I152"/>
    <mergeCell ref="J151:J152"/>
    <mergeCell ref="K151:K152"/>
    <mergeCell ref="K123:K133"/>
    <mergeCell ref="B136:B137"/>
    <mergeCell ref="D136:D137"/>
    <mergeCell ref="E136:E137"/>
    <mergeCell ref="F136:F137"/>
    <mergeCell ref="H136:H137"/>
    <mergeCell ref="I136:I137"/>
    <mergeCell ref="J136:J137"/>
    <mergeCell ref="K136:K137"/>
    <mergeCell ref="K108:K118"/>
    <mergeCell ref="B121:B122"/>
    <mergeCell ref="D121:D122"/>
    <mergeCell ref="E121:E122"/>
    <mergeCell ref="F121:F122"/>
    <mergeCell ref="H121:H122"/>
    <mergeCell ref="I121:I122"/>
    <mergeCell ref="J121:J122"/>
    <mergeCell ref="K121:K122"/>
    <mergeCell ref="K93:K103"/>
    <mergeCell ref="B106:B107"/>
    <mergeCell ref="D106:D107"/>
    <mergeCell ref="E106:E107"/>
    <mergeCell ref="F106:F107"/>
    <mergeCell ref="H106:H107"/>
    <mergeCell ref="I106:I107"/>
    <mergeCell ref="J106:J107"/>
    <mergeCell ref="K106:K107"/>
    <mergeCell ref="K78:K88"/>
    <mergeCell ref="B91:B92"/>
    <mergeCell ref="D91:D92"/>
    <mergeCell ref="E91:E92"/>
    <mergeCell ref="F91:F92"/>
    <mergeCell ref="H91:H92"/>
    <mergeCell ref="I91:I92"/>
    <mergeCell ref="J91:J92"/>
    <mergeCell ref="K91:K92"/>
    <mergeCell ref="K63:K73"/>
    <mergeCell ref="B76:B77"/>
    <mergeCell ref="D76:D77"/>
    <mergeCell ref="E76:E77"/>
    <mergeCell ref="F76:F77"/>
    <mergeCell ref="H76:H77"/>
    <mergeCell ref="I76:I77"/>
    <mergeCell ref="J76:J77"/>
    <mergeCell ref="K76:K77"/>
    <mergeCell ref="K48:K58"/>
    <mergeCell ref="B61:B62"/>
    <mergeCell ref="D61:D62"/>
    <mergeCell ref="E61:E62"/>
    <mergeCell ref="F61:F62"/>
    <mergeCell ref="H61:H62"/>
    <mergeCell ref="I61:I62"/>
    <mergeCell ref="J61:J62"/>
    <mergeCell ref="K61:K62"/>
    <mergeCell ref="B11:B12"/>
    <mergeCell ref="K28:K43"/>
    <mergeCell ref="B46:B47"/>
    <mergeCell ref="D46:D47"/>
    <mergeCell ref="E46:E47"/>
    <mergeCell ref="F46:F47"/>
    <mergeCell ref="H46:H47"/>
    <mergeCell ref="I46:I47"/>
    <mergeCell ref="J46:J47"/>
    <mergeCell ref="K46:K47"/>
    <mergeCell ref="A184:L184"/>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s>
  <pageMargins left="0.196850393700787" right="0.196850393700787" top="0.39370078740157499" bottom="0.472441" header="0.196850393700787" footer="9.8425200000000004E-2"/>
  <pageSetup scale="20" orientation="landscape" r:id="rId1"/>
  <headerFooter>
    <oddHeader>&amp;R&amp;6&amp;K00-049Date: &amp;D
Time: &amp;T</oddHeader>
    <oddFooter>&amp;L&amp;6&amp;K00-049Path: &amp;Z
File: &amp;F
Tab: &amp;A&amp;R&amp;6&amp;K00-049Page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E5AD-AEAA-4190-812A-DD28B9D62914}">
  <sheetPr>
    <pageSetUpPr fitToPage="1"/>
  </sheetPr>
  <dimension ref="A1:W188"/>
  <sheetViews>
    <sheetView showGridLines="0" zoomScale="85" zoomScaleNormal="85" workbookViewId="0">
      <pane xSplit="3" ySplit="10" topLeftCell="D11" activePane="bottomRight" state="frozen"/>
      <selection pane="topRight" activeCell="D1" sqref="D1"/>
      <selection pane="bottomLeft" activeCell="A11" sqref="A11"/>
      <selection pane="bottomRight" sqref="A1:J1"/>
    </sheetView>
  </sheetViews>
  <sheetFormatPr defaultColWidth="9.08984375" defaultRowHeight="14.5" x14ac:dyDescent="0.35"/>
  <cols>
    <col min="1" max="1" width="37" style="1" customWidth="1"/>
    <col min="2" max="2" width="8" style="1" bestFit="1" customWidth="1"/>
    <col min="3" max="3" width="1.54296875" style="1" customWidth="1"/>
    <col min="4" max="4" width="23.08984375" style="1" bestFit="1" customWidth="1"/>
    <col min="5" max="5" width="16.90625" style="1" bestFit="1" customWidth="1"/>
    <col min="6" max="6" width="21" style="1" bestFit="1" customWidth="1"/>
    <col min="7" max="7" width="2.08984375" style="1" customWidth="1"/>
    <col min="8" max="8" width="19.08984375" style="1" customWidth="1"/>
    <col min="9" max="9" width="14.54296875" style="1" bestFit="1" customWidth="1"/>
    <col min="10" max="10" width="21" style="1" bestFit="1" customWidth="1"/>
    <col min="11" max="11" width="16.08984375" style="1" customWidth="1"/>
    <col min="12" max="12" width="12" style="1" bestFit="1" customWidth="1"/>
    <col min="13" max="16384" width="9.08984375" style="1"/>
  </cols>
  <sheetData>
    <row r="1" spans="1:11" ht="21" x14ac:dyDescent="0.5">
      <c r="A1" s="403" t="s">
        <v>57</v>
      </c>
      <c r="B1" s="403"/>
      <c r="C1" s="403"/>
      <c r="D1" s="403"/>
      <c r="E1" s="403"/>
      <c r="F1" s="403"/>
      <c r="G1" s="403"/>
      <c r="H1" s="403"/>
      <c r="I1" s="403"/>
      <c r="J1" s="403"/>
    </row>
    <row r="2" spans="1:11" x14ac:dyDescent="0.35">
      <c r="A2" s="130"/>
      <c r="B2" s="130"/>
      <c r="C2" s="130"/>
      <c r="D2" s="130"/>
      <c r="E2" s="130"/>
      <c r="F2" s="130"/>
      <c r="G2" s="130"/>
      <c r="H2" s="130"/>
      <c r="I2" s="130"/>
      <c r="J2" s="4" t="s">
        <v>0</v>
      </c>
      <c r="K2" s="5" t="s">
        <v>89</v>
      </c>
    </row>
    <row r="3" spans="1:11" x14ac:dyDescent="0.35">
      <c r="A3" s="130"/>
      <c r="B3" s="130"/>
      <c r="C3" s="130"/>
      <c r="D3" s="130"/>
      <c r="E3" s="130"/>
      <c r="F3" s="130"/>
      <c r="G3" s="130"/>
      <c r="H3" s="130"/>
      <c r="I3" s="130"/>
      <c r="J3" s="4" t="s">
        <v>1</v>
      </c>
      <c r="K3" s="5" t="s">
        <v>90</v>
      </c>
    </row>
    <row r="4" spans="1:11" x14ac:dyDescent="0.35">
      <c r="A4" s="130"/>
      <c r="B4" s="130"/>
      <c r="C4" s="130"/>
      <c r="D4" s="130"/>
      <c r="E4" s="130"/>
      <c r="F4" s="130"/>
      <c r="G4" s="130"/>
      <c r="H4" s="130"/>
      <c r="I4" s="130"/>
      <c r="J4" s="4" t="s">
        <v>3</v>
      </c>
      <c r="K4" s="5">
        <v>3</v>
      </c>
    </row>
    <row r="5" spans="1:11" x14ac:dyDescent="0.35">
      <c r="A5" s="130"/>
      <c r="B5" s="130"/>
      <c r="C5" s="130"/>
      <c r="D5" s="130"/>
      <c r="E5" s="130"/>
      <c r="F5" s="130"/>
      <c r="G5" s="130"/>
      <c r="H5" s="130"/>
      <c r="I5" s="130"/>
      <c r="J5" s="4" t="s">
        <v>4</v>
      </c>
      <c r="K5" s="5">
        <v>1</v>
      </c>
    </row>
    <row r="6" spans="1:11" x14ac:dyDescent="0.35">
      <c r="A6" s="130"/>
      <c r="B6" s="130"/>
      <c r="C6" s="130"/>
      <c r="D6" s="130"/>
      <c r="E6" s="130"/>
      <c r="F6" s="130"/>
      <c r="G6" s="130"/>
      <c r="H6" s="130"/>
      <c r="I6" s="130"/>
      <c r="J6" s="4" t="s">
        <v>5</v>
      </c>
      <c r="K6" s="5" t="s">
        <v>117</v>
      </c>
    </row>
    <row r="7" spans="1:11" x14ac:dyDescent="0.35">
      <c r="A7" s="1" t="s">
        <v>58</v>
      </c>
      <c r="J7" s="4"/>
      <c r="K7" s="9"/>
    </row>
    <row r="8" spans="1:11" x14ac:dyDescent="0.35">
      <c r="A8" s="127" t="s">
        <v>59</v>
      </c>
      <c r="J8" s="4" t="s">
        <v>6</v>
      </c>
      <c r="K8" s="5" t="s">
        <v>91</v>
      </c>
    </row>
    <row r="9" spans="1:11" x14ac:dyDescent="0.35">
      <c r="A9" s="131" t="s">
        <v>60</v>
      </c>
      <c r="E9" s="385"/>
      <c r="F9" s="385"/>
      <c r="G9" s="215"/>
      <c r="H9" s="215"/>
      <c r="I9" s="385"/>
      <c r="J9" s="385"/>
    </row>
    <row r="10" spans="1:11" x14ac:dyDescent="0.35">
      <c r="A10" s="10"/>
      <c r="B10" s="132"/>
      <c r="C10" s="133"/>
      <c r="D10" s="220" t="s">
        <v>92</v>
      </c>
      <c r="E10" s="404" t="s">
        <v>13</v>
      </c>
      <c r="F10" s="404"/>
      <c r="G10" s="134"/>
      <c r="H10" s="220" t="str">
        <f>D10</f>
        <v>2025 Test Year</v>
      </c>
      <c r="I10" s="404" t="s">
        <v>12</v>
      </c>
      <c r="J10" s="404"/>
      <c r="K10" s="135" t="s">
        <v>61</v>
      </c>
    </row>
    <row r="11" spans="1:11" x14ac:dyDescent="0.35">
      <c r="A11" s="136" t="s">
        <v>62</v>
      </c>
      <c r="B11" s="398" t="s">
        <v>63</v>
      </c>
      <c r="C11" s="137"/>
      <c r="D11" s="138" t="s">
        <v>64</v>
      </c>
      <c r="E11" s="138" t="s">
        <v>65</v>
      </c>
      <c r="F11" s="216" t="s">
        <v>66</v>
      </c>
      <c r="G11" s="215"/>
      <c r="H11" s="138" t="s">
        <v>64</v>
      </c>
      <c r="I11" s="138" t="s">
        <v>65</v>
      </c>
      <c r="J11" s="216" t="s">
        <v>66</v>
      </c>
      <c r="K11" s="139" t="s">
        <v>67</v>
      </c>
    </row>
    <row r="12" spans="1:11" x14ac:dyDescent="0.35">
      <c r="A12" s="140" t="s">
        <v>68</v>
      </c>
      <c r="B12" s="399"/>
      <c r="C12" s="141"/>
      <c r="D12" s="142"/>
      <c r="E12" s="143"/>
      <c r="F12" s="144"/>
      <c r="G12" s="145"/>
      <c r="H12" s="142"/>
      <c r="I12" s="143"/>
      <c r="J12" s="144"/>
      <c r="K12" s="387"/>
    </row>
    <row r="13" spans="1:11" x14ac:dyDescent="0.35">
      <c r="A13" s="146" t="s">
        <v>37</v>
      </c>
      <c r="B13" s="147" t="s">
        <v>38</v>
      </c>
      <c r="C13" s="148"/>
      <c r="D13" s="142">
        <v>5149370525.6477785</v>
      </c>
      <c r="E13" s="149"/>
      <c r="F13" s="150">
        <v>521650534.08885008</v>
      </c>
      <c r="G13" s="10"/>
      <c r="H13" s="142">
        <v>63861825.356139004</v>
      </c>
      <c r="I13" s="151"/>
      <c r="J13" s="144">
        <v>3875552.7080537411</v>
      </c>
      <c r="K13" s="387"/>
    </row>
    <row r="14" spans="1:11" x14ac:dyDescent="0.35">
      <c r="A14" s="146" t="s">
        <v>39</v>
      </c>
      <c r="B14" s="152" t="s">
        <v>38</v>
      </c>
      <c r="C14" s="148"/>
      <c r="D14" s="142">
        <v>330906851.69713366</v>
      </c>
      <c r="E14" s="149"/>
      <c r="F14" s="150">
        <v>33522104.315799799</v>
      </c>
      <c r="G14" s="10"/>
      <c r="H14" s="142">
        <v>447000.43791956187</v>
      </c>
      <c r="I14" s="151"/>
      <c r="J14" s="144">
        <v>27126.906379819506</v>
      </c>
      <c r="K14" s="387"/>
    </row>
    <row r="15" spans="1:11" x14ac:dyDescent="0.35">
      <c r="A15" s="146" t="s">
        <v>40</v>
      </c>
      <c r="B15" s="152" t="s">
        <v>38</v>
      </c>
      <c r="C15" s="148"/>
      <c r="D15" s="142">
        <v>2035404530.2401392</v>
      </c>
      <c r="E15" s="149"/>
      <c r="F15" s="150">
        <v>206194107.60950544</v>
      </c>
      <c r="G15" s="10"/>
      <c r="H15" s="142">
        <v>317674852.6073066</v>
      </c>
      <c r="I15" s="151"/>
      <c r="J15" s="144">
        <v>19278585.108348597</v>
      </c>
      <c r="K15" s="387"/>
    </row>
    <row r="16" spans="1:11" x14ac:dyDescent="0.35">
      <c r="A16" s="146" t="s">
        <v>41</v>
      </c>
      <c r="B16" s="152" t="s">
        <v>38</v>
      </c>
      <c r="C16" s="148"/>
      <c r="D16" s="142">
        <v>3163252265.7125669</v>
      </c>
      <c r="E16" s="149"/>
      <c r="F16" s="150">
        <v>320449310.38617492</v>
      </c>
      <c r="G16" s="10"/>
      <c r="H16" s="142">
        <v>6096015297.2444019</v>
      </c>
      <c r="I16" s="151"/>
      <c r="J16" s="144">
        <v>369946027.40871191</v>
      </c>
      <c r="K16" s="387"/>
    </row>
    <row r="17" spans="1:12" x14ac:dyDescent="0.35">
      <c r="A17" s="146" t="s">
        <v>42</v>
      </c>
      <c r="B17" s="152" t="s">
        <v>38</v>
      </c>
      <c r="C17" s="148"/>
      <c r="D17" s="142">
        <v>115450047.51651128</v>
      </c>
      <c r="E17" s="149"/>
      <c r="F17" s="150">
        <v>11695522.520200685</v>
      </c>
      <c r="G17" s="10"/>
      <c r="H17" s="142">
        <v>4236986938.9875755</v>
      </c>
      <c r="I17" s="151"/>
      <c r="J17" s="144">
        <v>257128043.45645157</v>
      </c>
      <c r="K17" s="387"/>
    </row>
    <row r="18" spans="1:12" x14ac:dyDescent="0.35">
      <c r="A18" s="146" t="s">
        <v>43</v>
      </c>
      <c r="B18" s="152" t="s">
        <v>38</v>
      </c>
      <c r="C18" s="148"/>
      <c r="D18" s="142">
        <v>3.1494396081482912E-2</v>
      </c>
      <c r="E18" s="149"/>
      <c r="F18" s="150">
        <v>3.1905003640507325E-3</v>
      </c>
      <c r="G18" s="10"/>
      <c r="H18" s="142">
        <v>1798132439.9651515</v>
      </c>
      <c r="I18" s="151"/>
      <c r="J18" s="144">
        <v>109122421.85818325</v>
      </c>
      <c r="K18" s="387"/>
    </row>
    <row r="19" spans="1:12" x14ac:dyDescent="0.35">
      <c r="A19" s="146" t="s">
        <v>44</v>
      </c>
      <c r="B19" s="152" t="s">
        <v>38</v>
      </c>
      <c r="C19" s="148"/>
      <c r="D19" s="142">
        <v>0</v>
      </c>
      <c r="E19" s="149"/>
      <c r="F19" s="150">
        <v>0</v>
      </c>
      <c r="G19" s="10"/>
      <c r="H19" s="142">
        <v>107643482.30851135</v>
      </c>
      <c r="I19" s="151"/>
      <c r="J19" s="144">
        <v>6532509.6337069077</v>
      </c>
      <c r="K19" s="387"/>
    </row>
    <row r="20" spans="1:12" x14ac:dyDescent="0.35">
      <c r="A20" s="146" t="s">
        <v>45</v>
      </c>
      <c r="B20" s="152" t="s">
        <v>38</v>
      </c>
      <c r="C20" s="148"/>
      <c r="D20" s="142">
        <v>43557560.976532914</v>
      </c>
      <c r="E20" s="149"/>
      <c r="F20" s="150">
        <v>4412544.1806613244</v>
      </c>
      <c r="G20" s="10"/>
      <c r="H20" s="142">
        <v>27642.124227026452</v>
      </c>
      <c r="I20" s="151"/>
      <c r="J20" s="144">
        <v>1677.5046564514162</v>
      </c>
      <c r="K20" s="387"/>
    </row>
    <row r="21" spans="1:12" x14ac:dyDescent="0.35">
      <c r="A21" s="146" t="s">
        <v>93</v>
      </c>
      <c r="B21" s="153"/>
      <c r="C21" s="148"/>
      <c r="D21" s="142">
        <v>0</v>
      </c>
      <c r="E21" s="149"/>
      <c r="F21" s="150">
        <v>0</v>
      </c>
      <c r="G21" s="10"/>
      <c r="H21" s="142">
        <v>0</v>
      </c>
      <c r="I21" s="151"/>
      <c r="J21" s="144">
        <v>0</v>
      </c>
      <c r="K21" s="387"/>
    </row>
    <row r="22" spans="1:12" x14ac:dyDescent="0.35">
      <c r="A22" s="146" t="s">
        <v>93</v>
      </c>
      <c r="B22" s="153"/>
      <c r="C22" s="154"/>
      <c r="D22" s="142">
        <v>0</v>
      </c>
      <c r="E22" s="149"/>
      <c r="F22" s="150">
        <v>0</v>
      </c>
      <c r="G22" s="10"/>
      <c r="H22" s="142">
        <v>0</v>
      </c>
      <c r="I22" s="151"/>
      <c r="J22" s="144">
        <v>0</v>
      </c>
      <c r="K22" s="387"/>
    </row>
    <row r="23" spans="1:12" x14ac:dyDescent="0.35">
      <c r="A23" s="146" t="s">
        <v>93</v>
      </c>
      <c r="B23" s="155"/>
      <c r="C23" s="148"/>
      <c r="D23" s="142">
        <v>0</v>
      </c>
      <c r="E23" s="149"/>
      <c r="F23" s="150">
        <v>0</v>
      </c>
      <c r="G23" s="10"/>
      <c r="H23" s="142">
        <v>0</v>
      </c>
      <c r="I23" s="151"/>
      <c r="J23" s="144">
        <v>0</v>
      </c>
      <c r="K23" s="387"/>
      <c r="L23" s="10"/>
    </row>
    <row r="24" spans="1:12" x14ac:dyDescent="0.35">
      <c r="A24" s="140" t="s">
        <v>69</v>
      </c>
      <c r="B24" s="156"/>
      <c r="C24" s="148"/>
      <c r="D24" s="142"/>
      <c r="E24" s="157"/>
      <c r="F24" s="150">
        <f>SUM(F13:F23)</f>
        <v>1097924123.1043828</v>
      </c>
      <c r="G24" s="146"/>
      <c r="H24" s="158"/>
      <c r="I24" s="159"/>
      <c r="J24" s="160">
        <f>SUM(J13:J23)</f>
        <v>765911944.58449221</v>
      </c>
      <c r="K24" s="161">
        <f>F24+J24</f>
        <v>1863836067.688875</v>
      </c>
      <c r="L24" s="10" t="s">
        <v>94</v>
      </c>
    </row>
    <row r="25" spans="1:12" ht="7.5" customHeight="1" x14ac:dyDescent="0.35">
      <c r="D25" s="162"/>
      <c r="G25" s="10"/>
      <c r="H25" s="10"/>
      <c r="I25" s="405"/>
      <c r="J25" s="400"/>
      <c r="L25" s="10"/>
    </row>
    <row r="26" spans="1:12" x14ac:dyDescent="0.35">
      <c r="A26" s="136" t="s">
        <v>70</v>
      </c>
      <c r="B26" s="398" t="s">
        <v>63</v>
      </c>
      <c r="C26" s="137"/>
      <c r="D26" s="392" t="s">
        <v>64</v>
      </c>
      <c r="E26" s="388" t="s">
        <v>65</v>
      </c>
      <c r="F26" s="390" t="s">
        <v>66</v>
      </c>
      <c r="G26" s="215"/>
      <c r="H26" s="394" t="s">
        <v>64</v>
      </c>
      <c r="I26" s="388" t="s">
        <v>65</v>
      </c>
      <c r="J26" s="390" t="s">
        <v>66</v>
      </c>
      <c r="K26" s="407" t="s">
        <v>61</v>
      </c>
    </row>
    <row r="27" spans="1:12" x14ac:dyDescent="0.35">
      <c r="A27" s="140" t="s">
        <v>71</v>
      </c>
      <c r="B27" s="399"/>
      <c r="C27" s="137"/>
      <c r="D27" s="405"/>
      <c r="E27" s="400"/>
      <c r="F27" s="391"/>
      <c r="G27" s="8"/>
      <c r="H27" s="406"/>
      <c r="I27" s="400"/>
      <c r="J27" s="391"/>
      <c r="K27" s="408"/>
    </row>
    <row r="28" spans="1:12" x14ac:dyDescent="0.35">
      <c r="A28" s="146" t="str">
        <f>IF(A13="","",A13 &amp; " - Class B")</f>
        <v>Residential - Class B</v>
      </c>
      <c r="B28" s="147" t="s">
        <v>38</v>
      </c>
      <c r="C28" s="148"/>
      <c r="D28" s="163"/>
      <c r="E28" s="163"/>
      <c r="F28" s="164">
        <f>D28*E28</f>
        <v>0</v>
      </c>
      <c r="H28" s="165"/>
      <c r="I28" s="163"/>
      <c r="J28" s="144">
        <v>2593889.5546445749</v>
      </c>
      <c r="K28" s="387"/>
    </row>
    <row r="29" spans="1:12" x14ac:dyDescent="0.35">
      <c r="A29" s="146" t="str">
        <f t="shared" ref="A29:A38" si="0">IF(A14="","",A14 &amp; " - Class B")</f>
        <v>CSMUR - Class B</v>
      </c>
      <c r="B29" s="152" t="s">
        <v>38</v>
      </c>
      <c r="C29" s="148"/>
      <c r="D29" s="163"/>
      <c r="E29" s="163"/>
      <c r="F29" s="164">
        <f t="shared" ref="F29:F38" si="1">D29*E29</f>
        <v>0</v>
      </c>
      <c r="H29" s="165"/>
      <c r="I29" s="163"/>
      <c r="J29" s="144">
        <v>18155.913339073435</v>
      </c>
      <c r="K29" s="387"/>
    </row>
    <row r="30" spans="1:12" x14ac:dyDescent="0.35">
      <c r="A30" s="146" t="str">
        <f t="shared" si="0"/>
        <v>GS&lt;50 kW - Class B</v>
      </c>
      <c r="B30" s="152" t="s">
        <v>38</v>
      </c>
      <c r="C30" s="148"/>
      <c r="D30" s="163"/>
      <c r="E30" s="163"/>
      <c r="F30" s="164">
        <f t="shared" si="1"/>
        <v>0</v>
      </c>
      <c r="H30" s="165"/>
      <c r="I30" s="163"/>
      <c r="J30" s="144">
        <v>12890716.059292521</v>
      </c>
      <c r="K30" s="387"/>
    </row>
    <row r="31" spans="1:12" x14ac:dyDescent="0.35">
      <c r="A31" s="146" t="str">
        <f t="shared" si="0"/>
        <v>GS 50-999 kW - Class B</v>
      </c>
      <c r="B31" s="152" t="s">
        <v>38</v>
      </c>
      <c r="C31" s="148"/>
      <c r="D31" s="163"/>
      <c r="E31" s="163"/>
      <c r="F31" s="164">
        <f t="shared" si="1"/>
        <v>0</v>
      </c>
      <c r="H31" s="165"/>
      <c r="I31" s="163"/>
      <c r="J31" s="144">
        <v>220321805.17288187</v>
      </c>
      <c r="K31" s="387"/>
    </row>
    <row r="32" spans="1:12" x14ac:dyDescent="0.35">
      <c r="A32" s="146" t="str">
        <f t="shared" si="0"/>
        <v>GS 1,000-4,999 kW - Class B</v>
      </c>
      <c r="B32" s="152" t="s">
        <v>38</v>
      </c>
      <c r="C32" s="148"/>
      <c r="D32" s="163"/>
      <c r="E32" s="163"/>
      <c r="F32" s="164">
        <f t="shared" si="1"/>
        <v>0</v>
      </c>
      <c r="H32" s="165"/>
      <c r="I32" s="163"/>
      <c r="J32" s="144">
        <v>28520745.031538799</v>
      </c>
      <c r="K32" s="387"/>
    </row>
    <row r="33" spans="1:23" x14ac:dyDescent="0.35">
      <c r="A33" s="146" t="str">
        <f t="shared" si="0"/>
        <v>Large User - Class B</v>
      </c>
      <c r="B33" s="152" t="s">
        <v>38</v>
      </c>
      <c r="C33" s="148"/>
      <c r="D33" s="163"/>
      <c r="E33" s="163"/>
      <c r="F33" s="164">
        <f t="shared" si="1"/>
        <v>0</v>
      </c>
      <c r="H33" s="165"/>
      <c r="I33" s="163"/>
      <c r="J33" s="144">
        <v>8626431.2493842561</v>
      </c>
      <c r="K33" s="387"/>
    </row>
    <row r="34" spans="1:23" x14ac:dyDescent="0.35">
      <c r="A34" s="146" t="str">
        <f t="shared" si="0"/>
        <v>Streetlighting - Class B</v>
      </c>
      <c r="B34" s="152" t="s">
        <v>38</v>
      </c>
      <c r="C34" s="148"/>
      <c r="D34" s="163"/>
      <c r="E34" s="163"/>
      <c r="F34" s="164">
        <f t="shared" si="1"/>
        <v>0</v>
      </c>
      <c r="H34" s="165"/>
      <c r="I34" s="163"/>
      <c r="J34" s="144">
        <v>4372178.5719169835</v>
      </c>
      <c r="K34" s="387"/>
    </row>
    <row r="35" spans="1:23" x14ac:dyDescent="0.35">
      <c r="A35" s="146" t="str">
        <f t="shared" si="0"/>
        <v>USL - Class B</v>
      </c>
      <c r="B35" s="152" t="s">
        <v>38</v>
      </c>
      <c r="C35" s="148"/>
      <c r="D35" s="163"/>
      <c r="E35" s="163"/>
      <c r="F35" s="164">
        <f t="shared" si="1"/>
        <v>0</v>
      </c>
      <c r="H35" s="165"/>
      <c r="I35" s="163"/>
      <c r="J35" s="144">
        <v>1122.7461304279664</v>
      </c>
      <c r="K35" s="387"/>
    </row>
    <row r="36" spans="1:23" x14ac:dyDescent="0.35">
      <c r="A36" s="146" t="str">
        <f t="shared" si="0"/>
        <v/>
      </c>
      <c r="B36" s="166"/>
      <c r="C36" s="148"/>
      <c r="D36" s="163"/>
      <c r="E36" s="163"/>
      <c r="F36" s="164">
        <f t="shared" si="1"/>
        <v>0</v>
      </c>
      <c r="H36" s="165"/>
      <c r="I36" s="163"/>
      <c r="J36" s="144">
        <v>0</v>
      </c>
      <c r="K36" s="387"/>
    </row>
    <row r="37" spans="1:23" x14ac:dyDescent="0.35">
      <c r="A37" s="146" t="str">
        <f t="shared" si="0"/>
        <v/>
      </c>
      <c r="B37" s="166"/>
      <c r="C37" s="148"/>
      <c r="D37" s="163"/>
      <c r="E37" s="163"/>
      <c r="F37" s="164">
        <f t="shared" si="1"/>
        <v>0</v>
      </c>
      <c r="H37" s="165"/>
      <c r="I37" s="163"/>
      <c r="J37" s="144">
        <v>0</v>
      </c>
      <c r="K37" s="387"/>
    </row>
    <row r="38" spans="1:23" x14ac:dyDescent="0.35">
      <c r="A38" s="146" t="str">
        <f t="shared" si="0"/>
        <v/>
      </c>
      <c r="B38" s="166"/>
      <c r="C38" s="148"/>
      <c r="D38" s="163"/>
      <c r="E38" s="163"/>
      <c r="F38" s="164">
        <f t="shared" si="1"/>
        <v>0</v>
      </c>
      <c r="H38" s="165"/>
      <c r="I38" s="163"/>
      <c r="J38" s="144">
        <v>0</v>
      </c>
      <c r="K38" s="387"/>
      <c r="M38" s="10"/>
    </row>
    <row r="39" spans="1:23" x14ac:dyDescent="0.35">
      <c r="A39" s="146" t="s">
        <v>95</v>
      </c>
      <c r="B39" s="166"/>
      <c r="C39" s="148"/>
      <c r="D39" s="163"/>
      <c r="E39" s="163"/>
      <c r="F39" s="164">
        <f>D39*E39</f>
        <v>0</v>
      </c>
      <c r="H39" s="165"/>
      <c r="I39" s="163"/>
      <c r="J39" s="144">
        <v>17686.460491999631</v>
      </c>
      <c r="K39" s="387"/>
      <c r="L39" s="10"/>
    </row>
    <row r="40" spans="1:23" x14ac:dyDescent="0.35">
      <c r="A40" s="146" t="s">
        <v>96</v>
      </c>
      <c r="B40" s="166"/>
      <c r="C40" s="148"/>
      <c r="D40" s="163"/>
      <c r="E40" s="163"/>
      <c r="F40" s="164">
        <f>D40*E40</f>
        <v>0</v>
      </c>
      <c r="H40" s="165"/>
      <c r="I40" s="163"/>
      <c r="J40" s="144">
        <v>39063224.836271524</v>
      </c>
      <c r="K40" s="387"/>
    </row>
    <row r="41" spans="1:23" x14ac:dyDescent="0.35">
      <c r="A41" s="146" t="s">
        <v>97</v>
      </c>
      <c r="B41" s="166"/>
      <c r="C41" s="148"/>
      <c r="D41" s="163"/>
      <c r="E41" s="163"/>
      <c r="F41" s="164">
        <f>D41*E41</f>
        <v>0</v>
      </c>
      <c r="H41" s="165"/>
      <c r="I41" s="163"/>
      <c r="J41" s="144">
        <v>205578362.14165112</v>
      </c>
      <c r="K41" s="387"/>
      <c r="L41" s="8"/>
      <c r="M41" s="10"/>
    </row>
    <row r="42" spans="1:23" x14ac:dyDescent="0.35">
      <c r="A42" s="146" t="s">
        <v>98</v>
      </c>
      <c r="B42" s="166"/>
      <c r="C42" s="148"/>
      <c r="D42" s="163"/>
      <c r="E42" s="163"/>
      <c r="F42" s="164">
        <f>D42*E42</f>
        <v>0</v>
      </c>
      <c r="H42" s="165"/>
      <c r="I42" s="163"/>
      <c r="J42" s="144">
        <v>92224550.911525667</v>
      </c>
      <c r="K42" s="387"/>
    </row>
    <row r="43" spans="1:23" x14ac:dyDescent="0.35">
      <c r="A43" s="146" t="s">
        <v>93</v>
      </c>
      <c r="B43" s="166"/>
      <c r="C43" s="148"/>
      <c r="D43" s="163"/>
      <c r="E43" s="163"/>
      <c r="F43" s="164">
        <f>D43*E43</f>
        <v>0</v>
      </c>
      <c r="H43" s="165"/>
      <c r="I43" s="163"/>
      <c r="J43" s="144">
        <v>0</v>
      </c>
      <c r="K43" s="387"/>
    </row>
    <row r="44" spans="1:23" x14ac:dyDescent="0.35">
      <c r="A44" s="140" t="s">
        <v>69</v>
      </c>
      <c r="B44" s="167"/>
      <c r="C44" s="141"/>
      <c r="D44" s="159"/>
      <c r="E44" s="157"/>
      <c r="F44" s="156">
        <f>SUM(F28:F43)</f>
        <v>0</v>
      </c>
      <c r="G44" s="156"/>
      <c r="H44" s="168"/>
      <c r="I44" s="157"/>
      <c r="J44" s="169">
        <f>SUM(J28:J43)</f>
        <v>614228868.64906883</v>
      </c>
      <c r="K44" s="161">
        <f>F44+J44</f>
        <v>614228868.64906883</v>
      </c>
      <c r="L44" s="170"/>
    </row>
    <row r="45" spans="1:23" ht="8.25" customHeight="1" x14ac:dyDescent="0.35">
      <c r="B45" s="162"/>
      <c r="C45" s="10"/>
      <c r="D45" s="162"/>
    </row>
    <row r="46" spans="1:23" x14ac:dyDescent="0.35">
      <c r="A46" s="171" t="s">
        <v>100</v>
      </c>
      <c r="B46" s="400"/>
      <c r="C46" s="137"/>
      <c r="D46" s="401" t="s">
        <v>72</v>
      </c>
      <c r="E46" s="387" t="s">
        <v>65</v>
      </c>
      <c r="F46" s="390" t="s">
        <v>66</v>
      </c>
      <c r="G46" s="215"/>
      <c r="H46" s="394" t="s">
        <v>64</v>
      </c>
      <c r="I46" s="387" t="s">
        <v>65</v>
      </c>
      <c r="J46" s="390" t="s">
        <v>66</v>
      </c>
      <c r="K46" s="392" t="s">
        <v>61</v>
      </c>
    </row>
    <row r="47" spans="1:23" x14ac:dyDescent="0.35">
      <c r="A47" s="140" t="s">
        <v>71</v>
      </c>
      <c r="B47" s="389"/>
      <c r="C47" s="218"/>
      <c r="D47" s="397"/>
      <c r="E47" s="387"/>
      <c r="F47" s="391"/>
      <c r="G47" s="8"/>
      <c r="H47" s="395"/>
      <c r="I47" s="387"/>
      <c r="J47" s="391"/>
      <c r="K47" s="393"/>
      <c r="W47" s="172"/>
    </row>
    <row r="48" spans="1:23" x14ac:dyDescent="0.35">
      <c r="A48" s="146" t="str">
        <f>IF(A13="","",A13)</f>
        <v>Residential</v>
      </c>
      <c r="B48" s="147" t="s">
        <v>73</v>
      </c>
      <c r="C48" s="148"/>
      <c r="D48" s="173">
        <v>8934395.6797725819</v>
      </c>
      <c r="E48" s="174">
        <v>6.0721812000000002</v>
      </c>
      <c r="F48" s="175">
        <f>D48*E48</f>
        <v>54251269.480076291</v>
      </c>
      <c r="H48" s="173"/>
      <c r="I48" s="174"/>
      <c r="J48" s="175">
        <f>H48*I48</f>
        <v>0</v>
      </c>
      <c r="K48" s="387"/>
      <c r="L48" s="176"/>
      <c r="W48" s="176"/>
    </row>
    <row r="49" spans="1:23" x14ac:dyDescent="0.35">
      <c r="A49" s="146" t="str">
        <f t="shared" ref="A49:A58" si="2">IF(A14="","",A14)</f>
        <v>CSMUR</v>
      </c>
      <c r="B49" s="152" t="str">
        <f>+B48</f>
        <v>kW</v>
      </c>
      <c r="C49" s="154"/>
      <c r="D49" s="173">
        <v>912007.49760030699</v>
      </c>
      <c r="E49" s="174">
        <f>E48</f>
        <v>6.0721812000000002</v>
      </c>
      <c r="F49" s="175">
        <f t="shared" ref="F49:F57" si="3">D49*E49</f>
        <v>5537874.7811876293</v>
      </c>
      <c r="H49" s="173"/>
      <c r="I49" s="174"/>
      <c r="J49" s="175">
        <f t="shared" ref="J49:J57" si="4">H49*I49</f>
        <v>0</v>
      </c>
      <c r="K49" s="387"/>
      <c r="L49" s="176"/>
      <c r="W49" s="176"/>
    </row>
    <row r="50" spans="1:23" x14ac:dyDescent="0.35">
      <c r="A50" s="146" t="str">
        <f t="shared" si="2"/>
        <v>GS&lt;50 kW</v>
      </c>
      <c r="B50" s="152" t="str">
        <f t="shared" ref="B50:B55" si="5">+B49</f>
        <v>kW</v>
      </c>
      <c r="C50" s="154"/>
      <c r="D50" s="173">
        <v>6406474.2232896825</v>
      </c>
      <c r="E50" s="174">
        <f t="shared" ref="E50:E55" si="6">E49</f>
        <v>6.0721812000000002</v>
      </c>
      <c r="F50" s="175">
        <f t="shared" si="3"/>
        <v>38901272.336944215</v>
      </c>
      <c r="H50" s="173"/>
      <c r="I50" s="174"/>
      <c r="J50" s="175">
        <f t="shared" si="4"/>
        <v>0</v>
      </c>
      <c r="K50" s="387"/>
      <c r="L50" s="176"/>
      <c r="W50" s="176"/>
    </row>
    <row r="51" spans="1:23" x14ac:dyDescent="0.35">
      <c r="A51" s="146" t="str">
        <f t="shared" si="2"/>
        <v>GS 50-999 kW</v>
      </c>
      <c r="B51" s="152" t="str">
        <f t="shared" si="5"/>
        <v>kW</v>
      </c>
      <c r="C51" s="154"/>
      <c r="D51" s="173">
        <v>15762020.8286427</v>
      </c>
      <c r="E51" s="174">
        <f t="shared" si="6"/>
        <v>6.0721812000000002</v>
      </c>
      <c r="F51" s="175">
        <f t="shared" si="3"/>
        <v>95709846.549692631</v>
      </c>
      <c r="H51" s="173"/>
      <c r="I51" s="174"/>
      <c r="J51" s="175">
        <f t="shared" si="4"/>
        <v>0</v>
      </c>
      <c r="K51" s="387"/>
      <c r="L51" s="176"/>
      <c r="W51" s="176"/>
    </row>
    <row r="52" spans="1:23" x14ac:dyDescent="0.35">
      <c r="A52" s="146" t="str">
        <f t="shared" si="2"/>
        <v>GS 1,000-4,999 kW</v>
      </c>
      <c r="B52" s="152" t="str">
        <f t="shared" si="5"/>
        <v>kW</v>
      </c>
      <c r="C52" s="154"/>
      <c r="D52" s="173">
        <v>7130493.1561830947</v>
      </c>
      <c r="E52" s="174">
        <f t="shared" si="6"/>
        <v>6.0721812000000002</v>
      </c>
      <c r="F52" s="175">
        <f t="shared" si="3"/>
        <v>43297646.489703655</v>
      </c>
      <c r="H52" s="173"/>
      <c r="I52" s="174"/>
      <c r="J52" s="175">
        <f t="shared" si="4"/>
        <v>0</v>
      </c>
      <c r="K52" s="387"/>
      <c r="L52" s="176"/>
      <c r="W52" s="176"/>
    </row>
    <row r="53" spans="1:23" x14ac:dyDescent="0.35">
      <c r="A53" s="146" t="str">
        <f t="shared" si="2"/>
        <v>Large User</v>
      </c>
      <c r="B53" s="152" t="str">
        <f t="shared" si="5"/>
        <v>kW</v>
      </c>
      <c r="C53" s="154"/>
      <c r="D53" s="173">
        <v>3275034.3523246991</v>
      </c>
      <c r="E53" s="174">
        <f t="shared" si="6"/>
        <v>6.0721812000000002</v>
      </c>
      <c r="F53" s="175">
        <f t="shared" si="3"/>
        <v>19886602.023540214</v>
      </c>
      <c r="H53" s="173"/>
      <c r="I53" s="174"/>
      <c r="J53" s="175">
        <f t="shared" si="4"/>
        <v>0</v>
      </c>
      <c r="K53" s="387"/>
      <c r="L53" s="176"/>
      <c r="W53" s="176"/>
    </row>
    <row r="54" spans="1:23" x14ac:dyDescent="0.35">
      <c r="A54" s="146" t="str">
        <f t="shared" si="2"/>
        <v>Streetlighting</v>
      </c>
      <c r="B54" s="152" t="str">
        <f t="shared" si="5"/>
        <v>kW</v>
      </c>
      <c r="C54" s="148"/>
      <c r="D54" s="173">
        <v>142974.78455022073</v>
      </c>
      <c r="E54" s="174">
        <f t="shared" si="6"/>
        <v>6.0721812000000002</v>
      </c>
      <c r="F54" s="175">
        <f t="shared" si="3"/>
        <v>868168.79881990084</v>
      </c>
      <c r="H54" s="173"/>
      <c r="I54" s="174"/>
      <c r="J54" s="175">
        <f t="shared" si="4"/>
        <v>0</v>
      </c>
      <c r="K54" s="387"/>
      <c r="L54" s="176"/>
      <c r="W54" s="176"/>
    </row>
    <row r="55" spans="1:23" x14ac:dyDescent="0.35">
      <c r="A55" s="146" t="str">
        <f t="shared" si="2"/>
        <v>USL</v>
      </c>
      <c r="B55" s="152" t="str">
        <f t="shared" si="5"/>
        <v>kW</v>
      </c>
      <c r="C55" s="148"/>
      <c r="D55" s="173">
        <v>60989.55646656044</v>
      </c>
      <c r="E55" s="174">
        <f t="shared" si="6"/>
        <v>6.0721812000000002</v>
      </c>
      <c r="F55" s="175">
        <f t="shared" si="3"/>
        <v>370339.63817258674</v>
      </c>
      <c r="H55" s="173"/>
      <c r="I55" s="174"/>
      <c r="J55" s="175">
        <f t="shared" si="4"/>
        <v>0</v>
      </c>
      <c r="K55" s="387"/>
      <c r="L55" s="176"/>
      <c r="W55" s="176"/>
    </row>
    <row r="56" spans="1:23" x14ac:dyDescent="0.35">
      <c r="A56" s="146" t="str">
        <f t="shared" si="2"/>
        <v/>
      </c>
      <c r="B56" s="166"/>
      <c r="C56" s="148"/>
      <c r="D56" s="177"/>
      <c r="E56" s="178"/>
      <c r="F56" s="175">
        <f t="shared" si="3"/>
        <v>0</v>
      </c>
      <c r="H56" s="177"/>
      <c r="I56" s="177"/>
      <c r="J56" s="175">
        <f t="shared" si="4"/>
        <v>0</v>
      </c>
      <c r="K56" s="387"/>
      <c r="W56" s="176"/>
    </row>
    <row r="57" spans="1:23" x14ac:dyDescent="0.35">
      <c r="A57" s="146" t="str">
        <f t="shared" si="2"/>
        <v/>
      </c>
      <c r="B57" s="166"/>
      <c r="C57" s="148"/>
      <c r="D57" s="177"/>
      <c r="E57" s="178"/>
      <c r="F57" s="175">
        <f t="shared" si="3"/>
        <v>0</v>
      </c>
      <c r="H57" s="177"/>
      <c r="I57" s="177"/>
      <c r="J57" s="175">
        <f t="shared" si="4"/>
        <v>0</v>
      </c>
      <c r="K57" s="387"/>
      <c r="W57" s="176"/>
    </row>
    <row r="58" spans="1:23" x14ac:dyDescent="0.35">
      <c r="A58" s="146" t="str">
        <f t="shared" si="2"/>
        <v/>
      </c>
      <c r="B58" s="166"/>
      <c r="C58" s="148"/>
      <c r="D58" s="177"/>
      <c r="E58" s="178"/>
      <c r="F58" s="175">
        <f>D58*E58</f>
        <v>0</v>
      </c>
      <c r="H58" s="177"/>
      <c r="I58" s="177"/>
      <c r="J58" s="175">
        <f>H58*I58</f>
        <v>0</v>
      </c>
      <c r="K58" s="387"/>
      <c r="W58" s="176"/>
    </row>
    <row r="59" spans="1:23" x14ac:dyDescent="0.35">
      <c r="A59" s="140" t="s">
        <v>69</v>
      </c>
      <c r="B59" s="167"/>
      <c r="C59" s="141"/>
      <c r="D59" s="169">
        <f>SUM(D48:D58)</f>
        <v>42624390.078829847</v>
      </c>
      <c r="E59" s="179"/>
      <c r="F59" s="169">
        <f>SUM(F48:F58)</f>
        <v>258823020.09813711</v>
      </c>
      <c r="G59" s="156"/>
      <c r="H59" s="169">
        <f>SUM(H48:H58)</f>
        <v>0</v>
      </c>
      <c r="I59" s="156"/>
      <c r="J59" s="169">
        <f>SUM(J48:J58)</f>
        <v>0</v>
      </c>
      <c r="K59" s="175">
        <f>F59+J59</f>
        <v>258823020.09813711</v>
      </c>
      <c r="W59" s="176"/>
    </row>
    <row r="60" spans="1:23" ht="5.25" customHeight="1" x14ac:dyDescent="0.35">
      <c r="C60" s="10"/>
      <c r="W60" s="176"/>
    </row>
    <row r="61" spans="1:23" x14ac:dyDescent="0.35">
      <c r="A61" s="136" t="s">
        <v>99</v>
      </c>
      <c r="B61" s="388"/>
      <c r="C61" s="137"/>
      <c r="D61" s="396"/>
      <c r="E61" s="387"/>
      <c r="F61" s="390"/>
      <c r="G61" s="215"/>
      <c r="H61" s="394"/>
      <c r="I61" s="387"/>
      <c r="J61" s="390" t="s">
        <v>66</v>
      </c>
      <c r="K61" s="392" t="s">
        <v>61</v>
      </c>
      <c r="W61" s="176"/>
    </row>
    <row r="62" spans="1:23" x14ac:dyDescent="0.35">
      <c r="A62" s="140" t="s">
        <v>71</v>
      </c>
      <c r="B62" s="389"/>
      <c r="C62" s="218"/>
      <c r="D62" s="397"/>
      <c r="E62" s="387"/>
      <c r="F62" s="391"/>
      <c r="G62" s="8"/>
      <c r="H62" s="395"/>
      <c r="I62" s="387"/>
      <c r="J62" s="391"/>
      <c r="K62" s="393"/>
      <c r="W62" s="176"/>
    </row>
    <row r="63" spans="1:23" x14ac:dyDescent="0.35">
      <c r="A63" s="146" t="str">
        <f>IF(A48="","",A48)</f>
        <v>Residential</v>
      </c>
      <c r="B63" s="147" t="str">
        <f t="shared" ref="B63:B70" si="7">B48</f>
        <v>kW</v>
      </c>
      <c r="C63" s="148"/>
      <c r="D63" s="173">
        <v>9235707.6192992553</v>
      </c>
      <c r="E63" s="174">
        <v>4.3647336000000001</v>
      </c>
      <c r="F63" s="175">
        <f>D63*E63</f>
        <v>40311403.36573147</v>
      </c>
      <c r="H63" s="173"/>
      <c r="I63" s="174"/>
      <c r="J63" s="175">
        <f>H63*I63</f>
        <v>0</v>
      </c>
      <c r="K63" s="387"/>
      <c r="L63" s="176"/>
      <c r="W63" s="176"/>
    </row>
    <row r="64" spans="1:23" x14ac:dyDescent="0.35">
      <c r="A64" s="146" t="str">
        <f t="shared" ref="A64:A73" si="8">IF(A49="","",A49)</f>
        <v>CSMUR</v>
      </c>
      <c r="B64" s="152" t="str">
        <f t="shared" si="7"/>
        <v>kW</v>
      </c>
      <c r="C64" s="148"/>
      <c r="D64" s="173">
        <v>942764.89382655185</v>
      </c>
      <c r="E64" s="174">
        <f>+E63</f>
        <v>4.3647336000000001</v>
      </c>
      <c r="F64" s="175">
        <f t="shared" ref="F64:F70" si="9">D64*E64</f>
        <v>4114917.6089851838</v>
      </c>
      <c r="H64" s="173"/>
      <c r="I64" s="174"/>
      <c r="J64" s="175">
        <f t="shared" ref="J64:J70" si="10">H64*I64</f>
        <v>0</v>
      </c>
      <c r="K64" s="387"/>
      <c r="L64" s="176"/>
      <c r="W64" s="176"/>
    </row>
    <row r="65" spans="1:23" x14ac:dyDescent="0.35">
      <c r="A65" s="146" t="str">
        <f t="shared" si="8"/>
        <v>GS&lt;50 kW</v>
      </c>
      <c r="B65" s="152" t="str">
        <f t="shared" si="7"/>
        <v>kW</v>
      </c>
      <c r="C65" s="148"/>
      <c r="D65" s="173">
        <v>6622532.1686655898</v>
      </c>
      <c r="E65" s="174">
        <f t="shared" ref="E65:E70" si="11">+E64</f>
        <v>4.3647336000000001</v>
      </c>
      <c r="F65" s="175">
        <f t="shared" si="9"/>
        <v>28905588.673655566</v>
      </c>
      <c r="H65" s="173"/>
      <c r="I65" s="174"/>
      <c r="J65" s="175">
        <f t="shared" si="10"/>
        <v>0</v>
      </c>
      <c r="K65" s="387"/>
      <c r="L65" s="176"/>
      <c r="W65" s="176"/>
    </row>
    <row r="66" spans="1:23" x14ac:dyDescent="0.35">
      <c r="A66" s="146" t="str">
        <f t="shared" si="8"/>
        <v>GS 50-999 kW</v>
      </c>
      <c r="B66" s="152" t="str">
        <f t="shared" si="7"/>
        <v>kW</v>
      </c>
      <c r="C66" s="148"/>
      <c r="D66" s="173">
        <v>16293594.002359474</v>
      </c>
      <c r="E66" s="174">
        <f t="shared" si="11"/>
        <v>4.3647336000000001</v>
      </c>
      <c r="F66" s="175">
        <f t="shared" si="9"/>
        <v>71117197.206856877</v>
      </c>
      <c r="H66" s="173"/>
      <c r="I66" s="174"/>
      <c r="J66" s="175">
        <f t="shared" si="10"/>
        <v>0</v>
      </c>
      <c r="K66" s="387"/>
      <c r="L66" s="176"/>
      <c r="W66" s="176"/>
    </row>
    <row r="67" spans="1:23" x14ac:dyDescent="0.35">
      <c r="A67" s="146" t="str">
        <f t="shared" si="8"/>
        <v>GS 1,000-4,999 kW</v>
      </c>
      <c r="B67" s="152" t="str">
        <f t="shared" si="7"/>
        <v>kW</v>
      </c>
      <c r="C67" s="148"/>
      <c r="D67" s="173">
        <v>7370968.5951134963</v>
      </c>
      <c r="E67" s="174">
        <f t="shared" si="11"/>
        <v>4.3647336000000001</v>
      </c>
      <c r="F67" s="175">
        <f t="shared" si="9"/>
        <v>32172314.291636676</v>
      </c>
      <c r="H67" s="173"/>
      <c r="I67" s="174"/>
      <c r="J67" s="175">
        <f t="shared" si="10"/>
        <v>0</v>
      </c>
      <c r="K67" s="387"/>
      <c r="L67" s="176"/>
      <c r="W67" s="176"/>
    </row>
    <row r="68" spans="1:23" x14ac:dyDescent="0.35">
      <c r="A68" s="146" t="str">
        <f t="shared" si="8"/>
        <v>Large User</v>
      </c>
      <c r="B68" s="152" t="str">
        <f t="shared" si="7"/>
        <v>kW</v>
      </c>
      <c r="C68" s="168"/>
      <c r="D68" s="173">
        <v>3385484.6824963931</v>
      </c>
      <c r="E68" s="174">
        <f t="shared" si="11"/>
        <v>4.3647336000000001</v>
      </c>
      <c r="F68" s="175">
        <f t="shared" si="9"/>
        <v>14776738.745977338</v>
      </c>
      <c r="H68" s="173"/>
      <c r="I68" s="174"/>
      <c r="J68" s="175">
        <f t="shared" si="10"/>
        <v>0</v>
      </c>
      <c r="K68" s="387"/>
      <c r="L68" s="176"/>
      <c r="W68" s="176"/>
    </row>
    <row r="69" spans="1:23" x14ac:dyDescent="0.35">
      <c r="A69" s="146" t="str">
        <f t="shared" si="8"/>
        <v>Streetlighting</v>
      </c>
      <c r="B69" s="152" t="str">
        <f t="shared" si="7"/>
        <v>kW</v>
      </c>
      <c r="C69" s="180"/>
      <c r="D69" s="173">
        <v>147796.60028127997</v>
      </c>
      <c r="E69" s="174">
        <f t="shared" si="11"/>
        <v>4.3647336000000001</v>
      </c>
      <c r="F69" s="175">
        <f t="shared" si="9"/>
        <v>645092.78721347218</v>
      </c>
      <c r="H69" s="173"/>
      <c r="I69" s="174"/>
      <c r="J69" s="175">
        <f t="shared" si="10"/>
        <v>0</v>
      </c>
      <c r="K69" s="387"/>
      <c r="L69" s="176"/>
      <c r="W69" s="176"/>
    </row>
    <row r="70" spans="1:23" x14ac:dyDescent="0.35">
      <c r="A70" s="146" t="str">
        <f t="shared" si="8"/>
        <v>USL</v>
      </c>
      <c r="B70" s="152" t="str">
        <f t="shared" si="7"/>
        <v>kW</v>
      </c>
      <c r="C70" s="180"/>
      <c r="D70" s="173">
        <v>63046.425471300849</v>
      </c>
      <c r="E70" s="174">
        <f t="shared" si="11"/>
        <v>4.3647336000000001</v>
      </c>
      <c r="F70" s="175">
        <f t="shared" si="9"/>
        <v>275180.85161448264</v>
      </c>
      <c r="H70" s="173"/>
      <c r="I70" s="174"/>
      <c r="J70" s="175">
        <f t="shared" si="10"/>
        <v>0</v>
      </c>
      <c r="K70" s="387"/>
      <c r="L70" s="176"/>
      <c r="W70" s="176"/>
    </row>
    <row r="71" spans="1:23" x14ac:dyDescent="0.35">
      <c r="A71" s="146" t="str">
        <f t="shared" si="8"/>
        <v/>
      </c>
      <c r="B71" s="166"/>
      <c r="C71" s="180"/>
      <c r="D71" s="173"/>
      <c r="E71" s="178"/>
      <c r="F71" s="175">
        <f>D71*E71</f>
        <v>0</v>
      </c>
      <c r="H71" s="177"/>
      <c r="I71" s="174"/>
      <c r="J71" s="175">
        <f>H71*I71</f>
        <v>0</v>
      </c>
      <c r="K71" s="387"/>
      <c r="W71" s="176"/>
    </row>
    <row r="72" spans="1:23" x14ac:dyDescent="0.35">
      <c r="A72" s="146" t="str">
        <f t="shared" si="8"/>
        <v/>
      </c>
      <c r="B72" s="166"/>
      <c r="C72" s="180"/>
      <c r="D72" s="177"/>
      <c r="E72" s="177"/>
      <c r="F72" s="175">
        <f>D72*E72</f>
        <v>0</v>
      </c>
      <c r="H72" s="177"/>
      <c r="I72" s="174"/>
      <c r="J72" s="175">
        <f>H72*I72</f>
        <v>0</v>
      </c>
      <c r="K72" s="387"/>
    </row>
    <row r="73" spans="1:23" x14ac:dyDescent="0.35">
      <c r="A73" s="146" t="str">
        <f t="shared" si="8"/>
        <v/>
      </c>
      <c r="B73" s="166"/>
      <c r="C73" s="180"/>
      <c r="D73" s="177"/>
      <c r="E73" s="177"/>
      <c r="F73" s="175">
        <f>D73*E73</f>
        <v>0</v>
      </c>
      <c r="H73" s="177"/>
      <c r="I73" s="174"/>
      <c r="J73" s="175">
        <f>H73*I73</f>
        <v>0</v>
      </c>
      <c r="K73" s="387"/>
    </row>
    <row r="74" spans="1:23" x14ac:dyDescent="0.35">
      <c r="A74" s="140" t="s">
        <v>69</v>
      </c>
      <c r="B74" s="167"/>
      <c r="C74" s="181"/>
      <c r="D74" s="169">
        <f>SUM(D63:D73)</f>
        <v>44061894.987513334</v>
      </c>
      <c r="E74" s="156"/>
      <c r="F74" s="169">
        <f>SUM(F63:F73)</f>
        <v>192318433.53167105</v>
      </c>
      <c r="G74" s="156"/>
      <c r="H74" s="146"/>
      <c r="I74" s="156"/>
      <c r="J74" s="169">
        <f>SUM(J63:J73)</f>
        <v>0</v>
      </c>
      <c r="K74" s="175">
        <f>F74+J74</f>
        <v>192318433.53167105</v>
      </c>
    </row>
    <row r="75" spans="1:23" ht="7.5" customHeight="1" x14ac:dyDescent="0.35">
      <c r="C75" s="10"/>
    </row>
    <row r="76" spans="1:23" x14ac:dyDescent="0.35">
      <c r="A76" s="136" t="s">
        <v>101</v>
      </c>
      <c r="B76" s="392"/>
      <c r="C76" s="219"/>
      <c r="D76" s="392"/>
      <c r="E76" s="387"/>
      <c r="F76" s="390"/>
      <c r="G76" s="215"/>
      <c r="H76" s="394"/>
      <c r="I76" s="387"/>
      <c r="J76" s="387" t="s">
        <v>66</v>
      </c>
      <c r="K76" s="392" t="s">
        <v>61</v>
      </c>
    </row>
    <row r="77" spans="1:23" x14ac:dyDescent="0.35">
      <c r="A77" s="140" t="s">
        <v>71</v>
      </c>
      <c r="B77" s="393"/>
      <c r="C77" s="215"/>
      <c r="D77" s="393"/>
      <c r="E77" s="387"/>
      <c r="F77" s="391"/>
      <c r="G77" s="8"/>
      <c r="H77" s="395"/>
      <c r="I77" s="387"/>
      <c r="J77" s="387"/>
      <c r="K77" s="393"/>
    </row>
    <row r="78" spans="1:23" x14ac:dyDescent="0.35">
      <c r="A78" s="146" t="str">
        <f t="shared" ref="A78:A83" si="12">IF(A63="","",A63)</f>
        <v>Residential</v>
      </c>
      <c r="B78" s="166" t="s">
        <v>38</v>
      </c>
      <c r="C78" s="148"/>
      <c r="D78" s="173">
        <v>5037200646.5557318</v>
      </c>
      <c r="E78" s="174">
        <v>4.2656400000000011E-3</v>
      </c>
      <c r="F78" s="175">
        <f>D78*E78</f>
        <v>21486884.565973997</v>
      </c>
      <c r="H78" s="173">
        <v>69417696.340786055</v>
      </c>
      <c r="I78" s="174">
        <f>E78</f>
        <v>4.2656400000000011E-3</v>
      </c>
      <c r="J78" s="175">
        <f>H78*I78</f>
        <v>296110.90221911069</v>
      </c>
      <c r="K78" s="387"/>
    </row>
    <row r="79" spans="1:23" x14ac:dyDescent="0.35">
      <c r="A79" s="146" t="str">
        <f t="shared" si="12"/>
        <v>CSMUR</v>
      </c>
      <c r="B79" s="166" t="s">
        <v>38</v>
      </c>
      <c r="C79" s="148"/>
      <c r="D79" s="173">
        <v>323698634.42849422</v>
      </c>
      <c r="E79" s="174">
        <f>E78</f>
        <v>4.2656400000000011E-3</v>
      </c>
      <c r="F79" s="175">
        <f t="shared" ref="F79:F86" si="13">D79*E79</f>
        <v>1380781.8429635623</v>
      </c>
      <c r="H79" s="173">
        <v>485888.72132380505</v>
      </c>
      <c r="I79" s="174">
        <f>I78</f>
        <v>4.2656400000000011E-3</v>
      </c>
      <c r="J79" s="175">
        <f t="shared" ref="J79:J86" si="14">H79*I79</f>
        <v>2072.6263652276762</v>
      </c>
      <c r="K79" s="387"/>
    </row>
    <row r="80" spans="1:23" x14ac:dyDescent="0.35">
      <c r="A80" s="146" t="str">
        <f t="shared" si="12"/>
        <v>GS&lt;50 kW</v>
      </c>
      <c r="B80" s="166" t="s">
        <v>38</v>
      </c>
      <c r="C80" s="148"/>
      <c r="D80" s="173">
        <v>1991066862.3789361</v>
      </c>
      <c r="E80" s="174">
        <f t="shared" ref="E80:E85" si="15">E79</f>
        <v>4.2656400000000011E-3</v>
      </c>
      <c r="F80" s="175">
        <f t="shared" si="13"/>
        <v>8493174.4508380871</v>
      </c>
      <c r="H80" s="173">
        <v>345266778.42423439</v>
      </c>
      <c r="I80" s="174">
        <f t="shared" ref="I80:I85" si="16">I79</f>
        <v>4.2656400000000011E-3</v>
      </c>
      <c r="J80" s="175">
        <f t="shared" si="14"/>
        <v>1472783.7807175515</v>
      </c>
      <c r="K80" s="387"/>
    </row>
    <row r="81" spans="1:11" x14ac:dyDescent="0.35">
      <c r="A81" s="146" t="str">
        <f t="shared" si="12"/>
        <v>GS 50-999 kW</v>
      </c>
      <c r="B81" s="166" t="s">
        <v>38</v>
      </c>
      <c r="C81" s="148"/>
      <c r="D81" s="173">
        <v>3094346440.7354474</v>
      </c>
      <c r="E81" s="174">
        <f t="shared" si="15"/>
        <v>4.2656400000000011E-3</v>
      </c>
      <c r="F81" s="175">
        <f t="shared" si="13"/>
        <v>13199367.951458758</v>
      </c>
      <c r="H81" s="173">
        <v>6526416834.7946072</v>
      </c>
      <c r="I81" s="174">
        <f t="shared" si="16"/>
        <v>4.2656400000000011E-3</v>
      </c>
      <c r="J81" s="175">
        <f t="shared" si="14"/>
        <v>27839344.707173277</v>
      </c>
      <c r="K81" s="387"/>
    </row>
    <row r="82" spans="1:11" x14ac:dyDescent="0.35">
      <c r="A82" s="146" t="str">
        <f t="shared" si="12"/>
        <v>GS 1,000-4,999 kW</v>
      </c>
      <c r="B82" s="166" t="s">
        <v>38</v>
      </c>
      <c r="C82" s="148"/>
      <c r="D82" s="173">
        <v>112935173.55150969</v>
      </c>
      <c r="E82" s="174">
        <f t="shared" si="15"/>
        <v>4.2656400000000011E-3</v>
      </c>
      <c r="F82" s="175">
        <f t="shared" si="13"/>
        <v>481740.79370826192</v>
      </c>
      <c r="H82" s="173">
        <v>4079634670.1982794</v>
      </c>
      <c r="I82" s="174">
        <f t="shared" si="16"/>
        <v>4.2656400000000011E-3</v>
      </c>
      <c r="J82" s="175">
        <f t="shared" si="14"/>
        <v>17402252.834584594</v>
      </c>
      <c r="K82" s="387"/>
    </row>
    <row r="83" spans="1:11" x14ac:dyDescent="0.35">
      <c r="A83" s="146" t="str">
        <f t="shared" si="12"/>
        <v>Large User</v>
      </c>
      <c r="B83" s="166" t="s">
        <v>38</v>
      </c>
      <c r="C83" s="148"/>
      <c r="D83" s="173">
        <v>3.0808346673513273E-2</v>
      </c>
      <c r="E83" s="174">
        <f t="shared" si="15"/>
        <v>4.2656400000000011E-3</v>
      </c>
      <c r="F83" s="175">
        <f t="shared" si="13"/>
        <v>1.3141731590440519E-4</v>
      </c>
      <c r="H83" s="173">
        <v>1718614567.246917</v>
      </c>
      <c r="I83" s="174">
        <f t="shared" si="16"/>
        <v>4.2656400000000011E-3</v>
      </c>
      <c r="J83" s="175">
        <f t="shared" si="14"/>
        <v>7330991.0426311409</v>
      </c>
      <c r="K83" s="387"/>
    </row>
    <row r="84" spans="1:11" x14ac:dyDescent="0.35">
      <c r="A84" s="146" t="str">
        <f>IF(A69="","",A69)</f>
        <v>Streetlighting</v>
      </c>
      <c r="B84" s="166" t="s">
        <v>38</v>
      </c>
      <c r="C84" s="148"/>
      <c r="D84" s="173">
        <v>0</v>
      </c>
      <c r="E84" s="174">
        <f t="shared" si="15"/>
        <v>4.2656400000000011E-3</v>
      </c>
      <c r="F84" s="175">
        <f t="shared" si="13"/>
        <v>0</v>
      </c>
      <c r="H84" s="173">
        <v>117008283.52910057</v>
      </c>
      <c r="I84" s="174">
        <f t="shared" si="16"/>
        <v>4.2656400000000011E-3</v>
      </c>
      <c r="J84" s="175">
        <f t="shared" si="14"/>
        <v>499115.2145530727</v>
      </c>
      <c r="K84" s="387"/>
    </row>
    <row r="85" spans="1:11" x14ac:dyDescent="0.35">
      <c r="A85" s="146" t="str">
        <f>IF(A70="","",A70)</f>
        <v>USL</v>
      </c>
      <c r="B85" s="166" t="s">
        <v>38</v>
      </c>
      <c r="C85" s="148"/>
      <c r="D85" s="173">
        <v>42608736.974852145</v>
      </c>
      <c r="E85" s="174">
        <f t="shared" si="15"/>
        <v>4.2656400000000011E-3</v>
      </c>
      <c r="F85" s="175">
        <f t="shared" si="13"/>
        <v>181753.53278940835</v>
      </c>
      <c r="H85" s="173">
        <v>30046.942365100269</v>
      </c>
      <c r="I85" s="174">
        <f t="shared" si="16"/>
        <v>4.2656400000000011E-3</v>
      </c>
      <c r="J85" s="175">
        <f t="shared" si="14"/>
        <v>128.16943923026633</v>
      </c>
      <c r="K85" s="387"/>
    </row>
    <row r="86" spans="1:11" x14ac:dyDescent="0.35">
      <c r="A86" s="146" t="str">
        <f>IF(A71="","",A71)</f>
        <v/>
      </c>
      <c r="B86" s="166"/>
      <c r="C86" s="148"/>
      <c r="D86" s="177"/>
      <c r="E86" s="177"/>
      <c r="F86" s="175">
        <f t="shared" si="13"/>
        <v>0</v>
      </c>
      <c r="H86" s="177"/>
      <c r="I86" s="177"/>
      <c r="J86" s="175">
        <f t="shared" si="14"/>
        <v>0</v>
      </c>
      <c r="K86" s="387"/>
    </row>
    <row r="87" spans="1:11" x14ac:dyDescent="0.35">
      <c r="A87" s="146" t="str">
        <f>IF(A72="","",A72)</f>
        <v/>
      </c>
      <c r="B87" s="166"/>
      <c r="C87" s="148"/>
      <c r="D87" s="177"/>
      <c r="E87" s="177"/>
      <c r="F87" s="175">
        <f>D87*E87</f>
        <v>0</v>
      </c>
      <c r="H87" s="177"/>
      <c r="I87" s="177"/>
      <c r="J87" s="175">
        <f>H87*I87</f>
        <v>0</v>
      </c>
      <c r="K87" s="387"/>
    </row>
    <row r="88" spans="1:11" x14ac:dyDescent="0.35">
      <c r="A88" s="146" t="str">
        <f>IF(A73="","",A73)</f>
        <v/>
      </c>
      <c r="B88" s="166"/>
      <c r="C88" s="148"/>
      <c r="D88" s="177"/>
      <c r="E88" s="177"/>
      <c r="F88" s="175">
        <f>D88*E88</f>
        <v>0</v>
      </c>
      <c r="H88" s="177"/>
      <c r="I88" s="177"/>
      <c r="J88" s="175">
        <f>H88*I88</f>
        <v>0</v>
      </c>
      <c r="K88" s="387"/>
    </row>
    <row r="89" spans="1:11" x14ac:dyDescent="0.35">
      <c r="A89" s="140" t="s">
        <v>69</v>
      </c>
      <c r="B89" s="167"/>
      <c r="C89" s="141"/>
      <c r="D89" s="169">
        <f>SUM(D78:D88)</f>
        <v>10601856494.655779</v>
      </c>
      <c r="E89" s="156"/>
      <c r="F89" s="169">
        <f>SUM(F78:F88)</f>
        <v>45223703.137863502</v>
      </c>
      <c r="G89" s="156"/>
      <c r="H89" s="169">
        <f>SUM(H78:H88)</f>
        <v>12856874766.197615</v>
      </c>
      <c r="I89" s="156"/>
      <c r="J89" s="169">
        <f>SUM(J78:J88)</f>
        <v>54842799.277683213</v>
      </c>
      <c r="K89" s="175">
        <f>F89+J89</f>
        <v>100066502.41554672</v>
      </c>
    </row>
    <row r="90" spans="1:11" ht="6.75" customHeight="1" x14ac:dyDescent="0.35"/>
    <row r="91" spans="1:11" x14ac:dyDescent="0.35">
      <c r="A91" s="136" t="s">
        <v>74</v>
      </c>
      <c r="B91" s="392"/>
      <c r="C91" s="219"/>
      <c r="D91" s="392"/>
      <c r="E91" s="387"/>
      <c r="F91" s="390"/>
      <c r="G91" s="215"/>
      <c r="H91" s="394"/>
      <c r="I91" s="387"/>
      <c r="J91" s="387" t="s">
        <v>66</v>
      </c>
      <c r="K91" s="392" t="s">
        <v>61</v>
      </c>
    </row>
    <row r="92" spans="1:11" x14ac:dyDescent="0.35">
      <c r="A92" s="140" t="s">
        <v>71</v>
      </c>
      <c r="B92" s="393"/>
      <c r="C92" s="215"/>
      <c r="D92" s="393"/>
      <c r="E92" s="387"/>
      <c r="F92" s="391"/>
      <c r="G92" s="8"/>
      <c r="H92" s="395"/>
      <c r="I92" s="387"/>
      <c r="J92" s="387"/>
      <c r="K92" s="393"/>
    </row>
    <row r="93" spans="1:11" x14ac:dyDescent="0.35">
      <c r="A93" s="146" t="str">
        <f t="shared" ref="A93:A98" si="17">IF(A78="","",A78)</f>
        <v>Residential</v>
      </c>
      <c r="B93" s="166" t="s">
        <v>38</v>
      </c>
      <c r="C93" s="148"/>
      <c r="D93" s="177"/>
      <c r="E93" s="178"/>
      <c r="F93" s="175">
        <f>D93*E93</f>
        <v>0</v>
      </c>
      <c r="H93" s="177">
        <v>0</v>
      </c>
      <c r="I93" s="178">
        <v>2.0808000000000003E-4</v>
      </c>
      <c r="J93" s="175">
        <f>H93*I93</f>
        <v>0</v>
      </c>
      <c r="K93" s="387"/>
    </row>
    <row r="94" spans="1:11" x14ac:dyDescent="0.35">
      <c r="A94" s="146" t="str">
        <f t="shared" si="17"/>
        <v>CSMUR</v>
      </c>
      <c r="B94" s="166" t="s">
        <v>38</v>
      </c>
      <c r="C94" s="148"/>
      <c r="D94" s="177"/>
      <c r="E94" s="178"/>
      <c r="F94" s="175">
        <f t="shared" ref="F94:F101" si="18">D94*E94</f>
        <v>0</v>
      </c>
      <c r="H94" s="177">
        <v>0</v>
      </c>
      <c r="I94" s="178">
        <f>+I93</f>
        <v>2.0808000000000003E-4</v>
      </c>
      <c r="J94" s="175">
        <f t="shared" ref="J94:J101" si="19">H94*I94</f>
        <v>0</v>
      </c>
      <c r="K94" s="387"/>
    </row>
    <row r="95" spans="1:11" x14ac:dyDescent="0.35">
      <c r="A95" s="146" t="str">
        <f t="shared" si="17"/>
        <v>GS&lt;50 kW</v>
      </c>
      <c r="B95" s="166" t="s">
        <v>38</v>
      </c>
      <c r="C95" s="148"/>
      <c r="D95" s="177"/>
      <c r="E95" s="178"/>
      <c r="F95" s="175">
        <f t="shared" si="18"/>
        <v>0</v>
      </c>
      <c r="H95" s="177">
        <v>304108.652513579</v>
      </c>
      <c r="I95" s="178">
        <f t="shared" ref="I95:I100" si="20">+I94</f>
        <v>2.0808000000000003E-4</v>
      </c>
      <c r="J95" s="175">
        <f t="shared" si="19"/>
        <v>63.278928415025526</v>
      </c>
      <c r="K95" s="387"/>
    </row>
    <row r="96" spans="1:11" x14ac:dyDescent="0.35">
      <c r="A96" s="146" t="str">
        <f t="shared" si="17"/>
        <v>GS 50-999 kW</v>
      </c>
      <c r="B96" s="166" t="s">
        <v>38</v>
      </c>
      <c r="C96" s="148"/>
      <c r="D96" s="177"/>
      <c r="E96" s="178"/>
      <c r="F96" s="175">
        <f t="shared" si="18"/>
        <v>0</v>
      </c>
      <c r="H96" s="177">
        <v>671669985.81582296</v>
      </c>
      <c r="I96" s="178">
        <f t="shared" si="20"/>
        <v>2.0808000000000003E-4</v>
      </c>
      <c r="J96" s="175">
        <f t="shared" si="19"/>
        <v>139761.09064855645</v>
      </c>
      <c r="K96" s="387"/>
    </row>
    <row r="97" spans="1:11" x14ac:dyDescent="0.35">
      <c r="A97" s="146" t="str">
        <f t="shared" si="17"/>
        <v>GS 1,000-4,999 kW</v>
      </c>
      <c r="B97" s="166" t="s">
        <v>38</v>
      </c>
      <c r="C97" s="148"/>
      <c r="D97" s="177"/>
      <c r="E97" s="178"/>
      <c r="F97" s="175">
        <f t="shared" si="18"/>
        <v>0</v>
      </c>
      <c r="H97" s="177">
        <v>3534803287.8102326</v>
      </c>
      <c r="I97" s="178">
        <f t="shared" si="20"/>
        <v>2.0808000000000003E-4</v>
      </c>
      <c r="J97" s="175">
        <f t="shared" si="19"/>
        <v>735521.86812755326</v>
      </c>
      <c r="K97" s="387"/>
    </row>
    <row r="98" spans="1:11" x14ac:dyDescent="0.35">
      <c r="A98" s="146" t="str">
        <f t="shared" si="17"/>
        <v>Large User</v>
      </c>
      <c r="B98" s="166" t="s">
        <v>38</v>
      </c>
      <c r="C98" s="148"/>
      <c r="D98" s="177"/>
      <c r="E98" s="178"/>
      <c r="F98" s="175">
        <f t="shared" si="18"/>
        <v>0</v>
      </c>
      <c r="H98" s="177">
        <v>1585748822.8953786</v>
      </c>
      <c r="I98" s="178">
        <f t="shared" si="20"/>
        <v>2.0808000000000003E-4</v>
      </c>
      <c r="J98" s="175">
        <f t="shared" si="19"/>
        <v>329962.61506807042</v>
      </c>
      <c r="K98" s="387"/>
    </row>
    <row r="99" spans="1:11" x14ac:dyDescent="0.35">
      <c r="A99" s="146" t="str">
        <f>IF(A84="","",A84)</f>
        <v>Streetlighting</v>
      </c>
      <c r="B99" s="166" t="s">
        <v>38</v>
      </c>
      <c r="C99" s="148"/>
      <c r="D99" s="177"/>
      <c r="E99" s="178"/>
      <c r="F99" s="175">
        <f t="shared" si="18"/>
        <v>0</v>
      </c>
      <c r="H99" s="177">
        <v>0</v>
      </c>
      <c r="I99" s="178">
        <f t="shared" si="20"/>
        <v>2.0808000000000003E-4</v>
      </c>
      <c r="J99" s="175">
        <f t="shared" si="19"/>
        <v>0</v>
      </c>
      <c r="K99" s="387"/>
    </row>
    <row r="100" spans="1:11" x14ac:dyDescent="0.35">
      <c r="A100" s="146" t="str">
        <f>IF(A85="","",A85)</f>
        <v>USL</v>
      </c>
      <c r="B100" s="166" t="s">
        <v>38</v>
      </c>
      <c r="C100" s="148"/>
      <c r="D100" s="177"/>
      <c r="E100" s="178"/>
      <c r="F100" s="175">
        <f t="shared" si="18"/>
        <v>0</v>
      </c>
      <c r="H100" s="177">
        <v>0</v>
      </c>
      <c r="I100" s="178">
        <f t="shared" si="20"/>
        <v>2.0808000000000003E-4</v>
      </c>
      <c r="J100" s="175">
        <f t="shared" si="19"/>
        <v>0</v>
      </c>
      <c r="K100" s="387"/>
    </row>
    <row r="101" spans="1:11" x14ac:dyDescent="0.35">
      <c r="A101" s="146" t="str">
        <f>IF(A86="","",A86)</f>
        <v/>
      </c>
      <c r="B101" s="166"/>
      <c r="C101" s="148"/>
      <c r="D101" s="177"/>
      <c r="E101" s="177"/>
      <c r="F101" s="175">
        <f t="shared" si="18"/>
        <v>0</v>
      </c>
      <c r="H101" s="177"/>
      <c r="I101" s="177"/>
      <c r="J101" s="175">
        <f t="shared" si="19"/>
        <v>0</v>
      </c>
      <c r="K101" s="387"/>
    </row>
    <row r="102" spans="1:11" x14ac:dyDescent="0.35">
      <c r="A102" s="146" t="str">
        <f>IF(A87="","",A87)</f>
        <v/>
      </c>
      <c r="B102" s="166"/>
      <c r="C102" s="148"/>
      <c r="D102" s="177"/>
      <c r="E102" s="177"/>
      <c r="F102" s="175">
        <f>D102*E102</f>
        <v>0</v>
      </c>
      <c r="H102" s="177"/>
      <c r="I102" s="177"/>
      <c r="J102" s="175">
        <f>H102*I102</f>
        <v>0</v>
      </c>
      <c r="K102" s="387"/>
    </row>
    <row r="103" spans="1:11" x14ac:dyDescent="0.35">
      <c r="A103" s="146" t="str">
        <f>IF(A88="","",A88)</f>
        <v/>
      </c>
      <c r="B103" s="166"/>
      <c r="C103" s="148"/>
      <c r="D103" s="177"/>
      <c r="E103" s="177"/>
      <c r="F103" s="175">
        <f>D103*E103</f>
        <v>0</v>
      </c>
      <c r="H103" s="177"/>
      <c r="I103" s="177"/>
      <c r="J103" s="175">
        <f>H103*I103</f>
        <v>0</v>
      </c>
      <c r="K103" s="387"/>
    </row>
    <row r="104" spans="1:11" x14ac:dyDescent="0.35">
      <c r="A104" s="140" t="s">
        <v>69</v>
      </c>
      <c r="B104" s="167"/>
      <c r="C104" s="141"/>
      <c r="D104" s="169">
        <f>SUM(D93:D103)</f>
        <v>0</v>
      </c>
      <c r="E104" s="156"/>
      <c r="F104" s="169">
        <f>SUM(F93:F103)</f>
        <v>0</v>
      </c>
      <c r="G104" s="156"/>
      <c r="H104" s="182">
        <f>SUM(H93:H103)</f>
        <v>5792526205.1739483</v>
      </c>
      <c r="I104" s="156"/>
      <c r="J104" s="169">
        <f>SUM(J93:J103)</f>
        <v>1205308.8527725951</v>
      </c>
      <c r="K104" s="175">
        <f>F104+J104</f>
        <v>1205308.8527725951</v>
      </c>
    </row>
    <row r="105" spans="1:11" ht="6.75" customHeight="1" x14ac:dyDescent="0.35">
      <c r="A105" s="140"/>
      <c r="B105" s="217"/>
      <c r="C105" s="141"/>
      <c r="D105" s="183"/>
      <c r="E105" s="181"/>
      <c r="F105" s="169"/>
      <c r="G105" s="145"/>
      <c r="H105" s="184"/>
      <c r="I105" s="181"/>
      <c r="J105" s="169"/>
      <c r="K105" s="185"/>
    </row>
    <row r="106" spans="1:11" x14ac:dyDescent="0.35">
      <c r="A106" s="136" t="s">
        <v>102</v>
      </c>
      <c r="B106" s="392"/>
      <c r="C106" s="219"/>
      <c r="D106" s="392"/>
      <c r="E106" s="387"/>
      <c r="F106" s="390"/>
      <c r="G106" s="215"/>
      <c r="H106" s="394"/>
      <c r="I106" s="387"/>
      <c r="J106" s="387" t="s">
        <v>66</v>
      </c>
      <c r="K106" s="392" t="s">
        <v>61</v>
      </c>
    </row>
    <row r="107" spans="1:11" x14ac:dyDescent="0.35">
      <c r="A107" s="140" t="s">
        <v>71</v>
      </c>
      <c r="B107" s="393"/>
      <c r="C107" s="215"/>
      <c r="D107" s="393"/>
      <c r="E107" s="387"/>
      <c r="F107" s="391"/>
      <c r="G107" s="8"/>
      <c r="H107" s="395"/>
      <c r="I107" s="387"/>
      <c r="J107" s="387"/>
      <c r="K107" s="393"/>
    </row>
    <row r="108" spans="1:11" x14ac:dyDescent="0.35">
      <c r="A108" s="146" t="str">
        <f t="shared" ref="A108:A113" si="21">IF(A93="","",A93)</f>
        <v>Residential</v>
      </c>
      <c r="B108" s="166" t="s">
        <v>38</v>
      </c>
      <c r="C108" s="148"/>
      <c r="D108" s="173">
        <v>5149370525.6477785</v>
      </c>
      <c r="E108" s="174">
        <v>4.1616000000000005E-4</v>
      </c>
      <c r="F108" s="175">
        <f>D108*E108</f>
        <v>2142962.0379535798</v>
      </c>
      <c r="H108" s="173">
        <v>63861825.356139004</v>
      </c>
      <c r="I108" s="174">
        <f>E108</f>
        <v>4.1616000000000005E-4</v>
      </c>
      <c r="J108" s="175">
        <f>H108*I108</f>
        <v>26576.737240210812</v>
      </c>
      <c r="K108" s="387"/>
    </row>
    <row r="109" spans="1:11" x14ac:dyDescent="0.35">
      <c r="A109" s="146" t="str">
        <f t="shared" si="21"/>
        <v>CSMUR</v>
      </c>
      <c r="B109" s="166" t="s">
        <v>38</v>
      </c>
      <c r="C109" s="148"/>
      <c r="D109" s="173">
        <v>330906851.69713366</v>
      </c>
      <c r="E109" s="174">
        <f>+E108</f>
        <v>4.1616000000000005E-4</v>
      </c>
      <c r="F109" s="175">
        <f t="shared" ref="F109:F116" si="22">D109*E109</f>
        <v>137710.19540227918</v>
      </c>
      <c r="H109" s="173">
        <v>447000.43791956187</v>
      </c>
      <c r="I109" s="174">
        <f t="shared" ref="I109:I115" si="23">E109</f>
        <v>4.1616000000000005E-4</v>
      </c>
      <c r="J109" s="175">
        <f t="shared" ref="J109:J116" si="24">H109*I109</f>
        <v>186.02370224460489</v>
      </c>
      <c r="K109" s="387"/>
    </row>
    <row r="110" spans="1:11" x14ac:dyDescent="0.35">
      <c r="A110" s="146" t="str">
        <f t="shared" si="21"/>
        <v>GS&lt;50 kW</v>
      </c>
      <c r="B110" s="166" t="s">
        <v>38</v>
      </c>
      <c r="C110" s="148"/>
      <c r="D110" s="173">
        <v>2035404530.2401392</v>
      </c>
      <c r="E110" s="174">
        <f t="shared" ref="E110:E115" si="25">+E109</f>
        <v>4.1616000000000005E-4</v>
      </c>
      <c r="F110" s="175">
        <f t="shared" si="22"/>
        <v>847053.94930473645</v>
      </c>
      <c r="H110" s="173">
        <v>317370743.95479304</v>
      </c>
      <c r="I110" s="174">
        <f t="shared" si="23"/>
        <v>4.1616000000000005E-4</v>
      </c>
      <c r="J110" s="175">
        <f t="shared" si="24"/>
        <v>132077.00880422667</v>
      </c>
      <c r="K110" s="387"/>
    </row>
    <row r="111" spans="1:11" x14ac:dyDescent="0.35">
      <c r="A111" s="146" t="str">
        <f t="shared" si="21"/>
        <v>GS 50-999 kW</v>
      </c>
      <c r="B111" s="166" t="s">
        <v>38</v>
      </c>
      <c r="C111" s="148"/>
      <c r="D111" s="173">
        <v>3163252265.7125669</v>
      </c>
      <c r="E111" s="174">
        <f t="shared" si="25"/>
        <v>4.1616000000000005E-4</v>
      </c>
      <c r="F111" s="175">
        <f t="shared" si="22"/>
        <v>1316419.062898942</v>
      </c>
      <c r="H111" s="173">
        <v>5424345311.4285793</v>
      </c>
      <c r="I111" s="174">
        <f t="shared" si="23"/>
        <v>4.1616000000000005E-4</v>
      </c>
      <c r="J111" s="175">
        <f t="shared" si="24"/>
        <v>2257395.5448041176</v>
      </c>
      <c r="K111" s="387"/>
    </row>
    <row r="112" spans="1:11" x14ac:dyDescent="0.35">
      <c r="A112" s="146" t="str">
        <f t="shared" si="21"/>
        <v>GS 1,000-4,999 kW</v>
      </c>
      <c r="B112" s="166" t="s">
        <v>38</v>
      </c>
      <c r="C112" s="148"/>
      <c r="D112" s="173">
        <v>115450047.51651128</v>
      </c>
      <c r="E112" s="174">
        <f t="shared" si="25"/>
        <v>4.1616000000000005E-4</v>
      </c>
      <c r="F112" s="175">
        <f t="shared" si="22"/>
        <v>48045.691774471336</v>
      </c>
      <c r="H112" s="173">
        <v>702183651.17734313</v>
      </c>
      <c r="I112" s="174">
        <f t="shared" si="23"/>
        <v>4.1616000000000005E-4</v>
      </c>
      <c r="J112" s="175">
        <f t="shared" si="24"/>
        <v>292220.74827396317</v>
      </c>
      <c r="K112" s="387"/>
    </row>
    <row r="113" spans="1:11" x14ac:dyDescent="0.35">
      <c r="A113" s="146" t="str">
        <f t="shared" si="21"/>
        <v>Large User</v>
      </c>
      <c r="B113" s="166" t="s">
        <v>38</v>
      </c>
      <c r="C113" s="148"/>
      <c r="D113" s="173">
        <v>3.1494396081482912E-2</v>
      </c>
      <c r="E113" s="174">
        <f t="shared" si="25"/>
        <v>4.1616000000000005E-4</v>
      </c>
      <c r="F113" s="175">
        <f t="shared" si="22"/>
        <v>1.310670787326993E-5</v>
      </c>
      <c r="H113" s="173">
        <v>212383617.06977299</v>
      </c>
      <c r="I113" s="174">
        <f t="shared" si="23"/>
        <v>4.1616000000000005E-4</v>
      </c>
      <c r="J113" s="175">
        <f t="shared" si="24"/>
        <v>88385.56607975674</v>
      </c>
      <c r="K113" s="387"/>
    </row>
    <row r="114" spans="1:11" x14ac:dyDescent="0.35">
      <c r="A114" s="146" t="str">
        <f>IF(A99="","",A99)</f>
        <v>Streetlighting</v>
      </c>
      <c r="B114" s="166" t="s">
        <v>38</v>
      </c>
      <c r="C114" s="148"/>
      <c r="D114" s="173">
        <v>0</v>
      </c>
      <c r="E114" s="174">
        <f t="shared" si="25"/>
        <v>4.1616000000000005E-4</v>
      </c>
      <c r="F114" s="175">
        <f t="shared" si="22"/>
        <v>0</v>
      </c>
      <c r="H114" s="173">
        <v>107643482.30851135</v>
      </c>
      <c r="I114" s="174">
        <f t="shared" si="23"/>
        <v>4.1616000000000005E-4</v>
      </c>
      <c r="J114" s="175">
        <f t="shared" si="24"/>
        <v>44796.911597510087</v>
      </c>
      <c r="K114" s="387"/>
    </row>
    <row r="115" spans="1:11" x14ac:dyDescent="0.35">
      <c r="A115" s="146" t="str">
        <f>IF(A100="","",A100)</f>
        <v>USL</v>
      </c>
      <c r="B115" s="166" t="s">
        <v>38</v>
      </c>
      <c r="C115" s="148"/>
      <c r="D115" s="173">
        <v>43557560.976532914</v>
      </c>
      <c r="E115" s="174">
        <f t="shared" si="25"/>
        <v>4.1616000000000005E-4</v>
      </c>
      <c r="F115" s="175">
        <f t="shared" si="22"/>
        <v>18126.914575993938</v>
      </c>
      <c r="H115" s="173">
        <v>27642.124227026452</v>
      </c>
      <c r="I115" s="174">
        <f t="shared" si="23"/>
        <v>4.1616000000000005E-4</v>
      </c>
      <c r="J115" s="175">
        <f t="shared" si="24"/>
        <v>11.503546418319329</v>
      </c>
      <c r="K115" s="387"/>
    </row>
    <row r="116" spans="1:11" x14ac:dyDescent="0.35">
      <c r="A116" s="146" t="str">
        <f>IF(A101="","",A101)</f>
        <v/>
      </c>
      <c r="B116" s="166"/>
      <c r="C116" s="148"/>
      <c r="D116" s="177"/>
      <c r="E116" s="177"/>
      <c r="F116" s="175">
        <f t="shared" si="22"/>
        <v>0</v>
      </c>
      <c r="H116" s="177"/>
      <c r="I116" s="177"/>
      <c r="J116" s="175">
        <f t="shared" si="24"/>
        <v>0</v>
      </c>
      <c r="K116" s="387"/>
    </row>
    <row r="117" spans="1:11" x14ac:dyDescent="0.35">
      <c r="A117" s="146" t="str">
        <f>IF(A102="","",A102)</f>
        <v/>
      </c>
      <c r="B117" s="166"/>
      <c r="C117" s="148"/>
      <c r="D117" s="177"/>
      <c r="E117" s="177"/>
      <c r="F117" s="175">
        <f>D117*E117</f>
        <v>0</v>
      </c>
      <c r="H117" s="177"/>
      <c r="I117" s="177"/>
      <c r="J117" s="175">
        <f>H117*I117</f>
        <v>0</v>
      </c>
      <c r="K117" s="387"/>
    </row>
    <row r="118" spans="1:11" x14ac:dyDescent="0.35">
      <c r="A118" s="146" t="str">
        <f>IF(A103="","",A103)</f>
        <v/>
      </c>
      <c r="B118" s="166"/>
      <c r="C118" s="148"/>
      <c r="D118" s="177"/>
      <c r="E118" s="177"/>
      <c r="F118" s="175">
        <f>D118*E118</f>
        <v>0</v>
      </c>
      <c r="H118" s="177"/>
      <c r="I118" s="177"/>
      <c r="J118" s="175">
        <f>H118*I118</f>
        <v>0</v>
      </c>
      <c r="K118" s="387"/>
    </row>
    <row r="119" spans="1:11" x14ac:dyDescent="0.35">
      <c r="A119" s="140" t="s">
        <v>69</v>
      </c>
      <c r="B119" s="167"/>
      <c r="C119" s="141"/>
      <c r="D119" s="169">
        <f>SUM(D108:D118)</f>
        <v>10837941781.822157</v>
      </c>
      <c r="E119" s="156"/>
      <c r="F119" s="169">
        <f>SUM(F108:F118)</f>
        <v>4510317.85192311</v>
      </c>
      <c r="G119" s="156"/>
      <c r="H119" s="169">
        <f>SUM(H108:H118)</f>
        <v>6828263273.8572855</v>
      </c>
      <c r="I119" s="156"/>
      <c r="J119" s="169">
        <f>SUM(J108:J118)</f>
        <v>2841650.0440484476</v>
      </c>
      <c r="K119" s="175">
        <f>F119+J119</f>
        <v>7351967.8959715571</v>
      </c>
    </row>
    <row r="120" spans="1:11" ht="6.75" customHeight="1" x14ac:dyDescent="0.35">
      <c r="A120" s="140"/>
      <c r="B120" s="217"/>
      <c r="C120" s="141"/>
      <c r="D120" s="183"/>
      <c r="E120" s="181"/>
      <c r="F120" s="169"/>
      <c r="G120" s="145"/>
      <c r="H120" s="184"/>
      <c r="I120" s="181"/>
      <c r="J120" s="169"/>
      <c r="K120" s="185"/>
    </row>
    <row r="121" spans="1:11" ht="15" customHeight="1" x14ac:dyDescent="0.35">
      <c r="A121" s="136" t="s">
        <v>103</v>
      </c>
      <c r="B121" s="392"/>
      <c r="C121" s="137"/>
      <c r="D121" s="390"/>
      <c r="E121" s="388"/>
      <c r="F121" s="387"/>
      <c r="G121" s="215"/>
      <c r="H121" s="394"/>
      <c r="I121" s="388"/>
      <c r="J121" s="387" t="s">
        <v>66</v>
      </c>
      <c r="K121" s="392" t="s">
        <v>61</v>
      </c>
    </row>
    <row r="122" spans="1:11" x14ac:dyDescent="0.35">
      <c r="A122" s="140" t="s">
        <v>71</v>
      </c>
      <c r="B122" s="393"/>
      <c r="C122" s="137"/>
      <c r="D122" s="391"/>
      <c r="E122" s="389"/>
      <c r="F122" s="387"/>
      <c r="G122" s="8"/>
      <c r="H122" s="395"/>
      <c r="I122" s="389"/>
      <c r="J122" s="387"/>
      <c r="K122" s="393"/>
    </row>
    <row r="123" spans="1:11" x14ac:dyDescent="0.35">
      <c r="A123" s="146" t="str">
        <f t="shared" ref="A123:A128" si="26">IF(A108="","",A108)</f>
        <v>Residential</v>
      </c>
      <c r="B123" s="166" t="s">
        <v>38</v>
      </c>
      <c r="C123" s="148"/>
      <c r="D123" s="173">
        <f>+D78</f>
        <v>5037200646.5557318</v>
      </c>
      <c r="E123" s="174">
        <v>7.2827999999999999E-4</v>
      </c>
      <c r="F123" s="175">
        <f>D123*E123</f>
        <v>3668492.4868736081</v>
      </c>
      <c r="H123" s="173">
        <f>+H78</f>
        <v>69417696.340786055</v>
      </c>
      <c r="I123" s="174">
        <f>+E123</f>
        <v>7.2827999999999999E-4</v>
      </c>
      <c r="J123" s="175">
        <f>H123*I123</f>
        <v>50555.51989106767</v>
      </c>
      <c r="K123" s="387"/>
    </row>
    <row r="124" spans="1:11" x14ac:dyDescent="0.35">
      <c r="A124" s="146" t="str">
        <f t="shared" si="26"/>
        <v>CSMUR</v>
      </c>
      <c r="B124" s="166" t="s">
        <v>38</v>
      </c>
      <c r="C124" s="148"/>
      <c r="D124" s="173">
        <f t="shared" ref="D124:D130" si="27">+D79</f>
        <v>323698634.42849422</v>
      </c>
      <c r="E124" s="174">
        <f>E123</f>
        <v>7.2827999999999999E-4</v>
      </c>
      <c r="F124" s="175">
        <f t="shared" ref="F124:F131" si="28">D124*E124</f>
        <v>235743.24148158377</v>
      </c>
      <c r="H124" s="173">
        <f t="shared" ref="H124:H130" si="29">+H79</f>
        <v>485888.72132380505</v>
      </c>
      <c r="I124" s="174">
        <f t="shared" ref="I124:I130" si="30">+E124</f>
        <v>7.2827999999999999E-4</v>
      </c>
      <c r="J124" s="175">
        <f t="shared" ref="J124:J131" si="31">H124*I124</f>
        <v>353.86303796570076</v>
      </c>
      <c r="K124" s="387"/>
    </row>
    <row r="125" spans="1:11" x14ac:dyDescent="0.35">
      <c r="A125" s="146" t="str">
        <f t="shared" si="26"/>
        <v>GS&lt;50 kW</v>
      </c>
      <c r="B125" s="166" t="s">
        <v>38</v>
      </c>
      <c r="C125" s="148"/>
      <c r="D125" s="173">
        <f t="shared" si="27"/>
        <v>1991066862.3789361</v>
      </c>
      <c r="E125" s="174">
        <f t="shared" ref="E125:E130" si="32">E124</f>
        <v>7.2827999999999999E-4</v>
      </c>
      <c r="F125" s="175">
        <f t="shared" si="28"/>
        <v>1450054.1745333315</v>
      </c>
      <c r="H125" s="173">
        <f t="shared" si="29"/>
        <v>345266778.42423439</v>
      </c>
      <c r="I125" s="174">
        <f t="shared" si="30"/>
        <v>7.2827999999999999E-4</v>
      </c>
      <c r="J125" s="175">
        <f t="shared" si="31"/>
        <v>251450.88939080143</v>
      </c>
      <c r="K125" s="387"/>
    </row>
    <row r="126" spans="1:11" x14ac:dyDescent="0.35">
      <c r="A126" s="146" t="str">
        <f t="shared" si="26"/>
        <v>GS 50-999 kW</v>
      </c>
      <c r="B126" s="166" t="s">
        <v>38</v>
      </c>
      <c r="C126" s="148"/>
      <c r="D126" s="173">
        <f t="shared" si="27"/>
        <v>3094346440.7354474</v>
      </c>
      <c r="E126" s="174">
        <f t="shared" si="32"/>
        <v>7.2827999999999999E-4</v>
      </c>
      <c r="F126" s="175">
        <f t="shared" si="28"/>
        <v>2253550.6258588117</v>
      </c>
      <c r="H126" s="173">
        <f t="shared" si="29"/>
        <v>6526416834.7946072</v>
      </c>
      <c r="I126" s="174">
        <f t="shared" si="30"/>
        <v>7.2827999999999999E-4</v>
      </c>
      <c r="J126" s="175">
        <f t="shared" si="31"/>
        <v>4753058.8524442166</v>
      </c>
      <c r="K126" s="387"/>
    </row>
    <row r="127" spans="1:11" x14ac:dyDescent="0.35">
      <c r="A127" s="146" t="str">
        <f t="shared" si="26"/>
        <v>GS 1,000-4,999 kW</v>
      </c>
      <c r="B127" s="166" t="s">
        <v>38</v>
      </c>
      <c r="C127" s="148"/>
      <c r="D127" s="173">
        <f t="shared" si="27"/>
        <v>112935173.55150969</v>
      </c>
      <c r="E127" s="174">
        <f t="shared" si="32"/>
        <v>7.2827999999999999E-4</v>
      </c>
      <c r="F127" s="175">
        <f t="shared" si="28"/>
        <v>82248.428194093474</v>
      </c>
      <c r="H127" s="173">
        <f t="shared" si="29"/>
        <v>4079634670.1982794</v>
      </c>
      <c r="I127" s="174">
        <f t="shared" si="30"/>
        <v>7.2827999999999999E-4</v>
      </c>
      <c r="J127" s="175">
        <f t="shared" si="31"/>
        <v>2971116.3376120026</v>
      </c>
      <c r="K127" s="387"/>
    </row>
    <row r="128" spans="1:11" x14ac:dyDescent="0.35">
      <c r="A128" s="146" t="str">
        <f t="shared" si="26"/>
        <v>Large User</v>
      </c>
      <c r="B128" s="166" t="s">
        <v>38</v>
      </c>
      <c r="C128" s="148"/>
      <c r="D128" s="173">
        <f t="shared" si="27"/>
        <v>3.0808346673513273E-2</v>
      </c>
      <c r="E128" s="174">
        <f t="shared" si="32"/>
        <v>7.2827999999999999E-4</v>
      </c>
      <c r="F128" s="175">
        <f t="shared" si="28"/>
        <v>2.2437102715386248E-5</v>
      </c>
      <c r="H128" s="173">
        <f t="shared" si="29"/>
        <v>1718614567.246917</v>
      </c>
      <c r="I128" s="174">
        <f t="shared" si="30"/>
        <v>7.2827999999999999E-4</v>
      </c>
      <c r="J128" s="175">
        <f t="shared" si="31"/>
        <v>1251632.6170345847</v>
      </c>
      <c r="K128" s="387"/>
    </row>
    <row r="129" spans="1:11" x14ac:dyDescent="0.35">
      <c r="A129" s="146" t="str">
        <f>IF(A114="","",A114)</f>
        <v>Streetlighting</v>
      </c>
      <c r="B129" s="166" t="s">
        <v>38</v>
      </c>
      <c r="C129" s="148"/>
      <c r="D129" s="173">
        <f t="shared" si="27"/>
        <v>0</v>
      </c>
      <c r="E129" s="174">
        <f t="shared" si="32"/>
        <v>7.2827999999999999E-4</v>
      </c>
      <c r="F129" s="175">
        <f t="shared" si="28"/>
        <v>0</v>
      </c>
      <c r="H129" s="173">
        <f t="shared" si="29"/>
        <v>117008283.52910057</v>
      </c>
      <c r="I129" s="174">
        <f t="shared" si="30"/>
        <v>7.2827999999999999E-4</v>
      </c>
      <c r="J129" s="175">
        <f t="shared" si="31"/>
        <v>85214.79272857336</v>
      </c>
      <c r="K129" s="387"/>
    </row>
    <row r="130" spans="1:11" x14ac:dyDescent="0.35">
      <c r="A130" s="146" t="str">
        <f>IF(A115="","",A115)</f>
        <v>USL</v>
      </c>
      <c r="B130" s="166" t="s">
        <v>38</v>
      </c>
      <c r="C130" s="148"/>
      <c r="D130" s="173">
        <f t="shared" si="27"/>
        <v>42608736.974852145</v>
      </c>
      <c r="E130" s="174">
        <f t="shared" si="32"/>
        <v>7.2827999999999999E-4</v>
      </c>
      <c r="F130" s="175">
        <f t="shared" si="28"/>
        <v>31031.090964045321</v>
      </c>
      <c r="H130" s="173">
        <f t="shared" si="29"/>
        <v>30046.942365100269</v>
      </c>
      <c r="I130" s="174">
        <f t="shared" si="30"/>
        <v>7.2827999999999999E-4</v>
      </c>
      <c r="J130" s="175">
        <f t="shared" si="31"/>
        <v>21.882587185655222</v>
      </c>
      <c r="K130" s="387"/>
    </row>
    <row r="131" spans="1:11" x14ac:dyDescent="0.35">
      <c r="A131" s="146" t="str">
        <f>IF(A116="","",A116)</f>
        <v/>
      </c>
      <c r="B131" s="166"/>
      <c r="C131" s="148"/>
      <c r="D131" s="177"/>
      <c r="E131" s="177"/>
      <c r="F131" s="175">
        <f t="shared" si="28"/>
        <v>0</v>
      </c>
      <c r="H131" s="177"/>
      <c r="I131" s="177"/>
      <c r="J131" s="175">
        <f t="shared" si="31"/>
        <v>0</v>
      </c>
      <c r="K131" s="387"/>
    </row>
    <row r="132" spans="1:11" x14ac:dyDescent="0.35">
      <c r="A132" s="146" t="str">
        <f>IF(A117="","",A117)</f>
        <v/>
      </c>
      <c r="B132" s="166"/>
      <c r="C132" s="148"/>
      <c r="D132" s="177"/>
      <c r="E132" s="177"/>
      <c r="F132" s="175">
        <f>D132*E132</f>
        <v>0</v>
      </c>
      <c r="H132" s="177"/>
      <c r="I132" s="177"/>
      <c r="J132" s="175">
        <f>H132*I132</f>
        <v>0</v>
      </c>
      <c r="K132" s="387"/>
    </row>
    <row r="133" spans="1:11" x14ac:dyDescent="0.35">
      <c r="A133" s="146" t="str">
        <f>IF(A118="","",A118)</f>
        <v/>
      </c>
      <c r="B133" s="166"/>
      <c r="C133" s="148"/>
      <c r="D133" s="177"/>
      <c r="E133" s="177"/>
      <c r="F133" s="175">
        <f>D133*E133</f>
        <v>0</v>
      </c>
      <c r="H133" s="177"/>
      <c r="I133" s="177"/>
      <c r="J133" s="175">
        <f>H133*I133</f>
        <v>0</v>
      </c>
      <c r="K133" s="387"/>
    </row>
    <row r="134" spans="1:11" x14ac:dyDescent="0.35">
      <c r="A134" s="140" t="s">
        <v>69</v>
      </c>
      <c r="B134" s="167"/>
      <c r="C134" s="186"/>
      <c r="D134" s="169">
        <f>SUM(D123:D133)</f>
        <v>10601856494.655779</v>
      </c>
      <c r="E134" s="156"/>
      <c r="F134" s="169">
        <f>SUM(F123:F133)</f>
        <v>7721120.0479279114</v>
      </c>
      <c r="G134" s="156"/>
      <c r="H134" s="169">
        <f>SUM(H123:H133)</f>
        <v>12856874766.197615</v>
      </c>
      <c r="I134" s="156"/>
      <c r="J134" s="169">
        <f>SUM(J123:J133)</f>
        <v>9363404.7547263969</v>
      </c>
      <c r="K134" s="175">
        <f>F134+J134</f>
        <v>17084524.802654307</v>
      </c>
    </row>
    <row r="135" spans="1:11" ht="6.75" customHeight="1" x14ac:dyDescent="0.35">
      <c r="C135" s="10"/>
    </row>
    <row r="136" spans="1:11" ht="15.75" customHeight="1" x14ac:dyDescent="0.35">
      <c r="A136" s="136" t="s">
        <v>75</v>
      </c>
      <c r="B136" s="392"/>
      <c r="C136" s="137"/>
      <c r="D136" s="390"/>
      <c r="E136" s="388"/>
      <c r="F136" s="387"/>
      <c r="G136" s="215"/>
      <c r="H136" s="394"/>
      <c r="I136" s="388"/>
      <c r="J136" s="387" t="s">
        <v>66</v>
      </c>
      <c r="K136" s="392" t="s">
        <v>61</v>
      </c>
    </row>
    <row r="137" spans="1:11" x14ac:dyDescent="0.35">
      <c r="A137" s="140" t="s">
        <v>71</v>
      </c>
      <c r="B137" s="393"/>
      <c r="C137" s="137"/>
      <c r="D137" s="391"/>
      <c r="E137" s="389"/>
      <c r="F137" s="387"/>
      <c r="G137" s="8"/>
      <c r="H137" s="395"/>
      <c r="I137" s="389"/>
      <c r="J137" s="387"/>
      <c r="K137" s="393"/>
    </row>
    <row r="138" spans="1:11" x14ac:dyDescent="0.35">
      <c r="A138" s="146" t="str">
        <f t="shared" ref="A138:A143" si="33">IF(A123="","",A123)</f>
        <v>Residential</v>
      </c>
      <c r="B138" s="166" t="s">
        <v>38</v>
      </c>
      <c r="C138" s="148"/>
      <c r="D138" s="187">
        <f>D123/102.95%</f>
        <v>4892861239.9764271</v>
      </c>
      <c r="E138" s="188">
        <v>2.9407073380331564E-5</v>
      </c>
      <c r="F138" s="175">
        <f>D138*E138</f>
        <v>143884.72952376687</v>
      </c>
      <c r="H138" s="187">
        <f>H123/102.95%</f>
        <v>67428553.997849494</v>
      </c>
      <c r="I138" s="188">
        <f>+E138</f>
        <v>2.9407073380331564E-5</v>
      </c>
      <c r="J138" s="175">
        <f>H138*I138</f>
        <v>1982.8764353444094</v>
      </c>
      <c r="K138" s="387"/>
    </row>
    <row r="139" spans="1:11" x14ac:dyDescent="0.35">
      <c r="A139" s="146" t="str">
        <f t="shared" si="33"/>
        <v>CSMUR</v>
      </c>
      <c r="B139" s="166" t="s">
        <v>38</v>
      </c>
      <c r="C139" s="148"/>
      <c r="D139" s="187">
        <f t="shared" ref="D139:D145" si="34">D124/102.95%</f>
        <v>314423151.46041203</v>
      </c>
      <c r="E139" s="188">
        <f>E138</f>
        <v>2.9407073380331564E-5</v>
      </c>
      <c r="F139" s="175">
        <f t="shared" ref="F139:F146" si="35">D139*E139</f>
        <v>9246.2646874714428</v>
      </c>
      <c r="H139" s="187">
        <f t="shared" ref="H139:H145" si="36">H124/102.95%</f>
        <v>471965.73222321999</v>
      </c>
      <c r="I139" s="188">
        <f t="shared" ref="I139:I145" si="37">+E139</f>
        <v>2.9407073380331564E-5</v>
      </c>
      <c r="J139" s="175">
        <f t="shared" ref="J139:J146" si="38">H139*I139</f>
        <v>13.879130920490148</v>
      </c>
      <c r="K139" s="387"/>
    </row>
    <row r="140" spans="1:11" x14ac:dyDescent="0.35">
      <c r="A140" s="146" t="str">
        <f t="shared" si="33"/>
        <v>GS&lt;50 kW</v>
      </c>
      <c r="B140" s="166" t="s">
        <v>38</v>
      </c>
      <c r="C140" s="148"/>
      <c r="D140" s="187">
        <f t="shared" si="34"/>
        <v>1934013465.15681</v>
      </c>
      <c r="E140" s="188">
        <f t="shared" ref="E140:E145" si="39">E139</f>
        <v>2.9407073380331564E-5</v>
      </c>
      <c r="F140" s="175">
        <f t="shared" si="35"/>
        <v>56873.675888415637</v>
      </c>
      <c r="H140" s="187">
        <f t="shared" si="36"/>
        <v>335373267.04636657</v>
      </c>
      <c r="I140" s="188">
        <f t="shared" si="37"/>
        <v>2.9407073380331564E-5</v>
      </c>
      <c r="J140" s="175">
        <f t="shared" si="38"/>
        <v>9862.3462738340349</v>
      </c>
      <c r="K140" s="387"/>
    </row>
    <row r="141" spans="1:11" x14ac:dyDescent="0.35">
      <c r="A141" s="146" t="str">
        <f t="shared" si="33"/>
        <v>GS 50-999 kW</v>
      </c>
      <c r="B141" s="166" t="s">
        <v>38</v>
      </c>
      <c r="C141" s="148"/>
      <c r="D141" s="187">
        <f t="shared" si="34"/>
        <v>3005678912.8076224</v>
      </c>
      <c r="E141" s="188">
        <f t="shared" si="39"/>
        <v>2.9407073380331564E-5</v>
      </c>
      <c r="F141" s="175">
        <f t="shared" si="35"/>
        <v>88388.220346648945</v>
      </c>
      <c r="H141" s="187">
        <f t="shared" si="36"/>
        <v>6339404404.8514881</v>
      </c>
      <c r="I141" s="188">
        <f t="shared" si="37"/>
        <v>2.9407073380331564E-5</v>
      </c>
      <c r="J141" s="175">
        <f t="shared" si="38"/>
        <v>186423.33052106487</v>
      </c>
      <c r="K141" s="387"/>
    </row>
    <row r="142" spans="1:11" x14ac:dyDescent="0.35">
      <c r="A142" s="146" t="str">
        <f t="shared" si="33"/>
        <v>GS 1,000-4,999 kW</v>
      </c>
      <c r="B142" s="166" t="s">
        <v>38</v>
      </c>
      <c r="C142" s="148"/>
      <c r="D142" s="187">
        <f t="shared" si="34"/>
        <v>109699051.53133529</v>
      </c>
      <c r="E142" s="188">
        <f t="shared" si="39"/>
        <v>2.9407073380331564E-5</v>
      </c>
      <c r="F142" s="175">
        <f t="shared" si="35"/>
        <v>3225.9280581347507</v>
      </c>
      <c r="H142" s="187">
        <f t="shared" si="36"/>
        <v>3962734016.7054677</v>
      </c>
      <c r="I142" s="188">
        <f t="shared" si="37"/>
        <v>2.9407073380331564E-5</v>
      </c>
      <c r="J142" s="175">
        <f t="shared" si="38"/>
        <v>116532.41001599374</v>
      </c>
      <c r="K142" s="387"/>
    </row>
    <row r="143" spans="1:11" x14ac:dyDescent="0.35">
      <c r="A143" s="146" t="str">
        <f t="shared" si="33"/>
        <v>Large User</v>
      </c>
      <c r="B143" s="166" t="s">
        <v>38</v>
      </c>
      <c r="C143" s="148"/>
      <c r="D143" s="187">
        <f>D128/101.72%</f>
        <v>3.0287403336131811E-2</v>
      </c>
      <c r="E143" s="188">
        <f t="shared" si="39"/>
        <v>2.9407073380331564E-5</v>
      </c>
      <c r="F143" s="175">
        <f t="shared" si="35"/>
        <v>8.9066389240532717E-7</v>
      </c>
      <c r="H143" s="187">
        <f>H128/101.72%</f>
        <v>1689554234.4149795</v>
      </c>
      <c r="I143" s="188">
        <f t="shared" si="37"/>
        <v>2.9407073380331564E-5</v>
      </c>
      <c r="J143" s="175">
        <f t="shared" si="38"/>
        <v>49684.845351491218</v>
      </c>
      <c r="K143" s="387"/>
    </row>
    <row r="144" spans="1:11" x14ac:dyDescent="0.35">
      <c r="A144" s="146" t="str">
        <f>IF(A129="","",A129)</f>
        <v>Streetlighting</v>
      </c>
      <c r="B144" s="152" t="s">
        <v>38</v>
      </c>
      <c r="C144" s="189"/>
      <c r="D144" s="187">
        <f t="shared" si="34"/>
        <v>0</v>
      </c>
      <c r="E144" s="188">
        <f t="shared" si="39"/>
        <v>2.9407073380331564E-5</v>
      </c>
      <c r="F144" s="175">
        <f t="shared" si="35"/>
        <v>0</v>
      </c>
      <c r="H144" s="187">
        <f t="shared" si="36"/>
        <v>113655447.8184561</v>
      </c>
      <c r="I144" s="188">
        <f t="shared" si="37"/>
        <v>2.9407073380331564E-5</v>
      </c>
      <c r="J144" s="175">
        <f t="shared" si="38"/>
        <v>3342.2740940717836</v>
      </c>
      <c r="K144" s="387"/>
    </row>
    <row r="145" spans="1:13" x14ac:dyDescent="0.35">
      <c r="A145" s="146" t="str">
        <f>IF(A130="","",A130)</f>
        <v>USL</v>
      </c>
      <c r="B145" s="152" t="s">
        <v>38</v>
      </c>
      <c r="C145" s="189"/>
      <c r="D145" s="187">
        <f t="shared" si="34"/>
        <v>41387796.964402273</v>
      </c>
      <c r="E145" s="188">
        <f t="shared" si="39"/>
        <v>2.9407073380331564E-5</v>
      </c>
      <c r="F145" s="175">
        <f t="shared" si="35"/>
        <v>1217.0939823824417</v>
      </c>
      <c r="H145" s="187">
        <f t="shared" si="36"/>
        <v>29185.956644099337</v>
      </c>
      <c r="I145" s="188">
        <f t="shared" si="37"/>
        <v>2.9407073380331564E-5</v>
      </c>
      <c r="J145" s="175">
        <f t="shared" si="38"/>
        <v>0.8582735687082047</v>
      </c>
      <c r="K145" s="387"/>
      <c r="M145" s="10"/>
    </row>
    <row r="146" spans="1:13" x14ac:dyDescent="0.35">
      <c r="A146" s="146" t="str">
        <f>IF(A131="","",A131)</f>
        <v/>
      </c>
      <c r="B146" s="152"/>
      <c r="C146" s="189"/>
      <c r="D146" s="177"/>
      <c r="E146" s="177"/>
      <c r="F146" s="175">
        <f t="shared" si="35"/>
        <v>0</v>
      </c>
      <c r="H146" s="177"/>
      <c r="I146" s="174"/>
      <c r="J146" s="175">
        <f t="shared" si="38"/>
        <v>0</v>
      </c>
      <c r="K146" s="387"/>
      <c r="M146" s="10"/>
    </row>
    <row r="147" spans="1:13" ht="14.25" customHeight="1" x14ac:dyDescent="0.35">
      <c r="A147" s="146" t="str">
        <f>IF(A132="","",A132)</f>
        <v/>
      </c>
      <c r="B147" s="152"/>
      <c r="C147" s="148"/>
      <c r="D147" s="177"/>
      <c r="E147" s="177"/>
      <c r="F147" s="175">
        <f>D147*E147</f>
        <v>0</v>
      </c>
      <c r="H147" s="177"/>
      <c r="I147" s="174"/>
      <c r="J147" s="175">
        <f>H147*I147</f>
        <v>0</v>
      </c>
      <c r="K147" s="387"/>
    </row>
    <row r="148" spans="1:13" x14ac:dyDescent="0.35">
      <c r="A148" s="146" t="str">
        <f>IF(A133="","",A133)</f>
        <v/>
      </c>
      <c r="B148" s="166"/>
      <c r="C148" s="148"/>
      <c r="D148" s="177"/>
      <c r="E148" s="177"/>
      <c r="F148" s="175">
        <f>D148*E148</f>
        <v>0</v>
      </c>
      <c r="H148" s="177"/>
      <c r="I148" s="174"/>
      <c r="J148" s="175">
        <f>H148*I148</f>
        <v>0</v>
      </c>
      <c r="K148" s="387"/>
    </row>
    <row r="149" spans="1:13" x14ac:dyDescent="0.35">
      <c r="A149" s="140" t="s">
        <v>69</v>
      </c>
      <c r="B149" s="167"/>
      <c r="C149" s="141"/>
      <c r="D149" s="190">
        <f>SUM(D138:D148)</f>
        <v>10298063617.927298</v>
      </c>
      <c r="E149" s="156"/>
      <c r="F149" s="175">
        <f>SUM(F138:F148)</f>
        <v>302835.91248771071</v>
      </c>
      <c r="G149" s="156"/>
      <c r="H149" s="146"/>
      <c r="I149" s="156"/>
      <c r="J149" s="175">
        <f>SUM(J138:J148)</f>
        <v>367842.82009628922</v>
      </c>
      <c r="K149" s="182">
        <f>F149+J149</f>
        <v>670678.73258399987</v>
      </c>
    </row>
    <row r="150" spans="1:13" x14ac:dyDescent="0.35">
      <c r="C150" s="10"/>
    </row>
    <row r="151" spans="1:13" x14ac:dyDescent="0.35">
      <c r="A151" s="136" t="s">
        <v>76</v>
      </c>
      <c r="B151" s="388"/>
      <c r="C151" s="137"/>
      <c r="D151" s="390"/>
      <c r="E151" s="388"/>
      <c r="F151" s="387"/>
      <c r="G151" s="215"/>
      <c r="H151" s="392"/>
      <c r="I151" s="388"/>
      <c r="J151" s="387" t="s">
        <v>66</v>
      </c>
      <c r="K151" s="390" t="s">
        <v>61</v>
      </c>
    </row>
    <row r="152" spans="1:13" x14ac:dyDescent="0.35">
      <c r="A152" s="140" t="s">
        <v>71</v>
      </c>
      <c r="B152" s="389"/>
      <c r="C152" s="137"/>
      <c r="D152" s="391"/>
      <c r="E152" s="389"/>
      <c r="F152" s="387"/>
      <c r="G152" s="8"/>
      <c r="H152" s="393"/>
      <c r="I152" s="389"/>
      <c r="J152" s="387"/>
      <c r="K152" s="385"/>
      <c r="L152" s="154"/>
    </row>
    <row r="153" spans="1:13" x14ac:dyDescent="0.35">
      <c r="A153" s="191" t="str">
        <f>+A138</f>
        <v>Residential</v>
      </c>
      <c r="B153" s="167"/>
      <c r="C153" s="148"/>
      <c r="D153" s="173">
        <v>616989</v>
      </c>
      <c r="E153" s="192">
        <v>0.42</v>
      </c>
      <c r="F153" s="175">
        <f>D153*E153*12</f>
        <v>3109624.56</v>
      </c>
      <c r="H153" s="177"/>
      <c r="I153" s="193"/>
      <c r="J153" s="175">
        <f>H153*I153*12</f>
        <v>0</v>
      </c>
      <c r="K153" s="385"/>
      <c r="L153" s="154"/>
    </row>
    <row r="154" spans="1:13" x14ac:dyDescent="0.35">
      <c r="A154" s="194" t="str">
        <f>+A139</f>
        <v>CSMUR</v>
      </c>
      <c r="B154" s="167"/>
      <c r="C154" s="148"/>
      <c r="D154" s="173">
        <v>100867</v>
      </c>
      <c r="E154" s="192">
        <f>+E153</f>
        <v>0.42</v>
      </c>
      <c r="F154" s="175">
        <f t="shared" ref="F154:F159" si="40">D154*E154*12</f>
        <v>508369.68</v>
      </c>
      <c r="H154" s="177"/>
      <c r="I154" s="193"/>
      <c r="J154" s="175">
        <f t="shared" ref="J154:J159" si="41">H154*I154*12</f>
        <v>0</v>
      </c>
      <c r="K154" s="385"/>
      <c r="L154" s="154"/>
    </row>
    <row r="155" spans="1:13" x14ac:dyDescent="0.35">
      <c r="A155" s="155" t="str">
        <f>+A140</f>
        <v>GS&lt;50 kW</v>
      </c>
      <c r="B155" s="167"/>
      <c r="C155" s="148"/>
      <c r="D155" s="177">
        <v>72935</v>
      </c>
      <c r="E155" s="193">
        <f>+E154</f>
        <v>0.42</v>
      </c>
      <c r="F155" s="175">
        <f t="shared" si="40"/>
        <v>367592.39999999997</v>
      </c>
      <c r="H155" s="177"/>
      <c r="I155" s="177"/>
      <c r="J155" s="175">
        <f t="shared" si="41"/>
        <v>0</v>
      </c>
      <c r="K155" s="385"/>
      <c r="L155" s="154"/>
    </row>
    <row r="156" spans="1:13" x14ac:dyDescent="0.35">
      <c r="A156" s="155"/>
      <c r="B156" s="167"/>
      <c r="C156" s="148"/>
      <c r="D156" s="177"/>
      <c r="E156" s="195"/>
      <c r="F156" s="175">
        <f t="shared" si="40"/>
        <v>0</v>
      </c>
      <c r="H156" s="177"/>
      <c r="I156" s="177"/>
      <c r="J156" s="175">
        <f t="shared" si="41"/>
        <v>0</v>
      </c>
      <c r="K156" s="385"/>
      <c r="L156" s="154"/>
    </row>
    <row r="157" spans="1:13" x14ac:dyDescent="0.35">
      <c r="A157" s="155"/>
      <c r="B157" s="167"/>
      <c r="C157" s="148"/>
      <c r="D157" s="177"/>
      <c r="E157" s="177"/>
      <c r="F157" s="175">
        <f t="shared" si="40"/>
        <v>0</v>
      </c>
      <c r="H157" s="177"/>
      <c r="I157" s="177"/>
      <c r="J157" s="175">
        <f t="shared" si="41"/>
        <v>0</v>
      </c>
      <c r="K157" s="385"/>
      <c r="L157" s="154"/>
    </row>
    <row r="158" spans="1:13" x14ac:dyDescent="0.35">
      <c r="A158" s="155"/>
      <c r="B158" s="167"/>
      <c r="C158" s="148"/>
      <c r="D158" s="177"/>
      <c r="E158" s="177"/>
      <c r="F158" s="175">
        <f t="shared" si="40"/>
        <v>0</v>
      </c>
      <c r="H158" s="177"/>
      <c r="I158" s="177"/>
      <c r="J158" s="175">
        <f t="shared" si="41"/>
        <v>0</v>
      </c>
      <c r="K158" s="385"/>
      <c r="L158" s="154"/>
    </row>
    <row r="159" spans="1:13" x14ac:dyDescent="0.35">
      <c r="A159" s="155"/>
      <c r="B159" s="167"/>
      <c r="C159" s="148"/>
      <c r="D159" s="177"/>
      <c r="E159" s="177"/>
      <c r="F159" s="175">
        <f t="shared" si="40"/>
        <v>0</v>
      </c>
      <c r="H159" s="177"/>
      <c r="I159" s="177"/>
      <c r="J159" s="175">
        <f t="shared" si="41"/>
        <v>0</v>
      </c>
      <c r="K159" s="385"/>
      <c r="L159" s="154"/>
    </row>
    <row r="160" spans="1:13" x14ac:dyDescent="0.35">
      <c r="A160" s="155"/>
      <c r="B160" s="167"/>
      <c r="C160" s="148"/>
      <c r="D160" s="177"/>
      <c r="E160" s="177"/>
      <c r="F160" s="175">
        <f>D160*E160*12</f>
        <v>0</v>
      </c>
      <c r="H160" s="177"/>
      <c r="I160" s="177"/>
      <c r="J160" s="175">
        <f>H160*I160*12</f>
        <v>0</v>
      </c>
      <c r="K160" s="196"/>
      <c r="L160" s="154"/>
    </row>
    <row r="161" spans="1:11" x14ac:dyDescent="0.35">
      <c r="A161" s="197" t="s">
        <v>69</v>
      </c>
      <c r="B161" s="167"/>
      <c r="C161" s="148"/>
      <c r="D161" s="146"/>
      <c r="E161" s="146"/>
      <c r="F161" s="175">
        <f>SUM(F153:F160)</f>
        <v>3985586.64</v>
      </c>
      <c r="G161" s="146"/>
      <c r="H161" s="146"/>
      <c r="I161" s="146"/>
      <c r="J161" s="175">
        <f>SUM(J153:J160)</f>
        <v>0</v>
      </c>
      <c r="K161" s="175">
        <f>F161+J161</f>
        <v>3985586.64</v>
      </c>
    </row>
    <row r="162" spans="1:11" x14ac:dyDescent="0.35">
      <c r="A162" s="146"/>
      <c r="B162" s="146"/>
      <c r="C162" s="148"/>
      <c r="D162" s="146"/>
      <c r="E162" s="146"/>
      <c r="F162" s="146"/>
      <c r="G162" s="146"/>
      <c r="H162" s="146"/>
      <c r="I162" s="146"/>
      <c r="J162" s="146"/>
    </row>
    <row r="163" spans="1:11" x14ac:dyDescent="0.35">
      <c r="A163" s="140" t="s">
        <v>77</v>
      </c>
      <c r="B163" s="146"/>
      <c r="C163" s="148"/>
      <c r="D163" s="146"/>
      <c r="E163" s="146"/>
      <c r="F163" s="175">
        <f>F24+F44+F59+F74+F89+F104+F119+F134+F149+F161</f>
        <v>1610809140.3243933</v>
      </c>
      <c r="G163" s="146"/>
      <c r="H163" s="146"/>
      <c r="I163" s="146"/>
      <c r="J163" s="175">
        <f>J24+J44+J59+J74+J89+J104+J119+J134+J149+J161</f>
        <v>1448761818.9828882</v>
      </c>
      <c r="K163" s="182">
        <f>+F163+J163</f>
        <v>3059570959.3072815</v>
      </c>
    </row>
    <row r="164" spans="1:11" ht="15" thickBot="1" x14ac:dyDescent="0.4">
      <c r="A164" s="140" t="s">
        <v>78</v>
      </c>
      <c r="B164" s="198">
        <v>-0.11700000000000001</v>
      </c>
      <c r="C164" s="148"/>
      <c r="D164" s="199">
        <f>F163*100%</f>
        <v>1610809140.3243933</v>
      </c>
      <c r="E164" s="177"/>
      <c r="F164" s="200">
        <f>+B164*D164</f>
        <v>-188464669.41795403</v>
      </c>
      <c r="G164" s="146"/>
      <c r="H164" s="177">
        <v>0</v>
      </c>
      <c r="I164" s="177"/>
      <c r="J164" s="201">
        <f>+H164*B164</f>
        <v>0</v>
      </c>
      <c r="K164" s="182">
        <f>+F164+J164</f>
        <v>-188464669.41795403</v>
      </c>
    </row>
    <row r="165" spans="1:11" ht="15" thickBot="1" x14ac:dyDescent="0.4">
      <c r="A165" s="140" t="s">
        <v>46</v>
      </c>
      <c r="B165" s="202"/>
      <c r="C165" s="203"/>
      <c r="D165" s="140"/>
      <c r="E165" s="140"/>
      <c r="F165" s="204">
        <f>+F163+F164</f>
        <v>1422344470.9064393</v>
      </c>
      <c r="G165" s="140"/>
      <c r="H165" s="140"/>
      <c r="I165" s="140"/>
      <c r="J165" s="204">
        <f>+J163+J164</f>
        <v>1448761818.9828882</v>
      </c>
      <c r="K165" s="204">
        <f>+K163+K164</f>
        <v>2871106289.8893275</v>
      </c>
    </row>
    <row r="166" spans="1:11" ht="15" thickTop="1" x14ac:dyDescent="0.35">
      <c r="A166" s="203"/>
      <c r="B166" s="205"/>
      <c r="C166" s="206"/>
      <c r="D166" s="206"/>
      <c r="E166" s="206"/>
      <c r="F166" s="207"/>
      <c r="G166" s="206"/>
      <c r="H166" s="206"/>
      <c r="I166" s="206"/>
      <c r="J166" s="207"/>
      <c r="K166" s="207"/>
    </row>
    <row r="167" spans="1:11" x14ac:dyDescent="0.35">
      <c r="A167" s="208" t="s">
        <v>79</v>
      </c>
    </row>
    <row r="168" spans="1:11" x14ac:dyDescent="0.35">
      <c r="A168" s="208" t="s">
        <v>80</v>
      </c>
    </row>
    <row r="170" spans="1:11" x14ac:dyDescent="0.35">
      <c r="A170" s="226"/>
    </row>
    <row r="171" spans="1:11" x14ac:dyDescent="0.35">
      <c r="D171" s="386" t="str">
        <f>D10 &amp; " - Cop"</f>
        <v>2025 Test Year - Cop</v>
      </c>
      <c r="E171" s="386"/>
      <c r="F171" s="221"/>
    </row>
    <row r="172" spans="1:11" x14ac:dyDescent="0.35">
      <c r="D172" s="146" t="s">
        <v>81</v>
      </c>
      <c r="E172" s="209">
        <f>K24</f>
        <v>1863836067.688875</v>
      </c>
      <c r="F172" s="222"/>
      <c r="H172" s="170"/>
    </row>
    <row r="173" spans="1:11" x14ac:dyDescent="0.35">
      <c r="D173" s="146" t="s">
        <v>82</v>
      </c>
      <c r="E173" s="161">
        <f>K44</f>
        <v>614228868.64906883</v>
      </c>
      <c r="F173" s="223"/>
      <c r="H173" s="170"/>
    </row>
    <row r="174" spans="1:11" x14ac:dyDescent="0.35">
      <c r="D174" s="146" t="s">
        <v>83</v>
      </c>
      <c r="E174" s="161">
        <f>(K89+K104+K119+K134)</f>
        <v>125708303.96694517</v>
      </c>
      <c r="F174" s="223"/>
      <c r="G174" s="10"/>
      <c r="H174" s="170"/>
      <c r="I174" s="210"/>
      <c r="J174" s="172"/>
    </row>
    <row r="175" spans="1:11" x14ac:dyDescent="0.35">
      <c r="D175" s="146" t="s">
        <v>84</v>
      </c>
      <c r="E175" s="161">
        <f>K59</f>
        <v>258823020.09813711</v>
      </c>
      <c r="F175" s="223"/>
      <c r="H175" s="170"/>
    </row>
    <row r="176" spans="1:11" x14ac:dyDescent="0.35">
      <c r="D176" s="146" t="s">
        <v>85</v>
      </c>
      <c r="E176" s="161">
        <f>K74</f>
        <v>192318433.53167105</v>
      </c>
      <c r="F176" s="223"/>
      <c r="H176" s="170"/>
      <c r="I176" s="10"/>
    </row>
    <row r="177" spans="1:12" x14ac:dyDescent="0.35">
      <c r="D177" s="146" t="s">
        <v>86</v>
      </c>
      <c r="E177" s="161">
        <f>K149</f>
        <v>670678.73258399987</v>
      </c>
      <c r="F177" s="223"/>
      <c r="H177" s="170"/>
    </row>
    <row r="178" spans="1:12" x14ac:dyDescent="0.35">
      <c r="D178" s="146" t="s">
        <v>87</v>
      </c>
      <c r="E178" s="161">
        <f>K161</f>
        <v>3985586.64</v>
      </c>
      <c r="F178" s="223"/>
      <c r="H178" s="170"/>
      <c r="I178" s="172"/>
    </row>
    <row r="179" spans="1:12" x14ac:dyDescent="0.35">
      <c r="D179" s="146" t="s">
        <v>88</v>
      </c>
      <c r="E179" s="161">
        <f>+K164</f>
        <v>-188464669.41795403</v>
      </c>
      <c r="F179" s="223"/>
      <c r="G179" s="10"/>
      <c r="H179" s="170"/>
      <c r="I179" s="210"/>
      <c r="J179" s="172"/>
    </row>
    <row r="180" spans="1:12" x14ac:dyDescent="0.35">
      <c r="D180" s="140" t="s">
        <v>46</v>
      </c>
      <c r="E180" s="211">
        <f>SUM(E172:E179)</f>
        <v>2871106289.889327</v>
      </c>
      <c r="F180" s="224"/>
      <c r="G180" s="10"/>
      <c r="H180" s="170"/>
      <c r="I180" s="170"/>
      <c r="J180" s="212"/>
    </row>
    <row r="181" spans="1:12" x14ac:dyDescent="0.35">
      <c r="E181" s="129">
        <f>+E180-K165</f>
        <v>0</v>
      </c>
      <c r="F181" s="225"/>
    </row>
    <row r="182" spans="1:12" x14ac:dyDescent="0.35">
      <c r="A182" s="374" t="s">
        <v>126</v>
      </c>
      <c r="E182" s="213"/>
      <c r="F182" s="10"/>
    </row>
    <row r="183" spans="1:12" ht="15" customHeight="1" x14ac:dyDescent="0.35">
      <c r="A183" s="373" t="s">
        <v>114</v>
      </c>
    </row>
    <row r="184" spans="1:12" ht="32.4" customHeight="1" x14ac:dyDescent="0.35">
      <c r="A184" s="402" t="s">
        <v>125</v>
      </c>
      <c r="B184" s="402"/>
      <c r="C184" s="402"/>
      <c r="D184" s="402"/>
      <c r="E184" s="402"/>
      <c r="F184" s="402"/>
      <c r="G184" s="402"/>
      <c r="H184" s="402"/>
      <c r="I184" s="402"/>
      <c r="J184" s="402"/>
      <c r="K184" s="402"/>
      <c r="L184" s="402"/>
    </row>
    <row r="185" spans="1:12" x14ac:dyDescent="0.35">
      <c r="A185" s="373" t="s">
        <v>128</v>
      </c>
      <c r="D185" s="172"/>
      <c r="E185" s="214"/>
    </row>
    <row r="186" spans="1:12" x14ac:dyDescent="0.35">
      <c r="A186" s="373" t="s">
        <v>127</v>
      </c>
    </row>
    <row r="188" spans="1:12" x14ac:dyDescent="0.35">
      <c r="A188" s="373"/>
    </row>
  </sheetData>
  <mergeCells count="91">
    <mergeCell ref="A184:L184"/>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 ref="B11:B12"/>
    <mergeCell ref="K28:K43"/>
    <mergeCell ref="B46:B47"/>
    <mergeCell ref="D46:D47"/>
    <mergeCell ref="E46:E47"/>
    <mergeCell ref="F46:F47"/>
    <mergeCell ref="H46:H47"/>
    <mergeCell ref="I46:I47"/>
    <mergeCell ref="J46:J47"/>
    <mergeCell ref="K46:K47"/>
    <mergeCell ref="K48:K58"/>
    <mergeCell ref="B61:B62"/>
    <mergeCell ref="D61:D62"/>
    <mergeCell ref="E61:E62"/>
    <mergeCell ref="F61:F62"/>
    <mergeCell ref="H61:H62"/>
    <mergeCell ref="I61:I62"/>
    <mergeCell ref="J61:J62"/>
    <mergeCell ref="K61:K62"/>
    <mergeCell ref="K63:K73"/>
    <mergeCell ref="B76:B77"/>
    <mergeCell ref="D76:D77"/>
    <mergeCell ref="E76:E77"/>
    <mergeCell ref="F76:F77"/>
    <mergeCell ref="H76:H77"/>
    <mergeCell ref="I76:I77"/>
    <mergeCell ref="J76:J77"/>
    <mergeCell ref="K76:K77"/>
    <mergeCell ref="K78:K88"/>
    <mergeCell ref="B91:B92"/>
    <mergeCell ref="D91:D92"/>
    <mergeCell ref="E91:E92"/>
    <mergeCell ref="F91:F92"/>
    <mergeCell ref="H91:H92"/>
    <mergeCell ref="I91:I92"/>
    <mergeCell ref="J91:J92"/>
    <mergeCell ref="K91:K92"/>
    <mergeCell ref="K93:K103"/>
    <mergeCell ref="B106:B107"/>
    <mergeCell ref="D106:D107"/>
    <mergeCell ref="E106:E107"/>
    <mergeCell ref="F106:F107"/>
    <mergeCell ref="H106:H107"/>
    <mergeCell ref="I106:I107"/>
    <mergeCell ref="J106:J107"/>
    <mergeCell ref="K106:K107"/>
    <mergeCell ref="K108:K118"/>
    <mergeCell ref="B121:B122"/>
    <mergeCell ref="D121:D122"/>
    <mergeCell ref="E121:E122"/>
    <mergeCell ref="F121:F122"/>
    <mergeCell ref="H121:H122"/>
    <mergeCell ref="I121:I122"/>
    <mergeCell ref="J121:J122"/>
    <mergeCell ref="K121:K122"/>
    <mergeCell ref="K123:K133"/>
    <mergeCell ref="B136:B137"/>
    <mergeCell ref="D136:D137"/>
    <mergeCell ref="E136:E137"/>
    <mergeCell ref="F136:F137"/>
    <mergeCell ref="H136:H137"/>
    <mergeCell ref="I136:I137"/>
    <mergeCell ref="J136:J137"/>
    <mergeCell ref="K136:K137"/>
    <mergeCell ref="K153:K159"/>
    <mergeCell ref="D171:E171"/>
    <mergeCell ref="K138:K148"/>
    <mergeCell ref="B151:B152"/>
    <mergeCell ref="D151:D152"/>
    <mergeCell ref="E151:E152"/>
    <mergeCell ref="F151:F152"/>
    <mergeCell ref="H151:H152"/>
    <mergeCell ref="I151:I152"/>
    <mergeCell ref="J151:J152"/>
    <mergeCell ref="K151:K152"/>
  </mergeCells>
  <pageMargins left="0.196850393700787" right="0.196850393700787" top="0.39370078740157499" bottom="0.472441" header="0.196850393700787" footer="9.8425200000000004E-2"/>
  <pageSetup scale="20" orientation="landscape" r:id="rId1"/>
  <headerFooter>
    <oddHeader>&amp;R&amp;6&amp;K00-049Date: &amp;D
Time: &amp;T</oddHeader>
    <oddFooter>&amp;L&amp;6&amp;K00-049Path: &amp;Z
File: &amp;F
Tab: &amp;A&amp;R&amp;6&amp;K00-049Page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B8A49-DCC8-4BA0-986D-DE3F42AC6D24}">
  <dimension ref="A1:AA72"/>
  <sheetViews>
    <sheetView showGridLines="0" zoomScaleNormal="100" workbookViewId="0">
      <selection activeCell="I17" sqref="I17"/>
    </sheetView>
  </sheetViews>
  <sheetFormatPr defaultColWidth="9.08984375" defaultRowHeight="14.5" outlineLevelRow="1" x14ac:dyDescent="0.35"/>
  <cols>
    <col min="1" max="1" width="9.08984375" style="227"/>
    <col min="2" max="2" width="43.08984375" style="227" customWidth="1"/>
    <col min="3" max="3" width="7.08984375" style="227" customWidth="1"/>
    <col min="4" max="4" width="10.08984375" style="227" customWidth="1"/>
    <col min="5" max="5" width="8.6328125" style="227" bestFit="1" customWidth="1"/>
    <col min="6" max="6" width="20.08984375" style="227" customWidth="1"/>
    <col min="7" max="7" width="14.54296875" style="227" customWidth="1"/>
    <col min="8" max="10" width="17.453125" style="227" customWidth="1"/>
    <col min="11" max="11" width="21.08984375" style="227" customWidth="1"/>
    <col min="12" max="12" width="16.54296875" style="227" customWidth="1"/>
    <col min="13" max="13" width="12.453125" style="227" bestFit="1" customWidth="1"/>
    <col min="14" max="14" width="16.90625" style="227" bestFit="1" customWidth="1"/>
    <col min="15" max="15" width="14" style="227" bestFit="1" customWidth="1"/>
    <col min="16" max="16" width="15.6328125" style="227" bestFit="1" customWidth="1"/>
    <col min="17" max="16384" width="9.08984375" style="227"/>
  </cols>
  <sheetData>
    <row r="1" spans="1:27" x14ac:dyDescent="0.35">
      <c r="B1" s="228"/>
    </row>
    <row r="2" spans="1:27" x14ac:dyDescent="0.35">
      <c r="A2" s="229"/>
      <c r="B2" s="229"/>
      <c r="C2" s="229"/>
      <c r="D2" s="229"/>
      <c r="E2" s="229"/>
      <c r="K2" s="230" t="s">
        <v>0</v>
      </c>
      <c r="L2" s="5" t="s">
        <v>89</v>
      </c>
    </row>
    <row r="3" spans="1:27" ht="18" x14ac:dyDescent="0.35">
      <c r="A3" s="229"/>
      <c r="C3" s="231"/>
      <c r="D3" s="231"/>
      <c r="E3" s="231"/>
      <c r="F3" s="231"/>
      <c r="G3" s="231"/>
      <c r="H3" s="231"/>
      <c r="I3" s="231"/>
      <c r="J3" s="231"/>
      <c r="K3" s="230" t="s">
        <v>1</v>
      </c>
      <c r="L3" s="7" t="s">
        <v>90</v>
      </c>
    </row>
    <row r="4" spans="1:27" x14ac:dyDescent="0.35">
      <c r="B4" s="410" t="s">
        <v>2</v>
      </c>
      <c r="C4" s="410"/>
      <c r="D4" s="410"/>
      <c r="E4" s="410"/>
      <c r="F4" s="410"/>
      <c r="G4" s="410"/>
      <c r="H4" s="410"/>
      <c r="I4" s="410"/>
      <c r="K4" s="230" t="s">
        <v>3</v>
      </c>
      <c r="L4" s="7">
        <v>3</v>
      </c>
    </row>
    <row r="5" spans="1:27" ht="18" customHeight="1" x14ac:dyDescent="0.35">
      <c r="B5" s="410"/>
      <c r="C5" s="410"/>
      <c r="D5" s="410"/>
      <c r="E5" s="410"/>
      <c r="F5" s="410"/>
      <c r="G5" s="410"/>
      <c r="H5" s="410"/>
      <c r="I5" s="410"/>
      <c r="J5" s="231"/>
      <c r="K5" s="230" t="s">
        <v>4</v>
      </c>
      <c r="L5" s="7">
        <v>1</v>
      </c>
    </row>
    <row r="6" spans="1:27" ht="15" customHeight="1" x14ac:dyDescent="0.35">
      <c r="B6" s="410"/>
      <c r="C6" s="410"/>
      <c r="D6" s="410"/>
      <c r="E6" s="410"/>
      <c r="F6" s="410"/>
      <c r="G6" s="410"/>
      <c r="H6" s="410"/>
      <c r="I6" s="410"/>
      <c r="J6" s="231"/>
      <c r="K6" s="230" t="s">
        <v>5</v>
      </c>
      <c r="L6" s="5" t="s">
        <v>118</v>
      </c>
    </row>
    <row r="7" spans="1:27" x14ac:dyDescent="0.35">
      <c r="B7" s="232"/>
      <c r="K7" s="230"/>
      <c r="L7" s="233"/>
    </row>
    <row r="8" spans="1:27" x14ac:dyDescent="0.35">
      <c r="B8" s="232"/>
      <c r="K8" s="230" t="s">
        <v>6</v>
      </c>
      <c r="L8" s="5" t="s">
        <v>91</v>
      </c>
    </row>
    <row r="9" spans="1:27" x14ac:dyDescent="0.35">
      <c r="B9" s="232"/>
    </row>
    <row r="10" spans="1:27" ht="15" thickBot="1" x14ac:dyDescent="0.4">
      <c r="A10" s="234"/>
      <c r="B10" s="235"/>
      <c r="C10" s="236"/>
      <c r="D10" s="14"/>
      <c r="E10" s="14"/>
      <c r="F10" s="14"/>
      <c r="G10" s="234"/>
      <c r="H10" s="234"/>
      <c r="I10" s="234"/>
      <c r="J10" s="234"/>
      <c r="K10" s="234"/>
      <c r="L10" s="14"/>
      <c r="Q10" s="15"/>
      <c r="R10" s="15"/>
      <c r="S10" s="15"/>
      <c r="T10" s="15"/>
      <c r="U10" s="15"/>
      <c r="V10" s="15"/>
      <c r="Y10" s="237"/>
      <c r="Z10" s="237"/>
      <c r="AA10" s="237"/>
    </row>
    <row r="11" spans="1:27" ht="15.5" x14ac:dyDescent="0.35">
      <c r="A11" s="238"/>
      <c r="B11" s="239"/>
      <c r="C11" s="15"/>
      <c r="D11" s="15"/>
      <c r="E11" s="15"/>
      <c r="F11" s="15"/>
      <c r="G11" s="237"/>
      <c r="H11" s="15"/>
      <c r="I11" s="15"/>
      <c r="J11" s="15"/>
      <c r="K11" s="15"/>
      <c r="L11" s="240"/>
      <c r="M11" s="241"/>
      <c r="N11" s="239"/>
      <c r="O11" s="15"/>
      <c r="P11" s="15"/>
      <c r="Q11" s="15"/>
      <c r="R11" s="15"/>
      <c r="S11" s="15"/>
      <c r="T11" s="15"/>
      <c r="U11" s="15"/>
      <c r="V11" s="15"/>
      <c r="Y11" s="237"/>
      <c r="Z11" s="237"/>
      <c r="AA11" s="237"/>
    </row>
    <row r="12" spans="1:27" ht="15.5" x14ac:dyDescent="0.35">
      <c r="A12" s="240" t="s">
        <v>7</v>
      </c>
      <c r="B12" s="241" t="s">
        <v>8</v>
      </c>
      <c r="C12" s="239"/>
      <c r="D12" s="15"/>
      <c r="E12" s="15"/>
      <c r="F12" s="15"/>
      <c r="G12" s="237"/>
      <c r="H12" s="15"/>
      <c r="I12" s="15"/>
      <c r="J12" s="15"/>
      <c r="K12" s="15"/>
      <c r="L12" s="240"/>
      <c r="M12" s="241"/>
      <c r="N12" s="239"/>
      <c r="O12" s="15"/>
      <c r="P12" s="15"/>
      <c r="Q12" s="15"/>
      <c r="R12" s="15"/>
      <c r="S12" s="15"/>
      <c r="T12" s="15"/>
      <c r="U12" s="15"/>
      <c r="V12" s="15"/>
      <c r="Y12" s="237"/>
      <c r="Z12" s="237"/>
      <c r="AA12" s="237"/>
    </row>
    <row r="13" spans="1:27" ht="16" thickBot="1" x14ac:dyDescent="0.4">
      <c r="A13" s="238"/>
      <c r="B13" s="239"/>
      <c r="C13" s="15"/>
      <c r="D13" s="15"/>
      <c r="E13" s="15"/>
      <c r="F13" s="15"/>
      <c r="G13" s="237"/>
      <c r="H13" s="15"/>
      <c r="I13" s="15"/>
      <c r="J13" s="15"/>
      <c r="K13" s="15"/>
      <c r="L13" s="240"/>
      <c r="M13" s="241"/>
      <c r="N13" s="239"/>
      <c r="O13" s="15"/>
      <c r="P13" s="15"/>
      <c r="Q13" s="15"/>
      <c r="R13" s="15"/>
      <c r="S13" s="15"/>
      <c r="T13" s="15"/>
      <c r="U13" s="15"/>
      <c r="V13" s="15"/>
      <c r="Y13" s="237"/>
      <c r="Z13" s="237"/>
      <c r="AA13" s="237"/>
    </row>
    <row r="14" spans="1:27" ht="15" thickBot="1" x14ac:dyDescent="0.4">
      <c r="A14" s="237"/>
      <c r="B14" s="237" t="s">
        <v>9</v>
      </c>
      <c r="C14" s="237"/>
      <c r="D14" s="237"/>
      <c r="E14" s="237"/>
      <c r="F14" s="237"/>
      <c r="G14" s="242"/>
      <c r="H14" s="243"/>
      <c r="J14" s="244"/>
      <c r="K14" s="244"/>
      <c r="N14" s="245"/>
      <c r="O14" s="245"/>
      <c r="P14" s="237"/>
    </row>
    <row r="15" spans="1:27" x14ac:dyDescent="0.35">
      <c r="A15" s="240"/>
      <c r="B15" s="246" t="s">
        <v>10</v>
      </c>
      <c r="C15" s="237" t="s">
        <v>11</v>
      </c>
      <c r="D15" s="237"/>
      <c r="E15" s="237"/>
      <c r="F15" s="237"/>
      <c r="G15" s="247" t="s">
        <v>12</v>
      </c>
      <c r="H15" s="248" t="s">
        <v>13</v>
      </c>
      <c r="J15" s="249"/>
      <c r="K15" s="249"/>
      <c r="N15" s="245"/>
      <c r="O15" s="245"/>
      <c r="P15" s="237"/>
    </row>
    <row r="16" spans="1:27" ht="15" thickBot="1" x14ac:dyDescent="0.4">
      <c r="A16" s="237"/>
      <c r="B16" s="250"/>
      <c r="C16" s="237"/>
      <c r="D16" s="237"/>
      <c r="E16" s="237"/>
      <c r="F16" s="237"/>
      <c r="G16" s="251"/>
      <c r="H16" s="252"/>
      <c r="J16" s="249"/>
      <c r="K16" s="249"/>
      <c r="N16" s="245"/>
      <c r="O16" s="245"/>
      <c r="P16" s="237"/>
    </row>
    <row r="17" spans="1:16" ht="29.25" customHeight="1" x14ac:dyDescent="0.35">
      <c r="A17" s="237"/>
      <c r="B17" s="253" t="s">
        <v>14</v>
      </c>
      <c r="C17" s="411" t="s">
        <v>15</v>
      </c>
      <c r="D17" s="412"/>
      <c r="E17" s="413"/>
      <c r="F17" s="254"/>
      <c r="G17" s="36">
        <v>61.900262640000001</v>
      </c>
      <c r="H17" s="37">
        <f>G17</f>
        <v>61.900262640000001</v>
      </c>
      <c r="I17" s="376"/>
      <c r="J17" s="255"/>
      <c r="K17" s="255"/>
      <c r="N17" s="237"/>
      <c r="O17" s="237"/>
      <c r="P17" s="237"/>
    </row>
    <row r="18" spans="1:16" ht="32.25" customHeight="1" x14ac:dyDescent="0.35">
      <c r="A18" s="237"/>
      <c r="B18" s="253" t="s">
        <v>16</v>
      </c>
      <c r="C18" s="411" t="s">
        <v>17</v>
      </c>
      <c r="D18" s="412"/>
      <c r="E18" s="413"/>
      <c r="F18" s="256"/>
      <c r="G18" s="40">
        <v>41.42956032</v>
      </c>
      <c r="H18" s="41">
        <f>G18</f>
        <v>41.42956032</v>
      </c>
      <c r="J18" s="255"/>
      <c r="K18" s="255"/>
      <c r="N18" s="237"/>
      <c r="O18" s="237"/>
      <c r="P18" s="237"/>
    </row>
    <row r="19" spans="1:16" x14ac:dyDescent="0.35">
      <c r="A19" s="237"/>
      <c r="B19" s="253" t="s">
        <v>18</v>
      </c>
      <c r="C19" s="414"/>
      <c r="D19" s="415"/>
      <c r="E19" s="416"/>
      <c r="F19" s="256"/>
      <c r="G19" s="257"/>
      <c r="H19" s="41"/>
      <c r="J19" s="258"/>
      <c r="K19" s="255"/>
      <c r="N19" s="237"/>
      <c r="O19" s="237"/>
      <c r="P19" s="237"/>
    </row>
    <row r="20" spans="1:16" ht="40.65" customHeight="1" x14ac:dyDescent="0.35">
      <c r="A20" s="237"/>
      <c r="B20" s="259" t="s">
        <v>19</v>
      </c>
      <c r="C20" s="411" t="s">
        <v>20</v>
      </c>
      <c r="D20" s="412"/>
      <c r="E20" s="413"/>
      <c r="F20" s="256"/>
      <c r="G20" s="260">
        <f>SUM(G17:G18)</f>
        <v>103.32982296</v>
      </c>
      <c r="H20" s="261">
        <f>SUM(H17:H18)</f>
        <v>103.32982296</v>
      </c>
      <c r="J20" s="262"/>
      <c r="K20" s="262"/>
      <c r="N20" s="237"/>
      <c r="O20" s="237"/>
      <c r="P20" s="237"/>
    </row>
    <row r="21" spans="1:16" ht="15" thickBot="1" x14ac:dyDescent="0.4">
      <c r="A21" s="234"/>
      <c r="B21" s="234"/>
      <c r="C21" s="234"/>
      <c r="D21" s="234"/>
      <c r="E21" s="234"/>
      <c r="F21" s="234"/>
      <c r="G21" s="234"/>
      <c r="H21" s="234"/>
      <c r="I21" s="234"/>
      <c r="J21" s="234"/>
      <c r="K21" s="234"/>
      <c r="L21" s="234"/>
      <c r="M21" s="237"/>
      <c r="N21" s="237"/>
      <c r="O21" s="237"/>
      <c r="P21" s="237"/>
    </row>
    <row r="22" spans="1:16" x14ac:dyDescent="0.35">
      <c r="A22" s="237"/>
      <c r="B22" s="237"/>
      <c r="C22" s="237"/>
      <c r="D22" s="237"/>
      <c r="E22" s="237"/>
      <c r="F22" s="237"/>
      <c r="G22" s="237"/>
      <c r="H22" s="237"/>
      <c r="I22" s="237"/>
      <c r="J22" s="237"/>
      <c r="K22" s="237"/>
      <c r="L22" s="237"/>
      <c r="M22" s="237"/>
      <c r="N22" s="237"/>
      <c r="O22" s="237"/>
      <c r="P22" s="237"/>
    </row>
    <row r="23" spans="1:16" ht="15.75" customHeight="1" outlineLevel="1" x14ac:dyDescent="0.35">
      <c r="A23" s="240" t="s">
        <v>21</v>
      </c>
      <c r="B23" s="241" t="s">
        <v>22</v>
      </c>
      <c r="C23" s="237"/>
      <c r="D23" s="237"/>
      <c r="E23" s="237"/>
      <c r="F23" s="237"/>
      <c r="G23" s="237"/>
      <c r="H23" s="237"/>
      <c r="I23" s="237"/>
      <c r="J23" s="237"/>
      <c r="K23" s="237"/>
      <c r="L23" s="237"/>
      <c r="M23" s="237"/>
      <c r="N23" s="237"/>
      <c r="O23" s="237"/>
      <c r="P23" s="237"/>
    </row>
    <row r="24" spans="1:16" ht="15" customHeight="1" outlineLevel="1" x14ac:dyDescent="0.35">
      <c r="A24" s="237"/>
      <c r="B24" s="263" t="s">
        <v>23</v>
      </c>
      <c r="C24" s="237"/>
      <c r="D24" s="237"/>
      <c r="E24" s="237"/>
      <c r="F24" s="237"/>
      <c r="G24" s="237"/>
      <c r="H24" s="237"/>
      <c r="I24" s="237"/>
      <c r="J24" s="237"/>
      <c r="K24" s="237"/>
      <c r="L24" s="237"/>
      <c r="M24" s="237"/>
      <c r="N24" s="237"/>
      <c r="O24" s="237"/>
      <c r="P24" s="237"/>
    </row>
    <row r="25" spans="1:16" ht="15" customHeight="1" outlineLevel="1" x14ac:dyDescent="0.35">
      <c r="A25" s="237"/>
      <c r="B25" s="263"/>
      <c r="C25" s="237"/>
      <c r="D25" s="237"/>
      <c r="E25" s="237"/>
      <c r="F25" s="237"/>
      <c r="G25" s="237"/>
      <c r="H25" s="237"/>
      <c r="I25" s="237"/>
      <c r="J25" s="237"/>
      <c r="K25" s="237"/>
      <c r="L25" s="237"/>
      <c r="M25" s="237"/>
      <c r="N25" s="237"/>
      <c r="O25" s="237"/>
      <c r="P25" s="237"/>
    </row>
    <row r="26" spans="1:16" ht="15" customHeight="1" outlineLevel="1" x14ac:dyDescent="0.35">
      <c r="A26" s="237"/>
      <c r="B26" s="264" t="s">
        <v>24</v>
      </c>
      <c r="E26" s="265"/>
      <c r="F26" s="266"/>
      <c r="G26" s="409" t="s">
        <v>110</v>
      </c>
      <c r="H26" s="409"/>
      <c r="I26" s="409"/>
      <c r="J26" s="409"/>
      <c r="K26" s="409"/>
      <c r="L26" s="409"/>
      <c r="M26" s="237"/>
      <c r="N26" s="237"/>
      <c r="O26" s="237"/>
      <c r="P26" s="237"/>
    </row>
    <row r="27" spans="1:16" ht="15" customHeight="1" outlineLevel="1" x14ac:dyDescent="0.35">
      <c r="A27" s="237"/>
      <c r="B27" s="267" t="s">
        <v>25</v>
      </c>
      <c r="C27" s="268"/>
      <c r="D27" s="268" t="s">
        <v>26</v>
      </c>
      <c r="E27" s="269" t="s">
        <v>27</v>
      </c>
      <c r="F27" s="270"/>
      <c r="G27" s="270"/>
      <c r="H27" s="270"/>
      <c r="I27" s="270"/>
      <c r="J27" s="270"/>
      <c r="K27" s="270"/>
      <c r="L27" s="270"/>
      <c r="M27" s="237"/>
      <c r="N27" s="237"/>
      <c r="O27" s="237"/>
      <c r="P27" s="237"/>
    </row>
    <row r="28" spans="1:16" ht="42.75" customHeight="1" outlineLevel="1" x14ac:dyDescent="0.35">
      <c r="A28" s="237"/>
      <c r="B28" s="271" t="s">
        <v>28</v>
      </c>
      <c r="C28" s="272" t="s">
        <v>29</v>
      </c>
      <c r="D28" s="272" t="s">
        <v>30</v>
      </c>
      <c r="E28" s="273" t="s">
        <v>30</v>
      </c>
      <c r="F28" s="274" t="s">
        <v>31</v>
      </c>
      <c r="G28" s="274"/>
      <c r="H28" s="274" t="s">
        <v>32</v>
      </c>
      <c r="I28" s="274" t="s">
        <v>33</v>
      </c>
      <c r="J28" s="274" t="s">
        <v>34</v>
      </c>
      <c r="K28" s="274" t="s">
        <v>35</v>
      </c>
      <c r="L28" s="275" t="s">
        <v>36</v>
      </c>
      <c r="M28" s="237"/>
      <c r="N28" s="237"/>
      <c r="O28" s="237"/>
      <c r="P28" s="237"/>
    </row>
    <row r="29" spans="1:16" ht="15" customHeight="1" outlineLevel="1" x14ac:dyDescent="0.35">
      <c r="A29" s="237"/>
      <c r="B29" s="61" t="s">
        <v>37</v>
      </c>
      <c r="C29" s="276" t="s">
        <v>38</v>
      </c>
      <c r="D29" s="276">
        <v>4006</v>
      </c>
      <c r="E29" s="277">
        <v>4705</v>
      </c>
      <c r="F29" s="64">
        <v>0</v>
      </c>
      <c r="G29" s="65"/>
      <c r="H29" s="64">
        <v>63745855.907116905</v>
      </c>
      <c r="I29" s="64">
        <v>5140106113.6673851</v>
      </c>
      <c r="J29" s="66">
        <f t="shared" ref="J29:J39" si="0">+$G$17/1000</f>
        <v>6.1900262640000002E-2</v>
      </c>
      <c r="K29" s="66">
        <f t="shared" ref="K29:K39" si="1">+$H$20/1000</f>
        <v>0.10332982296</v>
      </c>
      <c r="L29" s="278">
        <f t="shared" ref="L29:L39" si="2">(+F29+H29)*J29+(I29*K29)</f>
        <v>535072139.94372666</v>
      </c>
      <c r="M29" s="237"/>
      <c r="N29" s="279"/>
      <c r="O29" s="280"/>
      <c r="P29" s="280"/>
    </row>
    <row r="30" spans="1:16" ht="15" customHeight="1" outlineLevel="1" x14ac:dyDescent="0.35">
      <c r="A30" s="237"/>
      <c r="B30" s="61" t="s">
        <v>39</v>
      </c>
      <c r="C30" s="276" t="s">
        <v>38</v>
      </c>
      <c r="D30" s="276">
        <v>4006</v>
      </c>
      <c r="E30" s="277">
        <v>4705</v>
      </c>
      <c r="F30" s="64">
        <v>0</v>
      </c>
      <c r="G30" s="65"/>
      <c r="H30" s="64">
        <v>446188.71050323633</v>
      </c>
      <c r="I30" s="64">
        <v>330311505.64736164</v>
      </c>
      <c r="J30" s="66">
        <f t="shared" si="0"/>
        <v>6.1900262640000002E-2</v>
      </c>
      <c r="K30" s="66">
        <f t="shared" si="1"/>
        <v>0.10332982296</v>
      </c>
      <c r="L30" s="278">
        <f t="shared" si="2"/>
        <v>34158648.598560072</v>
      </c>
      <c r="M30" s="237"/>
      <c r="N30" s="279"/>
      <c r="O30" s="280"/>
      <c r="P30" s="280"/>
    </row>
    <row r="31" spans="1:16" ht="15" customHeight="1" outlineLevel="1" x14ac:dyDescent="0.35">
      <c r="A31" s="237"/>
      <c r="B31" s="61" t="s">
        <v>40</v>
      </c>
      <c r="C31" s="276" t="s">
        <v>38</v>
      </c>
      <c r="D31" s="276">
        <v>4010</v>
      </c>
      <c r="E31" s="277">
        <v>4705</v>
      </c>
      <c r="F31" s="64">
        <v>303565.23203817429</v>
      </c>
      <c r="G31" s="65"/>
      <c r="H31" s="64">
        <v>316794416.70284051</v>
      </c>
      <c r="I31" s="64">
        <v>2031742563.0111389</v>
      </c>
      <c r="J31" s="66">
        <f t="shared" si="0"/>
        <v>6.1900262640000002E-2</v>
      </c>
      <c r="K31" s="66">
        <f t="shared" si="1"/>
        <v>0.10332982296</v>
      </c>
      <c r="L31" s="278">
        <f t="shared" si="2"/>
        <v>229568047.70062059</v>
      </c>
      <c r="M31" s="237"/>
      <c r="N31" s="279"/>
      <c r="O31" s="280"/>
      <c r="P31" s="280"/>
    </row>
    <row r="32" spans="1:16" ht="15" customHeight="1" outlineLevel="1" x14ac:dyDescent="0.35">
      <c r="A32" s="237"/>
      <c r="B32" s="61" t="s">
        <v>41</v>
      </c>
      <c r="C32" s="276" t="s">
        <v>38</v>
      </c>
      <c r="D32" s="276">
        <v>4035</v>
      </c>
      <c r="E32" s="277">
        <v>4705</v>
      </c>
      <c r="F32" s="64">
        <v>670469759.44939017</v>
      </c>
      <c r="G32" s="65"/>
      <c r="H32" s="64">
        <v>5414495008.3161335</v>
      </c>
      <c r="I32" s="64">
        <v>3157561148.3145256</v>
      </c>
      <c r="J32" s="66">
        <f t="shared" si="0"/>
        <v>6.1900262640000002E-2</v>
      </c>
      <c r="K32" s="66">
        <f t="shared" si="1"/>
        <v>0.10332982296</v>
      </c>
      <c r="L32" s="278">
        <f t="shared" si="2"/>
        <v>702931151.72054672</v>
      </c>
      <c r="M32" s="237"/>
      <c r="N32" s="279"/>
      <c r="O32" s="280"/>
      <c r="P32" s="280"/>
    </row>
    <row r="33" spans="1:16" ht="15" customHeight="1" outlineLevel="1" x14ac:dyDescent="0.35">
      <c r="A33" s="237"/>
      <c r="B33" s="61" t="s">
        <v>42</v>
      </c>
      <c r="C33" s="276" t="s">
        <v>38</v>
      </c>
      <c r="D33" s="276">
        <v>4035</v>
      </c>
      <c r="E33" s="277">
        <v>4705</v>
      </c>
      <c r="F33" s="64">
        <v>3528486846.4092822</v>
      </c>
      <c r="G33" s="65"/>
      <c r="H33" s="64">
        <v>700908525.53404617</v>
      </c>
      <c r="I33" s="64">
        <v>115242337.31231804</v>
      </c>
      <c r="J33" s="66">
        <f t="shared" si="0"/>
        <v>6.1900262640000002E-2</v>
      </c>
      <c r="K33" s="66">
        <f t="shared" si="1"/>
        <v>0.10332982296</v>
      </c>
      <c r="L33" s="278">
        <f t="shared" si="2"/>
        <v>273708654.64367092</v>
      </c>
      <c r="M33" s="237"/>
      <c r="N33" s="279"/>
      <c r="O33" s="280"/>
      <c r="P33" s="280"/>
    </row>
    <row r="34" spans="1:16" ht="15" customHeight="1" outlineLevel="1" x14ac:dyDescent="0.35">
      <c r="A34" s="237"/>
      <c r="B34" s="61" t="s">
        <v>43</v>
      </c>
      <c r="C34" s="276" t="s">
        <v>38</v>
      </c>
      <c r="D34" s="276">
        <v>4020</v>
      </c>
      <c r="E34" s="277">
        <v>4705</v>
      </c>
      <c r="F34" s="64">
        <v>1582915202.8319974</v>
      </c>
      <c r="G34" s="65"/>
      <c r="H34" s="64">
        <v>211997940.4794853</v>
      </c>
      <c r="I34" s="64">
        <v>3.1437733415838783E-2</v>
      </c>
      <c r="J34" s="66">
        <f t="shared" si="0"/>
        <v>6.1900262640000002E-2</v>
      </c>
      <c r="K34" s="66">
        <f t="shared" si="1"/>
        <v>0.10332982296</v>
      </c>
      <c r="L34" s="278">
        <f t="shared" si="2"/>
        <v>111105594.99021719</v>
      </c>
      <c r="M34" s="237"/>
      <c r="N34" s="279"/>
      <c r="O34" s="280"/>
      <c r="P34" s="280"/>
    </row>
    <row r="35" spans="1:16" ht="15" customHeight="1" outlineLevel="1" x14ac:dyDescent="0.35">
      <c r="A35" s="237"/>
      <c r="B35" s="61" t="s">
        <v>44</v>
      </c>
      <c r="C35" s="276" t="s">
        <v>38</v>
      </c>
      <c r="D35" s="276">
        <v>4025</v>
      </c>
      <c r="E35" s="277">
        <v>4705</v>
      </c>
      <c r="F35" s="64">
        <v>0</v>
      </c>
      <c r="G35" s="65"/>
      <c r="H35" s="64">
        <v>107448007.85621496</v>
      </c>
      <c r="I35" s="64">
        <v>0</v>
      </c>
      <c r="J35" s="66">
        <f t="shared" si="0"/>
        <v>6.1900262640000002E-2</v>
      </c>
      <c r="K35" s="66">
        <f t="shared" si="1"/>
        <v>0.10332982296</v>
      </c>
      <c r="L35" s="278">
        <f t="shared" si="2"/>
        <v>6651059.906444489</v>
      </c>
      <c r="M35" s="237"/>
      <c r="N35" s="279"/>
      <c r="O35" s="280"/>
      <c r="P35" s="280"/>
    </row>
    <row r="36" spans="1:16" ht="15" customHeight="1" outlineLevel="1" x14ac:dyDescent="0.35">
      <c r="A36" s="237"/>
      <c r="B36" s="61" t="s">
        <v>45</v>
      </c>
      <c r="C36" s="276" t="s">
        <v>38</v>
      </c>
      <c r="D36" s="276">
        <v>4025</v>
      </c>
      <c r="E36" s="277">
        <v>4705</v>
      </c>
      <c r="F36" s="64">
        <v>0</v>
      </c>
      <c r="G36" s="65"/>
      <c r="H36" s="64">
        <v>27591.927698841861</v>
      </c>
      <c r="I36" s="64">
        <v>43479195.05049637</v>
      </c>
      <c r="J36" s="66">
        <f t="shared" si="0"/>
        <v>6.1900262640000002E-2</v>
      </c>
      <c r="K36" s="66">
        <f t="shared" si="1"/>
        <v>0.10332982296</v>
      </c>
      <c r="L36" s="278">
        <f t="shared" si="2"/>
        <v>4494405.4745824002</v>
      </c>
      <c r="M36" s="237"/>
      <c r="N36" s="279"/>
      <c r="O36" s="280"/>
      <c r="P36" s="280"/>
    </row>
    <row r="37" spans="1:16" ht="15" customHeight="1" outlineLevel="1" x14ac:dyDescent="0.35">
      <c r="A37" s="237"/>
      <c r="B37" s="61"/>
      <c r="C37" s="276" t="s">
        <v>38</v>
      </c>
      <c r="D37" s="276">
        <v>4025</v>
      </c>
      <c r="E37" s="277">
        <v>4705</v>
      </c>
      <c r="F37" s="64"/>
      <c r="G37" s="65"/>
      <c r="H37" s="64"/>
      <c r="I37" s="64"/>
      <c r="J37" s="66">
        <f t="shared" si="0"/>
        <v>6.1900262640000002E-2</v>
      </c>
      <c r="K37" s="66">
        <f t="shared" si="1"/>
        <v>0.10332982296</v>
      </c>
      <c r="L37" s="278">
        <f t="shared" si="2"/>
        <v>0</v>
      </c>
      <c r="M37" s="237"/>
      <c r="N37" s="279"/>
      <c r="O37" s="280"/>
      <c r="P37" s="280"/>
    </row>
    <row r="38" spans="1:16" ht="15" customHeight="1" outlineLevel="1" x14ac:dyDescent="0.35">
      <c r="A38" s="237"/>
      <c r="B38" s="61"/>
      <c r="C38" s="276" t="s">
        <v>38</v>
      </c>
      <c r="D38" s="276">
        <v>4025</v>
      </c>
      <c r="E38" s="277">
        <v>4705</v>
      </c>
      <c r="F38" s="64"/>
      <c r="G38" s="65"/>
      <c r="H38" s="64"/>
      <c r="I38" s="64"/>
      <c r="J38" s="66">
        <f t="shared" si="0"/>
        <v>6.1900262640000002E-2</v>
      </c>
      <c r="K38" s="66">
        <f t="shared" si="1"/>
        <v>0.10332982296</v>
      </c>
      <c r="L38" s="278">
        <f t="shared" si="2"/>
        <v>0</v>
      </c>
      <c r="M38" s="237"/>
      <c r="N38" s="279"/>
      <c r="O38" s="280"/>
      <c r="P38" s="280"/>
    </row>
    <row r="39" spans="1:16" ht="15" customHeight="1" outlineLevel="1" x14ac:dyDescent="0.35">
      <c r="A39" s="237"/>
      <c r="B39" s="61"/>
      <c r="C39" s="276" t="s">
        <v>38</v>
      </c>
      <c r="D39" s="276">
        <v>4025</v>
      </c>
      <c r="E39" s="277">
        <v>4705</v>
      </c>
      <c r="F39" s="64"/>
      <c r="G39" s="65"/>
      <c r="H39" s="64"/>
      <c r="I39" s="64"/>
      <c r="J39" s="66">
        <f t="shared" si="0"/>
        <v>6.1900262640000002E-2</v>
      </c>
      <c r="K39" s="66">
        <f t="shared" si="1"/>
        <v>0.10332982296</v>
      </c>
      <c r="L39" s="278">
        <f t="shared" si="2"/>
        <v>0</v>
      </c>
      <c r="M39" s="237"/>
      <c r="N39" s="279"/>
      <c r="O39" s="280"/>
      <c r="P39" s="280"/>
    </row>
    <row r="40" spans="1:16" ht="15" customHeight="1" outlineLevel="1" x14ac:dyDescent="0.35">
      <c r="A40" s="237"/>
      <c r="B40" s="281" t="s">
        <v>46</v>
      </c>
      <c r="C40" s="282"/>
      <c r="D40" s="283"/>
      <c r="E40" s="284"/>
      <c r="F40" s="285">
        <f>SUM(F29:F39)</f>
        <v>5782175373.9227085</v>
      </c>
      <c r="G40" s="75"/>
      <c r="H40" s="285">
        <f>SUM(H29:H39)</f>
        <v>6815863535.4340391</v>
      </c>
      <c r="I40" s="285">
        <f>SUM(I29:I39)</f>
        <v>10818442863.034664</v>
      </c>
      <c r="J40" s="286"/>
      <c r="K40" s="285"/>
      <c r="L40" s="287">
        <f>SUM(L29:L39)</f>
        <v>1897689702.978369</v>
      </c>
      <c r="M40" s="237"/>
      <c r="N40" s="279"/>
      <c r="O40" s="280"/>
      <c r="P40" s="280"/>
    </row>
    <row r="41" spans="1:16" ht="15" customHeight="1" outlineLevel="1" x14ac:dyDescent="0.35">
      <c r="A41" s="237"/>
      <c r="B41" s="263"/>
      <c r="C41" s="237"/>
      <c r="D41" s="237"/>
      <c r="E41" s="237"/>
      <c r="F41" s="288"/>
      <c r="G41" s="237"/>
      <c r="H41" s="79"/>
      <c r="I41" s="237"/>
      <c r="J41" s="237"/>
      <c r="K41" s="237"/>
      <c r="L41" s="237"/>
      <c r="M41" s="237"/>
      <c r="N41" s="237"/>
      <c r="O41" s="237"/>
      <c r="P41" s="237"/>
    </row>
    <row r="42" spans="1:16" ht="15" customHeight="1" outlineLevel="1" x14ac:dyDescent="0.35">
      <c r="A42" s="237"/>
      <c r="B42" s="250"/>
      <c r="C42" s="237"/>
      <c r="D42" s="237"/>
      <c r="E42" s="237"/>
      <c r="F42" s="289"/>
      <c r="G42" s="289"/>
      <c r="H42" s="237"/>
      <c r="I42" s="237"/>
      <c r="J42" s="237"/>
      <c r="K42" s="237"/>
      <c r="L42" s="237"/>
      <c r="M42" s="237"/>
      <c r="N42" s="237"/>
      <c r="O42" s="237"/>
      <c r="P42" s="237"/>
    </row>
    <row r="43" spans="1:16" ht="15.75" customHeight="1" outlineLevel="1" x14ac:dyDescent="0.35">
      <c r="A43" s="237"/>
      <c r="B43" s="264" t="s">
        <v>47</v>
      </c>
      <c r="E43" s="265"/>
      <c r="F43" s="290"/>
      <c r="G43" s="409">
        <v>2026</v>
      </c>
      <c r="H43" s="409"/>
      <c r="I43" s="409"/>
      <c r="J43" s="409"/>
      <c r="K43" s="409"/>
      <c r="L43" s="409"/>
      <c r="M43" s="237"/>
      <c r="N43" s="237"/>
      <c r="O43" s="237"/>
      <c r="P43" s="237"/>
    </row>
    <row r="44" spans="1:16" ht="15" customHeight="1" outlineLevel="1" x14ac:dyDescent="0.35">
      <c r="A44" s="237"/>
      <c r="B44" s="267" t="s">
        <v>25</v>
      </c>
      <c r="C44" s="272"/>
      <c r="D44" s="268" t="s">
        <v>26</v>
      </c>
      <c r="E44" s="269" t="s">
        <v>27</v>
      </c>
      <c r="F44" s="291"/>
      <c r="G44" s="292" t="s">
        <v>48</v>
      </c>
      <c r="H44" s="293"/>
      <c r="I44" s="293"/>
      <c r="J44" s="294"/>
      <c r="K44" s="295" t="s">
        <v>49</v>
      </c>
      <c r="L44" s="296" t="s">
        <v>36</v>
      </c>
      <c r="M44" s="237"/>
      <c r="N44" s="237"/>
      <c r="O44" s="237"/>
      <c r="P44" s="237"/>
    </row>
    <row r="45" spans="1:16" ht="15" customHeight="1" outlineLevel="1" x14ac:dyDescent="0.35">
      <c r="A45" s="237"/>
      <c r="B45" s="61" t="str">
        <f>+B31</f>
        <v>GS&lt;50 kW</v>
      </c>
      <c r="C45" s="276"/>
      <c r="D45" s="276">
        <f>+D32</f>
        <v>4035</v>
      </c>
      <c r="E45" s="277">
        <v>4707</v>
      </c>
      <c r="F45" s="297"/>
      <c r="G45" s="90">
        <f>F31</f>
        <v>303565.23203817429</v>
      </c>
      <c r="H45" s="293"/>
      <c r="I45" s="293"/>
      <c r="J45" s="91"/>
      <c r="K45" s="92">
        <v>5.9321527200000002E-2</v>
      </c>
      <c r="L45" s="298">
        <f>+K45*G45</f>
        <v>18007.953169326869</v>
      </c>
      <c r="M45" s="237"/>
      <c r="N45" s="299"/>
      <c r="O45" s="237"/>
      <c r="P45" s="237"/>
    </row>
    <row r="46" spans="1:16" ht="15" customHeight="1" outlineLevel="1" x14ac:dyDescent="0.35">
      <c r="A46" s="237"/>
      <c r="B46" s="61" t="str">
        <f t="shared" ref="B46:B48" si="3">+B32</f>
        <v>GS 50-999 kW</v>
      </c>
      <c r="C46" s="276"/>
      <c r="D46" s="276">
        <f>+D33</f>
        <v>4035</v>
      </c>
      <c r="E46" s="277">
        <v>4707</v>
      </c>
      <c r="F46" s="297"/>
      <c r="G46" s="90">
        <f t="shared" ref="G46:G48" si="4">F32</f>
        <v>670469759.44939017</v>
      </c>
      <c r="H46" s="293"/>
      <c r="I46" s="293"/>
      <c r="J46" s="91"/>
      <c r="K46" s="92">
        <f>+K45</f>
        <v>5.9321527200000002E-2</v>
      </c>
      <c r="L46" s="298">
        <f>+K46*G46</f>
        <v>39773290.071954459</v>
      </c>
      <c r="M46" s="237"/>
      <c r="N46" s="299"/>
      <c r="O46" s="237"/>
      <c r="P46" s="237"/>
    </row>
    <row r="47" spans="1:16" ht="15" customHeight="1" outlineLevel="1" x14ac:dyDescent="0.35">
      <c r="A47" s="237"/>
      <c r="B47" s="61" t="str">
        <f t="shared" si="3"/>
        <v>GS 1,000-4,999 kW</v>
      </c>
      <c r="C47" s="276"/>
      <c r="D47" s="276">
        <f>+D34</f>
        <v>4020</v>
      </c>
      <c r="E47" s="277">
        <v>4707</v>
      </c>
      <c r="F47" s="297"/>
      <c r="G47" s="90">
        <f t="shared" si="4"/>
        <v>3528486846.4092822</v>
      </c>
      <c r="H47" s="293"/>
      <c r="I47" s="293"/>
      <c r="J47" s="91"/>
      <c r="K47" s="92">
        <f>+K46</f>
        <v>5.9321527200000002E-2</v>
      </c>
      <c r="L47" s="298">
        <f>+K47*G47</f>
        <v>209315228.43411046</v>
      </c>
      <c r="M47" s="237"/>
      <c r="N47" s="299"/>
      <c r="O47" s="237"/>
      <c r="P47" s="237"/>
    </row>
    <row r="48" spans="1:16" ht="15" customHeight="1" outlineLevel="1" x14ac:dyDescent="0.35">
      <c r="A48" s="237"/>
      <c r="B48" s="61" t="str">
        <f t="shared" si="3"/>
        <v>Large User</v>
      </c>
      <c r="C48" s="276"/>
      <c r="D48" s="276">
        <v>4010</v>
      </c>
      <c r="E48" s="277">
        <v>4707</v>
      </c>
      <c r="F48" s="297"/>
      <c r="G48" s="90">
        <f t="shared" si="4"/>
        <v>1582915202.8319974</v>
      </c>
      <c r="H48" s="293"/>
      <c r="I48" s="293"/>
      <c r="J48" s="91"/>
      <c r="K48" s="92">
        <f>+K47</f>
        <v>5.9321527200000002E-2</v>
      </c>
      <c r="L48" s="298">
        <f>+K48*G48</f>
        <v>93900947.260091856</v>
      </c>
      <c r="M48" s="237"/>
      <c r="N48" s="237"/>
      <c r="O48" s="237"/>
      <c r="P48" s="237"/>
    </row>
    <row r="49" spans="1:16" ht="15" customHeight="1" outlineLevel="1" x14ac:dyDescent="0.35">
      <c r="A49" s="237"/>
      <c r="B49" s="61"/>
      <c r="C49" s="276"/>
      <c r="D49" s="276">
        <v>4010</v>
      </c>
      <c r="E49" s="277">
        <v>4707</v>
      </c>
      <c r="F49" s="297"/>
      <c r="G49" s="90"/>
      <c r="H49" s="293"/>
      <c r="I49" s="293"/>
      <c r="J49" s="95"/>
      <c r="K49" s="61"/>
      <c r="L49" s="298">
        <f>+K49*G49</f>
        <v>0</v>
      </c>
      <c r="M49" s="237"/>
      <c r="N49" s="237"/>
      <c r="O49" s="237"/>
      <c r="P49" s="237"/>
    </row>
    <row r="50" spans="1:16" ht="15" customHeight="1" outlineLevel="1" x14ac:dyDescent="0.35">
      <c r="A50" s="237"/>
      <c r="F50" s="300">
        <f>+F45+F46</f>
        <v>0</v>
      </c>
      <c r="G50" s="301">
        <f>SUM(G45:G49)</f>
        <v>5782175373.9227085</v>
      </c>
      <c r="H50" s="293"/>
      <c r="I50" s="293"/>
      <c r="J50" s="302"/>
      <c r="K50" s="303"/>
      <c r="L50" s="304">
        <f>SUM(L45:L49)</f>
        <v>343007473.71932608</v>
      </c>
      <c r="M50" s="237"/>
      <c r="N50" s="237"/>
      <c r="O50" s="237"/>
      <c r="P50" s="237"/>
    </row>
    <row r="51" spans="1:16" ht="15" customHeight="1" outlineLevel="1" x14ac:dyDescent="0.35">
      <c r="A51" s="237"/>
      <c r="B51" s="237"/>
      <c r="C51" s="237"/>
      <c r="D51" s="237"/>
      <c r="E51" s="237"/>
      <c r="F51" s="237"/>
      <c r="G51" s="237"/>
      <c r="H51" s="237"/>
      <c r="I51" s="237"/>
      <c r="J51" s="237"/>
      <c r="K51" s="237"/>
      <c r="L51" s="237"/>
      <c r="M51" s="237"/>
      <c r="N51" s="237"/>
      <c r="O51" s="237"/>
      <c r="P51" s="237"/>
    </row>
    <row r="52" spans="1:16" ht="15.75" customHeight="1" outlineLevel="1" x14ac:dyDescent="0.35">
      <c r="B52" s="264" t="s">
        <v>50</v>
      </c>
      <c r="E52" s="265"/>
      <c r="F52" s="266"/>
      <c r="G52" s="409">
        <f>G43</f>
        <v>2026</v>
      </c>
      <c r="H52" s="409"/>
      <c r="I52" s="409"/>
      <c r="J52" s="409"/>
      <c r="K52" s="409"/>
      <c r="L52" s="409"/>
    </row>
    <row r="53" spans="1:16" ht="15" customHeight="1" outlineLevel="1" x14ac:dyDescent="0.35">
      <c r="A53" s="305"/>
      <c r="B53" s="267" t="s">
        <v>25</v>
      </c>
      <c r="C53" s="268"/>
      <c r="D53" s="268" t="s">
        <v>26</v>
      </c>
      <c r="E53" s="269" t="s">
        <v>27</v>
      </c>
      <c r="F53" s="270"/>
      <c r="G53" s="270"/>
      <c r="H53" s="270"/>
      <c r="I53" s="270"/>
      <c r="J53" s="270"/>
      <c r="K53" s="270"/>
      <c r="L53" s="275" t="s">
        <v>36</v>
      </c>
      <c r="M53" s="305"/>
      <c r="N53" s="305"/>
      <c r="O53" s="305"/>
      <c r="P53" s="305"/>
    </row>
    <row r="54" spans="1:16" ht="30.75" customHeight="1" outlineLevel="1" x14ac:dyDescent="0.35">
      <c r="B54" s="271" t="s">
        <v>28</v>
      </c>
      <c r="C54" s="272" t="s">
        <v>29</v>
      </c>
      <c r="D54" s="272" t="s">
        <v>30</v>
      </c>
      <c r="E54" s="273" t="s">
        <v>30</v>
      </c>
      <c r="F54" s="306"/>
      <c r="G54" s="306"/>
      <c r="H54" s="274" t="s">
        <v>51</v>
      </c>
      <c r="I54" s="307"/>
      <c r="J54" s="307"/>
      <c r="K54" s="306" t="s">
        <v>52</v>
      </c>
    </row>
    <row r="55" spans="1:16" ht="15" customHeight="1" outlineLevel="1" x14ac:dyDescent="0.35">
      <c r="B55" s="308" t="str">
        <f>IF(B29=0,"",B29)</f>
        <v>Residential</v>
      </c>
      <c r="C55" s="276" t="s">
        <v>38</v>
      </c>
      <c r="D55" s="276">
        <f t="shared" ref="D55:D62" si="5">+D29</f>
        <v>4006</v>
      </c>
      <c r="E55" s="276">
        <v>4707</v>
      </c>
      <c r="F55" s="309"/>
      <c r="G55" s="309"/>
      <c r="H55" s="310">
        <f>+H29</f>
        <v>63745855.907116905</v>
      </c>
      <c r="I55" s="309"/>
      <c r="J55" s="309"/>
      <c r="K55" s="108">
        <f>+$G$18/1000</f>
        <v>4.1429560320000003E-2</v>
      </c>
      <c r="L55" s="278">
        <f t="shared" ref="L55:L65" si="6">+K55*H55</f>
        <v>2640962.7824539281</v>
      </c>
    </row>
    <row r="56" spans="1:16" ht="15" customHeight="1" outlineLevel="1" x14ac:dyDescent="0.35">
      <c r="B56" s="308" t="str">
        <f t="shared" ref="B56:B65" si="7">IF(B30=0,"",B30)</f>
        <v>CSMUR</v>
      </c>
      <c r="C56" s="276" t="s">
        <v>38</v>
      </c>
      <c r="D56" s="276">
        <f t="shared" si="5"/>
        <v>4006</v>
      </c>
      <c r="E56" s="276">
        <v>4707</v>
      </c>
      <c r="F56" s="309"/>
      <c r="G56" s="309"/>
      <c r="H56" s="310">
        <f t="shared" ref="H56:H63" si="8">+H30</f>
        <v>446188.71050323633</v>
      </c>
      <c r="I56" s="309"/>
      <c r="J56" s="309"/>
      <c r="K56" s="108">
        <f>+$G$18/1000</f>
        <v>4.1429560320000003E-2</v>
      </c>
      <c r="L56" s="278">
        <f t="shared" si="6"/>
        <v>18485.402095896847</v>
      </c>
    </row>
    <row r="57" spans="1:16" ht="15" customHeight="1" outlineLevel="1" x14ac:dyDescent="0.35">
      <c r="B57" s="308" t="str">
        <f t="shared" si="7"/>
        <v>GS&lt;50 kW</v>
      </c>
      <c r="C57" s="276" t="s">
        <v>38</v>
      </c>
      <c r="D57" s="276">
        <f t="shared" si="5"/>
        <v>4010</v>
      </c>
      <c r="E57" s="276">
        <v>4707</v>
      </c>
      <c r="F57" s="309"/>
      <c r="G57" s="309"/>
      <c r="H57" s="310">
        <f>+H31</f>
        <v>316794416.70284051</v>
      </c>
      <c r="I57" s="309"/>
      <c r="J57" s="309"/>
      <c r="K57" s="108">
        <f>+$G$18/1000</f>
        <v>4.1429560320000003E-2</v>
      </c>
      <c r="L57" s="278">
        <f>+K57*H57</f>
        <v>13124653.395829547</v>
      </c>
    </row>
    <row r="58" spans="1:16" ht="15" customHeight="1" outlineLevel="1" x14ac:dyDescent="0.35">
      <c r="B58" s="308" t="str">
        <f>IF(B32=0,"",B32)</f>
        <v>GS 50-999 kW</v>
      </c>
      <c r="C58" s="276" t="s">
        <v>38</v>
      </c>
      <c r="D58" s="276">
        <f t="shared" si="5"/>
        <v>4035</v>
      </c>
      <c r="E58" s="276">
        <v>4707</v>
      </c>
      <c r="F58" s="309"/>
      <c r="G58" s="309"/>
      <c r="H58" s="310">
        <f t="shared" si="8"/>
        <v>5414495008.3161335</v>
      </c>
      <c r="I58" s="309"/>
      <c r="J58" s="309"/>
      <c r="K58" s="108">
        <f t="shared" ref="K58:K65" si="9">+$G$18/1000</f>
        <v>4.1429560320000003E-2</v>
      </c>
      <c r="L58" s="278">
        <f t="shared" si="6"/>
        <v>224320147.54937217</v>
      </c>
    </row>
    <row r="59" spans="1:16" ht="15" customHeight="1" outlineLevel="1" x14ac:dyDescent="0.35">
      <c r="B59" s="308" t="str">
        <f>IF(B33=0,"",B33)</f>
        <v>GS 1,000-4,999 kW</v>
      </c>
      <c r="C59" s="276" t="s">
        <v>38</v>
      </c>
      <c r="D59" s="276">
        <f t="shared" si="5"/>
        <v>4035</v>
      </c>
      <c r="E59" s="276">
        <v>4707</v>
      </c>
      <c r="F59" s="309"/>
      <c r="G59" s="309"/>
      <c r="H59" s="310">
        <f>+H33</f>
        <v>700908525.53404617</v>
      </c>
      <c r="I59" s="309"/>
      <c r="J59" s="309"/>
      <c r="K59" s="108">
        <f>+$G$18/1000</f>
        <v>4.1429560320000003E-2</v>
      </c>
      <c r="L59" s="278">
        <f t="shared" si="6"/>
        <v>29038332.037415028</v>
      </c>
    </row>
    <row r="60" spans="1:16" ht="15" customHeight="1" outlineLevel="1" x14ac:dyDescent="0.35">
      <c r="B60" s="308" t="str">
        <f t="shared" si="7"/>
        <v>Large User</v>
      </c>
      <c r="C60" s="276" t="s">
        <v>38</v>
      </c>
      <c r="D60" s="276">
        <f t="shared" si="5"/>
        <v>4020</v>
      </c>
      <c r="E60" s="276">
        <v>4707</v>
      </c>
      <c r="F60" s="309"/>
      <c r="G60" s="309"/>
      <c r="H60" s="310">
        <f t="shared" si="8"/>
        <v>211997940.4794853</v>
      </c>
      <c r="I60" s="309"/>
      <c r="J60" s="309"/>
      <c r="K60" s="108">
        <f t="shared" si="9"/>
        <v>4.1429560320000003E-2</v>
      </c>
      <c r="L60" s="278">
        <f t="shared" si="6"/>
        <v>8782981.4628106076</v>
      </c>
    </row>
    <row r="61" spans="1:16" ht="15" customHeight="1" outlineLevel="1" x14ac:dyDescent="0.35">
      <c r="B61" s="308" t="str">
        <f t="shared" si="7"/>
        <v>Streetlighting</v>
      </c>
      <c r="C61" s="276" t="s">
        <v>38</v>
      </c>
      <c r="D61" s="276">
        <f t="shared" si="5"/>
        <v>4025</v>
      </c>
      <c r="E61" s="276">
        <v>4707</v>
      </c>
      <c r="F61" s="309"/>
      <c r="G61" s="309"/>
      <c r="H61" s="310">
        <f t="shared" si="8"/>
        <v>107448007.85621496</v>
      </c>
      <c r="I61" s="309"/>
      <c r="J61" s="309"/>
      <c r="K61" s="108">
        <f t="shared" si="9"/>
        <v>4.1429560320000003E-2</v>
      </c>
      <c r="L61" s="278">
        <f t="shared" si="6"/>
        <v>4451523.7227428919</v>
      </c>
    </row>
    <row r="62" spans="1:16" ht="15" customHeight="1" outlineLevel="1" x14ac:dyDescent="0.35">
      <c r="B62" s="308" t="str">
        <f>IF(B36=0,"",B36)</f>
        <v>USL</v>
      </c>
      <c r="C62" s="276" t="s">
        <v>38</v>
      </c>
      <c r="D62" s="276">
        <f t="shared" si="5"/>
        <v>4025</v>
      </c>
      <c r="E62" s="276">
        <v>4707</v>
      </c>
      <c r="F62" s="309"/>
      <c r="G62" s="309"/>
      <c r="H62" s="310">
        <f>+H36</f>
        <v>27591.927698841861</v>
      </c>
      <c r="I62" s="309"/>
      <c r="J62" s="309"/>
      <c r="K62" s="108">
        <f t="shared" si="9"/>
        <v>4.1429560320000003E-2</v>
      </c>
      <c r="L62" s="278">
        <f t="shared" si="6"/>
        <v>1143.1214329442478</v>
      </c>
    </row>
    <row r="63" spans="1:16" ht="15" customHeight="1" outlineLevel="1" x14ac:dyDescent="0.35">
      <c r="B63" s="308" t="str">
        <f t="shared" si="7"/>
        <v/>
      </c>
      <c r="C63" s="276" t="s">
        <v>38</v>
      </c>
      <c r="D63" s="276">
        <v>4025</v>
      </c>
      <c r="E63" s="276">
        <v>4707</v>
      </c>
      <c r="F63" s="309"/>
      <c r="G63" s="309"/>
      <c r="H63" s="310">
        <f t="shared" si="8"/>
        <v>0</v>
      </c>
      <c r="I63" s="309"/>
      <c r="J63" s="309"/>
      <c r="K63" s="108">
        <f t="shared" si="9"/>
        <v>4.1429560320000003E-2</v>
      </c>
      <c r="L63" s="278">
        <f t="shared" si="6"/>
        <v>0</v>
      </c>
    </row>
    <row r="64" spans="1:16" ht="15" customHeight="1" outlineLevel="1" x14ac:dyDescent="0.35">
      <c r="B64" s="308" t="str">
        <f t="shared" si="7"/>
        <v/>
      </c>
      <c r="C64" s="276" t="s">
        <v>38</v>
      </c>
      <c r="D64" s="276">
        <v>4025</v>
      </c>
      <c r="E64" s="276">
        <v>4707</v>
      </c>
      <c r="F64" s="309"/>
      <c r="G64" s="309"/>
      <c r="H64" s="310">
        <f>+H38</f>
        <v>0</v>
      </c>
      <c r="I64" s="309"/>
      <c r="J64" s="309"/>
      <c r="K64" s="108">
        <f t="shared" si="9"/>
        <v>4.1429560320000003E-2</v>
      </c>
      <c r="L64" s="278">
        <f>+K64*H64</f>
        <v>0</v>
      </c>
    </row>
    <row r="65" spans="1:16" ht="15" customHeight="1" outlineLevel="1" x14ac:dyDescent="0.35">
      <c r="B65" s="308" t="str">
        <f t="shared" si="7"/>
        <v/>
      </c>
      <c r="C65" s="276" t="s">
        <v>38</v>
      </c>
      <c r="D65" s="276">
        <v>4025</v>
      </c>
      <c r="E65" s="276">
        <v>4707</v>
      </c>
      <c r="F65" s="309"/>
      <c r="G65" s="309"/>
      <c r="H65" s="310">
        <f>+H39</f>
        <v>0</v>
      </c>
      <c r="I65" s="309"/>
      <c r="J65" s="309"/>
      <c r="K65" s="108">
        <f t="shared" si="9"/>
        <v>4.1429560320000003E-2</v>
      </c>
      <c r="L65" s="278">
        <f t="shared" si="6"/>
        <v>0</v>
      </c>
    </row>
    <row r="66" spans="1:16" ht="15" customHeight="1" outlineLevel="1" x14ac:dyDescent="0.35">
      <c r="B66" s="308" t="s">
        <v>53</v>
      </c>
      <c r="C66" s="272"/>
      <c r="D66" s="272"/>
      <c r="E66" s="273"/>
      <c r="F66" s="311"/>
      <c r="G66" s="311"/>
      <c r="H66" s="312">
        <f>SUM(H55:H65)</f>
        <v>6815863535.4340391</v>
      </c>
      <c r="I66" s="311"/>
      <c r="J66" s="311"/>
      <c r="K66" s="313"/>
      <c r="L66" s="287"/>
      <c r="P66" s="314"/>
    </row>
    <row r="67" spans="1:16" ht="15" customHeight="1" outlineLevel="1" x14ac:dyDescent="0.35">
      <c r="B67" s="267" t="s">
        <v>46</v>
      </c>
      <c r="C67" s="315"/>
      <c r="D67" s="268"/>
      <c r="E67" s="269"/>
      <c r="F67" s="316"/>
      <c r="G67" s="316"/>
      <c r="H67" s="316"/>
      <c r="I67" s="316"/>
      <c r="J67" s="316"/>
      <c r="K67" s="285"/>
      <c r="L67" s="317">
        <f>SUM(L55:L65)</f>
        <v>282378229.4741531</v>
      </c>
    </row>
    <row r="68" spans="1:16" ht="15" customHeight="1" outlineLevel="1" x14ac:dyDescent="0.35">
      <c r="B68" s="305"/>
      <c r="C68" s="318"/>
      <c r="D68" s="319"/>
      <c r="E68" s="319"/>
      <c r="F68" s="320"/>
      <c r="G68" s="320"/>
      <c r="H68" s="320"/>
      <c r="I68" s="320"/>
      <c r="J68" s="320"/>
      <c r="K68" s="320"/>
      <c r="L68" s="232"/>
    </row>
    <row r="69" spans="1:16" ht="15" customHeight="1" outlineLevel="1" x14ac:dyDescent="0.35">
      <c r="L69" s="321"/>
    </row>
    <row r="70" spans="1:16" ht="22.5" x14ac:dyDescent="0.9">
      <c r="A70" s="227" t="s">
        <v>54</v>
      </c>
      <c r="F70" s="128"/>
      <c r="G70" s="128"/>
      <c r="H70" s="128"/>
      <c r="I70" s="128"/>
      <c r="J70" s="128"/>
      <c r="K70" s="128"/>
    </row>
    <row r="71" spans="1:16" x14ac:dyDescent="0.35">
      <c r="A71" s="227" t="s">
        <v>55</v>
      </c>
      <c r="G71" s="322"/>
      <c r="H71" s="322"/>
      <c r="I71" s="322"/>
      <c r="J71" s="322"/>
      <c r="K71" s="322"/>
    </row>
    <row r="72" spans="1:16" x14ac:dyDescent="0.35">
      <c r="A72" s="227" t="s">
        <v>56</v>
      </c>
    </row>
  </sheetData>
  <mergeCells count="8">
    <mergeCell ref="G43:L43"/>
    <mergeCell ref="G52:L52"/>
    <mergeCell ref="B4:I6"/>
    <mergeCell ref="C17:E17"/>
    <mergeCell ref="C18:E18"/>
    <mergeCell ref="C19:E19"/>
    <mergeCell ref="C20:E20"/>
    <mergeCell ref="G26:L26"/>
  </mergeCells>
  <conditionalFormatting sqref="B1">
    <cfRule type="expression" dxfId="3" priority="1" stopIfTrue="1">
      <formula>LEFT($C1,6)="Macros"</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068A-B71E-4B01-83CF-1B1DEE6F4D79}">
  <sheetPr>
    <pageSetUpPr fitToPage="1"/>
  </sheetPr>
  <dimension ref="A1:L186"/>
  <sheetViews>
    <sheetView showGridLines="0" zoomScale="85" zoomScaleNormal="85" workbookViewId="0">
      <selection activeCell="A2" sqref="A2"/>
    </sheetView>
  </sheetViews>
  <sheetFormatPr defaultColWidth="9.08984375" defaultRowHeight="14.5" x14ac:dyDescent="0.35"/>
  <cols>
    <col min="1" max="1" width="37" style="227" customWidth="1"/>
    <col min="2" max="2" width="8" style="227" bestFit="1" customWidth="1"/>
    <col min="3" max="3" width="1.54296875" style="227" customWidth="1"/>
    <col min="4" max="4" width="23.08984375" style="227" bestFit="1" customWidth="1"/>
    <col min="5" max="5" width="16.90625" style="227" bestFit="1" customWidth="1"/>
    <col min="6" max="6" width="15.36328125" style="227" bestFit="1" customWidth="1"/>
    <col min="7" max="7" width="2.08984375" style="227" customWidth="1"/>
    <col min="8" max="8" width="19.08984375" style="227" customWidth="1"/>
    <col min="9" max="9" width="11.08984375" style="227" customWidth="1"/>
    <col min="10" max="10" width="14.36328125" style="227" bestFit="1" customWidth="1"/>
    <col min="11" max="11" width="16.08984375" style="227" bestFit="1" customWidth="1"/>
    <col min="12" max="12" width="12" style="227" bestFit="1" customWidth="1"/>
    <col min="13" max="16384" width="9.08984375" style="227"/>
  </cols>
  <sheetData>
    <row r="1" spans="1:11" ht="21" x14ac:dyDescent="0.5">
      <c r="A1" s="417" t="s">
        <v>57</v>
      </c>
      <c r="B1" s="417"/>
      <c r="C1" s="417"/>
      <c r="D1" s="417"/>
      <c r="E1" s="417"/>
      <c r="F1" s="417"/>
      <c r="G1" s="417"/>
      <c r="H1" s="417"/>
      <c r="I1" s="417"/>
      <c r="J1" s="417"/>
    </row>
    <row r="2" spans="1:11" x14ac:dyDescent="0.35">
      <c r="A2" s="323"/>
      <c r="B2" s="323"/>
      <c r="C2" s="323"/>
      <c r="D2" s="323"/>
      <c r="E2" s="323"/>
      <c r="F2" s="323"/>
      <c r="G2" s="323"/>
      <c r="H2" s="323"/>
      <c r="I2" s="323"/>
      <c r="J2" s="230" t="s">
        <v>0</v>
      </c>
      <c r="K2" s="5" t="s">
        <v>89</v>
      </c>
    </row>
    <row r="3" spans="1:11" x14ac:dyDescent="0.35">
      <c r="A3" s="323"/>
      <c r="B3" s="323"/>
      <c r="C3" s="323"/>
      <c r="D3" s="323"/>
      <c r="E3" s="323"/>
      <c r="F3" s="323"/>
      <c r="G3" s="323"/>
      <c r="H3" s="323"/>
      <c r="I3" s="323"/>
      <c r="J3" s="230" t="s">
        <v>1</v>
      </c>
      <c r="K3" s="7" t="s">
        <v>90</v>
      </c>
    </row>
    <row r="4" spans="1:11" x14ac:dyDescent="0.35">
      <c r="A4" s="323"/>
      <c r="B4" s="323"/>
      <c r="C4" s="323"/>
      <c r="D4" s="323"/>
      <c r="E4" s="323"/>
      <c r="F4" s="323"/>
      <c r="G4" s="323"/>
      <c r="H4" s="323"/>
      <c r="I4" s="323"/>
      <c r="J4" s="230" t="s">
        <v>3</v>
      </c>
      <c r="K4" s="7">
        <v>3</v>
      </c>
    </row>
    <row r="5" spans="1:11" x14ac:dyDescent="0.35">
      <c r="A5" s="323"/>
      <c r="B5" s="323"/>
      <c r="C5" s="323"/>
      <c r="D5" s="323"/>
      <c r="E5" s="323"/>
      <c r="F5" s="323"/>
      <c r="G5" s="323"/>
      <c r="H5" s="323"/>
      <c r="I5" s="323"/>
      <c r="J5" s="230" t="s">
        <v>4</v>
      </c>
      <c r="K5" s="7">
        <v>1</v>
      </c>
    </row>
    <row r="6" spans="1:11" x14ac:dyDescent="0.35">
      <c r="A6" s="323"/>
      <c r="B6" s="323"/>
      <c r="C6" s="323"/>
      <c r="D6" s="323"/>
      <c r="E6" s="323"/>
      <c r="F6" s="323"/>
      <c r="G6" s="323"/>
      <c r="H6" s="323"/>
      <c r="I6" s="323"/>
      <c r="J6" s="230" t="s">
        <v>5</v>
      </c>
      <c r="K6" s="5" t="s">
        <v>119</v>
      </c>
    </row>
    <row r="7" spans="1:11" x14ac:dyDescent="0.35">
      <c r="A7" s="227" t="s">
        <v>58</v>
      </c>
      <c r="J7" s="230"/>
      <c r="K7" s="233"/>
    </row>
    <row r="8" spans="1:11" x14ac:dyDescent="0.35">
      <c r="A8" s="227" t="s">
        <v>59</v>
      </c>
      <c r="J8" s="230" t="s">
        <v>6</v>
      </c>
      <c r="K8" s="5" t="s">
        <v>91</v>
      </c>
    </row>
    <row r="9" spans="1:11" x14ac:dyDescent="0.35">
      <c r="A9" s="227" t="s">
        <v>60</v>
      </c>
      <c r="E9" s="418"/>
      <c r="F9" s="418"/>
      <c r="G9" s="232"/>
      <c r="H9" s="232"/>
      <c r="I9" s="418"/>
      <c r="J9" s="418"/>
    </row>
    <row r="10" spans="1:11" x14ac:dyDescent="0.35">
      <c r="B10" s="324"/>
      <c r="C10" s="325"/>
      <c r="D10" s="326" t="s">
        <v>110</v>
      </c>
      <c r="E10" s="419" t="s">
        <v>13</v>
      </c>
      <c r="F10" s="419"/>
      <c r="G10" s="327"/>
      <c r="H10" s="326" t="str">
        <f>D10</f>
        <v>2026 Test Year</v>
      </c>
      <c r="I10" s="419" t="s">
        <v>12</v>
      </c>
      <c r="J10" s="419"/>
      <c r="K10" s="328" t="s">
        <v>61</v>
      </c>
    </row>
    <row r="11" spans="1:11" x14ac:dyDescent="0.35">
      <c r="A11" s="329" t="s">
        <v>62</v>
      </c>
      <c r="B11" s="423" t="s">
        <v>63</v>
      </c>
      <c r="C11" s="330"/>
      <c r="D11" s="331" t="s">
        <v>64</v>
      </c>
      <c r="E11" s="331" t="s">
        <v>65</v>
      </c>
      <c r="F11" s="275" t="s">
        <v>66</v>
      </c>
      <c r="G11" s="232"/>
      <c r="H11" s="331" t="s">
        <v>64</v>
      </c>
      <c r="I11" s="331" t="s">
        <v>65</v>
      </c>
      <c r="J11" s="275" t="s">
        <v>66</v>
      </c>
      <c r="K11" s="332" t="s">
        <v>67</v>
      </c>
    </row>
    <row r="12" spans="1:11" x14ac:dyDescent="0.35">
      <c r="A12" s="333" t="s">
        <v>68</v>
      </c>
      <c r="B12" s="424"/>
      <c r="C12" s="334"/>
      <c r="D12" s="335"/>
      <c r="E12" s="336"/>
      <c r="F12" s="144"/>
      <c r="H12" s="335"/>
      <c r="I12" s="336"/>
      <c r="J12" s="144"/>
      <c r="K12" s="420"/>
    </row>
    <row r="13" spans="1:11" x14ac:dyDescent="0.35">
      <c r="A13" s="337" t="str">
        <f>IF('App.2-ZA_2026 Com.Exp. Forecast'!B29="","",'App.2-ZA_2026 Com.Exp. Forecast'!B29)</f>
        <v>Residential</v>
      </c>
      <c r="B13" s="338" t="s">
        <v>38</v>
      </c>
      <c r="C13" s="334"/>
      <c r="D13" s="335">
        <v>5140106113.6673851</v>
      </c>
      <c r="E13" s="339"/>
      <c r="F13" s="150">
        <f>D13*'App.2-ZA_2026 Com.Exp. Forecast'!K29</f>
        <v>531126254.72086453</v>
      </c>
      <c r="H13" s="335">
        <v>63745855.907116905</v>
      </c>
      <c r="I13" s="340"/>
      <c r="J13" s="144">
        <v>3945885.2228621319</v>
      </c>
      <c r="K13" s="420"/>
    </row>
    <row r="14" spans="1:11" x14ac:dyDescent="0.35">
      <c r="A14" s="337" t="str">
        <f>IF('App.2-ZA_2026 Com.Exp. Forecast'!B30="","",'App.2-ZA_2026 Com.Exp. Forecast'!B30)</f>
        <v>CSMUR</v>
      </c>
      <c r="B14" s="341" t="s">
        <v>38</v>
      </c>
      <c r="C14" s="334"/>
      <c r="D14" s="335">
        <v>330311505.64736164</v>
      </c>
      <c r="E14" s="339"/>
      <c r="F14" s="150">
        <f>D14*'App.2-ZA_2026 Com.Exp. Forecast'!K30</f>
        <v>34131029.400192916</v>
      </c>
      <c r="H14" s="335">
        <v>446188.71050323633</v>
      </c>
      <c r="I14" s="340"/>
      <c r="J14" s="144">
        <v>27619.198367153258</v>
      </c>
      <c r="K14" s="420"/>
    </row>
    <row r="15" spans="1:11" x14ac:dyDescent="0.35">
      <c r="A15" s="337" t="str">
        <f>IF('App.2-ZA_2026 Com.Exp. Forecast'!B31="","",'App.2-ZA_2026 Com.Exp. Forecast'!B31)</f>
        <v>GS&lt;50 kW</v>
      </c>
      <c r="B15" s="341" t="s">
        <v>38</v>
      </c>
      <c r="C15" s="334"/>
      <c r="D15" s="335">
        <v>2031742563.0111389</v>
      </c>
      <c r="E15" s="339"/>
      <c r="F15" s="150">
        <f>D15*'App.2-ZA_2026 Com.Exp. Forecast'!K31</f>
        <v>209939599.33623764</v>
      </c>
      <c r="H15" s="335">
        <v>317097981.93487871</v>
      </c>
      <c r="I15" s="340"/>
      <c r="J15" s="144">
        <v>19628448.364382967</v>
      </c>
      <c r="K15" s="420"/>
    </row>
    <row r="16" spans="1:11" x14ac:dyDescent="0.35">
      <c r="A16" s="337" t="str">
        <f>IF('App.2-ZA_2026 Com.Exp. Forecast'!B32="","",'App.2-ZA_2026 Com.Exp. Forecast'!B32)</f>
        <v>GS 50-999 kW</v>
      </c>
      <c r="B16" s="341" t="s">
        <v>38</v>
      </c>
      <c r="C16" s="334"/>
      <c r="D16" s="335">
        <v>3157561148.3145256</v>
      </c>
      <c r="E16" s="339"/>
      <c r="F16" s="150">
        <f>D16*'App.2-ZA_2026 Com.Exp. Forecast'!K32</f>
        <v>326270234.44071424</v>
      </c>
      <c r="H16" s="335">
        <v>6084964767.7655239</v>
      </c>
      <c r="I16" s="340"/>
      <c r="J16" s="144">
        <v>376660917.27983254</v>
      </c>
      <c r="K16" s="420"/>
    </row>
    <row r="17" spans="1:12" x14ac:dyDescent="0.35">
      <c r="A17" s="337" t="str">
        <f>IF('App.2-ZA_2026 Com.Exp. Forecast'!B33="","",'App.2-ZA_2026 Com.Exp. Forecast'!B33)</f>
        <v>GS 1,000-4,999 kW</v>
      </c>
      <c r="B17" s="341" t="s">
        <v>38</v>
      </c>
      <c r="C17" s="334"/>
      <c r="D17" s="335">
        <v>115242337.31231804</v>
      </c>
      <c r="E17" s="339"/>
      <c r="F17" s="150">
        <f>D17*'App.2-ZA_2026 Com.Exp. Forecast'!K33</f>
        <v>11907970.311978426</v>
      </c>
      <c r="H17" s="335">
        <v>4229395371.9433284</v>
      </c>
      <c r="I17" s="340"/>
      <c r="J17" s="144">
        <v>261800684.33169252</v>
      </c>
      <c r="K17" s="420"/>
    </row>
    <row r="18" spans="1:12" x14ac:dyDescent="0.35">
      <c r="A18" s="337" t="str">
        <f>IF('App.2-ZA_2026 Com.Exp. Forecast'!B34="","",'App.2-ZA_2026 Com.Exp. Forecast'!B34)</f>
        <v>Large User</v>
      </c>
      <c r="B18" s="341" t="s">
        <v>38</v>
      </c>
      <c r="C18" s="334"/>
      <c r="D18" s="335">
        <v>3.1437733415838783E-2</v>
      </c>
      <c r="E18" s="339"/>
      <c r="F18" s="150">
        <f>D18*'App.2-ZA_2026 Com.Exp. Forecast'!K34</f>
        <v>3.2484554281222975E-3</v>
      </c>
      <c r="H18" s="335">
        <v>1794913143.3114827</v>
      </c>
      <c r="I18" s="340"/>
      <c r="J18" s="144">
        <v>111105594.98696874</v>
      </c>
      <c r="K18" s="420"/>
    </row>
    <row r="19" spans="1:12" x14ac:dyDescent="0.35">
      <c r="A19" s="337" t="str">
        <f>IF('App.2-ZA_2026 Com.Exp. Forecast'!B35="","",'App.2-ZA_2026 Com.Exp. Forecast'!B35)</f>
        <v>Streetlighting</v>
      </c>
      <c r="B19" s="341" t="s">
        <v>38</v>
      </c>
      <c r="C19" s="334"/>
      <c r="D19" s="335">
        <v>0</v>
      </c>
      <c r="E19" s="339"/>
      <c r="F19" s="150">
        <f>D19*'App.2-ZA_2026 Com.Exp. Forecast'!K35</f>
        <v>0</v>
      </c>
      <c r="H19" s="335">
        <v>107448007.85621496</v>
      </c>
      <c r="I19" s="340"/>
      <c r="J19" s="144">
        <v>6651059.906444489</v>
      </c>
      <c r="K19" s="420"/>
    </row>
    <row r="20" spans="1:12" x14ac:dyDescent="0.35">
      <c r="A20" s="337" t="str">
        <f>IF('App.2-ZA_2026 Com.Exp. Forecast'!B36="","",'App.2-ZA_2026 Com.Exp. Forecast'!B36)</f>
        <v>USL</v>
      </c>
      <c r="B20" s="341" t="s">
        <v>38</v>
      </c>
      <c r="C20" s="334"/>
      <c r="D20" s="335">
        <v>43479195.05049637</v>
      </c>
      <c r="E20" s="339"/>
      <c r="F20" s="150">
        <f>D20*'App.2-ZA_2026 Com.Exp. Forecast'!K36</f>
        <v>4492697.5270110983</v>
      </c>
      <c r="H20" s="335">
        <v>27591.927698841861</v>
      </c>
      <c r="I20" s="340"/>
      <c r="J20" s="144">
        <v>1707.947571302202</v>
      </c>
      <c r="K20" s="420"/>
    </row>
    <row r="21" spans="1:12" x14ac:dyDescent="0.35">
      <c r="A21" s="337" t="str">
        <f>IF('App.2-ZA_2026 Com.Exp. Forecast'!B37="","",'App.2-ZA_2026 Com.Exp. Forecast'!B37)</f>
        <v/>
      </c>
      <c r="B21" s="342"/>
      <c r="C21" s="334"/>
      <c r="D21" s="335">
        <f>'App.2-ZA_2026 Com.Exp. Forecast'!I37</f>
        <v>0</v>
      </c>
      <c r="E21" s="339"/>
      <c r="F21" s="150">
        <f>D21*'App.2-ZA_2026 Com.Exp. Forecast'!K37</f>
        <v>0</v>
      </c>
      <c r="H21" s="335">
        <v>0</v>
      </c>
      <c r="I21" s="340"/>
      <c r="J21" s="144">
        <v>0</v>
      </c>
      <c r="K21" s="420"/>
    </row>
    <row r="22" spans="1:12" x14ac:dyDescent="0.35">
      <c r="A22" s="337" t="str">
        <f>IF('App.2-ZA_2026 Com.Exp. Forecast'!B38="","",'App.2-ZA_2026 Com.Exp. Forecast'!B38)</f>
        <v/>
      </c>
      <c r="B22" s="342"/>
      <c r="C22" s="343"/>
      <c r="D22" s="335">
        <f>'App.2-ZA_2026 Com.Exp. Forecast'!I38</f>
        <v>0</v>
      </c>
      <c r="E22" s="339"/>
      <c r="F22" s="150">
        <f>D22*'App.2-ZA_2026 Com.Exp. Forecast'!K38</f>
        <v>0</v>
      </c>
      <c r="H22" s="335">
        <v>0</v>
      </c>
      <c r="I22" s="340"/>
      <c r="J22" s="144">
        <v>0</v>
      </c>
      <c r="K22" s="420"/>
    </row>
    <row r="23" spans="1:12" x14ac:dyDescent="0.35">
      <c r="A23" s="337" t="str">
        <f>IF('App.2-ZA_2026 Com.Exp. Forecast'!B39="","",'App.2-ZA_2026 Com.Exp. Forecast'!B39)</f>
        <v/>
      </c>
      <c r="B23" s="344"/>
      <c r="C23" s="334"/>
      <c r="D23" s="335">
        <f>'App.2-ZA_2026 Com.Exp. Forecast'!I39</f>
        <v>0</v>
      </c>
      <c r="E23" s="339"/>
      <c r="F23" s="150">
        <f>D23*'App.2-ZA_2026 Com.Exp. Forecast'!K39</f>
        <v>0</v>
      </c>
      <c r="H23" s="335">
        <v>0</v>
      </c>
      <c r="I23" s="340"/>
      <c r="J23" s="144">
        <v>0</v>
      </c>
      <c r="K23" s="420"/>
    </row>
    <row r="24" spans="1:12" x14ac:dyDescent="0.35">
      <c r="A24" s="333" t="s">
        <v>69</v>
      </c>
      <c r="B24" s="337"/>
      <c r="C24" s="334"/>
      <c r="D24" s="335"/>
      <c r="E24" s="345"/>
      <c r="F24" s="150">
        <f>SUM(F13:F23)</f>
        <v>1117867785.7402472</v>
      </c>
      <c r="G24" s="337"/>
      <c r="H24" s="335"/>
      <c r="I24" s="346"/>
      <c r="J24" s="347">
        <f>SUM(J13:J23)</f>
        <v>779821917.23812175</v>
      </c>
      <c r="K24" s="161">
        <f>F24+J24</f>
        <v>1897689702.978369</v>
      </c>
      <c r="L24" s="227" t="s">
        <v>94</v>
      </c>
    </row>
    <row r="25" spans="1:12" ht="7.5" customHeight="1" x14ac:dyDescent="0.35">
      <c r="D25" s="348"/>
      <c r="I25" s="421"/>
      <c r="J25" s="422"/>
    </row>
    <row r="26" spans="1:12" x14ac:dyDescent="0.35">
      <c r="A26" s="329" t="s">
        <v>70</v>
      </c>
      <c r="B26" s="423" t="s">
        <v>63</v>
      </c>
      <c r="C26" s="330"/>
      <c r="D26" s="425" t="s">
        <v>64</v>
      </c>
      <c r="E26" s="426" t="s">
        <v>65</v>
      </c>
      <c r="F26" s="427" t="s">
        <v>66</v>
      </c>
      <c r="G26" s="232"/>
      <c r="H26" s="429" t="s">
        <v>64</v>
      </c>
      <c r="I26" s="426" t="s">
        <v>65</v>
      </c>
      <c r="J26" s="427" t="s">
        <v>66</v>
      </c>
      <c r="K26" s="425" t="s">
        <v>61</v>
      </c>
    </row>
    <row r="27" spans="1:12" x14ac:dyDescent="0.35">
      <c r="A27" s="333" t="s">
        <v>71</v>
      </c>
      <c r="B27" s="424"/>
      <c r="C27" s="330"/>
      <c r="D27" s="421"/>
      <c r="E27" s="422"/>
      <c r="F27" s="428"/>
      <c r="G27" s="232"/>
      <c r="H27" s="430"/>
      <c r="I27" s="422"/>
      <c r="J27" s="428"/>
      <c r="K27" s="431"/>
    </row>
    <row r="28" spans="1:12" x14ac:dyDescent="0.35">
      <c r="A28" s="337" t="str">
        <f>IF(A13="","",A13 &amp; " - Class B")</f>
        <v>Residential - Class B</v>
      </c>
      <c r="B28" s="338" t="s">
        <v>38</v>
      </c>
      <c r="C28" s="334"/>
      <c r="D28" s="293"/>
      <c r="E28" s="293"/>
      <c r="F28" s="349">
        <f>D28*E28</f>
        <v>0</v>
      </c>
      <c r="H28" s="350"/>
      <c r="I28" s="293"/>
      <c r="J28" s="144">
        <v>2640962.7824539281</v>
      </c>
      <c r="K28" s="420"/>
    </row>
    <row r="29" spans="1:12" x14ac:dyDescent="0.35">
      <c r="A29" s="337" t="str">
        <f t="shared" ref="A29:A38" si="0">IF(A14="","",A14 &amp; " - Class B")</f>
        <v>CSMUR - Class B</v>
      </c>
      <c r="B29" s="341" t="s">
        <v>38</v>
      </c>
      <c r="C29" s="334"/>
      <c r="D29" s="293"/>
      <c r="E29" s="293"/>
      <c r="F29" s="349">
        <f t="shared" ref="F29:F38" si="1">D29*E29</f>
        <v>0</v>
      </c>
      <c r="H29" s="350"/>
      <c r="I29" s="293"/>
      <c r="J29" s="144">
        <v>18485.402095896847</v>
      </c>
      <c r="K29" s="420"/>
    </row>
    <row r="30" spans="1:12" x14ac:dyDescent="0.35">
      <c r="A30" s="337" t="str">
        <f t="shared" si="0"/>
        <v>GS&lt;50 kW - Class B</v>
      </c>
      <c r="B30" s="341" t="s">
        <v>38</v>
      </c>
      <c r="C30" s="334"/>
      <c r="D30" s="293"/>
      <c r="E30" s="293"/>
      <c r="F30" s="349">
        <f t="shared" si="1"/>
        <v>0</v>
      </c>
      <c r="H30" s="350"/>
      <c r="I30" s="293"/>
      <c r="J30" s="144">
        <v>13124653.395829547</v>
      </c>
      <c r="K30" s="420"/>
    </row>
    <row r="31" spans="1:12" x14ac:dyDescent="0.35">
      <c r="A31" s="337" t="str">
        <f t="shared" si="0"/>
        <v>GS 50-999 kW - Class B</v>
      </c>
      <c r="B31" s="341" t="s">
        <v>38</v>
      </c>
      <c r="C31" s="334"/>
      <c r="D31" s="293"/>
      <c r="E31" s="293"/>
      <c r="F31" s="349">
        <f t="shared" si="1"/>
        <v>0</v>
      </c>
      <c r="H31" s="350"/>
      <c r="I31" s="293"/>
      <c r="J31" s="144">
        <v>224320147.54937217</v>
      </c>
      <c r="K31" s="420"/>
    </row>
    <row r="32" spans="1:12" x14ac:dyDescent="0.35">
      <c r="A32" s="337" t="str">
        <f t="shared" si="0"/>
        <v>GS 1,000-4,999 kW - Class B</v>
      </c>
      <c r="B32" s="341" t="s">
        <v>38</v>
      </c>
      <c r="C32" s="334"/>
      <c r="D32" s="293"/>
      <c r="E32" s="293"/>
      <c r="F32" s="349">
        <f t="shared" si="1"/>
        <v>0</v>
      </c>
      <c r="H32" s="350"/>
      <c r="I32" s="293"/>
      <c r="J32" s="144">
        <v>29038332.037415028</v>
      </c>
      <c r="K32" s="420"/>
    </row>
    <row r="33" spans="1:12" x14ac:dyDescent="0.35">
      <c r="A33" s="337" t="str">
        <f t="shared" si="0"/>
        <v>Large User - Class B</v>
      </c>
      <c r="B33" s="341" t="s">
        <v>38</v>
      </c>
      <c r="C33" s="334"/>
      <c r="D33" s="293"/>
      <c r="E33" s="293"/>
      <c r="F33" s="349">
        <f t="shared" si="1"/>
        <v>0</v>
      </c>
      <c r="H33" s="350"/>
      <c r="I33" s="293"/>
      <c r="J33" s="144">
        <v>8782981.4628106076</v>
      </c>
      <c r="K33" s="420"/>
    </row>
    <row r="34" spans="1:12" x14ac:dyDescent="0.35">
      <c r="A34" s="337" t="str">
        <f t="shared" si="0"/>
        <v>Streetlighting - Class B</v>
      </c>
      <c r="B34" s="341" t="s">
        <v>38</v>
      </c>
      <c r="C34" s="334"/>
      <c r="D34" s="293"/>
      <c r="E34" s="293"/>
      <c r="F34" s="349">
        <f t="shared" si="1"/>
        <v>0</v>
      </c>
      <c r="H34" s="350"/>
      <c r="I34" s="293"/>
      <c r="J34" s="144">
        <v>4451523.7227428919</v>
      </c>
      <c r="K34" s="420"/>
    </row>
    <row r="35" spans="1:12" x14ac:dyDescent="0.35">
      <c r="A35" s="337" t="str">
        <f t="shared" si="0"/>
        <v>USL - Class B</v>
      </c>
      <c r="B35" s="341" t="s">
        <v>38</v>
      </c>
      <c r="C35" s="334"/>
      <c r="D35" s="293"/>
      <c r="E35" s="293"/>
      <c r="F35" s="349">
        <f t="shared" si="1"/>
        <v>0</v>
      </c>
      <c r="H35" s="350"/>
      <c r="I35" s="293"/>
      <c r="J35" s="144">
        <v>1143.1214329442478</v>
      </c>
      <c r="K35" s="420"/>
    </row>
    <row r="36" spans="1:12" x14ac:dyDescent="0.35">
      <c r="A36" s="337" t="str">
        <f t="shared" si="0"/>
        <v/>
      </c>
      <c r="B36" s="351"/>
      <c r="C36" s="334"/>
      <c r="D36" s="293"/>
      <c r="E36" s="293"/>
      <c r="F36" s="349">
        <f t="shared" si="1"/>
        <v>0</v>
      </c>
      <c r="H36" s="350"/>
      <c r="I36" s="293"/>
      <c r="J36" s="144">
        <v>0</v>
      </c>
      <c r="K36" s="420"/>
    </row>
    <row r="37" spans="1:12" x14ac:dyDescent="0.35">
      <c r="A37" s="337" t="str">
        <f t="shared" si="0"/>
        <v/>
      </c>
      <c r="B37" s="351"/>
      <c r="C37" s="334"/>
      <c r="D37" s="293"/>
      <c r="E37" s="293"/>
      <c r="F37" s="349">
        <f t="shared" si="1"/>
        <v>0</v>
      </c>
      <c r="H37" s="350"/>
      <c r="I37" s="293"/>
      <c r="J37" s="144">
        <v>0</v>
      </c>
      <c r="K37" s="420"/>
    </row>
    <row r="38" spans="1:12" x14ac:dyDescent="0.35">
      <c r="A38" s="337" t="str">
        <f t="shared" si="0"/>
        <v/>
      </c>
      <c r="B38" s="351"/>
      <c r="C38" s="334"/>
      <c r="D38" s="293"/>
      <c r="E38" s="293"/>
      <c r="F38" s="349">
        <f t="shared" si="1"/>
        <v>0</v>
      </c>
      <c r="H38" s="350"/>
      <c r="I38" s="293"/>
      <c r="J38" s="144">
        <v>0</v>
      </c>
      <c r="K38" s="420"/>
    </row>
    <row r="39" spans="1:12" x14ac:dyDescent="0.35">
      <c r="A39" s="337" t="str">
        <f>IF('App.2-ZA_2026 Com.Exp. Forecast'!B45="","",'App.2-ZA_2026 Com.Exp. Forecast'!B45 &amp; " - Class A")</f>
        <v>GS&lt;50 kW - Class A</v>
      </c>
      <c r="B39" s="351"/>
      <c r="C39" s="334"/>
      <c r="D39" s="293"/>
      <c r="E39" s="293"/>
      <c r="F39" s="349">
        <f>D39*E39</f>
        <v>0</v>
      </c>
      <c r="H39" s="350"/>
      <c r="I39" s="293"/>
      <c r="J39" s="144">
        <v>18007.953169326869</v>
      </c>
      <c r="K39" s="420"/>
    </row>
    <row r="40" spans="1:12" x14ac:dyDescent="0.35">
      <c r="A40" s="337" t="str">
        <f>IF('App.2-ZA_2026 Com.Exp. Forecast'!B46="","",'App.2-ZA_2026 Com.Exp. Forecast'!B46 &amp; " - Class A")</f>
        <v>GS 50-999 kW - Class A</v>
      </c>
      <c r="B40" s="351"/>
      <c r="C40" s="334"/>
      <c r="D40" s="293"/>
      <c r="E40" s="293"/>
      <c r="F40" s="349">
        <f>D40*E40</f>
        <v>0</v>
      </c>
      <c r="H40" s="350"/>
      <c r="I40" s="293"/>
      <c r="J40" s="144">
        <v>39773290.071954459</v>
      </c>
      <c r="K40" s="420"/>
    </row>
    <row r="41" spans="1:12" x14ac:dyDescent="0.35">
      <c r="A41" s="337" t="str">
        <f>IF('App.2-ZA_2026 Com.Exp. Forecast'!B47="","",'App.2-ZA_2026 Com.Exp. Forecast'!B47 &amp; " - Class A")</f>
        <v>GS 1,000-4,999 kW - Class A</v>
      </c>
      <c r="B41" s="351"/>
      <c r="C41" s="334"/>
      <c r="D41" s="293"/>
      <c r="E41" s="293"/>
      <c r="F41" s="349">
        <f>D41*E41</f>
        <v>0</v>
      </c>
      <c r="H41" s="350"/>
      <c r="I41" s="293"/>
      <c r="J41" s="144">
        <v>209315228.43411046</v>
      </c>
      <c r="K41" s="420"/>
      <c r="L41" s="232"/>
    </row>
    <row r="42" spans="1:12" x14ac:dyDescent="0.35">
      <c r="A42" s="337" t="str">
        <f>IF('App.2-ZA_2026 Com.Exp. Forecast'!B48="","",'App.2-ZA_2026 Com.Exp. Forecast'!B48 &amp; " - Class A")</f>
        <v>Large User - Class A</v>
      </c>
      <c r="B42" s="351"/>
      <c r="C42" s="334"/>
      <c r="D42" s="293"/>
      <c r="E42" s="293"/>
      <c r="F42" s="349">
        <f>D42*E42</f>
        <v>0</v>
      </c>
      <c r="H42" s="350"/>
      <c r="I42" s="293"/>
      <c r="J42" s="144">
        <v>93900947.260091856</v>
      </c>
      <c r="K42" s="420"/>
    </row>
    <row r="43" spans="1:12" x14ac:dyDescent="0.35">
      <c r="A43" s="337" t="str">
        <f>IF('App.2-ZA_2026 Com.Exp. Forecast'!B49="","",'App.2-ZA_2026 Com.Exp. Forecast'!B49 &amp; " - Class A")</f>
        <v/>
      </c>
      <c r="B43" s="351"/>
      <c r="C43" s="334"/>
      <c r="D43" s="293"/>
      <c r="E43" s="293"/>
      <c r="F43" s="349">
        <f>D43*E43</f>
        <v>0</v>
      </c>
      <c r="H43" s="350"/>
      <c r="I43" s="293"/>
      <c r="J43" s="144">
        <v>0</v>
      </c>
      <c r="K43" s="420"/>
    </row>
    <row r="44" spans="1:12" x14ac:dyDescent="0.35">
      <c r="A44" s="333" t="s">
        <v>69</v>
      </c>
      <c r="B44" s="352"/>
      <c r="C44" s="334"/>
      <c r="D44" s="346"/>
      <c r="E44" s="345"/>
      <c r="F44" s="337">
        <f>SUM(F28:F43)</f>
        <v>0</v>
      </c>
      <c r="G44" s="337"/>
      <c r="H44" s="345"/>
      <c r="I44" s="345"/>
      <c r="J44" s="169">
        <f>SUM(J28:J43)</f>
        <v>625385703.19347918</v>
      </c>
      <c r="K44" s="161">
        <f>F44+J44</f>
        <v>625385703.19347918</v>
      </c>
      <c r="L44" s="353"/>
    </row>
    <row r="45" spans="1:12" ht="8.25" customHeight="1" x14ac:dyDescent="0.35">
      <c r="B45" s="348"/>
      <c r="D45" s="348"/>
    </row>
    <row r="46" spans="1:12" x14ac:dyDescent="0.35">
      <c r="A46" s="329" t="s">
        <v>104</v>
      </c>
      <c r="B46" s="422"/>
      <c r="C46" s="330"/>
      <c r="D46" s="421" t="s">
        <v>72</v>
      </c>
      <c r="E46" s="420" t="s">
        <v>65</v>
      </c>
      <c r="F46" s="427" t="s">
        <v>66</v>
      </c>
      <c r="G46" s="232"/>
      <c r="H46" s="429" t="s">
        <v>64</v>
      </c>
      <c r="I46" s="420" t="s">
        <v>65</v>
      </c>
      <c r="J46" s="427" t="s">
        <v>66</v>
      </c>
      <c r="K46" s="425" t="s">
        <v>61</v>
      </c>
    </row>
    <row r="47" spans="1:12" x14ac:dyDescent="0.35">
      <c r="A47" s="333" t="s">
        <v>71</v>
      </c>
      <c r="B47" s="432"/>
      <c r="C47" s="354"/>
      <c r="D47" s="431"/>
      <c r="E47" s="420"/>
      <c r="F47" s="428"/>
      <c r="G47" s="232"/>
      <c r="H47" s="433"/>
      <c r="I47" s="420"/>
      <c r="J47" s="428"/>
      <c r="K47" s="431"/>
    </row>
    <row r="48" spans="1:12" x14ac:dyDescent="0.35">
      <c r="A48" s="337" t="str">
        <f>IF(A13="","",A13)</f>
        <v>Residential</v>
      </c>
      <c r="B48" s="338" t="s">
        <v>73</v>
      </c>
      <c r="C48" s="334"/>
      <c r="D48" s="173">
        <v>8917775.1621195897</v>
      </c>
      <c r="E48" s="174">
        <v>6.3680468790820495</v>
      </c>
      <c r="F48" s="175">
        <f>D48*E48</f>
        <v>56788810.289491072</v>
      </c>
      <c r="H48" s="173"/>
      <c r="I48" s="174"/>
      <c r="J48" s="175">
        <f>H48*I48</f>
        <v>0</v>
      </c>
      <c r="K48" s="420"/>
    </row>
    <row r="49" spans="1:11" x14ac:dyDescent="0.35">
      <c r="A49" s="337" t="str">
        <f t="shared" ref="A49:A58" si="2">IF(A14="","",A14)</f>
        <v>CSMUR</v>
      </c>
      <c r="B49" s="341" t="str">
        <f>+B48</f>
        <v>kW</v>
      </c>
      <c r="C49" s="343"/>
      <c r="D49" s="173">
        <v>910310.90420363832</v>
      </c>
      <c r="E49" s="174">
        <f>E48</f>
        <v>6.3680468790820495</v>
      </c>
      <c r="F49" s="175">
        <f t="shared" ref="F49:F57" si="3">D49*E49</f>
        <v>5796902.5125083374</v>
      </c>
      <c r="H49" s="173"/>
      <c r="I49" s="174"/>
      <c r="J49" s="175">
        <f t="shared" ref="J49:J57" si="4">H49*I49</f>
        <v>0</v>
      </c>
      <c r="K49" s="420"/>
    </row>
    <row r="50" spans="1:11" x14ac:dyDescent="0.35">
      <c r="A50" s="337" t="str">
        <f t="shared" si="2"/>
        <v>GS&lt;50 kW</v>
      </c>
      <c r="B50" s="341" t="str">
        <f t="shared" ref="B50:B55" si="5">+B49</f>
        <v>kW</v>
      </c>
      <c r="C50" s="343"/>
      <c r="D50" s="173">
        <v>6394556.3586978223</v>
      </c>
      <c r="E50" s="174">
        <f t="shared" ref="E50:E55" si="6">E49</f>
        <v>6.3680468790820495</v>
      </c>
      <c r="F50" s="175">
        <f t="shared" si="3"/>
        <v>40720834.663119942</v>
      </c>
      <c r="H50" s="173"/>
      <c r="I50" s="174"/>
      <c r="J50" s="175">
        <f t="shared" si="4"/>
        <v>0</v>
      </c>
      <c r="K50" s="420"/>
    </row>
    <row r="51" spans="1:11" x14ac:dyDescent="0.35">
      <c r="A51" s="337" t="str">
        <f t="shared" si="2"/>
        <v>GS 50-999 kW</v>
      </c>
      <c r="B51" s="341" t="str">
        <f t="shared" si="5"/>
        <v>kW</v>
      </c>
      <c r="C51" s="343"/>
      <c r="D51" s="173">
        <v>15732698.985865757</v>
      </c>
      <c r="E51" s="174">
        <f t="shared" si="6"/>
        <v>6.3680468790820495</v>
      </c>
      <c r="F51" s="175">
        <f t="shared" si="3"/>
        <v>100186564.67647976</v>
      </c>
      <c r="H51" s="173"/>
      <c r="I51" s="174"/>
      <c r="J51" s="175">
        <f t="shared" si="4"/>
        <v>0</v>
      </c>
      <c r="K51" s="420"/>
    </row>
    <row r="52" spans="1:11" x14ac:dyDescent="0.35">
      <c r="A52" s="337" t="str">
        <f t="shared" si="2"/>
        <v>GS 1,000-4,999 kW</v>
      </c>
      <c r="B52" s="341" t="str">
        <f t="shared" si="5"/>
        <v>kW</v>
      </c>
      <c r="C52" s="343"/>
      <c r="D52" s="173">
        <v>7117228.410404576</v>
      </c>
      <c r="E52" s="174">
        <f t="shared" si="6"/>
        <v>6.3680468790820495</v>
      </c>
      <c r="F52" s="175">
        <f t="shared" si="3"/>
        <v>45322844.166590959</v>
      </c>
      <c r="H52" s="173"/>
      <c r="I52" s="174"/>
      <c r="J52" s="175">
        <f t="shared" si="4"/>
        <v>0</v>
      </c>
      <c r="K52" s="420"/>
    </row>
    <row r="53" spans="1:11" x14ac:dyDescent="0.35">
      <c r="A53" s="337" t="str">
        <f t="shared" si="2"/>
        <v>Large User</v>
      </c>
      <c r="B53" s="341" t="str">
        <f t="shared" si="5"/>
        <v>kW</v>
      </c>
      <c r="C53" s="343"/>
      <c r="D53" s="173">
        <v>3268941.8567359708</v>
      </c>
      <c r="E53" s="174">
        <f t="shared" si="6"/>
        <v>6.3680468790820495</v>
      </c>
      <c r="F53" s="175">
        <f t="shared" si="3"/>
        <v>20816774.988688178</v>
      </c>
      <c r="H53" s="173"/>
      <c r="I53" s="174"/>
      <c r="J53" s="175">
        <f t="shared" si="4"/>
        <v>0</v>
      </c>
      <c r="K53" s="420"/>
    </row>
    <row r="54" spans="1:11" x14ac:dyDescent="0.35">
      <c r="A54" s="337" t="str">
        <f t="shared" si="2"/>
        <v>Streetlighting</v>
      </c>
      <c r="B54" s="341" t="str">
        <f t="shared" si="5"/>
        <v>kW</v>
      </c>
      <c r="C54" s="334"/>
      <c r="D54" s="173">
        <v>142708.81077698283</v>
      </c>
      <c r="E54" s="174">
        <f t="shared" si="6"/>
        <v>6.3680468790820495</v>
      </c>
      <c r="F54" s="175">
        <f t="shared" si="3"/>
        <v>908776.39708587632</v>
      </c>
      <c r="H54" s="173"/>
      <c r="I54" s="174"/>
      <c r="J54" s="175">
        <f t="shared" si="4"/>
        <v>0</v>
      </c>
      <c r="K54" s="420"/>
    </row>
    <row r="55" spans="1:11" x14ac:dyDescent="0.35">
      <c r="A55" s="337" t="str">
        <f t="shared" si="2"/>
        <v>USL</v>
      </c>
      <c r="B55" s="341" t="str">
        <f t="shared" si="5"/>
        <v>kW</v>
      </c>
      <c r="C55" s="334"/>
      <c r="D55" s="173">
        <v>60876.098541006999</v>
      </c>
      <c r="E55" s="174">
        <f t="shared" si="6"/>
        <v>6.3680468790820495</v>
      </c>
      <c r="F55" s="175">
        <f t="shared" si="3"/>
        <v>387661.84932475095</v>
      </c>
      <c r="H55" s="173"/>
      <c r="I55" s="174"/>
      <c r="J55" s="175">
        <f t="shared" si="4"/>
        <v>0</v>
      </c>
      <c r="K55" s="420"/>
    </row>
    <row r="56" spans="1:11" x14ac:dyDescent="0.35">
      <c r="A56" s="337" t="str">
        <f t="shared" si="2"/>
        <v/>
      </c>
      <c r="B56" s="351"/>
      <c r="C56" s="334"/>
      <c r="D56" s="177"/>
      <c r="E56" s="178"/>
      <c r="F56" s="175">
        <f t="shared" si="3"/>
        <v>0</v>
      </c>
      <c r="H56" s="177"/>
      <c r="I56" s="177"/>
      <c r="J56" s="175">
        <f t="shared" si="4"/>
        <v>0</v>
      </c>
      <c r="K56" s="420"/>
    </row>
    <row r="57" spans="1:11" x14ac:dyDescent="0.35">
      <c r="A57" s="337" t="str">
        <f t="shared" si="2"/>
        <v/>
      </c>
      <c r="B57" s="351"/>
      <c r="C57" s="334"/>
      <c r="D57" s="177"/>
      <c r="E57" s="178"/>
      <c r="F57" s="175">
        <f t="shared" si="3"/>
        <v>0</v>
      </c>
      <c r="H57" s="177"/>
      <c r="I57" s="177"/>
      <c r="J57" s="175">
        <f t="shared" si="4"/>
        <v>0</v>
      </c>
      <c r="K57" s="420"/>
    </row>
    <row r="58" spans="1:11" x14ac:dyDescent="0.35">
      <c r="A58" s="337" t="str">
        <f t="shared" si="2"/>
        <v/>
      </c>
      <c r="B58" s="351"/>
      <c r="C58" s="334"/>
      <c r="D58" s="177"/>
      <c r="E58" s="178"/>
      <c r="F58" s="175">
        <f>D58*E58</f>
        <v>0</v>
      </c>
      <c r="H58" s="177"/>
      <c r="I58" s="177"/>
      <c r="J58" s="175">
        <f>H58*I58</f>
        <v>0</v>
      </c>
      <c r="K58" s="420"/>
    </row>
    <row r="59" spans="1:11" x14ac:dyDescent="0.35">
      <c r="A59" s="333" t="s">
        <v>69</v>
      </c>
      <c r="B59" s="352"/>
      <c r="C59" s="334"/>
      <c r="D59" s="169">
        <f>SUM(D48:D58)</f>
        <v>42545096.587345354</v>
      </c>
      <c r="E59" s="355"/>
      <c r="F59" s="169">
        <f>SUM(F48:F58)</f>
        <v>270929169.54328895</v>
      </c>
      <c r="G59" s="337"/>
      <c r="H59" s="169">
        <f>SUM(H48:H58)</f>
        <v>0</v>
      </c>
      <c r="I59" s="337"/>
      <c r="J59" s="169">
        <f>SUM(J48:J58)</f>
        <v>0</v>
      </c>
      <c r="K59" s="175">
        <f>F59+J59</f>
        <v>270929169.54328895</v>
      </c>
    </row>
    <row r="60" spans="1:11" ht="5.25" customHeight="1" x14ac:dyDescent="0.35"/>
    <row r="61" spans="1:11" x14ac:dyDescent="0.35">
      <c r="A61" s="329" t="s">
        <v>105</v>
      </c>
      <c r="B61" s="426"/>
      <c r="C61" s="330"/>
      <c r="D61" s="425"/>
      <c r="E61" s="420"/>
      <c r="F61" s="427"/>
      <c r="G61" s="232"/>
      <c r="H61" s="429"/>
      <c r="I61" s="420"/>
      <c r="J61" s="427" t="s">
        <v>66</v>
      </c>
      <c r="K61" s="425" t="s">
        <v>61</v>
      </c>
    </row>
    <row r="62" spans="1:11" x14ac:dyDescent="0.35">
      <c r="A62" s="333" t="s">
        <v>71</v>
      </c>
      <c r="B62" s="432"/>
      <c r="C62" s="354"/>
      <c r="D62" s="431"/>
      <c r="E62" s="420"/>
      <c r="F62" s="428"/>
      <c r="G62" s="232"/>
      <c r="H62" s="433"/>
      <c r="I62" s="420"/>
      <c r="J62" s="428"/>
      <c r="K62" s="431"/>
    </row>
    <row r="63" spans="1:11" x14ac:dyDescent="0.35">
      <c r="A63" s="337" t="str">
        <f>IF(A48="","",A48)</f>
        <v>Residential</v>
      </c>
      <c r="B63" s="338" t="str">
        <f t="shared" ref="B63:B70" si="7">B48</f>
        <v>kW</v>
      </c>
      <c r="C63" s="334"/>
      <c r="D63" s="173">
        <v>9218556.362769302</v>
      </c>
      <c r="E63" s="174">
        <v>4.5774271843473144</v>
      </c>
      <c r="F63" s="175">
        <f>D63*E63</f>
        <v>42197270.495378107</v>
      </c>
      <c r="H63" s="173"/>
      <c r="I63" s="174"/>
      <c r="J63" s="175">
        <f>H63*I63</f>
        <v>0</v>
      </c>
      <c r="K63" s="420"/>
    </row>
    <row r="64" spans="1:11" x14ac:dyDescent="0.35">
      <c r="A64" s="337" t="str">
        <f t="shared" ref="A64:A73" si="8">IF(A49="","",A49)</f>
        <v>CSMUR</v>
      </c>
      <c r="B64" s="341" t="str">
        <f t="shared" si="7"/>
        <v>kW</v>
      </c>
      <c r="C64" s="334"/>
      <c r="D64" s="173">
        <v>941014.12353282108</v>
      </c>
      <c r="E64" s="174">
        <f>+E63</f>
        <v>4.5774271843473144</v>
      </c>
      <c r="F64" s="175">
        <f t="shared" ref="F64:F70" si="9">D64*E64</f>
        <v>4307423.6299138973</v>
      </c>
      <c r="H64" s="173"/>
      <c r="I64" s="174"/>
      <c r="J64" s="175">
        <f t="shared" ref="J64:J70" si="10">H64*I64</f>
        <v>0</v>
      </c>
      <c r="K64" s="420"/>
    </row>
    <row r="65" spans="1:11" x14ac:dyDescent="0.35">
      <c r="A65" s="337" t="str">
        <f t="shared" si="8"/>
        <v>GS&lt;50 kW</v>
      </c>
      <c r="B65" s="341" t="str">
        <f t="shared" si="7"/>
        <v>kW</v>
      </c>
      <c r="C65" s="334"/>
      <c r="D65" s="173">
        <v>6610233.7338531567</v>
      </c>
      <c r="E65" s="174">
        <f t="shared" ref="E65:E70" si="11">+E64</f>
        <v>4.5774271843473144</v>
      </c>
      <c r="F65" s="175">
        <f t="shared" si="9"/>
        <v>30257863.58822909</v>
      </c>
      <c r="H65" s="173"/>
      <c r="I65" s="174"/>
      <c r="J65" s="175">
        <f t="shared" si="10"/>
        <v>0</v>
      </c>
      <c r="K65" s="420"/>
    </row>
    <row r="66" spans="1:11" x14ac:dyDescent="0.35">
      <c r="A66" s="337" t="str">
        <f t="shared" si="8"/>
        <v>GS 50-999 kW</v>
      </c>
      <c r="B66" s="341" t="str">
        <f t="shared" si="7"/>
        <v>kW</v>
      </c>
      <c r="C66" s="334"/>
      <c r="D66" s="173">
        <v>16263335.832433717</v>
      </c>
      <c r="E66" s="174">
        <f t="shared" si="11"/>
        <v>4.5774271843473144</v>
      </c>
      <c r="F66" s="175">
        <f t="shared" si="9"/>
        <v>74444235.547551855</v>
      </c>
      <c r="H66" s="173"/>
      <c r="I66" s="174"/>
      <c r="J66" s="175">
        <f t="shared" si="10"/>
        <v>0</v>
      </c>
      <c r="K66" s="420"/>
    </row>
    <row r="67" spans="1:11" x14ac:dyDescent="0.35">
      <c r="A67" s="337" t="str">
        <f t="shared" si="8"/>
        <v>GS 1,000-4,999 kW</v>
      </c>
      <c r="B67" s="341" t="str">
        <f t="shared" si="7"/>
        <v>kW</v>
      </c>
      <c r="C67" s="334"/>
      <c r="D67" s="173">
        <v>7357280.2694907971</v>
      </c>
      <c r="E67" s="174">
        <f t="shared" si="11"/>
        <v>4.5774271843473144</v>
      </c>
      <c r="F67" s="175">
        <f t="shared" si="9"/>
        <v>33677414.708429307</v>
      </c>
      <c r="H67" s="173"/>
      <c r="I67" s="174"/>
      <c r="J67" s="175">
        <f t="shared" si="10"/>
        <v>0</v>
      </c>
      <c r="K67" s="420"/>
    </row>
    <row r="68" spans="1:11" x14ac:dyDescent="0.35">
      <c r="A68" s="337" t="str">
        <f t="shared" si="8"/>
        <v>Large User</v>
      </c>
      <c r="B68" s="341" t="str">
        <f t="shared" si="7"/>
        <v>kW</v>
      </c>
      <c r="C68" s="345"/>
      <c r="D68" s="173">
        <v>3379197.6367538031</v>
      </c>
      <c r="E68" s="174">
        <f t="shared" si="11"/>
        <v>4.5774271843473144</v>
      </c>
      <c r="F68" s="175">
        <f t="shared" si="9"/>
        <v>15468031.123759059</v>
      </c>
      <c r="H68" s="173"/>
      <c r="I68" s="174"/>
      <c r="J68" s="175">
        <f t="shared" si="10"/>
        <v>0</v>
      </c>
      <c r="K68" s="420"/>
    </row>
    <row r="69" spans="1:11" x14ac:dyDescent="0.35">
      <c r="A69" s="337" t="str">
        <f t="shared" si="8"/>
        <v>Streetlighting</v>
      </c>
      <c r="B69" s="341" t="str">
        <f t="shared" si="7"/>
        <v>kW</v>
      </c>
      <c r="C69" s="356"/>
      <c r="D69" s="173">
        <v>147522.13323336456</v>
      </c>
      <c r="E69" s="174">
        <f t="shared" si="11"/>
        <v>4.5774271843473144</v>
      </c>
      <c r="F69" s="175">
        <f t="shared" si="9"/>
        <v>675271.8229553093</v>
      </c>
      <c r="H69" s="173"/>
      <c r="I69" s="174"/>
      <c r="J69" s="175">
        <f t="shared" si="10"/>
        <v>0</v>
      </c>
      <c r="K69" s="420"/>
    </row>
    <row r="70" spans="1:11" x14ac:dyDescent="0.35">
      <c r="A70" s="337" t="str">
        <f t="shared" si="8"/>
        <v>USL</v>
      </c>
      <c r="B70" s="341" t="str">
        <f t="shared" si="7"/>
        <v>kW</v>
      </c>
      <c r="C70" s="356"/>
      <c r="D70" s="173">
        <v>62929.344521889325</v>
      </c>
      <c r="E70" s="174">
        <f t="shared" si="11"/>
        <v>4.5774271843473144</v>
      </c>
      <c r="F70" s="175">
        <f t="shared" si="9"/>
        <v>288054.49230765394</v>
      </c>
      <c r="H70" s="173"/>
      <c r="I70" s="174"/>
      <c r="J70" s="175">
        <f t="shared" si="10"/>
        <v>0</v>
      </c>
      <c r="K70" s="420"/>
    </row>
    <row r="71" spans="1:11" x14ac:dyDescent="0.35">
      <c r="A71" s="337" t="str">
        <f t="shared" si="8"/>
        <v/>
      </c>
      <c r="B71" s="351"/>
      <c r="C71" s="356"/>
      <c r="D71" s="173"/>
      <c r="E71" s="178"/>
      <c r="F71" s="175">
        <f>D71*E71</f>
        <v>0</v>
      </c>
      <c r="H71" s="177"/>
      <c r="I71" s="174"/>
      <c r="J71" s="175">
        <f>H71*I71</f>
        <v>0</v>
      </c>
      <c r="K71" s="420"/>
    </row>
    <row r="72" spans="1:11" x14ac:dyDescent="0.35">
      <c r="A72" s="337" t="str">
        <f t="shared" si="8"/>
        <v/>
      </c>
      <c r="B72" s="351"/>
      <c r="C72" s="356"/>
      <c r="D72" s="177"/>
      <c r="E72" s="177"/>
      <c r="F72" s="175">
        <f>D72*E72</f>
        <v>0</v>
      </c>
      <c r="H72" s="177"/>
      <c r="I72" s="174"/>
      <c r="J72" s="175">
        <f>H72*I72</f>
        <v>0</v>
      </c>
      <c r="K72" s="420"/>
    </row>
    <row r="73" spans="1:11" x14ac:dyDescent="0.35">
      <c r="A73" s="337" t="str">
        <f t="shared" si="8"/>
        <v/>
      </c>
      <c r="B73" s="351"/>
      <c r="C73" s="356"/>
      <c r="D73" s="177"/>
      <c r="E73" s="177"/>
      <c r="F73" s="175">
        <f>D73*E73</f>
        <v>0</v>
      </c>
      <c r="H73" s="177"/>
      <c r="I73" s="174"/>
      <c r="J73" s="175">
        <f>H73*I73</f>
        <v>0</v>
      </c>
      <c r="K73" s="420"/>
    </row>
    <row r="74" spans="1:11" x14ac:dyDescent="0.35">
      <c r="A74" s="333" t="s">
        <v>69</v>
      </c>
      <c r="B74" s="352"/>
      <c r="C74" s="357"/>
      <c r="D74" s="169"/>
      <c r="E74" s="337"/>
      <c r="F74" s="169">
        <f>SUM(F63:F73)</f>
        <v>201315565.40852427</v>
      </c>
      <c r="G74" s="337"/>
      <c r="H74" s="337"/>
      <c r="I74" s="337"/>
      <c r="J74" s="169">
        <f>SUM(J63:J73)</f>
        <v>0</v>
      </c>
      <c r="K74" s="175">
        <f>F74+J74</f>
        <v>201315565.40852427</v>
      </c>
    </row>
    <row r="75" spans="1:11" ht="7.5" customHeight="1" x14ac:dyDescent="0.35"/>
    <row r="76" spans="1:11" x14ac:dyDescent="0.35">
      <c r="A76" s="329" t="s">
        <v>106</v>
      </c>
      <c r="B76" s="425"/>
      <c r="C76" s="358"/>
      <c r="D76" s="425"/>
      <c r="E76" s="420"/>
      <c r="F76" s="427"/>
      <c r="G76" s="232"/>
      <c r="H76" s="429"/>
      <c r="I76" s="420"/>
      <c r="J76" s="420" t="s">
        <v>66</v>
      </c>
      <c r="K76" s="425" t="s">
        <v>61</v>
      </c>
    </row>
    <row r="77" spans="1:11" x14ac:dyDescent="0.35">
      <c r="A77" s="333" t="s">
        <v>71</v>
      </c>
      <c r="B77" s="431"/>
      <c r="C77" s="232"/>
      <c r="D77" s="431"/>
      <c r="E77" s="420"/>
      <c r="F77" s="428"/>
      <c r="G77" s="232"/>
      <c r="H77" s="433"/>
      <c r="I77" s="420"/>
      <c r="J77" s="420"/>
      <c r="K77" s="431"/>
    </row>
    <row r="78" spans="1:11" x14ac:dyDescent="0.35">
      <c r="A78" s="337" t="str">
        <f t="shared" ref="A78:A83" si="12">IF(A63="","",A63)</f>
        <v>Residential</v>
      </c>
      <c r="B78" s="351" t="s">
        <v>38</v>
      </c>
      <c r="C78" s="334"/>
      <c r="D78" s="173">
        <v>5028128580.8830061</v>
      </c>
      <c r="E78" s="174">
        <v>4.3509528000000011E-3</v>
      </c>
      <c r="F78" s="175">
        <f>D78*E78</f>
        <v>21877150.127752949</v>
      </c>
      <c r="H78" s="173">
        <v>69292674.142100438</v>
      </c>
      <c r="I78" s="174">
        <f>E78</f>
        <v>4.3509528000000011E-3</v>
      </c>
      <c r="J78" s="175">
        <f>H78*I78</f>
        <v>301489.15457805956</v>
      </c>
      <c r="K78" s="420"/>
    </row>
    <row r="79" spans="1:11" x14ac:dyDescent="0.35">
      <c r="A79" s="337" t="str">
        <f t="shared" si="12"/>
        <v>CSMUR</v>
      </c>
      <c r="B79" s="351" t="s">
        <v>38</v>
      </c>
      <c r="C79" s="334"/>
      <c r="D79" s="173">
        <v>323115648.86254996</v>
      </c>
      <c r="E79" s="174">
        <f>E78</f>
        <v>4.3509528000000011E-3</v>
      </c>
      <c r="F79" s="175">
        <f t="shared" ref="F79:F86" si="13">D79*E79</f>
        <v>1405860.9371423288</v>
      </c>
      <c r="H79" s="173">
        <v>485013.62924413965</v>
      </c>
      <c r="I79" s="174">
        <f>I78</f>
        <v>4.3509528000000011E-3</v>
      </c>
      <c r="J79" s="175">
        <f t="shared" ref="J79:J86" si="14">H79*I79</f>
        <v>2110.271408197952</v>
      </c>
      <c r="K79" s="420"/>
    </row>
    <row r="80" spans="1:11" x14ac:dyDescent="0.35">
      <c r="A80" s="337" t="str">
        <f t="shared" si="12"/>
        <v>GS&lt;50 kW</v>
      </c>
      <c r="B80" s="351" t="s">
        <v>38</v>
      </c>
      <c r="C80" s="334"/>
      <c r="D80" s="173">
        <v>1987480924.3546803</v>
      </c>
      <c r="E80" s="174">
        <f t="shared" ref="E80:E85" si="15">E79</f>
        <v>4.3509528000000011E-3</v>
      </c>
      <c r="F80" s="175">
        <f t="shared" si="13"/>
        <v>8647435.6927675866</v>
      </c>
      <c r="H80" s="173">
        <v>344644948.34275514</v>
      </c>
      <c r="I80" s="174">
        <f t="shared" ref="I80:I85" si="16">I79</f>
        <v>4.3509528000000011E-3</v>
      </c>
      <c r="J80" s="175">
        <f t="shared" si="14"/>
        <v>1499533.9029977662</v>
      </c>
      <c r="K80" s="420"/>
    </row>
    <row r="81" spans="1:11" x14ac:dyDescent="0.35">
      <c r="A81" s="337" t="str">
        <f t="shared" si="12"/>
        <v>GS 50-999 kW</v>
      </c>
      <c r="B81" s="351" t="s">
        <v>38</v>
      </c>
      <c r="C81" s="334"/>
      <c r="D81" s="173">
        <v>3088773481.4482861</v>
      </c>
      <c r="E81" s="174">
        <f t="shared" si="15"/>
        <v>4.3509528000000011E-3</v>
      </c>
      <c r="F81" s="175">
        <f t="shared" si="13"/>
        <v>13439107.627673171</v>
      </c>
      <c r="H81" s="173">
        <v>6514662670.8676004</v>
      </c>
      <c r="I81" s="174">
        <f t="shared" si="16"/>
        <v>4.3509528000000011E-3</v>
      </c>
      <c r="J81" s="175">
        <f t="shared" si="14"/>
        <v>28344989.78886687</v>
      </c>
      <c r="K81" s="420"/>
    </row>
    <row r="82" spans="1:11" x14ac:dyDescent="0.35">
      <c r="A82" s="337" t="str">
        <f t="shared" si="12"/>
        <v>GS 1,000-4,999 kW</v>
      </c>
      <c r="B82" s="351" t="s">
        <v>38</v>
      </c>
      <c r="C82" s="334"/>
      <c r="D82" s="173">
        <v>112731775.79487664</v>
      </c>
      <c r="E82" s="174">
        <f t="shared" si="15"/>
        <v>4.3509528000000011E-3</v>
      </c>
      <c r="F82" s="175">
        <f t="shared" si="13"/>
        <v>490490.63554369082</v>
      </c>
      <c r="H82" s="173">
        <v>4072287193.6441984</v>
      </c>
      <c r="I82" s="174">
        <f t="shared" si="16"/>
        <v>4.3509528000000011E-3</v>
      </c>
      <c r="J82" s="175">
        <f t="shared" si="14"/>
        <v>17718329.367590372</v>
      </c>
      <c r="K82" s="420"/>
    </row>
    <row r="83" spans="1:11" x14ac:dyDescent="0.35">
      <c r="A83" s="337" t="str">
        <f t="shared" si="12"/>
        <v>Large User</v>
      </c>
      <c r="B83" s="351" t="s">
        <v>38</v>
      </c>
      <c r="C83" s="334"/>
      <c r="D83" s="173">
        <v>3.0752860429485784E-2</v>
      </c>
      <c r="E83" s="174">
        <f t="shared" si="15"/>
        <v>4.3509528000000011E-3</v>
      </c>
      <c r="F83" s="175">
        <f t="shared" si="13"/>
        <v>1.3380424419368039E-4</v>
      </c>
      <c r="H83" s="173">
        <v>1715519319.4467666</v>
      </c>
      <c r="I83" s="174">
        <f t="shared" si="16"/>
        <v>4.3509528000000011E-3</v>
      </c>
      <c r="J83" s="175">
        <f t="shared" si="14"/>
        <v>7464143.5864010053</v>
      </c>
      <c r="K83" s="420"/>
    </row>
    <row r="84" spans="1:11" x14ac:dyDescent="0.35">
      <c r="A84" s="337" t="str">
        <f>IF(A69="","",A69)</f>
        <v>Streetlighting</v>
      </c>
      <c r="B84" s="351" t="s">
        <v>38</v>
      </c>
      <c r="C84" s="334"/>
      <c r="D84" s="173">
        <v>0</v>
      </c>
      <c r="E84" s="174">
        <f t="shared" si="15"/>
        <v>4.3509528000000011E-3</v>
      </c>
      <c r="F84" s="175">
        <f t="shared" si="13"/>
        <v>0</v>
      </c>
      <c r="H84" s="173">
        <v>116797550.04697201</v>
      </c>
      <c r="I84" s="174">
        <f t="shared" si="16"/>
        <v>4.3509528000000011E-3</v>
      </c>
      <c r="J84" s="175">
        <f t="shared" si="14"/>
        <v>508180.62741001311</v>
      </c>
      <c r="K84" s="420"/>
    </row>
    <row r="85" spans="1:11" x14ac:dyDescent="0.35">
      <c r="A85" s="337" t="str">
        <f>IF(A70="","",A70)</f>
        <v>USL</v>
      </c>
      <c r="B85" s="351" t="s">
        <v>38</v>
      </c>
      <c r="C85" s="334"/>
      <c r="D85" s="173">
        <v>42531998.070212305</v>
      </c>
      <c r="E85" s="174">
        <f t="shared" si="15"/>
        <v>4.3509528000000011E-3</v>
      </c>
      <c r="F85" s="175">
        <f t="shared" si="13"/>
        <v>185054.71609318486</v>
      </c>
      <c r="H85" s="173">
        <v>29992.827420406298</v>
      </c>
      <c r="I85" s="174">
        <f t="shared" si="16"/>
        <v>4.3509528000000011E-3</v>
      </c>
      <c r="J85" s="175">
        <f t="shared" si="14"/>
        <v>130.49737644473359</v>
      </c>
      <c r="K85" s="420"/>
    </row>
    <row r="86" spans="1:11" x14ac:dyDescent="0.35">
      <c r="A86" s="337" t="str">
        <f>IF(A71="","",A71)</f>
        <v/>
      </c>
      <c r="B86" s="351"/>
      <c r="C86" s="334"/>
      <c r="D86" s="177"/>
      <c r="E86" s="177"/>
      <c r="F86" s="175">
        <f t="shared" si="13"/>
        <v>0</v>
      </c>
      <c r="H86" s="177"/>
      <c r="I86" s="177"/>
      <c r="J86" s="175">
        <f t="shared" si="14"/>
        <v>0</v>
      </c>
      <c r="K86" s="420"/>
    </row>
    <row r="87" spans="1:11" x14ac:dyDescent="0.35">
      <c r="A87" s="337" t="str">
        <f>IF(A72="","",A72)</f>
        <v/>
      </c>
      <c r="B87" s="351"/>
      <c r="C87" s="334"/>
      <c r="D87" s="177"/>
      <c r="E87" s="177"/>
      <c r="F87" s="175">
        <f>D87*E87</f>
        <v>0</v>
      </c>
      <c r="H87" s="177"/>
      <c r="I87" s="177"/>
      <c r="J87" s="175">
        <f>H87*I87</f>
        <v>0</v>
      </c>
      <c r="K87" s="420"/>
    </row>
    <row r="88" spans="1:11" x14ac:dyDescent="0.35">
      <c r="A88" s="337" t="str">
        <f>IF(A73="","",A73)</f>
        <v/>
      </c>
      <c r="B88" s="351"/>
      <c r="C88" s="334"/>
      <c r="D88" s="177"/>
      <c r="E88" s="177"/>
      <c r="F88" s="175">
        <f>D88*E88</f>
        <v>0</v>
      </c>
      <c r="H88" s="177"/>
      <c r="I88" s="177"/>
      <c r="J88" s="175">
        <f>H88*I88</f>
        <v>0</v>
      </c>
      <c r="K88" s="420"/>
    </row>
    <row r="89" spans="1:11" x14ac:dyDescent="0.35">
      <c r="A89" s="333" t="s">
        <v>69</v>
      </c>
      <c r="B89" s="352"/>
      <c r="C89" s="334"/>
      <c r="D89" s="169">
        <f>SUM(D78:D88)</f>
        <v>10582762409.444363</v>
      </c>
      <c r="E89" s="337"/>
      <c r="F89" s="169">
        <f>SUM(F78:F88)</f>
        <v>46045099.737106711</v>
      </c>
      <c r="G89" s="337"/>
      <c r="H89" s="169">
        <f>SUM(H78:H88)</f>
        <v>12833719362.947058</v>
      </c>
      <c r="I89" s="337"/>
      <c r="J89" s="169">
        <f>SUM(J78:J88)</f>
        <v>55838907.196628727</v>
      </c>
      <c r="K89" s="175">
        <f>F89+J89</f>
        <v>101884006.93373543</v>
      </c>
    </row>
    <row r="90" spans="1:11" ht="6.75" customHeight="1" x14ac:dyDescent="0.35"/>
    <row r="91" spans="1:11" x14ac:dyDescent="0.35">
      <c r="A91" s="329" t="s">
        <v>74</v>
      </c>
      <c r="B91" s="425"/>
      <c r="C91" s="358"/>
      <c r="D91" s="425"/>
      <c r="E91" s="420"/>
      <c r="F91" s="427"/>
      <c r="G91" s="232"/>
      <c r="H91" s="429"/>
      <c r="I91" s="420"/>
      <c r="J91" s="420" t="s">
        <v>66</v>
      </c>
      <c r="K91" s="425" t="s">
        <v>61</v>
      </c>
    </row>
    <row r="92" spans="1:11" x14ac:dyDescent="0.35">
      <c r="A92" s="333" t="s">
        <v>71</v>
      </c>
      <c r="B92" s="431"/>
      <c r="C92" s="232"/>
      <c r="D92" s="431"/>
      <c r="E92" s="420"/>
      <c r="F92" s="428"/>
      <c r="G92" s="232"/>
      <c r="H92" s="433"/>
      <c r="I92" s="420"/>
      <c r="J92" s="420"/>
      <c r="K92" s="431"/>
    </row>
    <row r="93" spans="1:11" x14ac:dyDescent="0.35">
      <c r="A93" s="337" t="str">
        <f t="shared" ref="A93:A98" si="17">IF(A78="","",A78)</f>
        <v>Residential</v>
      </c>
      <c r="B93" s="351" t="s">
        <v>38</v>
      </c>
      <c r="C93" s="334"/>
      <c r="D93" s="177"/>
      <c r="E93" s="178"/>
      <c r="F93" s="175">
        <f>D93*E93</f>
        <v>0</v>
      </c>
      <c r="H93" s="177">
        <v>0</v>
      </c>
      <c r="I93" s="178">
        <v>2.1224160000000002E-4</v>
      </c>
      <c r="J93" s="175">
        <f>H93*I93</f>
        <v>0</v>
      </c>
      <c r="K93" s="420"/>
    </row>
    <row r="94" spans="1:11" x14ac:dyDescent="0.35">
      <c r="A94" s="337" t="str">
        <f t="shared" si="17"/>
        <v>CSMUR</v>
      </c>
      <c r="B94" s="351" t="s">
        <v>38</v>
      </c>
      <c r="C94" s="334"/>
      <c r="D94" s="177"/>
      <c r="E94" s="178"/>
      <c r="F94" s="175">
        <f t="shared" ref="F94:F101" si="18">D94*E94</f>
        <v>0</v>
      </c>
      <c r="H94" s="177">
        <v>0</v>
      </c>
      <c r="I94" s="178">
        <f>+I93</f>
        <v>2.1224160000000002E-4</v>
      </c>
      <c r="J94" s="175">
        <f t="shared" ref="J94:J101" si="19">H94*I94</f>
        <v>0</v>
      </c>
      <c r="K94" s="420"/>
    </row>
    <row r="95" spans="1:11" x14ac:dyDescent="0.35">
      <c r="A95" s="337" t="str">
        <f t="shared" si="17"/>
        <v>GS&lt;50 kW</v>
      </c>
      <c r="B95" s="351" t="s">
        <v>38</v>
      </c>
      <c r="C95" s="334"/>
      <c r="D95" s="177"/>
      <c r="E95" s="178"/>
      <c r="F95" s="175">
        <f t="shared" si="18"/>
        <v>0</v>
      </c>
      <c r="H95" s="177">
        <v>303565.23203817429</v>
      </c>
      <c r="I95" s="178">
        <f t="shared" ref="I95:I100" si="20">+I94</f>
        <v>2.1224160000000002E-4</v>
      </c>
      <c r="J95" s="175">
        <f t="shared" si="19"/>
        <v>64.42917055215338</v>
      </c>
      <c r="K95" s="420"/>
    </row>
    <row r="96" spans="1:11" x14ac:dyDescent="0.35">
      <c r="A96" s="337" t="str">
        <f t="shared" si="17"/>
        <v>GS 50-999 kW</v>
      </c>
      <c r="B96" s="351" t="s">
        <v>38</v>
      </c>
      <c r="C96" s="334"/>
      <c r="D96" s="177"/>
      <c r="E96" s="178"/>
      <c r="F96" s="175">
        <f t="shared" si="18"/>
        <v>0</v>
      </c>
      <c r="H96" s="177">
        <v>670469759.44939017</v>
      </c>
      <c r="I96" s="178">
        <f t="shared" si="20"/>
        <v>2.1224160000000002E-4</v>
      </c>
      <c r="J96" s="175">
        <f t="shared" si="19"/>
        <v>142301.57449715369</v>
      </c>
      <c r="K96" s="420"/>
    </row>
    <row r="97" spans="1:11" x14ac:dyDescent="0.35">
      <c r="A97" s="337" t="str">
        <f t="shared" si="17"/>
        <v>GS 1,000-4,999 kW</v>
      </c>
      <c r="B97" s="351" t="s">
        <v>38</v>
      </c>
      <c r="C97" s="334"/>
      <c r="D97" s="177"/>
      <c r="E97" s="178"/>
      <c r="F97" s="175">
        <f t="shared" si="18"/>
        <v>0</v>
      </c>
      <c r="H97" s="177">
        <v>3528486846.4092822</v>
      </c>
      <c r="I97" s="178">
        <f t="shared" si="20"/>
        <v>2.1224160000000002E-4</v>
      </c>
      <c r="J97" s="175">
        <f t="shared" si="19"/>
        <v>748891.69386086043</v>
      </c>
      <c r="K97" s="420"/>
    </row>
    <row r="98" spans="1:11" x14ac:dyDescent="0.35">
      <c r="A98" s="337" t="str">
        <f t="shared" si="17"/>
        <v>Large User</v>
      </c>
      <c r="B98" s="351" t="s">
        <v>38</v>
      </c>
      <c r="C98" s="334"/>
      <c r="D98" s="177"/>
      <c r="E98" s="178"/>
      <c r="F98" s="175">
        <f t="shared" si="18"/>
        <v>0</v>
      </c>
      <c r="H98" s="177">
        <v>1582915202.8319974</v>
      </c>
      <c r="I98" s="178">
        <f t="shared" si="20"/>
        <v>2.1224160000000002E-4</v>
      </c>
      <c r="J98" s="175">
        <f t="shared" si="19"/>
        <v>335960.45531338768</v>
      </c>
      <c r="K98" s="420"/>
    </row>
    <row r="99" spans="1:11" x14ac:dyDescent="0.35">
      <c r="A99" s="337" t="str">
        <f>IF(A84="","",A84)</f>
        <v>Streetlighting</v>
      </c>
      <c r="B99" s="351" t="s">
        <v>38</v>
      </c>
      <c r="C99" s="334"/>
      <c r="D99" s="177"/>
      <c r="E99" s="178"/>
      <c r="F99" s="175">
        <f t="shared" si="18"/>
        <v>0</v>
      </c>
      <c r="H99" s="177">
        <v>0</v>
      </c>
      <c r="I99" s="178">
        <f t="shared" si="20"/>
        <v>2.1224160000000002E-4</v>
      </c>
      <c r="J99" s="175">
        <f t="shared" si="19"/>
        <v>0</v>
      </c>
      <c r="K99" s="420"/>
    </row>
    <row r="100" spans="1:11" x14ac:dyDescent="0.35">
      <c r="A100" s="337" t="str">
        <f>IF(A85="","",A85)</f>
        <v>USL</v>
      </c>
      <c r="B100" s="351" t="s">
        <v>38</v>
      </c>
      <c r="C100" s="334"/>
      <c r="D100" s="177"/>
      <c r="E100" s="178"/>
      <c r="F100" s="175">
        <f t="shared" si="18"/>
        <v>0</v>
      </c>
      <c r="H100" s="177">
        <v>0</v>
      </c>
      <c r="I100" s="178">
        <f t="shared" si="20"/>
        <v>2.1224160000000002E-4</v>
      </c>
      <c r="J100" s="175">
        <f t="shared" si="19"/>
        <v>0</v>
      </c>
      <c r="K100" s="420"/>
    </row>
    <row r="101" spans="1:11" x14ac:dyDescent="0.35">
      <c r="A101" s="337" t="str">
        <f>IF(A86="","",A86)</f>
        <v/>
      </c>
      <c r="B101" s="351"/>
      <c r="C101" s="334"/>
      <c r="D101" s="177"/>
      <c r="E101" s="177"/>
      <c r="F101" s="175">
        <f t="shared" si="18"/>
        <v>0</v>
      </c>
      <c r="H101" s="177"/>
      <c r="I101" s="177"/>
      <c r="J101" s="175">
        <f t="shared" si="19"/>
        <v>0</v>
      </c>
      <c r="K101" s="420"/>
    </row>
    <row r="102" spans="1:11" x14ac:dyDescent="0.35">
      <c r="A102" s="337" t="str">
        <f>IF(A87="","",A87)</f>
        <v/>
      </c>
      <c r="B102" s="351"/>
      <c r="C102" s="334"/>
      <c r="D102" s="177"/>
      <c r="E102" s="177"/>
      <c r="F102" s="175">
        <f>D102*E102</f>
        <v>0</v>
      </c>
      <c r="H102" s="177"/>
      <c r="I102" s="177"/>
      <c r="J102" s="175">
        <f>H102*I102</f>
        <v>0</v>
      </c>
      <c r="K102" s="420"/>
    </row>
    <row r="103" spans="1:11" x14ac:dyDescent="0.35">
      <c r="A103" s="337" t="str">
        <f>IF(A88="","",A88)</f>
        <v/>
      </c>
      <c r="B103" s="351"/>
      <c r="C103" s="334"/>
      <c r="D103" s="177"/>
      <c r="E103" s="177"/>
      <c r="F103" s="175">
        <f>D103*E103</f>
        <v>0</v>
      </c>
      <c r="H103" s="177"/>
      <c r="I103" s="177"/>
      <c r="J103" s="175">
        <f>H103*I103</f>
        <v>0</v>
      </c>
      <c r="K103" s="420"/>
    </row>
    <row r="104" spans="1:11" x14ac:dyDescent="0.35">
      <c r="A104" s="333" t="s">
        <v>69</v>
      </c>
      <c r="B104" s="352"/>
      <c r="C104" s="334"/>
      <c r="D104" s="169">
        <f>SUM(D93:D103)</f>
        <v>0</v>
      </c>
      <c r="E104" s="337"/>
      <c r="F104" s="169">
        <f>SUM(F93:F103)</f>
        <v>0</v>
      </c>
      <c r="G104" s="337"/>
      <c r="H104" s="347">
        <f>SUM(H93:H103)</f>
        <v>5782175373.9227085</v>
      </c>
      <c r="I104" s="337"/>
      <c r="J104" s="169">
        <f>SUM(J93:J103)</f>
        <v>1227218.152841954</v>
      </c>
      <c r="K104" s="175">
        <f>F104+J104</f>
        <v>1227218.152841954</v>
      </c>
    </row>
    <row r="105" spans="1:11" ht="6.75" customHeight="1" x14ac:dyDescent="0.35">
      <c r="A105" s="333"/>
      <c r="B105" s="359"/>
      <c r="C105" s="334"/>
      <c r="D105" s="183"/>
      <c r="E105" s="357"/>
      <c r="F105" s="169"/>
      <c r="H105" s="336"/>
      <c r="I105" s="357"/>
      <c r="J105" s="169"/>
      <c r="K105" s="185"/>
    </row>
    <row r="106" spans="1:11" x14ac:dyDescent="0.35">
      <c r="A106" s="329" t="s">
        <v>107</v>
      </c>
      <c r="B106" s="425"/>
      <c r="C106" s="358"/>
      <c r="D106" s="425"/>
      <c r="E106" s="420"/>
      <c r="F106" s="427"/>
      <c r="G106" s="232"/>
      <c r="H106" s="429"/>
      <c r="I106" s="420"/>
      <c r="J106" s="420" t="s">
        <v>66</v>
      </c>
      <c r="K106" s="425" t="s">
        <v>61</v>
      </c>
    </row>
    <row r="107" spans="1:11" x14ac:dyDescent="0.35">
      <c r="A107" s="333" t="s">
        <v>71</v>
      </c>
      <c r="B107" s="431"/>
      <c r="C107" s="232"/>
      <c r="D107" s="431"/>
      <c r="E107" s="420"/>
      <c r="F107" s="428"/>
      <c r="G107" s="232"/>
      <c r="H107" s="433"/>
      <c r="I107" s="420"/>
      <c r="J107" s="420"/>
      <c r="K107" s="431"/>
    </row>
    <row r="108" spans="1:11" x14ac:dyDescent="0.35">
      <c r="A108" s="337" t="str">
        <f t="shared" ref="A108:A113" si="21">IF(A93="","",A93)</f>
        <v>Residential</v>
      </c>
      <c r="B108" s="351" t="s">
        <v>38</v>
      </c>
      <c r="C108" s="334"/>
      <c r="D108" s="173">
        <v>5140106113.6673851</v>
      </c>
      <c r="E108" s="174">
        <v>4.2448320000000004E-4</v>
      </c>
      <c r="F108" s="175">
        <f>D108*E108</f>
        <v>2181888.6914690956</v>
      </c>
      <c r="H108" s="173">
        <v>63745855.907116905</v>
      </c>
      <c r="I108" s="174">
        <f>E108</f>
        <v>4.2448320000000004E-4</v>
      </c>
      <c r="J108" s="175">
        <f>H108*I108</f>
        <v>27059.04490219189</v>
      </c>
      <c r="K108" s="420"/>
    </row>
    <row r="109" spans="1:11" x14ac:dyDescent="0.35">
      <c r="A109" s="337" t="str">
        <f t="shared" si="21"/>
        <v>CSMUR</v>
      </c>
      <c r="B109" s="351" t="s">
        <v>38</v>
      </c>
      <c r="C109" s="334"/>
      <c r="D109" s="173">
        <v>330311505.64736164</v>
      </c>
      <c r="E109" s="174">
        <f>+E108</f>
        <v>4.2448320000000004E-4</v>
      </c>
      <c r="F109" s="175">
        <f t="shared" ref="F109:F116" si="22">D109*E109</f>
        <v>140211.68491401014</v>
      </c>
      <c r="H109" s="173">
        <v>446188.71050323633</v>
      </c>
      <c r="I109" s="174">
        <f t="shared" ref="I109:I115" si="23">E109</f>
        <v>4.2448320000000004E-4</v>
      </c>
      <c r="J109" s="175">
        <f t="shared" ref="J109:J116" si="24">H109*I109</f>
        <v>189.39961163828738</v>
      </c>
      <c r="K109" s="420"/>
    </row>
    <row r="110" spans="1:11" x14ac:dyDescent="0.35">
      <c r="A110" s="337" t="str">
        <f t="shared" si="21"/>
        <v>GS&lt;50 kW</v>
      </c>
      <c r="B110" s="351" t="s">
        <v>38</v>
      </c>
      <c r="C110" s="334"/>
      <c r="D110" s="173">
        <v>2031742563.0111389</v>
      </c>
      <c r="E110" s="174">
        <f t="shared" ref="E110:E115" si="25">+E109</f>
        <v>4.2448320000000004E-4</v>
      </c>
      <c r="F110" s="175">
        <f t="shared" si="22"/>
        <v>862440.58472316992</v>
      </c>
      <c r="H110" s="173">
        <v>316794416.70284051</v>
      </c>
      <c r="I110" s="174">
        <f t="shared" si="23"/>
        <v>4.2448320000000004E-4</v>
      </c>
      <c r="J110" s="175">
        <f t="shared" si="24"/>
        <v>134473.90774415521</v>
      </c>
      <c r="K110" s="420"/>
    </row>
    <row r="111" spans="1:11" x14ac:dyDescent="0.35">
      <c r="A111" s="337" t="str">
        <f t="shared" si="21"/>
        <v>GS 50-999 kW</v>
      </c>
      <c r="B111" s="351" t="s">
        <v>38</v>
      </c>
      <c r="C111" s="334"/>
      <c r="D111" s="173">
        <v>3157561148.3145256</v>
      </c>
      <c r="E111" s="174">
        <f t="shared" si="25"/>
        <v>4.2448320000000004E-4</v>
      </c>
      <c r="F111" s="175">
        <f t="shared" si="22"/>
        <v>1340331.6604322246</v>
      </c>
      <c r="H111" s="173">
        <v>5414495008.3161335</v>
      </c>
      <c r="I111" s="174">
        <f t="shared" si="23"/>
        <v>4.2448320000000004E-4</v>
      </c>
      <c r="J111" s="175">
        <f t="shared" si="24"/>
        <v>2298362.1675140592</v>
      </c>
      <c r="K111" s="420"/>
    </row>
    <row r="112" spans="1:11" x14ac:dyDescent="0.35">
      <c r="A112" s="337" t="str">
        <f t="shared" si="21"/>
        <v>GS 1,000-4,999 kW</v>
      </c>
      <c r="B112" s="351" t="s">
        <v>38</v>
      </c>
      <c r="C112" s="334"/>
      <c r="D112" s="173">
        <v>115242337.31231804</v>
      </c>
      <c r="E112" s="174">
        <f t="shared" si="25"/>
        <v>4.2448320000000004E-4</v>
      </c>
      <c r="F112" s="175">
        <f t="shared" si="22"/>
        <v>48918.436117812169</v>
      </c>
      <c r="H112" s="173">
        <v>700908525.53404617</v>
      </c>
      <c r="I112" s="174">
        <f t="shared" si="23"/>
        <v>4.2448320000000004E-4</v>
      </c>
      <c r="J112" s="175">
        <f t="shared" si="24"/>
        <v>297523.89382597368</v>
      </c>
      <c r="K112" s="420"/>
    </row>
    <row r="113" spans="1:11" x14ac:dyDescent="0.35">
      <c r="A113" s="337" t="str">
        <f t="shared" si="21"/>
        <v>Large User</v>
      </c>
      <c r="B113" s="351" t="s">
        <v>38</v>
      </c>
      <c r="C113" s="334"/>
      <c r="D113" s="173">
        <v>3.1437733415838783E-2</v>
      </c>
      <c r="E113" s="174">
        <f t="shared" si="25"/>
        <v>4.2448320000000004E-4</v>
      </c>
      <c r="F113" s="175">
        <f t="shared" si="22"/>
        <v>1.3344789681102177E-5</v>
      </c>
      <c r="H113" s="173">
        <v>211997940.4794853</v>
      </c>
      <c r="I113" s="174">
        <f t="shared" si="23"/>
        <v>4.2448320000000004E-4</v>
      </c>
      <c r="J113" s="175">
        <f t="shared" si="24"/>
        <v>89989.564168141456</v>
      </c>
      <c r="K113" s="420"/>
    </row>
    <row r="114" spans="1:11" x14ac:dyDescent="0.35">
      <c r="A114" s="337" t="str">
        <f>IF(A99="","",A99)</f>
        <v>Streetlighting</v>
      </c>
      <c r="B114" s="351" t="s">
        <v>38</v>
      </c>
      <c r="C114" s="334"/>
      <c r="D114" s="173">
        <v>0</v>
      </c>
      <c r="E114" s="174">
        <f t="shared" si="25"/>
        <v>4.2448320000000004E-4</v>
      </c>
      <c r="F114" s="175">
        <f t="shared" si="22"/>
        <v>0</v>
      </c>
      <c r="H114" s="173">
        <v>107448007.85621496</v>
      </c>
      <c r="I114" s="174">
        <f t="shared" si="23"/>
        <v>4.2448320000000004E-4</v>
      </c>
      <c r="J114" s="175">
        <f t="shared" si="24"/>
        <v>45609.874208431269</v>
      </c>
      <c r="K114" s="420"/>
    </row>
    <row r="115" spans="1:11" x14ac:dyDescent="0.35">
      <c r="A115" s="337" t="str">
        <f>IF(A100="","",A100)</f>
        <v>USL</v>
      </c>
      <c r="B115" s="351" t="s">
        <v>38</v>
      </c>
      <c r="C115" s="334"/>
      <c r="D115" s="173">
        <v>43479195.05049637</v>
      </c>
      <c r="E115" s="174">
        <f t="shared" si="25"/>
        <v>4.2448320000000004E-4</v>
      </c>
      <c r="F115" s="175">
        <f t="shared" si="22"/>
        <v>18456.187848458863</v>
      </c>
      <c r="H115" s="173">
        <v>27591.927698841861</v>
      </c>
      <c r="I115" s="174">
        <f t="shared" si="23"/>
        <v>4.2448320000000004E-4</v>
      </c>
      <c r="J115" s="175">
        <f t="shared" si="24"/>
        <v>11.71230976377303</v>
      </c>
      <c r="K115" s="420"/>
    </row>
    <row r="116" spans="1:11" x14ac:dyDescent="0.35">
      <c r="A116" s="337" t="str">
        <f>IF(A101="","",A101)</f>
        <v/>
      </c>
      <c r="B116" s="351"/>
      <c r="C116" s="334"/>
      <c r="D116" s="177"/>
      <c r="E116" s="177"/>
      <c r="F116" s="175">
        <f t="shared" si="22"/>
        <v>0</v>
      </c>
      <c r="H116" s="177"/>
      <c r="I116" s="177"/>
      <c r="J116" s="175">
        <f t="shared" si="24"/>
        <v>0</v>
      </c>
      <c r="K116" s="420"/>
    </row>
    <row r="117" spans="1:11" x14ac:dyDescent="0.35">
      <c r="A117" s="337" t="str">
        <f>IF(A102="","",A102)</f>
        <v/>
      </c>
      <c r="B117" s="351"/>
      <c r="C117" s="334"/>
      <c r="D117" s="177"/>
      <c r="E117" s="177"/>
      <c r="F117" s="175">
        <f>D117*E117</f>
        <v>0</v>
      </c>
      <c r="H117" s="177"/>
      <c r="I117" s="177"/>
      <c r="J117" s="175">
        <f>H117*I117</f>
        <v>0</v>
      </c>
      <c r="K117" s="420"/>
    </row>
    <row r="118" spans="1:11" x14ac:dyDescent="0.35">
      <c r="A118" s="337" t="str">
        <f>IF(A103="","",A103)</f>
        <v/>
      </c>
      <c r="B118" s="351"/>
      <c r="C118" s="334"/>
      <c r="D118" s="177"/>
      <c r="E118" s="177"/>
      <c r="F118" s="175">
        <f>D118*E118</f>
        <v>0</v>
      </c>
      <c r="H118" s="177"/>
      <c r="I118" s="177"/>
      <c r="J118" s="175">
        <f>H118*I118</f>
        <v>0</v>
      </c>
      <c r="K118" s="420"/>
    </row>
    <row r="119" spans="1:11" x14ac:dyDescent="0.35">
      <c r="A119" s="333" t="s">
        <v>69</v>
      </c>
      <c r="B119" s="352"/>
      <c r="C119" s="334"/>
      <c r="D119" s="169">
        <f>SUM(D108:D118)</f>
        <v>10818442863.034664</v>
      </c>
      <c r="E119" s="337"/>
      <c r="F119" s="169">
        <f>SUM(F108:F118)</f>
        <v>4592247.2455181163</v>
      </c>
      <c r="G119" s="337"/>
      <c r="H119" s="169">
        <f>SUM(H108:H118)</f>
        <v>6815863535.4340391</v>
      </c>
      <c r="I119" s="337"/>
      <c r="J119" s="169">
        <f>SUM(J108:J118)</f>
        <v>2893219.5642843549</v>
      </c>
      <c r="K119" s="175">
        <f>F119+J119</f>
        <v>7485466.8098024707</v>
      </c>
    </row>
    <row r="120" spans="1:11" ht="6.75" customHeight="1" x14ac:dyDescent="0.35">
      <c r="A120" s="333"/>
      <c r="B120" s="359"/>
      <c r="C120" s="334"/>
      <c r="D120" s="183"/>
      <c r="E120" s="357"/>
      <c r="F120" s="169"/>
      <c r="H120" s="336"/>
      <c r="I120" s="357"/>
      <c r="J120" s="169"/>
      <c r="K120" s="185"/>
    </row>
    <row r="121" spans="1:11" ht="15" customHeight="1" x14ac:dyDescent="0.35">
      <c r="A121" s="329" t="s">
        <v>108</v>
      </c>
      <c r="B121" s="425"/>
      <c r="C121" s="330"/>
      <c r="D121" s="427"/>
      <c r="E121" s="426"/>
      <c r="F121" s="420"/>
      <c r="G121" s="232"/>
      <c r="H121" s="429"/>
      <c r="I121" s="426"/>
      <c r="J121" s="420" t="s">
        <v>66</v>
      </c>
      <c r="K121" s="425" t="s">
        <v>61</v>
      </c>
    </row>
    <row r="122" spans="1:11" x14ac:dyDescent="0.35">
      <c r="A122" s="333" t="s">
        <v>71</v>
      </c>
      <c r="B122" s="431"/>
      <c r="C122" s="330"/>
      <c r="D122" s="428"/>
      <c r="E122" s="432"/>
      <c r="F122" s="420"/>
      <c r="G122" s="232"/>
      <c r="H122" s="433"/>
      <c r="I122" s="432"/>
      <c r="J122" s="420"/>
      <c r="K122" s="431"/>
    </row>
    <row r="123" spans="1:11" x14ac:dyDescent="0.35">
      <c r="A123" s="337" t="str">
        <f t="shared" ref="A123:A128" si="26">IF(A108="","",A108)</f>
        <v>Residential</v>
      </c>
      <c r="B123" s="351" t="s">
        <v>38</v>
      </c>
      <c r="C123" s="334"/>
      <c r="D123" s="173">
        <f>+D78</f>
        <v>5028128580.8830061</v>
      </c>
      <c r="E123" s="360">
        <v>7.4284559999999999E-4</v>
      </c>
      <c r="F123" s="175">
        <f>D123*E123</f>
        <v>3735123.1925431853</v>
      </c>
      <c r="H123" s="173">
        <f>+H78</f>
        <v>69292674.142100438</v>
      </c>
      <c r="I123" s="360">
        <f>+E123</f>
        <v>7.4284559999999999E-4</v>
      </c>
      <c r="J123" s="175">
        <f>H123*I123</f>
        <v>51473.758098693084</v>
      </c>
      <c r="K123" s="420"/>
    </row>
    <row r="124" spans="1:11" x14ac:dyDescent="0.35">
      <c r="A124" s="337" t="str">
        <f t="shared" si="26"/>
        <v>CSMUR</v>
      </c>
      <c r="B124" s="351" t="s">
        <v>38</v>
      </c>
      <c r="C124" s="334"/>
      <c r="D124" s="173">
        <f t="shared" ref="D124:D130" si="27">+D79</f>
        <v>323115648.86254996</v>
      </c>
      <c r="E124" s="360">
        <f>E123</f>
        <v>7.4284559999999999E-4</v>
      </c>
      <c r="F124" s="175">
        <f t="shared" ref="F124:F131" si="28">D124*E124</f>
        <v>240025.03804869024</v>
      </c>
      <c r="H124" s="173">
        <f t="shared" ref="H124:H130" si="29">+H79</f>
        <v>485013.62924413965</v>
      </c>
      <c r="I124" s="360">
        <f t="shared" ref="I124:I130" si="30">+E124</f>
        <v>7.4284559999999999E-4</v>
      </c>
      <c r="J124" s="175">
        <f t="shared" ref="J124:J131" si="31">H124*I124</f>
        <v>360.29024042404046</v>
      </c>
      <c r="K124" s="420"/>
    </row>
    <row r="125" spans="1:11" x14ac:dyDescent="0.35">
      <c r="A125" s="337" t="str">
        <f t="shared" si="26"/>
        <v>GS&lt;50 kW</v>
      </c>
      <c r="B125" s="351" t="s">
        <v>38</v>
      </c>
      <c r="C125" s="334"/>
      <c r="D125" s="173">
        <f t="shared" si="27"/>
        <v>1987480924.3546803</v>
      </c>
      <c r="E125" s="360">
        <f t="shared" ref="E125:E130" si="32">E124</f>
        <v>7.4284559999999999E-4</v>
      </c>
      <c r="F125" s="175">
        <f t="shared" si="28"/>
        <v>1476391.4597408071</v>
      </c>
      <c r="H125" s="173">
        <f t="shared" si="29"/>
        <v>344644948.34275514</v>
      </c>
      <c r="I125" s="360">
        <f t="shared" si="30"/>
        <v>7.4284559999999999E-4</v>
      </c>
      <c r="J125" s="175">
        <f t="shared" si="31"/>
        <v>256017.98343864296</v>
      </c>
      <c r="K125" s="420"/>
    </row>
    <row r="126" spans="1:11" x14ac:dyDescent="0.35">
      <c r="A126" s="337" t="str">
        <f t="shared" si="26"/>
        <v>GS 50-999 kW</v>
      </c>
      <c r="B126" s="351" t="s">
        <v>38</v>
      </c>
      <c r="C126" s="334"/>
      <c r="D126" s="173">
        <f t="shared" si="27"/>
        <v>3088773481.4482861</v>
      </c>
      <c r="E126" s="360">
        <f t="shared" si="32"/>
        <v>7.4284559999999999E-4</v>
      </c>
      <c r="F126" s="175">
        <f t="shared" si="28"/>
        <v>2294481.7900905409</v>
      </c>
      <c r="H126" s="173">
        <f t="shared" si="29"/>
        <v>6514662670.8676004</v>
      </c>
      <c r="I126" s="360">
        <f t="shared" si="30"/>
        <v>7.4284559999999999E-4</v>
      </c>
      <c r="J126" s="175">
        <f t="shared" si="31"/>
        <v>4839388.5005382448</v>
      </c>
      <c r="K126" s="420"/>
    </row>
    <row r="127" spans="1:11" x14ac:dyDescent="0.35">
      <c r="A127" s="337" t="str">
        <f t="shared" si="26"/>
        <v>GS 1,000-4,999 kW</v>
      </c>
      <c r="B127" s="351" t="s">
        <v>38</v>
      </c>
      <c r="C127" s="334"/>
      <c r="D127" s="173">
        <f t="shared" si="27"/>
        <v>112731775.79487664</v>
      </c>
      <c r="E127" s="360">
        <f t="shared" si="32"/>
        <v>7.4284559999999999E-4</v>
      </c>
      <c r="F127" s="175">
        <f t="shared" si="28"/>
        <v>83742.303629410613</v>
      </c>
      <c r="H127" s="173">
        <f t="shared" si="29"/>
        <v>4072287193.6441984</v>
      </c>
      <c r="I127" s="360">
        <f t="shared" si="30"/>
        <v>7.4284559999999999E-4</v>
      </c>
      <c r="J127" s="175">
        <f t="shared" si="31"/>
        <v>3025080.6237349408</v>
      </c>
      <c r="K127" s="420"/>
    </row>
    <row r="128" spans="1:11" x14ac:dyDescent="0.35">
      <c r="A128" s="337" t="str">
        <f t="shared" si="26"/>
        <v>Large User</v>
      </c>
      <c r="B128" s="351" t="s">
        <v>38</v>
      </c>
      <c r="C128" s="334"/>
      <c r="D128" s="173">
        <f t="shared" si="27"/>
        <v>3.0752860429485784E-2</v>
      </c>
      <c r="E128" s="360">
        <f t="shared" si="32"/>
        <v>7.4284559999999999E-4</v>
      </c>
      <c r="F128" s="175">
        <f t="shared" si="28"/>
        <v>2.2844627057457625E-5</v>
      </c>
      <c r="H128" s="173">
        <f t="shared" si="29"/>
        <v>1715519319.4467666</v>
      </c>
      <c r="I128" s="360">
        <f t="shared" si="30"/>
        <v>7.4284559999999999E-4</v>
      </c>
      <c r="J128" s="175">
        <f t="shared" si="31"/>
        <v>1274365.9781660249</v>
      </c>
      <c r="K128" s="420"/>
    </row>
    <row r="129" spans="1:11" x14ac:dyDescent="0.35">
      <c r="A129" s="337" t="str">
        <f>IF(A114="","",A114)</f>
        <v>Streetlighting</v>
      </c>
      <c r="B129" s="351" t="s">
        <v>38</v>
      </c>
      <c r="C129" s="334"/>
      <c r="D129" s="173">
        <f t="shared" si="27"/>
        <v>0</v>
      </c>
      <c r="E129" s="360">
        <f t="shared" si="32"/>
        <v>7.4284559999999999E-4</v>
      </c>
      <c r="F129" s="175">
        <f t="shared" si="28"/>
        <v>0</v>
      </c>
      <c r="H129" s="173">
        <f t="shared" si="29"/>
        <v>116797550.04697201</v>
      </c>
      <c r="I129" s="360">
        <f t="shared" si="30"/>
        <v>7.4284559999999999E-4</v>
      </c>
      <c r="J129" s="175">
        <f t="shared" si="31"/>
        <v>86762.546143172949</v>
      </c>
      <c r="K129" s="420"/>
    </row>
    <row r="130" spans="1:11" x14ac:dyDescent="0.35">
      <c r="A130" s="337" t="str">
        <f>IF(A115="","",A115)</f>
        <v>USL</v>
      </c>
      <c r="B130" s="351" t="s">
        <v>38</v>
      </c>
      <c r="C130" s="334"/>
      <c r="D130" s="173">
        <f t="shared" si="27"/>
        <v>42531998.070212305</v>
      </c>
      <c r="E130" s="360">
        <f t="shared" si="32"/>
        <v>7.4284559999999999E-4</v>
      </c>
      <c r="F130" s="175">
        <f t="shared" si="28"/>
        <v>31594.707625665702</v>
      </c>
      <c r="H130" s="173">
        <f t="shared" si="29"/>
        <v>29992.827420406298</v>
      </c>
      <c r="I130" s="360">
        <f t="shared" si="30"/>
        <v>7.4284559999999999E-4</v>
      </c>
      <c r="J130" s="175">
        <f t="shared" si="31"/>
        <v>22.280039880808168</v>
      </c>
      <c r="K130" s="420"/>
    </row>
    <row r="131" spans="1:11" x14ac:dyDescent="0.35">
      <c r="A131" s="337" t="str">
        <f>IF(A116="","",A116)</f>
        <v/>
      </c>
      <c r="B131" s="351"/>
      <c r="C131" s="334"/>
      <c r="D131" s="177"/>
      <c r="E131" s="177"/>
      <c r="F131" s="175">
        <f t="shared" si="28"/>
        <v>0</v>
      </c>
      <c r="H131" s="177"/>
      <c r="I131" s="177"/>
      <c r="J131" s="175">
        <f t="shared" si="31"/>
        <v>0</v>
      </c>
      <c r="K131" s="420"/>
    </row>
    <row r="132" spans="1:11" x14ac:dyDescent="0.35">
      <c r="A132" s="337" t="str">
        <f>IF(A117="","",A117)</f>
        <v/>
      </c>
      <c r="B132" s="351"/>
      <c r="C132" s="334"/>
      <c r="D132" s="177"/>
      <c r="E132" s="177"/>
      <c r="F132" s="175">
        <f>D132*E132</f>
        <v>0</v>
      </c>
      <c r="H132" s="177"/>
      <c r="I132" s="177"/>
      <c r="J132" s="175">
        <f>H132*I132</f>
        <v>0</v>
      </c>
      <c r="K132" s="420"/>
    </row>
    <row r="133" spans="1:11" x14ac:dyDescent="0.35">
      <c r="A133" s="337" t="str">
        <f>IF(A118="","",A118)</f>
        <v/>
      </c>
      <c r="B133" s="351"/>
      <c r="C133" s="334"/>
      <c r="D133" s="177"/>
      <c r="E133" s="177"/>
      <c r="F133" s="175">
        <f>D133*E133</f>
        <v>0</v>
      </c>
      <c r="H133" s="177"/>
      <c r="I133" s="177"/>
      <c r="J133" s="175">
        <f>H133*I133</f>
        <v>0</v>
      </c>
      <c r="K133" s="420"/>
    </row>
    <row r="134" spans="1:11" x14ac:dyDescent="0.35">
      <c r="A134" s="333" t="s">
        <v>69</v>
      </c>
      <c r="B134" s="352"/>
      <c r="C134" s="343"/>
      <c r="D134" s="169">
        <f>SUM(D123:D133)</f>
        <v>10582762409.444363</v>
      </c>
      <c r="E134" s="337"/>
      <c r="F134" s="169">
        <f>SUM(F123:F133)</f>
        <v>7861358.4917011438</v>
      </c>
      <c r="G134" s="337"/>
      <c r="H134" s="169">
        <f>SUM(H123:H133)</f>
        <v>12833719362.947058</v>
      </c>
      <c r="I134" s="337"/>
      <c r="J134" s="169">
        <f>SUM(J123:J133)</f>
        <v>9533471.9604000226</v>
      </c>
      <c r="K134" s="175">
        <f>F134+J134</f>
        <v>17394830.452101167</v>
      </c>
    </row>
    <row r="135" spans="1:11" ht="6.75" customHeight="1" x14ac:dyDescent="0.35"/>
    <row r="136" spans="1:11" ht="15.75" customHeight="1" x14ac:dyDescent="0.35">
      <c r="A136" s="329" t="s">
        <v>75</v>
      </c>
      <c r="B136" s="425"/>
      <c r="C136" s="330"/>
      <c r="D136" s="427"/>
      <c r="E136" s="426"/>
      <c r="F136" s="420"/>
      <c r="G136" s="232"/>
      <c r="H136" s="429"/>
      <c r="I136" s="426"/>
      <c r="J136" s="420" t="s">
        <v>66</v>
      </c>
      <c r="K136" s="425" t="s">
        <v>61</v>
      </c>
    </row>
    <row r="137" spans="1:11" x14ac:dyDescent="0.35">
      <c r="A137" s="333" t="s">
        <v>71</v>
      </c>
      <c r="B137" s="431"/>
      <c r="C137" s="330"/>
      <c r="D137" s="428"/>
      <c r="E137" s="432"/>
      <c r="F137" s="420"/>
      <c r="G137" s="232"/>
      <c r="H137" s="433"/>
      <c r="I137" s="432"/>
      <c r="J137" s="420"/>
      <c r="K137" s="431"/>
    </row>
    <row r="138" spans="1:11" x14ac:dyDescent="0.35">
      <c r="A138" s="337" t="str">
        <f t="shared" ref="A138:A143" si="33">IF(A123="","",A123)</f>
        <v>Residential</v>
      </c>
      <c r="B138" s="351" t="s">
        <v>38</v>
      </c>
      <c r="C138" s="334"/>
      <c r="D138" s="187">
        <f>D123/102.95%</f>
        <v>4884049131.5036478</v>
      </c>
      <c r="E138" s="188">
        <v>3.0479052816464626E-5</v>
      </c>
      <c r="F138" s="175">
        <f>D138*E138</f>
        <v>148861.19143730786</v>
      </c>
      <c r="H138" s="187">
        <f>H123/102.95%</f>
        <v>67307114.27110289</v>
      </c>
      <c r="I138" s="188">
        <f>+E138</f>
        <v>3.0479052816464626E-5</v>
      </c>
      <c r="J138" s="175">
        <f>H138*I138</f>
        <v>2051.457090792765</v>
      </c>
      <c r="K138" s="420"/>
    </row>
    <row r="139" spans="1:11" x14ac:dyDescent="0.35">
      <c r="A139" s="337" t="str">
        <f t="shared" si="33"/>
        <v>CSMUR</v>
      </c>
      <c r="B139" s="351" t="s">
        <v>38</v>
      </c>
      <c r="C139" s="334"/>
      <c r="D139" s="187">
        <f t="shared" ref="D139:D145" si="34">D124/102.95%</f>
        <v>313856871.16323453</v>
      </c>
      <c r="E139" s="188">
        <f>E138</f>
        <v>3.0479052816464626E-5</v>
      </c>
      <c r="F139" s="175">
        <f t="shared" ref="F139:F146" si="35">D139*E139</f>
        <v>9566.0601529945579</v>
      </c>
      <c r="H139" s="187">
        <f t="shared" ref="H139:H145" si="36">H124/102.95%</f>
        <v>471115.71563296707</v>
      </c>
      <c r="I139" s="188">
        <f t="shared" ref="I139:I145" si="37">+E139</f>
        <v>3.0479052816464626E-5</v>
      </c>
      <c r="J139" s="175">
        <f t="shared" ref="J139:J146" si="38">H139*I139</f>
        <v>14.359160779443732</v>
      </c>
      <c r="K139" s="420"/>
    </row>
    <row r="140" spans="1:11" x14ac:dyDescent="0.35">
      <c r="A140" s="337" t="str">
        <f t="shared" si="33"/>
        <v>GS&lt;50 kW</v>
      </c>
      <c r="B140" s="351" t="s">
        <v>38</v>
      </c>
      <c r="C140" s="334"/>
      <c r="D140" s="187">
        <f t="shared" si="34"/>
        <v>1930530281.0633125</v>
      </c>
      <c r="E140" s="188">
        <f t="shared" ref="E140:E145" si="39">E139</f>
        <v>3.0479052816464626E-5</v>
      </c>
      <c r="F140" s="175">
        <f t="shared" si="35"/>
        <v>58840.734400312998</v>
      </c>
      <c r="H140" s="187">
        <f t="shared" si="36"/>
        <v>334769255.31107831</v>
      </c>
      <c r="I140" s="188">
        <f t="shared" si="37"/>
        <v>3.0479052816464626E-5</v>
      </c>
      <c r="J140" s="175">
        <f t="shared" si="38"/>
        <v>10203.449813954887</v>
      </c>
      <c r="K140" s="420"/>
    </row>
    <row r="141" spans="1:11" x14ac:dyDescent="0.35">
      <c r="A141" s="337" t="str">
        <f t="shared" si="33"/>
        <v>GS 50-999 kW</v>
      </c>
      <c r="B141" s="351" t="s">
        <v>38</v>
      </c>
      <c r="C141" s="334"/>
      <c r="D141" s="187">
        <f t="shared" si="34"/>
        <v>3000265644.9230556</v>
      </c>
      <c r="E141" s="188">
        <f t="shared" si="39"/>
        <v>3.0479052816464626E-5</v>
      </c>
      <c r="F141" s="175">
        <f t="shared" si="35"/>
        <v>91445.255055034111</v>
      </c>
      <c r="H141" s="187">
        <f t="shared" si="36"/>
        <v>6327987052.8097134</v>
      </c>
      <c r="I141" s="188">
        <f t="shared" si="37"/>
        <v>3.0479052816464626E-5</v>
      </c>
      <c r="J141" s="175">
        <f t="shared" si="38"/>
        <v>192871.05160449157</v>
      </c>
      <c r="K141" s="420"/>
    </row>
    <row r="142" spans="1:11" x14ac:dyDescent="0.35">
      <c r="A142" s="337" t="str">
        <f t="shared" si="33"/>
        <v>GS 1,000-4,999 kW</v>
      </c>
      <c r="B142" s="351" t="s">
        <v>38</v>
      </c>
      <c r="C142" s="334"/>
      <c r="D142" s="187">
        <f t="shared" si="34"/>
        <v>109501482.07370241</v>
      </c>
      <c r="E142" s="188">
        <f t="shared" si="39"/>
        <v>3.0479052816464626E-5</v>
      </c>
      <c r="F142" s="175">
        <f t="shared" si="35"/>
        <v>3337.5014556055303</v>
      </c>
      <c r="H142" s="187">
        <f t="shared" si="36"/>
        <v>3955597079.7903819</v>
      </c>
      <c r="I142" s="188">
        <f t="shared" si="37"/>
        <v>3.0479052816464626E-5</v>
      </c>
      <c r="J142" s="175">
        <f t="shared" si="38"/>
        <v>120562.85231558428</v>
      </c>
      <c r="K142" s="420"/>
    </row>
    <row r="143" spans="1:11" x14ac:dyDescent="0.35">
      <c r="A143" s="337" t="str">
        <f t="shared" si="33"/>
        <v>Large User</v>
      </c>
      <c r="B143" s="351" t="s">
        <v>38</v>
      </c>
      <c r="C143" s="334"/>
      <c r="D143" s="187">
        <f>D128/101.72%</f>
        <v>3.0232855318015915E-2</v>
      </c>
      <c r="E143" s="188">
        <f t="shared" si="39"/>
        <v>3.0479052816464626E-5</v>
      </c>
      <c r="F143" s="175">
        <f t="shared" si="35"/>
        <v>9.2146879403034048E-7</v>
      </c>
      <c r="H143" s="187">
        <f>H128/101.72%</f>
        <v>1686511324.6625707</v>
      </c>
      <c r="I143" s="188">
        <f t="shared" si="37"/>
        <v>3.0479052816464626E-5</v>
      </c>
      <c r="J143" s="175">
        <f t="shared" si="38"/>
        <v>51403.267739956209</v>
      </c>
      <c r="K143" s="420"/>
    </row>
    <row r="144" spans="1:11" x14ac:dyDescent="0.35">
      <c r="A144" s="337" t="str">
        <f>IF(A129="","",A129)</f>
        <v>Streetlighting</v>
      </c>
      <c r="B144" s="341" t="s">
        <v>38</v>
      </c>
      <c r="C144" s="361"/>
      <c r="D144" s="187">
        <f t="shared" si="34"/>
        <v>0</v>
      </c>
      <c r="E144" s="188">
        <f t="shared" si="39"/>
        <v>3.0479052816464626E-5</v>
      </c>
      <c r="F144" s="175">
        <f t="shared" si="35"/>
        <v>0</v>
      </c>
      <c r="H144" s="187">
        <f t="shared" si="36"/>
        <v>113450752.83824381</v>
      </c>
      <c r="I144" s="188">
        <f t="shared" si="37"/>
        <v>3.0479052816464626E-5</v>
      </c>
      <c r="J144" s="175">
        <f t="shared" si="38"/>
        <v>3457.8714878245073</v>
      </c>
      <c r="K144" s="420"/>
    </row>
    <row r="145" spans="1:12" x14ac:dyDescent="0.35">
      <c r="A145" s="337" t="str">
        <f>IF(A130="","",A130)</f>
        <v>USL</v>
      </c>
      <c r="B145" s="341" t="s">
        <v>38</v>
      </c>
      <c r="C145" s="361"/>
      <c r="D145" s="187">
        <f t="shared" si="34"/>
        <v>41313256.989035748</v>
      </c>
      <c r="E145" s="188">
        <f t="shared" si="39"/>
        <v>3.0479052816464626E-5</v>
      </c>
      <c r="F145" s="175">
        <f t="shared" si="35"/>
        <v>1259.188941788997</v>
      </c>
      <c r="H145" s="187">
        <f t="shared" si="36"/>
        <v>29133.392346193585</v>
      </c>
      <c r="I145" s="188">
        <f t="shared" si="37"/>
        <v>3.0479052816464626E-5</v>
      </c>
      <c r="J145" s="175">
        <f t="shared" si="38"/>
        <v>0.88795820404242054</v>
      </c>
      <c r="K145" s="420"/>
    </row>
    <row r="146" spans="1:12" x14ac:dyDescent="0.35">
      <c r="A146" s="337" t="str">
        <f>IF(A131="","",A131)</f>
        <v/>
      </c>
      <c r="B146" s="341"/>
      <c r="C146" s="361"/>
      <c r="D146" s="177"/>
      <c r="E146" s="177"/>
      <c r="F146" s="175">
        <f t="shared" si="35"/>
        <v>0</v>
      </c>
      <c r="H146" s="177"/>
      <c r="I146" s="174"/>
      <c r="J146" s="175">
        <f t="shared" si="38"/>
        <v>0</v>
      </c>
      <c r="K146" s="420"/>
    </row>
    <row r="147" spans="1:12" ht="14.25" customHeight="1" x14ac:dyDescent="0.35">
      <c r="A147" s="337" t="str">
        <f>IF(A132="","",A132)</f>
        <v/>
      </c>
      <c r="B147" s="341"/>
      <c r="C147" s="334"/>
      <c r="D147" s="177"/>
      <c r="E147" s="177"/>
      <c r="F147" s="175">
        <f>D147*E147</f>
        <v>0</v>
      </c>
      <c r="H147" s="177"/>
      <c r="I147" s="174"/>
      <c r="J147" s="175">
        <f>H147*I147</f>
        <v>0</v>
      </c>
      <c r="K147" s="420"/>
    </row>
    <row r="148" spans="1:12" x14ac:dyDescent="0.35">
      <c r="A148" s="337" t="str">
        <f>IF(A133="","",A133)</f>
        <v/>
      </c>
      <c r="B148" s="351"/>
      <c r="C148" s="334"/>
      <c r="D148" s="177"/>
      <c r="E148" s="177"/>
      <c r="F148" s="175">
        <f>D148*E148</f>
        <v>0</v>
      </c>
      <c r="H148" s="177"/>
      <c r="I148" s="174"/>
      <c r="J148" s="175">
        <f>H148*I148</f>
        <v>0</v>
      </c>
      <c r="K148" s="420"/>
    </row>
    <row r="149" spans="1:12" x14ac:dyDescent="0.35">
      <c r="A149" s="333" t="s">
        <v>69</v>
      </c>
      <c r="B149" s="352"/>
      <c r="C149" s="334"/>
      <c r="D149" s="362">
        <f>SUM(D138:D148)</f>
        <v>10279516667.746223</v>
      </c>
      <c r="E149" s="337"/>
      <c r="F149" s="175">
        <f>SUM(F138:F148)</f>
        <v>313309.93144396553</v>
      </c>
      <c r="G149" s="337"/>
      <c r="H149" s="362">
        <f>SUM(H138:H148)</f>
        <v>12486122828.791069</v>
      </c>
      <c r="I149" s="337"/>
      <c r="J149" s="175">
        <f>SUM(J138:J148)</f>
        <v>380565.19717158767</v>
      </c>
      <c r="K149" s="347">
        <f>F149+J149</f>
        <v>693875.12861555326</v>
      </c>
    </row>
    <row r="151" spans="1:12" x14ac:dyDescent="0.35">
      <c r="A151" s="329" t="s">
        <v>76</v>
      </c>
      <c r="B151" s="426"/>
      <c r="C151" s="330"/>
      <c r="D151" s="427"/>
      <c r="E151" s="426"/>
      <c r="F151" s="420"/>
      <c r="G151" s="232"/>
      <c r="H151" s="425"/>
      <c r="I151" s="426"/>
      <c r="J151" s="420" t="s">
        <v>66</v>
      </c>
      <c r="K151" s="427" t="s">
        <v>61</v>
      </c>
    </row>
    <row r="152" spans="1:12" x14ac:dyDescent="0.35">
      <c r="A152" s="333" t="s">
        <v>71</v>
      </c>
      <c r="B152" s="432"/>
      <c r="C152" s="330"/>
      <c r="D152" s="428"/>
      <c r="E152" s="432"/>
      <c r="F152" s="420"/>
      <c r="G152" s="232"/>
      <c r="H152" s="431"/>
      <c r="I152" s="432"/>
      <c r="J152" s="420"/>
      <c r="K152" s="418"/>
      <c r="L152" s="343"/>
    </row>
    <row r="153" spans="1:12" x14ac:dyDescent="0.35">
      <c r="A153" s="342" t="str">
        <f>+A138</f>
        <v>Residential</v>
      </c>
      <c r="B153" s="352"/>
      <c r="C153" s="334"/>
      <c r="D153" s="173">
        <v>616989</v>
      </c>
      <c r="E153" s="192">
        <v>0.42</v>
      </c>
      <c r="F153" s="175">
        <f>D153*E153*12</f>
        <v>3109624.56</v>
      </c>
      <c r="H153" s="177"/>
      <c r="I153" s="363"/>
      <c r="J153" s="175">
        <f>H153*I153*12</f>
        <v>0</v>
      </c>
      <c r="K153" s="418"/>
      <c r="L153" s="343"/>
    </row>
    <row r="154" spans="1:12" x14ac:dyDescent="0.35">
      <c r="A154" s="344" t="str">
        <f>+A139</f>
        <v>CSMUR</v>
      </c>
      <c r="B154" s="352"/>
      <c r="C154" s="334"/>
      <c r="D154" s="173">
        <v>100867</v>
      </c>
      <c r="E154" s="192">
        <f>+E153</f>
        <v>0.42</v>
      </c>
      <c r="F154" s="175">
        <f t="shared" ref="F154:F159" si="40">D154*E154*12</f>
        <v>508369.68</v>
      </c>
      <c r="H154" s="177"/>
      <c r="I154" s="363"/>
      <c r="J154" s="175">
        <f t="shared" ref="J154:J159" si="41">H154*I154*12</f>
        <v>0</v>
      </c>
      <c r="K154" s="418"/>
      <c r="L154" s="343"/>
    </row>
    <row r="155" spans="1:12" x14ac:dyDescent="0.35">
      <c r="A155" s="344" t="str">
        <f>+A140</f>
        <v>GS&lt;50 kW</v>
      </c>
      <c r="B155" s="352"/>
      <c r="C155" s="334"/>
      <c r="D155" s="177">
        <v>72935</v>
      </c>
      <c r="E155" s="363">
        <f>+E154</f>
        <v>0.42</v>
      </c>
      <c r="F155" s="175">
        <f t="shared" si="40"/>
        <v>367592.39999999997</v>
      </c>
      <c r="H155" s="177"/>
      <c r="I155" s="177"/>
      <c r="J155" s="175">
        <f t="shared" si="41"/>
        <v>0</v>
      </c>
      <c r="K155" s="418"/>
      <c r="L155" s="343"/>
    </row>
    <row r="156" spans="1:12" x14ac:dyDescent="0.35">
      <c r="A156" s="344"/>
      <c r="B156" s="352"/>
      <c r="C156" s="334"/>
      <c r="D156" s="177"/>
      <c r="E156" s="195"/>
      <c r="F156" s="175">
        <f t="shared" si="40"/>
        <v>0</v>
      </c>
      <c r="H156" s="177"/>
      <c r="I156" s="177"/>
      <c r="J156" s="175">
        <f t="shared" si="41"/>
        <v>0</v>
      </c>
      <c r="K156" s="418"/>
      <c r="L156" s="343"/>
    </row>
    <row r="157" spans="1:12" x14ac:dyDescent="0.35">
      <c r="A157" s="344"/>
      <c r="B157" s="352"/>
      <c r="C157" s="334"/>
      <c r="D157" s="177"/>
      <c r="E157" s="177"/>
      <c r="F157" s="175">
        <f t="shared" si="40"/>
        <v>0</v>
      </c>
      <c r="H157" s="177"/>
      <c r="I157" s="177"/>
      <c r="J157" s="175">
        <f t="shared" si="41"/>
        <v>0</v>
      </c>
      <c r="K157" s="418"/>
      <c r="L157" s="343"/>
    </row>
    <row r="158" spans="1:12" x14ac:dyDescent="0.35">
      <c r="A158" s="344"/>
      <c r="B158" s="352"/>
      <c r="C158" s="334"/>
      <c r="D158" s="177"/>
      <c r="E158" s="177"/>
      <c r="F158" s="175">
        <f t="shared" si="40"/>
        <v>0</v>
      </c>
      <c r="H158" s="177"/>
      <c r="I158" s="177"/>
      <c r="J158" s="175">
        <f t="shared" si="41"/>
        <v>0</v>
      </c>
      <c r="K158" s="418"/>
      <c r="L158" s="343"/>
    </row>
    <row r="159" spans="1:12" x14ac:dyDescent="0.35">
      <c r="A159" s="344"/>
      <c r="B159" s="352"/>
      <c r="C159" s="334"/>
      <c r="D159" s="177"/>
      <c r="E159" s="177"/>
      <c r="F159" s="175">
        <f t="shared" si="40"/>
        <v>0</v>
      </c>
      <c r="H159" s="177"/>
      <c r="I159" s="177"/>
      <c r="J159" s="175">
        <f t="shared" si="41"/>
        <v>0</v>
      </c>
      <c r="K159" s="418"/>
      <c r="L159" s="343"/>
    </row>
    <row r="160" spans="1:12" x14ac:dyDescent="0.35">
      <c r="A160" s="344"/>
      <c r="B160" s="352"/>
      <c r="C160" s="334"/>
      <c r="D160" s="177"/>
      <c r="E160" s="177"/>
      <c r="F160" s="175">
        <f>D160*E160*12</f>
        <v>0</v>
      </c>
      <c r="H160" s="177"/>
      <c r="I160" s="177"/>
      <c r="J160" s="175">
        <f>H160*I160*12</f>
        <v>0</v>
      </c>
      <c r="K160" s="364"/>
      <c r="L160" s="343"/>
    </row>
    <row r="161" spans="1:11" x14ac:dyDescent="0.35">
      <c r="A161" s="333" t="s">
        <v>69</v>
      </c>
      <c r="B161" s="352"/>
      <c r="C161" s="334"/>
      <c r="D161" s="337"/>
      <c r="E161" s="337"/>
      <c r="F161" s="175">
        <f>SUM(F153:F160)</f>
        <v>3985586.64</v>
      </c>
      <c r="G161" s="337"/>
      <c r="H161" s="337"/>
      <c r="I161" s="337"/>
      <c r="J161" s="175">
        <f>SUM(J153:J160)</f>
        <v>0</v>
      </c>
      <c r="K161" s="175">
        <f>F161+J161</f>
        <v>3985586.64</v>
      </c>
    </row>
    <row r="162" spans="1:11" x14ac:dyDescent="0.35">
      <c r="A162" s="337"/>
      <c r="B162" s="337"/>
      <c r="C162" s="334"/>
      <c r="D162" s="337"/>
      <c r="E162" s="337"/>
      <c r="F162" s="337"/>
      <c r="G162" s="337"/>
      <c r="H162" s="337"/>
      <c r="I162" s="337"/>
      <c r="J162" s="337"/>
    </row>
    <row r="163" spans="1:11" x14ac:dyDescent="0.35">
      <c r="A163" s="333" t="s">
        <v>77</v>
      </c>
      <c r="B163" s="337"/>
      <c r="C163" s="334"/>
      <c r="D163" s="337"/>
      <c r="E163" s="337"/>
      <c r="F163" s="175">
        <f>F24+F44+F59+F74+F89+F104+F119+F134+F149+F161</f>
        <v>1652910122.7378306</v>
      </c>
      <c r="G163" s="337"/>
      <c r="H163" s="337"/>
      <c r="I163" s="337"/>
      <c r="J163" s="175">
        <f>J24+J44+J59+J74+J89+J104+J119+J134+J149+J161</f>
        <v>1475081002.502928</v>
      </c>
      <c r="K163" s="347">
        <f>+F163+J163</f>
        <v>3127991125.2407589</v>
      </c>
    </row>
    <row r="164" spans="1:11" ht="15" thickBot="1" x14ac:dyDescent="0.4">
      <c r="A164" s="333" t="s">
        <v>78</v>
      </c>
      <c r="B164" s="365">
        <v>-0.11700000000000001</v>
      </c>
      <c r="C164" s="334"/>
      <c r="D164" s="199">
        <f>F163*100%</f>
        <v>1652910122.7378306</v>
      </c>
      <c r="E164" s="177"/>
      <c r="F164" s="200">
        <f>+B164*D164</f>
        <v>-193390484.3603262</v>
      </c>
      <c r="G164" s="337"/>
      <c r="H164" s="177">
        <v>0</v>
      </c>
      <c r="I164" s="177"/>
      <c r="J164" s="366">
        <f>+H164*B164</f>
        <v>0</v>
      </c>
      <c r="K164" s="347">
        <f>+F164+J164</f>
        <v>-193390484.3603262</v>
      </c>
    </row>
    <row r="165" spans="1:11" ht="15" thickBot="1" x14ac:dyDescent="0.4">
      <c r="A165" s="333" t="s">
        <v>46</v>
      </c>
      <c r="B165" s="367"/>
      <c r="C165" s="368"/>
      <c r="D165" s="333"/>
      <c r="E165" s="333"/>
      <c r="F165" s="204">
        <f>+F163+F164</f>
        <v>1459519638.3775043</v>
      </c>
      <c r="G165" s="333"/>
      <c r="H165" s="333"/>
      <c r="I165" s="333"/>
      <c r="J165" s="204">
        <f>+J163+J164</f>
        <v>1475081002.502928</v>
      </c>
      <c r="K165" s="204">
        <f>+K163+K164</f>
        <v>2934600640.8804326</v>
      </c>
    </row>
    <row r="166" spans="1:11" ht="15" thickTop="1" x14ac:dyDescent="0.35">
      <c r="A166" s="368"/>
      <c r="B166" s="369"/>
      <c r="C166" s="327"/>
      <c r="D166" s="327"/>
      <c r="E166" s="327"/>
      <c r="F166" s="207"/>
      <c r="G166" s="327"/>
      <c r="H166" s="327"/>
      <c r="I166" s="327"/>
      <c r="J166" s="207"/>
      <c r="K166" s="207"/>
    </row>
    <row r="167" spans="1:11" x14ac:dyDescent="0.35">
      <c r="A167" s="334" t="s">
        <v>109</v>
      </c>
    </row>
    <row r="168" spans="1:11" x14ac:dyDescent="0.35">
      <c r="A168" s="334" t="s">
        <v>80</v>
      </c>
    </row>
    <row r="169" spans="1:11" x14ac:dyDescent="0.35">
      <c r="A169" s="327"/>
    </row>
    <row r="170" spans="1:11" x14ac:dyDescent="0.35">
      <c r="D170" s="434" t="str">
        <f>D10 &amp; " - Cop"</f>
        <v>2026 Test Year - Cop</v>
      </c>
      <c r="E170" s="434"/>
    </row>
    <row r="171" spans="1:11" x14ac:dyDescent="0.35">
      <c r="D171" s="337" t="s">
        <v>81</v>
      </c>
      <c r="E171" s="370">
        <f>K24</f>
        <v>1897689702.978369</v>
      </c>
    </row>
    <row r="172" spans="1:11" x14ac:dyDescent="0.35">
      <c r="D172" s="337" t="s">
        <v>82</v>
      </c>
      <c r="E172" s="161">
        <f>K44</f>
        <v>625385703.19347918</v>
      </c>
    </row>
    <row r="173" spans="1:11" x14ac:dyDescent="0.35">
      <c r="D173" s="337" t="s">
        <v>83</v>
      </c>
      <c r="E173" s="161">
        <f>(K89+K104+K119+K134)</f>
        <v>127991522.34848103</v>
      </c>
    </row>
    <row r="174" spans="1:11" x14ac:dyDescent="0.35">
      <c r="D174" s="337" t="s">
        <v>84</v>
      </c>
      <c r="E174" s="161">
        <f>K59</f>
        <v>270929169.54328895</v>
      </c>
    </row>
    <row r="175" spans="1:11" x14ac:dyDescent="0.35">
      <c r="D175" s="337" t="s">
        <v>85</v>
      </c>
      <c r="E175" s="161">
        <f>K74</f>
        <v>201315565.40852427</v>
      </c>
    </row>
    <row r="176" spans="1:11" x14ac:dyDescent="0.35">
      <c r="D176" s="337" t="s">
        <v>86</v>
      </c>
      <c r="E176" s="161">
        <f>K149</f>
        <v>693875.12861555326</v>
      </c>
    </row>
    <row r="177" spans="1:12" x14ac:dyDescent="0.35">
      <c r="D177" s="337" t="s">
        <v>87</v>
      </c>
      <c r="E177" s="161">
        <f>K161</f>
        <v>3985586.64</v>
      </c>
    </row>
    <row r="178" spans="1:12" x14ac:dyDescent="0.35">
      <c r="D178" s="337" t="s">
        <v>88</v>
      </c>
      <c r="E178" s="161">
        <f>+K164</f>
        <v>-193390484.3603262</v>
      </c>
    </row>
    <row r="179" spans="1:12" x14ac:dyDescent="0.35">
      <c r="D179" s="333" t="s">
        <v>46</v>
      </c>
      <c r="E179" s="371">
        <f>SUM(E171:E178)</f>
        <v>2934600640.8804321</v>
      </c>
    </row>
    <row r="180" spans="1:12" x14ac:dyDescent="0.35">
      <c r="E180" s="322">
        <f>+E179-K165</f>
        <v>0</v>
      </c>
      <c r="F180" s="353"/>
    </row>
    <row r="182" spans="1:12" x14ac:dyDescent="0.35">
      <c r="A182" s="374" t="s">
        <v>126</v>
      </c>
      <c r="B182" s="1"/>
      <c r="C182" s="1"/>
      <c r="D182" s="1"/>
      <c r="E182" s="213"/>
      <c r="F182" s="10"/>
      <c r="G182" s="1"/>
      <c r="H182" s="1"/>
      <c r="I182" s="1"/>
      <c r="J182" s="1"/>
      <c r="K182" s="1"/>
      <c r="L182" s="1"/>
    </row>
    <row r="183" spans="1:12" ht="16.75" customHeight="1" x14ac:dyDescent="0.35">
      <c r="A183" s="373" t="s">
        <v>114</v>
      </c>
      <c r="B183" s="1"/>
      <c r="C183" s="1"/>
      <c r="D183" s="1"/>
      <c r="E183" s="1"/>
      <c r="F183" s="1"/>
      <c r="G183" s="1"/>
      <c r="H183" s="1"/>
      <c r="I183" s="1"/>
      <c r="J183" s="1"/>
      <c r="K183" s="1"/>
      <c r="L183" s="1"/>
    </row>
    <row r="184" spans="1:12" ht="29.4" customHeight="1" x14ac:dyDescent="0.35">
      <c r="A184" s="402" t="s">
        <v>125</v>
      </c>
      <c r="B184" s="402"/>
      <c r="C184" s="402"/>
      <c r="D184" s="402"/>
      <c r="E184" s="402"/>
      <c r="F184" s="402"/>
      <c r="G184" s="402"/>
      <c r="H184" s="402"/>
      <c r="I184" s="402"/>
      <c r="J184" s="402"/>
      <c r="K184" s="402"/>
      <c r="L184" s="402"/>
    </row>
    <row r="185" spans="1:12" x14ac:dyDescent="0.35">
      <c r="A185" s="373" t="s">
        <v>128</v>
      </c>
      <c r="B185" s="1"/>
      <c r="C185" s="1"/>
      <c r="D185" s="172"/>
      <c r="E185" s="214"/>
      <c r="F185" s="1"/>
      <c r="G185" s="1"/>
      <c r="H185" s="1"/>
      <c r="I185" s="1"/>
      <c r="J185" s="1"/>
      <c r="K185" s="1"/>
      <c r="L185" s="1"/>
    </row>
    <row r="186" spans="1:12" x14ac:dyDescent="0.35">
      <c r="A186" s="373" t="s">
        <v>127</v>
      </c>
      <c r="B186" s="1"/>
      <c r="C186" s="1"/>
      <c r="D186" s="1"/>
      <c r="E186" s="1"/>
      <c r="F186" s="1"/>
      <c r="G186" s="1"/>
      <c r="H186" s="1"/>
      <c r="I186" s="1"/>
      <c r="J186" s="1"/>
      <c r="K186" s="1"/>
      <c r="L186" s="1"/>
    </row>
  </sheetData>
  <mergeCells count="91">
    <mergeCell ref="K153:K159"/>
    <mergeCell ref="D170:E170"/>
    <mergeCell ref="K138:K148"/>
    <mergeCell ref="B151:B152"/>
    <mergeCell ref="D151:D152"/>
    <mergeCell ref="E151:E152"/>
    <mergeCell ref="F151:F152"/>
    <mergeCell ref="H151:H152"/>
    <mergeCell ref="I151:I152"/>
    <mergeCell ref="J151:J152"/>
    <mergeCell ref="K151:K152"/>
    <mergeCell ref="K123:K133"/>
    <mergeCell ref="B136:B137"/>
    <mergeCell ref="D136:D137"/>
    <mergeCell ref="E136:E137"/>
    <mergeCell ref="F136:F137"/>
    <mergeCell ref="H136:H137"/>
    <mergeCell ref="I136:I137"/>
    <mergeCell ref="J136:J137"/>
    <mergeCell ref="K136:K137"/>
    <mergeCell ref="K108:K118"/>
    <mergeCell ref="B121:B122"/>
    <mergeCell ref="D121:D122"/>
    <mergeCell ref="E121:E122"/>
    <mergeCell ref="F121:F122"/>
    <mergeCell ref="H121:H122"/>
    <mergeCell ref="I121:I122"/>
    <mergeCell ref="J121:J122"/>
    <mergeCell ref="K121:K122"/>
    <mergeCell ref="K93:K103"/>
    <mergeCell ref="B106:B107"/>
    <mergeCell ref="D106:D107"/>
    <mergeCell ref="E106:E107"/>
    <mergeCell ref="F106:F107"/>
    <mergeCell ref="H106:H107"/>
    <mergeCell ref="I106:I107"/>
    <mergeCell ref="J106:J107"/>
    <mergeCell ref="K106:K107"/>
    <mergeCell ref="K78:K88"/>
    <mergeCell ref="B91:B92"/>
    <mergeCell ref="D91:D92"/>
    <mergeCell ref="E91:E92"/>
    <mergeCell ref="F91:F92"/>
    <mergeCell ref="H91:H92"/>
    <mergeCell ref="I91:I92"/>
    <mergeCell ref="J91:J92"/>
    <mergeCell ref="K91:K92"/>
    <mergeCell ref="K63:K73"/>
    <mergeCell ref="B76:B77"/>
    <mergeCell ref="D76:D77"/>
    <mergeCell ref="E76:E77"/>
    <mergeCell ref="F76:F77"/>
    <mergeCell ref="H76:H77"/>
    <mergeCell ref="I76:I77"/>
    <mergeCell ref="J76:J77"/>
    <mergeCell ref="K76:K77"/>
    <mergeCell ref="K48:K58"/>
    <mergeCell ref="B61:B62"/>
    <mergeCell ref="D61:D62"/>
    <mergeCell ref="E61:E62"/>
    <mergeCell ref="F61:F62"/>
    <mergeCell ref="H61:H62"/>
    <mergeCell ref="I61:I62"/>
    <mergeCell ref="J61:J62"/>
    <mergeCell ref="K61:K62"/>
    <mergeCell ref="B11:B12"/>
    <mergeCell ref="K28:K43"/>
    <mergeCell ref="B46:B47"/>
    <mergeCell ref="D46:D47"/>
    <mergeCell ref="E46:E47"/>
    <mergeCell ref="F46:F47"/>
    <mergeCell ref="H46:H47"/>
    <mergeCell ref="I46:I47"/>
    <mergeCell ref="J46:J47"/>
    <mergeCell ref="K46:K47"/>
    <mergeCell ref="A184:L184"/>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s>
  <pageMargins left="0.196850393700787" right="0.196850393700787" top="0.39370078740157499" bottom="0.472441" header="0.196850393700787" footer="9.8425200000000004E-2"/>
  <pageSetup scale="20" orientation="landscape" r:id="rId1"/>
  <headerFooter>
    <oddHeader>&amp;R&amp;6&amp;K00-049Date: &amp;D
Time: &amp;T</oddHeader>
    <oddFooter>&amp;L&amp;6&amp;K00-049Path: &amp;Z
File: &amp;F
Tab: &amp;A&amp;R&amp;6&amp;K00-049Page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14B7-BE48-4B9B-83FF-C4877BCCFBE0}">
  <dimension ref="A1:AA72"/>
  <sheetViews>
    <sheetView showGridLines="0" zoomScaleNormal="100" workbookViewId="0">
      <selection activeCell="B3" sqref="B3"/>
    </sheetView>
  </sheetViews>
  <sheetFormatPr defaultColWidth="9.08984375" defaultRowHeight="14.5" outlineLevelRow="1" x14ac:dyDescent="0.35"/>
  <cols>
    <col min="1" max="1" width="9.08984375" style="227"/>
    <col min="2" max="2" width="43.08984375" style="227" customWidth="1"/>
    <col min="3" max="3" width="7.08984375" style="227" customWidth="1"/>
    <col min="4" max="4" width="10.08984375" style="227" customWidth="1"/>
    <col min="5" max="5" width="8.6328125" style="227" bestFit="1" customWidth="1"/>
    <col min="6" max="6" width="20.08984375" style="227" customWidth="1"/>
    <col min="7" max="7" width="14.54296875" style="227" customWidth="1"/>
    <col min="8" max="10" width="17.453125" style="227" customWidth="1"/>
    <col min="11" max="11" width="21.08984375" style="227" customWidth="1"/>
    <col min="12" max="12" width="16.54296875" style="227" customWidth="1"/>
    <col min="13" max="13" width="12.453125" style="227" bestFit="1" customWidth="1"/>
    <col min="14" max="14" width="16.90625" style="227" bestFit="1" customWidth="1"/>
    <col min="15" max="15" width="14" style="227" bestFit="1" customWidth="1"/>
    <col min="16" max="16" width="15.6328125" style="227" bestFit="1" customWidth="1"/>
    <col min="17" max="16384" width="9.08984375" style="227"/>
  </cols>
  <sheetData>
    <row r="1" spans="1:27" x14ac:dyDescent="0.35">
      <c r="B1" s="228"/>
    </row>
    <row r="2" spans="1:27" x14ac:dyDescent="0.35">
      <c r="A2" s="229"/>
      <c r="B2" s="229"/>
      <c r="C2" s="229"/>
      <c r="D2" s="229"/>
      <c r="E2" s="229"/>
      <c r="K2" s="230" t="s">
        <v>0</v>
      </c>
      <c r="L2" s="5" t="s">
        <v>89</v>
      </c>
    </row>
    <row r="3" spans="1:27" ht="18" x14ac:dyDescent="0.35">
      <c r="A3" s="229"/>
      <c r="C3" s="231"/>
      <c r="D3" s="231"/>
      <c r="E3" s="231"/>
      <c r="F3" s="231"/>
      <c r="G3" s="231"/>
      <c r="H3" s="231"/>
      <c r="I3" s="231"/>
      <c r="J3" s="231"/>
      <c r="K3" s="230" t="s">
        <v>1</v>
      </c>
      <c r="L3" s="7" t="s">
        <v>90</v>
      </c>
    </row>
    <row r="4" spans="1:27" x14ac:dyDescent="0.35">
      <c r="B4" s="410" t="s">
        <v>2</v>
      </c>
      <c r="C4" s="410"/>
      <c r="D4" s="410"/>
      <c r="E4" s="410"/>
      <c r="F4" s="410"/>
      <c r="G4" s="410"/>
      <c r="H4" s="410"/>
      <c r="I4" s="410"/>
      <c r="K4" s="230" t="s">
        <v>3</v>
      </c>
      <c r="L4" s="7">
        <v>3</v>
      </c>
    </row>
    <row r="5" spans="1:27" ht="18" customHeight="1" x14ac:dyDescent="0.35">
      <c r="B5" s="410"/>
      <c r="C5" s="410"/>
      <c r="D5" s="410"/>
      <c r="E5" s="410"/>
      <c r="F5" s="410"/>
      <c r="G5" s="410"/>
      <c r="H5" s="410"/>
      <c r="I5" s="410"/>
      <c r="J5" s="231"/>
      <c r="K5" s="230" t="s">
        <v>4</v>
      </c>
      <c r="L5" s="7">
        <v>1</v>
      </c>
    </row>
    <row r="6" spans="1:27" ht="15" customHeight="1" x14ac:dyDescent="0.35">
      <c r="B6" s="410"/>
      <c r="C6" s="410"/>
      <c r="D6" s="410"/>
      <c r="E6" s="410"/>
      <c r="F6" s="410"/>
      <c r="G6" s="410"/>
      <c r="H6" s="410"/>
      <c r="I6" s="410"/>
      <c r="J6" s="231"/>
      <c r="K6" s="230" t="s">
        <v>5</v>
      </c>
      <c r="L6" s="5" t="s">
        <v>120</v>
      </c>
    </row>
    <row r="7" spans="1:27" x14ac:dyDescent="0.35">
      <c r="B7" s="232"/>
      <c r="K7" s="230"/>
      <c r="L7" s="233"/>
    </row>
    <row r="8" spans="1:27" x14ac:dyDescent="0.35">
      <c r="B8" s="232"/>
      <c r="K8" s="230" t="s">
        <v>6</v>
      </c>
      <c r="L8" s="5" t="s">
        <v>91</v>
      </c>
    </row>
    <row r="9" spans="1:27" x14ac:dyDescent="0.35">
      <c r="B9" s="232"/>
    </row>
    <row r="10" spans="1:27" ht="15" thickBot="1" x14ac:dyDescent="0.4">
      <c r="A10" s="234"/>
      <c r="B10" s="235"/>
      <c r="C10" s="236"/>
      <c r="D10" s="14"/>
      <c r="E10" s="14"/>
      <c r="F10" s="14"/>
      <c r="G10" s="234"/>
      <c r="H10" s="234"/>
      <c r="I10" s="234"/>
      <c r="J10" s="234"/>
      <c r="K10" s="234"/>
      <c r="L10" s="14"/>
      <c r="Q10" s="15"/>
      <c r="R10" s="15"/>
      <c r="S10" s="15"/>
      <c r="T10" s="15"/>
      <c r="U10" s="15"/>
      <c r="V10" s="15"/>
      <c r="Y10" s="237"/>
      <c r="Z10" s="237"/>
      <c r="AA10" s="237"/>
    </row>
    <row r="11" spans="1:27" ht="15.5" x14ac:dyDescent="0.35">
      <c r="A11" s="238"/>
      <c r="B11" s="239"/>
      <c r="C11" s="15"/>
      <c r="D11" s="15"/>
      <c r="E11" s="15"/>
      <c r="F11" s="15"/>
      <c r="G11" s="237"/>
      <c r="H11" s="15"/>
      <c r="I11" s="15"/>
      <c r="J11" s="15"/>
      <c r="K11" s="15"/>
      <c r="L11" s="240"/>
      <c r="M11" s="241"/>
      <c r="N11" s="239"/>
      <c r="O11" s="15"/>
      <c r="P11" s="15"/>
      <c r="Q11" s="15"/>
      <c r="R11" s="15"/>
      <c r="S11" s="15"/>
      <c r="T11" s="15"/>
      <c r="U11" s="15"/>
      <c r="V11" s="15"/>
      <c r="Y11" s="237"/>
      <c r="Z11" s="237"/>
      <c r="AA11" s="237"/>
    </row>
    <row r="12" spans="1:27" ht="15.5" x14ac:dyDescent="0.35">
      <c r="A12" s="240" t="s">
        <v>7</v>
      </c>
      <c r="B12" s="241" t="s">
        <v>8</v>
      </c>
      <c r="C12" s="239"/>
      <c r="D12" s="15"/>
      <c r="E12" s="15"/>
      <c r="F12" s="15"/>
      <c r="G12" s="237"/>
      <c r="H12" s="15"/>
      <c r="I12" s="15"/>
      <c r="J12" s="15"/>
      <c r="K12" s="15"/>
      <c r="L12" s="240"/>
      <c r="M12" s="241"/>
      <c r="N12" s="239"/>
      <c r="O12" s="15"/>
      <c r="P12" s="15"/>
      <c r="Q12" s="15"/>
      <c r="R12" s="15"/>
      <c r="S12" s="15"/>
      <c r="T12" s="15"/>
      <c r="U12" s="15"/>
      <c r="V12" s="15"/>
      <c r="Y12" s="237"/>
      <c r="Z12" s="237"/>
      <c r="AA12" s="237"/>
    </row>
    <row r="13" spans="1:27" ht="16" thickBot="1" x14ac:dyDescent="0.4">
      <c r="A13" s="238"/>
      <c r="B13" s="239"/>
      <c r="C13" s="15"/>
      <c r="D13" s="15"/>
      <c r="E13" s="15"/>
      <c r="F13" s="15"/>
      <c r="G13" s="237"/>
      <c r="H13" s="15"/>
      <c r="I13" s="15"/>
      <c r="J13" s="15"/>
      <c r="K13" s="15"/>
      <c r="L13" s="240"/>
      <c r="M13" s="241"/>
      <c r="N13" s="239"/>
      <c r="O13" s="15"/>
      <c r="P13" s="15"/>
      <c r="Q13" s="15"/>
      <c r="R13" s="15"/>
      <c r="S13" s="15"/>
      <c r="T13" s="15"/>
      <c r="U13" s="15"/>
      <c r="V13" s="15"/>
      <c r="Y13" s="237"/>
      <c r="Z13" s="237"/>
      <c r="AA13" s="237"/>
    </row>
    <row r="14" spans="1:27" ht="15" thickBot="1" x14ac:dyDescent="0.4">
      <c r="A14" s="237"/>
      <c r="B14" s="237" t="s">
        <v>9</v>
      </c>
      <c r="C14" s="237"/>
      <c r="D14" s="237"/>
      <c r="E14" s="237"/>
      <c r="F14" s="237"/>
      <c r="G14" s="242"/>
      <c r="H14" s="243"/>
      <c r="J14" s="244"/>
      <c r="K14" s="244"/>
      <c r="N14" s="245"/>
      <c r="O14" s="245"/>
      <c r="P14" s="237"/>
    </row>
    <row r="15" spans="1:27" x14ac:dyDescent="0.35">
      <c r="A15" s="240"/>
      <c r="B15" s="246" t="s">
        <v>10</v>
      </c>
      <c r="C15" s="237" t="s">
        <v>11</v>
      </c>
      <c r="D15" s="237"/>
      <c r="E15" s="237"/>
      <c r="F15" s="237"/>
      <c r="G15" s="247" t="s">
        <v>12</v>
      </c>
      <c r="H15" s="248" t="s">
        <v>13</v>
      </c>
      <c r="J15" s="249"/>
      <c r="K15" s="249"/>
      <c r="N15" s="245"/>
      <c r="O15" s="245"/>
      <c r="P15" s="237"/>
    </row>
    <row r="16" spans="1:27" ht="15" thickBot="1" x14ac:dyDescent="0.4">
      <c r="A16" s="237"/>
      <c r="B16" s="250"/>
      <c r="C16" s="237"/>
      <c r="D16" s="237"/>
      <c r="E16" s="237"/>
      <c r="F16" s="237"/>
      <c r="G16" s="251"/>
      <c r="H16" s="252"/>
      <c r="J16" s="249"/>
      <c r="K16" s="249"/>
      <c r="N16" s="245"/>
      <c r="O16" s="245"/>
      <c r="P16" s="237"/>
    </row>
    <row r="17" spans="1:16" ht="29.25" customHeight="1" x14ac:dyDescent="0.35">
      <c r="A17" s="237"/>
      <c r="B17" s="253" t="s">
        <v>14</v>
      </c>
      <c r="C17" s="411" t="s">
        <v>15</v>
      </c>
      <c r="D17" s="412"/>
      <c r="E17" s="413"/>
      <c r="F17" s="254"/>
      <c r="G17" s="36">
        <v>63.138267892800002</v>
      </c>
      <c r="H17" s="37">
        <f>G17</f>
        <v>63.138267892800002</v>
      </c>
      <c r="J17" s="255"/>
      <c r="K17" s="255"/>
      <c r="N17" s="237"/>
      <c r="O17" s="237"/>
      <c r="P17" s="237"/>
    </row>
    <row r="18" spans="1:16" ht="32.25" customHeight="1" x14ac:dyDescent="0.35">
      <c r="A18" s="237"/>
      <c r="B18" s="253" t="s">
        <v>16</v>
      </c>
      <c r="C18" s="411" t="s">
        <v>17</v>
      </c>
      <c r="D18" s="412"/>
      <c r="E18" s="413"/>
      <c r="F18" s="256"/>
      <c r="G18" s="40">
        <v>42.258151526399999</v>
      </c>
      <c r="H18" s="41">
        <f>G18</f>
        <v>42.258151526399999</v>
      </c>
      <c r="J18" s="255"/>
      <c r="K18" s="255"/>
      <c r="N18" s="237"/>
      <c r="O18" s="237"/>
      <c r="P18" s="237"/>
    </row>
    <row r="19" spans="1:16" x14ac:dyDescent="0.35">
      <c r="A19" s="237"/>
      <c r="B19" s="253" t="s">
        <v>18</v>
      </c>
      <c r="C19" s="414"/>
      <c r="D19" s="415"/>
      <c r="E19" s="416"/>
      <c r="F19" s="256"/>
      <c r="G19" s="257"/>
      <c r="H19" s="41"/>
      <c r="J19" s="258"/>
      <c r="K19" s="255"/>
      <c r="N19" s="237"/>
      <c r="O19" s="237"/>
      <c r="P19" s="237"/>
    </row>
    <row r="20" spans="1:16" ht="40.65" customHeight="1" x14ac:dyDescent="0.35">
      <c r="A20" s="237"/>
      <c r="B20" s="259" t="s">
        <v>19</v>
      </c>
      <c r="C20" s="411" t="s">
        <v>20</v>
      </c>
      <c r="D20" s="412"/>
      <c r="E20" s="413"/>
      <c r="F20" s="256"/>
      <c r="G20" s="260">
        <f>SUM(G17:G18)</f>
        <v>105.3964194192</v>
      </c>
      <c r="H20" s="261">
        <f>SUM(H17:H18)</f>
        <v>105.3964194192</v>
      </c>
      <c r="J20" s="262"/>
      <c r="K20" s="262"/>
      <c r="N20" s="237"/>
      <c r="O20" s="237"/>
      <c r="P20" s="237"/>
    </row>
    <row r="21" spans="1:16" ht="15" thickBot="1" x14ac:dyDescent="0.4">
      <c r="A21" s="234"/>
      <c r="B21" s="234"/>
      <c r="C21" s="234"/>
      <c r="D21" s="234"/>
      <c r="E21" s="234"/>
      <c r="F21" s="234"/>
      <c r="G21" s="234"/>
      <c r="H21" s="234"/>
      <c r="I21" s="234"/>
      <c r="J21" s="234"/>
      <c r="K21" s="234"/>
      <c r="L21" s="234"/>
      <c r="M21" s="237"/>
      <c r="N21" s="237"/>
      <c r="O21" s="237"/>
      <c r="P21" s="237"/>
    </row>
    <row r="22" spans="1:16" x14ac:dyDescent="0.35">
      <c r="A22" s="237"/>
      <c r="B22" s="237"/>
      <c r="C22" s="237"/>
      <c r="D22" s="237"/>
      <c r="E22" s="237"/>
      <c r="F22" s="237"/>
      <c r="G22" s="237"/>
      <c r="H22" s="237"/>
      <c r="I22" s="237"/>
      <c r="J22" s="237"/>
      <c r="K22" s="237"/>
      <c r="L22" s="237"/>
      <c r="M22" s="237"/>
      <c r="N22" s="237"/>
      <c r="O22" s="237"/>
      <c r="P22" s="237"/>
    </row>
    <row r="23" spans="1:16" ht="15.75" customHeight="1" outlineLevel="1" x14ac:dyDescent="0.35">
      <c r="A23" s="240" t="s">
        <v>21</v>
      </c>
      <c r="B23" s="241" t="s">
        <v>22</v>
      </c>
      <c r="C23" s="237"/>
      <c r="D23" s="237"/>
      <c r="E23" s="237"/>
      <c r="F23" s="237"/>
      <c r="G23" s="237"/>
      <c r="H23" s="237"/>
      <c r="I23" s="237"/>
      <c r="J23" s="237"/>
      <c r="K23" s="237"/>
      <c r="L23" s="237"/>
      <c r="M23" s="237"/>
      <c r="N23" s="237"/>
      <c r="O23" s="237"/>
      <c r="P23" s="237"/>
    </row>
    <row r="24" spans="1:16" ht="15" customHeight="1" outlineLevel="1" x14ac:dyDescent="0.35">
      <c r="A24" s="237"/>
      <c r="B24" s="263" t="s">
        <v>23</v>
      </c>
      <c r="C24" s="237"/>
      <c r="D24" s="237"/>
      <c r="E24" s="237"/>
      <c r="F24" s="237"/>
      <c r="G24" s="237"/>
      <c r="H24" s="237"/>
      <c r="I24" s="237"/>
      <c r="J24" s="237"/>
      <c r="K24" s="237"/>
      <c r="L24" s="237"/>
      <c r="M24" s="237"/>
      <c r="N24" s="237"/>
      <c r="O24" s="237"/>
      <c r="P24" s="237"/>
    </row>
    <row r="25" spans="1:16" ht="15" customHeight="1" outlineLevel="1" x14ac:dyDescent="0.35">
      <c r="A25" s="237"/>
      <c r="B25" s="263"/>
      <c r="C25" s="237"/>
      <c r="D25" s="237"/>
      <c r="E25" s="237"/>
      <c r="F25" s="237"/>
      <c r="G25" s="237"/>
      <c r="H25" s="237"/>
      <c r="I25" s="237"/>
      <c r="J25" s="237"/>
      <c r="K25" s="237"/>
      <c r="L25" s="237"/>
      <c r="M25" s="237"/>
      <c r="N25" s="237"/>
      <c r="O25" s="237"/>
      <c r="P25" s="237"/>
    </row>
    <row r="26" spans="1:16" ht="15" customHeight="1" outlineLevel="1" x14ac:dyDescent="0.35">
      <c r="A26" s="237"/>
      <c r="B26" s="264" t="s">
        <v>24</v>
      </c>
      <c r="E26" s="265"/>
      <c r="F26" s="266"/>
      <c r="G26" s="409" t="s">
        <v>111</v>
      </c>
      <c r="H26" s="409"/>
      <c r="I26" s="409"/>
      <c r="J26" s="409"/>
      <c r="K26" s="409"/>
      <c r="L26" s="409"/>
      <c r="M26" s="237"/>
      <c r="N26" s="237"/>
      <c r="O26" s="237"/>
      <c r="P26" s="237"/>
    </row>
    <row r="27" spans="1:16" ht="15" customHeight="1" outlineLevel="1" x14ac:dyDescent="0.35">
      <c r="A27" s="237"/>
      <c r="B27" s="267" t="s">
        <v>25</v>
      </c>
      <c r="C27" s="268"/>
      <c r="D27" s="268" t="s">
        <v>26</v>
      </c>
      <c r="E27" s="269" t="s">
        <v>27</v>
      </c>
      <c r="F27" s="270"/>
      <c r="G27" s="270"/>
      <c r="H27" s="270"/>
      <c r="I27" s="270"/>
      <c r="J27" s="270"/>
      <c r="K27" s="270"/>
      <c r="L27" s="270"/>
      <c r="M27" s="237"/>
      <c r="N27" s="237"/>
      <c r="O27" s="237"/>
      <c r="P27" s="237"/>
    </row>
    <row r="28" spans="1:16" ht="42.75" customHeight="1" outlineLevel="1" x14ac:dyDescent="0.35">
      <c r="A28" s="237"/>
      <c r="B28" s="271" t="s">
        <v>28</v>
      </c>
      <c r="C28" s="272" t="s">
        <v>29</v>
      </c>
      <c r="D28" s="272" t="s">
        <v>30</v>
      </c>
      <c r="E28" s="273" t="s">
        <v>30</v>
      </c>
      <c r="F28" s="274" t="s">
        <v>31</v>
      </c>
      <c r="G28" s="274"/>
      <c r="H28" s="274" t="s">
        <v>32</v>
      </c>
      <c r="I28" s="274" t="s">
        <v>33</v>
      </c>
      <c r="J28" s="274" t="s">
        <v>34</v>
      </c>
      <c r="K28" s="274" t="s">
        <v>35</v>
      </c>
      <c r="L28" s="275" t="s">
        <v>36</v>
      </c>
      <c r="M28" s="237"/>
      <c r="N28" s="237"/>
      <c r="O28" s="237"/>
      <c r="P28" s="237"/>
    </row>
    <row r="29" spans="1:16" ht="15" customHeight="1" outlineLevel="1" x14ac:dyDescent="0.35">
      <c r="A29" s="237"/>
      <c r="B29" s="61" t="s">
        <v>37</v>
      </c>
      <c r="C29" s="276" t="s">
        <v>38</v>
      </c>
      <c r="D29" s="276">
        <v>4006</v>
      </c>
      <c r="E29" s="277">
        <v>4705</v>
      </c>
      <c r="F29" s="64">
        <v>0</v>
      </c>
      <c r="G29" s="65"/>
      <c r="H29" s="64">
        <v>63672403.184649684</v>
      </c>
      <c r="I29" s="64">
        <v>5134140645.7893314</v>
      </c>
      <c r="J29" s="66">
        <f t="shared" ref="J29:J39" si="0">+$G$17/1000</f>
        <v>6.3138267892799999E-2</v>
      </c>
      <c r="K29" s="66">
        <f t="shared" ref="K29:K39" si="1">+$H$20/1000</f>
        <v>0.1053964194192</v>
      </c>
      <c r="L29" s="278">
        <f t="shared" ref="L29:L39" si="2">(+F29+H29)*J29+(I29*K29)</f>
        <v>545140206.11042559</v>
      </c>
      <c r="M29" s="237"/>
      <c r="N29" s="279"/>
      <c r="O29" s="280"/>
      <c r="P29" s="280"/>
    </row>
    <row r="30" spans="1:16" ht="15" customHeight="1" outlineLevel="1" x14ac:dyDescent="0.35">
      <c r="A30" s="237"/>
      <c r="B30" s="61" t="s">
        <v>39</v>
      </c>
      <c r="C30" s="276" t="s">
        <v>38</v>
      </c>
      <c r="D30" s="276">
        <v>4006</v>
      </c>
      <c r="E30" s="277">
        <v>4705</v>
      </c>
      <c r="F30" s="64">
        <v>0</v>
      </c>
      <c r="G30" s="65"/>
      <c r="H30" s="64">
        <v>445674.57864236127</v>
      </c>
      <c r="I30" s="64">
        <v>329928155.06410199</v>
      </c>
      <c r="J30" s="66">
        <f t="shared" si="0"/>
        <v>6.3138267892799999E-2</v>
      </c>
      <c r="K30" s="66">
        <f t="shared" si="1"/>
        <v>0.1053964194192</v>
      </c>
      <c r="L30" s="278">
        <f t="shared" si="2"/>
        <v>34801385.330278277</v>
      </c>
      <c r="M30" s="237"/>
      <c r="N30" s="279"/>
      <c r="O30" s="280"/>
      <c r="P30" s="280"/>
    </row>
    <row r="31" spans="1:16" ht="15" customHeight="1" outlineLevel="1" x14ac:dyDescent="0.35">
      <c r="A31" s="237"/>
      <c r="B31" s="61" t="s">
        <v>40</v>
      </c>
      <c r="C31" s="276" t="s">
        <v>38</v>
      </c>
      <c r="D31" s="276">
        <v>4010</v>
      </c>
      <c r="E31" s="277">
        <v>4705</v>
      </c>
      <c r="F31" s="64">
        <v>303226.89707090985</v>
      </c>
      <c r="G31" s="65"/>
      <c r="H31" s="64">
        <v>316429382.58355373</v>
      </c>
      <c r="I31" s="64">
        <v>2029384577.6450605</v>
      </c>
      <c r="J31" s="66">
        <f t="shared" si="0"/>
        <v>6.3138267892799999E-2</v>
      </c>
      <c r="K31" s="66">
        <f t="shared" si="1"/>
        <v>0.1053964194192</v>
      </c>
      <c r="L31" s="278">
        <f t="shared" si="2"/>
        <v>233887816.45610812</v>
      </c>
      <c r="M31" s="237"/>
      <c r="N31" s="279"/>
      <c r="O31" s="280"/>
      <c r="P31" s="280"/>
    </row>
    <row r="32" spans="1:16" ht="15" customHeight="1" outlineLevel="1" x14ac:dyDescent="0.35">
      <c r="A32" s="237"/>
      <c r="B32" s="61" t="s">
        <v>41</v>
      </c>
      <c r="C32" s="276" t="s">
        <v>38</v>
      </c>
      <c r="D32" s="276">
        <v>4035</v>
      </c>
      <c r="E32" s="277">
        <v>4705</v>
      </c>
      <c r="F32" s="64">
        <v>669722495.46730614</v>
      </c>
      <c r="G32" s="65"/>
      <c r="H32" s="64">
        <v>5408256023.9384594</v>
      </c>
      <c r="I32" s="64">
        <v>3153896568.4037776</v>
      </c>
      <c r="J32" s="66">
        <f t="shared" si="0"/>
        <v>6.3138267892799999E-2</v>
      </c>
      <c r="K32" s="66">
        <f t="shared" si="1"/>
        <v>0.1053964194192</v>
      </c>
      <c r="L32" s="278">
        <f t="shared" si="2"/>
        <v>716162441.53318524</v>
      </c>
      <c r="M32" s="237"/>
      <c r="N32" s="279"/>
      <c r="O32" s="280"/>
      <c r="P32" s="280"/>
    </row>
    <row r="33" spans="1:16" ht="15" customHeight="1" outlineLevel="1" x14ac:dyDescent="0.35">
      <c r="A33" s="237"/>
      <c r="B33" s="61" t="s">
        <v>42</v>
      </c>
      <c r="C33" s="276" t="s">
        <v>38</v>
      </c>
      <c r="D33" s="276">
        <v>4035</v>
      </c>
      <c r="E33" s="277">
        <v>4705</v>
      </c>
      <c r="F33" s="64">
        <v>3524554213.9610357</v>
      </c>
      <c r="G33" s="65"/>
      <c r="H33" s="64">
        <v>700100886.5327599</v>
      </c>
      <c r="I33" s="64">
        <v>115108590.1782656</v>
      </c>
      <c r="J33" s="66">
        <f t="shared" si="0"/>
        <v>6.3138267892799999E-2</v>
      </c>
      <c r="K33" s="66">
        <f t="shared" si="1"/>
        <v>0.1053964194192</v>
      </c>
      <c r="L33" s="278">
        <f t="shared" si="2"/>
        <v>278869438.73884243</v>
      </c>
      <c r="M33" s="237"/>
      <c r="N33" s="279"/>
      <c r="O33" s="280"/>
      <c r="P33" s="280"/>
    </row>
    <row r="34" spans="1:16" ht="15" customHeight="1" outlineLevel="1" x14ac:dyDescent="0.35">
      <c r="A34" s="237"/>
      <c r="B34" s="61" t="s">
        <v>43</v>
      </c>
      <c r="C34" s="276" t="s">
        <v>38</v>
      </c>
      <c r="D34" s="276">
        <v>4020</v>
      </c>
      <c r="E34" s="277">
        <v>4705</v>
      </c>
      <c r="F34" s="64">
        <v>1581150983.7884107</v>
      </c>
      <c r="G34" s="65"/>
      <c r="H34" s="64">
        <v>211753660.66452211</v>
      </c>
      <c r="I34" s="64">
        <v>3.140124763428024E-2</v>
      </c>
      <c r="J34" s="66">
        <f t="shared" si="0"/>
        <v>6.3138267892799999E-2</v>
      </c>
      <c r="K34" s="66">
        <f t="shared" si="1"/>
        <v>0.1053964194192</v>
      </c>
      <c r="L34" s="278">
        <f t="shared" si="2"/>
        <v>113200893.75102419</v>
      </c>
      <c r="M34" s="237"/>
      <c r="N34" s="279"/>
      <c r="O34" s="280"/>
      <c r="P34" s="280"/>
    </row>
    <row r="35" spans="1:16" ht="15" customHeight="1" outlineLevel="1" x14ac:dyDescent="0.35">
      <c r="A35" s="237"/>
      <c r="B35" s="61" t="s">
        <v>44</v>
      </c>
      <c r="C35" s="276" t="s">
        <v>38</v>
      </c>
      <c r="D35" s="276">
        <v>4025</v>
      </c>
      <c r="E35" s="277">
        <v>4705</v>
      </c>
      <c r="F35" s="64">
        <v>0</v>
      </c>
      <c r="G35" s="65"/>
      <c r="H35" s="64">
        <v>107324198.25967872</v>
      </c>
      <c r="I35" s="64">
        <v>0</v>
      </c>
      <c r="J35" s="66">
        <f t="shared" si="0"/>
        <v>6.3138267892799999E-2</v>
      </c>
      <c r="K35" s="66">
        <f t="shared" si="1"/>
        <v>0.1053964194192</v>
      </c>
      <c r="L35" s="278">
        <f t="shared" si="2"/>
        <v>6776263.9810995748</v>
      </c>
      <c r="M35" s="237"/>
      <c r="N35" s="279"/>
      <c r="O35" s="280"/>
      <c r="P35" s="280"/>
    </row>
    <row r="36" spans="1:16" ht="15" customHeight="1" outlineLevel="1" x14ac:dyDescent="0.35">
      <c r="A36" s="237"/>
      <c r="B36" s="61" t="s">
        <v>45</v>
      </c>
      <c r="C36" s="276" t="s">
        <v>38</v>
      </c>
      <c r="D36" s="276">
        <v>4025</v>
      </c>
      <c r="E36" s="277">
        <v>4705</v>
      </c>
      <c r="F36" s="64">
        <v>0</v>
      </c>
      <c r="G36" s="65"/>
      <c r="H36" s="64">
        <v>27560.134224917037</v>
      </c>
      <c r="I36" s="64">
        <v>43428734.274842791</v>
      </c>
      <c r="J36" s="66">
        <f t="shared" si="0"/>
        <v>6.3138267892799999E-2</v>
      </c>
      <c r="K36" s="66">
        <f t="shared" si="1"/>
        <v>0.1053964194192</v>
      </c>
      <c r="L36" s="278">
        <f t="shared" si="2"/>
        <v>4578973.1916141724</v>
      </c>
      <c r="M36" s="237"/>
      <c r="N36" s="279"/>
      <c r="O36" s="280"/>
      <c r="P36" s="280"/>
    </row>
    <row r="37" spans="1:16" ht="15" customHeight="1" outlineLevel="1" x14ac:dyDescent="0.35">
      <c r="A37" s="237"/>
      <c r="B37" s="61"/>
      <c r="C37" s="276" t="s">
        <v>38</v>
      </c>
      <c r="D37" s="276">
        <v>4025</v>
      </c>
      <c r="E37" s="277">
        <v>4705</v>
      </c>
      <c r="F37" s="64"/>
      <c r="G37" s="65"/>
      <c r="H37" s="64"/>
      <c r="I37" s="64"/>
      <c r="J37" s="66">
        <f t="shared" si="0"/>
        <v>6.3138267892799999E-2</v>
      </c>
      <c r="K37" s="66">
        <f t="shared" si="1"/>
        <v>0.1053964194192</v>
      </c>
      <c r="L37" s="278">
        <f t="shared" si="2"/>
        <v>0</v>
      </c>
      <c r="M37" s="237"/>
      <c r="N37" s="279"/>
      <c r="O37" s="280"/>
      <c r="P37" s="280"/>
    </row>
    <row r="38" spans="1:16" ht="15" customHeight="1" outlineLevel="1" x14ac:dyDescent="0.35">
      <c r="A38" s="237"/>
      <c r="B38" s="61"/>
      <c r="C38" s="276" t="s">
        <v>38</v>
      </c>
      <c r="D38" s="276">
        <v>4025</v>
      </c>
      <c r="E38" s="277">
        <v>4705</v>
      </c>
      <c r="F38" s="64"/>
      <c r="G38" s="65"/>
      <c r="H38" s="64"/>
      <c r="I38" s="64"/>
      <c r="J38" s="66">
        <f t="shared" si="0"/>
        <v>6.3138267892799999E-2</v>
      </c>
      <c r="K38" s="66">
        <f t="shared" si="1"/>
        <v>0.1053964194192</v>
      </c>
      <c r="L38" s="278">
        <f t="shared" si="2"/>
        <v>0</v>
      </c>
      <c r="M38" s="237"/>
      <c r="N38" s="279"/>
      <c r="O38" s="280"/>
      <c r="P38" s="280"/>
    </row>
    <row r="39" spans="1:16" ht="15" customHeight="1" outlineLevel="1" x14ac:dyDescent="0.35">
      <c r="A39" s="237"/>
      <c r="B39" s="61"/>
      <c r="C39" s="276" t="s">
        <v>38</v>
      </c>
      <c r="D39" s="276">
        <v>4025</v>
      </c>
      <c r="E39" s="277">
        <v>4705</v>
      </c>
      <c r="F39" s="64"/>
      <c r="G39" s="65"/>
      <c r="H39" s="64"/>
      <c r="I39" s="64"/>
      <c r="J39" s="66">
        <f t="shared" si="0"/>
        <v>6.3138267892799999E-2</v>
      </c>
      <c r="K39" s="66">
        <f t="shared" si="1"/>
        <v>0.1053964194192</v>
      </c>
      <c r="L39" s="278">
        <f t="shared" si="2"/>
        <v>0</v>
      </c>
      <c r="M39" s="237"/>
      <c r="N39" s="279"/>
      <c r="O39" s="280"/>
      <c r="P39" s="280"/>
    </row>
    <row r="40" spans="1:16" ht="15" customHeight="1" outlineLevel="1" x14ac:dyDescent="0.35">
      <c r="A40" s="237"/>
      <c r="B40" s="281" t="s">
        <v>46</v>
      </c>
      <c r="C40" s="282"/>
      <c r="D40" s="283"/>
      <c r="E40" s="284"/>
      <c r="F40" s="285">
        <f>SUM(F29:F39)</f>
        <v>5775730920.1138229</v>
      </c>
      <c r="G40" s="75"/>
      <c r="H40" s="285">
        <f>SUM(H29:H39)</f>
        <v>6808009789.8764906</v>
      </c>
      <c r="I40" s="285">
        <f>SUM(I29:I39)</f>
        <v>10805887271.386782</v>
      </c>
      <c r="J40" s="286"/>
      <c r="K40" s="285"/>
      <c r="L40" s="287">
        <f>SUM(L29:L39)</f>
        <v>1933417419.0925777</v>
      </c>
      <c r="M40" s="237"/>
      <c r="N40" s="279"/>
      <c r="O40" s="280"/>
      <c r="P40" s="280"/>
    </row>
    <row r="41" spans="1:16" ht="15" customHeight="1" outlineLevel="1" x14ac:dyDescent="0.35">
      <c r="A41" s="237"/>
      <c r="B41" s="263"/>
      <c r="C41" s="237"/>
      <c r="D41" s="237"/>
      <c r="E41" s="237"/>
      <c r="F41" s="288"/>
      <c r="G41" s="237"/>
      <c r="H41" s="79"/>
      <c r="I41" s="237"/>
      <c r="J41" s="237"/>
      <c r="K41" s="237"/>
      <c r="L41" s="237"/>
      <c r="M41" s="237"/>
      <c r="N41" s="237"/>
      <c r="O41" s="237"/>
      <c r="P41" s="237"/>
    </row>
    <row r="42" spans="1:16" ht="15" customHeight="1" outlineLevel="1" x14ac:dyDescent="0.35">
      <c r="A42" s="237"/>
      <c r="B42" s="250"/>
      <c r="C42" s="237"/>
      <c r="D42" s="237"/>
      <c r="E42" s="237"/>
      <c r="F42" s="289"/>
      <c r="G42" s="289"/>
      <c r="H42" s="237"/>
      <c r="I42" s="237"/>
      <c r="J42" s="237"/>
      <c r="K42" s="237"/>
      <c r="L42" s="237"/>
      <c r="M42" s="237"/>
      <c r="N42" s="237"/>
      <c r="O42" s="237"/>
      <c r="P42" s="237"/>
    </row>
    <row r="43" spans="1:16" ht="15.75" customHeight="1" outlineLevel="1" x14ac:dyDescent="0.35">
      <c r="A43" s="237"/>
      <c r="B43" s="264" t="s">
        <v>47</v>
      </c>
      <c r="E43" s="265"/>
      <c r="F43" s="290"/>
      <c r="G43" s="409">
        <v>2027</v>
      </c>
      <c r="H43" s="409"/>
      <c r="I43" s="409"/>
      <c r="J43" s="409"/>
      <c r="K43" s="409"/>
      <c r="L43" s="409"/>
      <c r="M43" s="237"/>
      <c r="N43" s="237"/>
      <c r="O43" s="237"/>
      <c r="P43" s="237"/>
    </row>
    <row r="44" spans="1:16" ht="15" customHeight="1" outlineLevel="1" x14ac:dyDescent="0.35">
      <c r="A44" s="237"/>
      <c r="B44" s="267" t="s">
        <v>25</v>
      </c>
      <c r="C44" s="272"/>
      <c r="D44" s="268" t="s">
        <v>26</v>
      </c>
      <c r="E44" s="269" t="s">
        <v>27</v>
      </c>
      <c r="F44" s="291"/>
      <c r="G44" s="292" t="s">
        <v>48</v>
      </c>
      <c r="H44" s="293"/>
      <c r="I44" s="293"/>
      <c r="J44" s="294"/>
      <c r="K44" s="295" t="s">
        <v>49</v>
      </c>
      <c r="L44" s="296" t="s">
        <v>36</v>
      </c>
      <c r="M44" s="237"/>
      <c r="N44" s="237"/>
      <c r="O44" s="237"/>
      <c r="P44" s="237"/>
    </row>
    <row r="45" spans="1:16" ht="15" customHeight="1" outlineLevel="1" x14ac:dyDescent="0.35">
      <c r="A45" s="237"/>
      <c r="B45" s="61" t="str">
        <f>+B31</f>
        <v>GS&lt;50 kW</v>
      </c>
      <c r="C45" s="276"/>
      <c r="D45" s="276">
        <f>+D32</f>
        <v>4035</v>
      </c>
      <c r="E45" s="277">
        <v>4707</v>
      </c>
      <c r="F45" s="297"/>
      <c r="G45" s="90">
        <f>F31</f>
        <v>303226.89707090985</v>
      </c>
      <c r="H45" s="293"/>
      <c r="I45" s="293"/>
      <c r="J45" s="91"/>
      <c r="K45" s="92">
        <v>6.0507957744000002E-2</v>
      </c>
      <c r="L45" s="298">
        <f>+K45*G45</f>
        <v>18347.640274810852</v>
      </c>
      <c r="M45" s="237"/>
      <c r="N45" s="299"/>
      <c r="O45" s="237"/>
      <c r="P45" s="237"/>
    </row>
    <row r="46" spans="1:16" ht="15" customHeight="1" outlineLevel="1" x14ac:dyDescent="0.35">
      <c r="A46" s="237"/>
      <c r="B46" s="61" t="str">
        <f t="shared" ref="B46:B48" si="3">+B32</f>
        <v>GS 50-999 kW</v>
      </c>
      <c r="C46" s="276"/>
      <c r="D46" s="276">
        <f>+D33</f>
        <v>4035</v>
      </c>
      <c r="E46" s="277">
        <v>4707</v>
      </c>
      <c r="F46" s="297"/>
      <c r="G46" s="90">
        <f t="shared" ref="G46:G48" si="4">F32</f>
        <v>669722495.46730614</v>
      </c>
      <c r="H46" s="293"/>
      <c r="I46" s="293"/>
      <c r="J46" s="91"/>
      <c r="K46" s="92">
        <f>+K45</f>
        <v>6.0507957744000002E-2</v>
      </c>
      <c r="L46" s="298">
        <f>+K46*G46</f>
        <v>40523540.45594199</v>
      </c>
      <c r="M46" s="237"/>
      <c r="N46" s="299"/>
      <c r="O46" s="237"/>
      <c r="P46" s="237"/>
    </row>
    <row r="47" spans="1:16" ht="15" customHeight="1" outlineLevel="1" x14ac:dyDescent="0.35">
      <c r="A47" s="237"/>
      <c r="B47" s="61" t="str">
        <f t="shared" si="3"/>
        <v>GS 1,000-4,999 kW</v>
      </c>
      <c r="C47" s="276"/>
      <c r="D47" s="276">
        <f>+D34</f>
        <v>4020</v>
      </c>
      <c r="E47" s="277">
        <v>4707</v>
      </c>
      <c r="F47" s="297"/>
      <c r="G47" s="90">
        <f t="shared" si="4"/>
        <v>3524554213.9610357</v>
      </c>
      <c r="H47" s="293"/>
      <c r="I47" s="293"/>
      <c r="J47" s="91"/>
      <c r="K47" s="92">
        <f>+K46</f>
        <v>6.0507957744000002E-2</v>
      </c>
      <c r="L47" s="298">
        <f>+K47*G47</f>
        <v>213263577.4447915</v>
      </c>
      <c r="M47" s="237"/>
      <c r="N47" s="299"/>
      <c r="O47" s="237"/>
      <c r="P47" s="237"/>
    </row>
    <row r="48" spans="1:16" ht="15" customHeight="1" outlineLevel="1" x14ac:dyDescent="0.35">
      <c r="A48" s="237"/>
      <c r="B48" s="61" t="str">
        <f t="shared" si="3"/>
        <v>Large User</v>
      </c>
      <c r="C48" s="276"/>
      <c r="D48" s="276">
        <v>4010</v>
      </c>
      <c r="E48" s="277">
        <v>4707</v>
      </c>
      <c r="F48" s="297"/>
      <c r="G48" s="90">
        <f t="shared" si="4"/>
        <v>1581150983.7884107</v>
      </c>
      <c r="H48" s="293"/>
      <c r="I48" s="293"/>
      <c r="J48" s="91"/>
      <c r="K48" s="92">
        <f>+K47</f>
        <v>6.0507957744000002E-2</v>
      </c>
      <c r="L48" s="298">
        <f>+K48*G48</f>
        <v>95672216.913953185</v>
      </c>
      <c r="M48" s="237"/>
      <c r="N48" s="237"/>
      <c r="O48" s="237"/>
      <c r="P48" s="237"/>
    </row>
    <row r="49" spans="1:16" ht="15" customHeight="1" outlineLevel="1" x14ac:dyDescent="0.35">
      <c r="A49" s="237"/>
      <c r="B49" s="61"/>
      <c r="C49" s="276"/>
      <c r="D49" s="276">
        <v>4010</v>
      </c>
      <c r="E49" s="277">
        <v>4707</v>
      </c>
      <c r="F49" s="297"/>
      <c r="G49" s="90"/>
      <c r="H49" s="293"/>
      <c r="I49" s="293"/>
      <c r="J49" s="95"/>
      <c r="K49" s="61"/>
      <c r="L49" s="298">
        <f>+K49*G49</f>
        <v>0</v>
      </c>
      <c r="M49" s="237"/>
      <c r="N49" s="237"/>
      <c r="O49" s="237"/>
      <c r="P49" s="237"/>
    </row>
    <row r="50" spans="1:16" ht="15" customHeight="1" outlineLevel="1" x14ac:dyDescent="0.35">
      <c r="A50" s="237"/>
      <c r="F50" s="300">
        <f>+F45+F46</f>
        <v>0</v>
      </c>
      <c r="G50" s="301">
        <f>SUM(G45:G49)</f>
        <v>5775730920.1138229</v>
      </c>
      <c r="H50" s="293"/>
      <c r="I50" s="293"/>
      <c r="J50" s="302"/>
      <c r="K50" s="303"/>
      <c r="L50" s="304">
        <f>SUM(L45:L49)</f>
        <v>349477682.45496148</v>
      </c>
      <c r="M50" s="237"/>
      <c r="N50" s="237"/>
      <c r="O50" s="237"/>
      <c r="P50" s="237"/>
    </row>
    <row r="51" spans="1:16" ht="15" customHeight="1" outlineLevel="1" x14ac:dyDescent="0.35">
      <c r="A51" s="237"/>
      <c r="B51" s="237"/>
      <c r="C51" s="237"/>
      <c r="D51" s="237"/>
      <c r="E51" s="237"/>
      <c r="F51" s="237"/>
      <c r="G51" s="237"/>
      <c r="H51" s="237"/>
      <c r="I51" s="237"/>
      <c r="J51" s="237"/>
      <c r="K51" s="237"/>
      <c r="L51" s="237"/>
      <c r="M51" s="237"/>
      <c r="N51" s="237"/>
      <c r="O51" s="237"/>
      <c r="P51" s="237"/>
    </row>
    <row r="52" spans="1:16" ht="15.75" customHeight="1" outlineLevel="1" x14ac:dyDescent="0.35">
      <c r="B52" s="264" t="s">
        <v>50</v>
      </c>
      <c r="E52" s="265"/>
      <c r="F52" s="266"/>
      <c r="G52" s="409">
        <f>G43</f>
        <v>2027</v>
      </c>
      <c r="H52" s="409"/>
      <c r="I52" s="409"/>
      <c r="J52" s="409"/>
      <c r="K52" s="409"/>
      <c r="L52" s="409"/>
    </row>
    <row r="53" spans="1:16" ht="15" customHeight="1" outlineLevel="1" x14ac:dyDescent="0.35">
      <c r="A53" s="305"/>
      <c r="B53" s="267" t="s">
        <v>25</v>
      </c>
      <c r="C53" s="268"/>
      <c r="D53" s="268" t="s">
        <v>26</v>
      </c>
      <c r="E53" s="269" t="s">
        <v>27</v>
      </c>
      <c r="F53" s="270"/>
      <c r="G53" s="270"/>
      <c r="H53" s="270"/>
      <c r="I53" s="270"/>
      <c r="J53" s="270"/>
      <c r="K53" s="270"/>
      <c r="L53" s="275" t="s">
        <v>36</v>
      </c>
      <c r="M53" s="305"/>
      <c r="N53" s="305"/>
      <c r="O53" s="305"/>
      <c r="P53" s="305"/>
    </row>
    <row r="54" spans="1:16" ht="30.75" customHeight="1" outlineLevel="1" x14ac:dyDescent="0.35">
      <c r="B54" s="271" t="s">
        <v>28</v>
      </c>
      <c r="C54" s="272" t="s">
        <v>29</v>
      </c>
      <c r="D54" s="272" t="s">
        <v>30</v>
      </c>
      <c r="E54" s="273" t="s">
        <v>30</v>
      </c>
      <c r="F54" s="306"/>
      <c r="G54" s="306"/>
      <c r="H54" s="274" t="s">
        <v>51</v>
      </c>
      <c r="I54" s="307"/>
      <c r="J54" s="307"/>
      <c r="K54" s="306" t="s">
        <v>52</v>
      </c>
    </row>
    <row r="55" spans="1:16" ht="15" customHeight="1" outlineLevel="1" x14ac:dyDescent="0.35">
      <c r="B55" s="308" t="str">
        <f>IF(B29=0,"",B29)</f>
        <v>Residential</v>
      </c>
      <c r="C55" s="276" t="s">
        <v>38</v>
      </c>
      <c r="D55" s="276">
        <f t="shared" ref="D55:D62" si="5">+D29</f>
        <v>4006</v>
      </c>
      <c r="E55" s="276">
        <v>4707</v>
      </c>
      <c r="F55" s="309"/>
      <c r="G55" s="309"/>
      <c r="H55" s="310">
        <f>+H29</f>
        <v>63672403.184649684</v>
      </c>
      <c r="I55" s="309"/>
      <c r="J55" s="309"/>
      <c r="K55" s="108">
        <f>+$G$18/1000</f>
        <v>4.2258151526400001E-2</v>
      </c>
      <c r="L55" s="278">
        <f t="shared" ref="L55:L65" si="6">+K55*H55</f>
        <v>2690678.0618269602</v>
      </c>
    </row>
    <row r="56" spans="1:16" ht="15" customHeight="1" outlineLevel="1" x14ac:dyDescent="0.35">
      <c r="B56" s="308" t="str">
        <f t="shared" ref="B56:B65" si="7">IF(B30=0,"",B30)</f>
        <v>CSMUR</v>
      </c>
      <c r="C56" s="276" t="s">
        <v>38</v>
      </c>
      <c r="D56" s="276">
        <f t="shared" si="5"/>
        <v>4006</v>
      </c>
      <c r="E56" s="276">
        <v>4707</v>
      </c>
      <c r="F56" s="309"/>
      <c r="G56" s="309"/>
      <c r="H56" s="310">
        <f t="shared" ref="H56:H63" si="8">+H30</f>
        <v>445674.57864236127</v>
      </c>
      <c r="I56" s="309"/>
      <c r="J56" s="309"/>
      <c r="K56" s="108">
        <f>+$G$18/1000</f>
        <v>4.2258151526400001E-2</v>
      </c>
      <c r="L56" s="278">
        <f t="shared" si="6"/>
        <v>18833.383875733376</v>
      </c>
    </row>
    <row r="57" spans="1:16" ht="15" customHeight="1" outlineLevel="1" x14ac:dyDescent="0.35">
      <c r="B57" s="308" t="str">
        <f t="shared" si="7"/>
        <v>GS&lt;50 kW</v>
      </c>
      <c r="C57" s="276" t="s">
        <v>38</v>
      </c>
      <c r="D57" s="276">
        <f t="shared" si="5"/>
        <v>4010</v>
      </c>
      <c r="E57" s="276">
        <v>4707</v>
      </c>
      <c r="F57" s="309"/>
      <c r="G57" s="309"/>
      <c r="H57" s="310">
        <f>+H31</f>
        <v>316429382.58355373</v>
      </c>
      <c r="I57" s="309"/>
      <c r="J57" s="309"/>
      <c r="K57" s="108">
        <f>+$G$18/1000</f>
        <v>4.2258151526400001E-2</v>
      </c>
      <c r="L57" s="278">
        <f>+K57*H57</f>
        <v>13371720.796621012</v>
      </c>
    </row>
    <row r="58" spans="1:16" ht="15" customHeight="1" outlineLevel="1" x14ac:dyDescent="0.35">
      <c r="B58" s="308" t="str">
        <f>IF(B32=0,"",B32)</f>
        <v>GS 50-999 kW</v>
      </c>
      <c r="C58" s="276" t="s">
        <v>38</v>
      </c>
      <c r="D58" s="276">
        <f t="shared" si="5"/>
        <v>4035</v>
      </c>
      <c r="E58" s="276">
        <v>4707</v>
      </c>
      <c r="F58" s="309"/>
      <c r="G58" s="309"/>
      <c r="H58" s="310">
        <f t="shared" si="8"/>
        <v>5408256023.9384594</v>
      </c>
      <c r="I58" s="309"/>
      <c r="J58" s="309"/>
      <c r="K58" s="108">
        <f t="shared" ref="K58:K65" si="9">+$G$18/1000</f>
        <v>4.2258151526400001E-2</v>
      </c>
      <c r="L58" s="278">
        <f t="shared" si="6"/>
        <v>228542902.553157</v>
      </c>
    </row>
    <row r="59" spans="1:16" ht="15" customHeight="1" outlineLevel="1" x14ac:dyDescent="0.35">
      <c r="B59" s="308" t="str">
        <f>IF(B33=0,"",B33)</f>
        <v>GS 1,000-4,999 kW</v>
      </c>
      <c r="C59" s="276" t="s">
        <v>38</v>
      </c>
      <c r="D59" s="276">
        <f t="shared" si="5"/>
        <v>4035</v>
      </c>
      <c r="E59" s="276">
        <v>4707</v>
      </c>
      <c r="F59" s="309"/>
      <c r="G59" s="309"/>
      <c r="H59" s="310">
        <f>+H33</f>
        <v>700100886.5327599</v>
      </c>
      <c r="I59" s="309"/>
      <c r="J59" s="309"/>
      <c r="K59" s="108">
        <f>+$G$18/1000</f>
        <v>4.2258151526400001E-2</v>
      </c>
      <c r="L59" s="278">
        <f t="shared" si="6"/>
        <v>29584969.34686834</v>
      </c>
    </row>
    <row r="60" spans="1:16" ht="15" customHeight="1" outlineLevel="1" x14ac:dyDescent="0.35">
      <c r="B60" s="308" t="str">
        <f t="shared" si="7"/>
        <v>Large User</v>
      </c>
      <c r="C60" s="276" t="s">
        <v>38</v>
      </c>
      <c r="D60" s="276">
        <f t="shared" si="5"/>
        <v>4020</v>
      </c>
      <c r="E60" s="276">
        <v>4707</v>
      </c>
      <c r="F60" s="309"/>
      <c r="G60" s="309"/>
      <c r="H60" s="310">
        <f t="shared" si="8"/>
        <v>211753660.66452211</v>
      </c>
      <c r="I60" s="309"/>
      <c r="J60" s="309"/>
      <c r="K60" s="108">
        <f t="shared" si="9"/>
        <v>4.2258151526400001E-2</v>
      </c>
      <c r="L60" s="278">
        <f t="shared" si="6"/>
        <v>8948318.2786312625</v>
      </c>
    </row>
    <row r="61" spans="1:16" ht="15" customHeight="1" outlineLevel="1" x14ac:dyDescent="0.35">
      <c r="B61" s="308" t="str">
        <f t="shared" si="7"/>
        <v>Streetlighting</v>
      </c>
      <c r="C61" s="276" t="s">
        <v>38</v>
      </c>
      <c r="D61" s="276">
        <f t="shared" si="5"/>
        <v>4025</v>
      </c>
      <c r="E61" s="276">
        <v>4707</v>
      </c>
      <c r="F61" s="309"/>
      <c r="G61" s="309"/>
      <c r="H61" s="310">
        <f t="shared" si="8"/>
        <v>107324198.25967872</v>
      </c>
      <c r="I61" s="309"/>
      <c r="J61" s="309"/>
      <c r="K61" s="108">
        <f t="shared" si="9"/>
        <v>4.2258151526400001E-2</v>
      </c>
      <c r="L61" s="278">
        <f t="shared" si="6"/>
        <v>4535322.2325068982</v>
      </c>
    </row>
    <row r="62" spans="1:16" ht="15" customHeight="1" outlineLevel="1" x14ac:dyDescent="0.35">
      <c r="B62" s="308" t="str">
        <f>IF(B36=0,"",B36)</f>
        <v>USL</v>
      </c>
      <c r="C62" s="276" t="s">
        <v>38</v>
      </c>
      <c r="D62" s="276">
        <f t="shared" si="5"/>
        <v>4025</v>
      </c>
      <c r="E62" s="276">
        <v>4707</v>
      </c>
      <c r="F62" s="309"/>
      <c r="G62" s="309"/>
      <c r="H62" s="310">
        <f>+H36</f>
        <v>27560.134224917037</v>
      </c>
      <c r="I62" s="309"/>
      <c r="J62" s="309"/>
      <c r="K62" s="108">
        <f t="shared" si="9"/>
        <v>4.2258151526400001E-2</v>
      </c>
      <c r="L62" s="278">
        <f t="shared" si="6"/>
        <v>1164.6403281644668</v>
      </c>
    </row>
    <row r="63" spans="1:16" ht="15" customHeight="1" outlineLevel="1" x14ac:dyDescent="0.35">
      <c r="B63" s="308" t="str">
        <f t="shared" si="7"/>
        <v/>
      </c>
      <c r="C63" s="276" t="s">
        <v>38</v>
      </c>
      <c r="D63" s="276">
        <v>4025</v>
      </c>
      <c r="E63" s="276">
        <v>4707</v>
      </c>
      <c r="F63" s="309"/>
      <c r="G63" s="309"/>
      <c r="H63" s="310">
        <f t="shared" si="8"/>
        <v>0</v>
      </c>
      <c r="I63" s="309"/>
      <c r="J63" s="309"/>
      <c r="K63" s="108">
        <f t="shared" si="9"/>
        <v>4.2258151526400001E-2</v>
      </c>
      <c r="L63" s="278">
        <f t="shared" si="6"/>
        <v>0</v>
      </c>
    </row>
    <row r="64" spans="1:16" ht="15" customHeight="1" outlineLevel="1" x14ac:dyDescent="0.35">
      <c r="B64" s="308" t="str">
        <f t="shared" si="7"/>
        <v/>
      </c>
      <c r="C64" s="276" t="s">
        <v>38</v>
      </c>
      <c r="D64" s="276">
        <v>4025</v>
      </c>
      <c r="E64" s="276">
        <v>4707</v>
      </c>
      <c r="F64" s="309"/>
      <c r="G64" s="309"/>
      <c r="H64" s="310">
        <f>+H38</f>
        <v>0</v>
      </c>
      <c r="I64" s="309"/>
      <c r="J64" s="309"/>
      <c r="K64" s="108">
        <f t="shared" si="9"/>
        <v>4.2258151526400001E-2</v>
      </c>
      <c r="L64" s="278">
        <f>+K64*H64</f>
        <v>0</v>
      </c>
    </row>
    <row r="65" spans="1:16" ht="15" customHeight="1" outlineLevel="1" x14ac:dyDescent="0.35">
      <c r="B65" s="308" t="str">
        <f t="shared" si="7"/>
        <v/>
      </c>
      <c r="C65" s="276" t="s">
        <v>38</v>
      </c>
      <c r="D65" s="276">
        <v>4025</v>
      </c>
      <c r="E65" s="276">
        <v>4707</v>
      </c>
      <c r="F65" s="309"/>
      <c r="G65" s="309"/>
      <c r="H65" s="310">
        <f>+H39</f>
        <v>0</v>
      </c>
      <c r="I65" s="309"/>
      <c r="J65" s="309"/>
      <c r="K65" s="108">
        <f t="shared" si="9"/>
        <v>4.2258151526400001E-2</v>
      </c>
      <c r="L65" s="278">
        <f t="shared" si="6"/>
        <v>0</v>
      </c>
    </row>
    <row r="66" spans="1:16" ht="15" customHeight="1" outlineLevel="1" x14ac:dyDescent="0.35">
      <c r="B66" s="308" t="s">
        <v>53</v>
      </c>
      <c r="C66" s="272"/>
      <c r="D66" s="272"/>
      <c r="E66" s="273"/>
      <c r="F66" s="311"/>
      <c r="G66" s="311"/>
      <c r="H66" s="312">
        <f>SUM(H55:H65)</f>
        <v>6808009789.8764906</v>
      </c>
      <c r="I66" s="311"/>
      <c r="J66" s="311"/>
      <c r="K66" s="313"/>
      <c r="L66" s="287"/>
      <c r="P66" s="314"/>
    </row>
    <row r="67" spans="1:16" ht="15" customHeight="1" outlineLevel="1" x14ac:dyDescent="0.35">
      <c r="B67" s="267" t="s">
        <v>46</v>
      </c>
      <c r="C67" s="315"/>
      <c r="D67" s="268"/>
      <c r="E67" s="269"/>
      <c r="F67" s="316"/>
      <c r="G67" s="316"/>
      <c r="H67" s="316"/>
      <c r="I67" s="316"/>
      <c r="J67" s="316"/>
      <c r="K67" s="285"/>
      <c r="L67" s="317">
        <f>SUM(L55:L65)</f>
        <v>287693909.29381537</v>
      </c>
    </row>
    <row r="68" spans="1:16" ht="15" customHeight="1" outlineLevel="1" x14ac:dyDescent="0.35">
      <c r="B68" s="305"/>
      <c r="C68" s="318"/>
      <c r="D68" s="319"/>
      <c r="E68" s="319"/>
      <c r="F68" s="320"/>
      <c r="G68" s="320"/>
      <c r="H68" s="320"/>
      <c r="I68" s="320"/>
      <c r="J68" s="320"/>
      <c r="K68" s="320"/>
      <c r="L68" s="232"/>
    </row>
    <row r="69" spans="1:16" ht="15" customHeight="1" outlineLevel="1" x14ac:dyDescent="0.35">
      <c r="L69" s="321"/>
    </row>
    <row r="70" spans="1:16" ht="22.5" x14ac:dyDescent="0.9">
      <c r="A70" s="227" t="s">
        <v>54</v>
      </c>
      <c r="F70" s="128"/>
      <c r="G70" s="128"/>
      <c r="H70" s="128"/>
      <c r="I70" s="128"/>
      <c r="J70" s="128"/>
      <c r="K70" s="128"/>
    </row>
    <row r="71" spans="1:16" x14ac:dyDescent="0.35">
      <c r="A71" s="227" t="s">
        <v>55</v>
      </c>
      <c r="G71" s="322"/>
      <c r="H71" s="322"/>
      <c r="I71" s="322"/>
      <c r="J71" s="322"/>
      <c r="K71" s="322"/>
    </row>
    <row r="72" spans="1:16" x14ac:dyDescent="0.35">
      <c r="A72" s="227" t="s">
        <v>56</v>
      </c>
    </row>
  </sheetData>
  <mergeCells count="8">
    <mergeCell ref="G43:L43"/>
    <mergeCell ref="G52:L52"/>
    <mergeCell ref="B4:I6"/>
    <mergeCell ref="C17:E17"/>
    <mergeCell ref="C18:E18"/>
    <mergeCell ref="C19:E19"/>
    <mergeCell ref="C20:E20"/>
    <mergeCell ref="G26:L26"/>
  </mergeCells>
  <conditionalFormatting sqref="B1">
    <cfRule type="expression" dxfId="2" priority="1" stopIfTrue="1">
      <formula>LEFT($C1,6)="Macros"</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180BD-A451-44BE-9B2E-940C4D01A40D}">
  <sheetPr>
    <pageSetUpPr fitToPage="1"/>
  </sheetPr>
  <dimension ref="A1:L186"/>
  <sheetViews>
    <sheetView showGridLines="0" zoomScale="107" workbookViewId="0">
      <selection activeCell="A3" sqref="A3"/>
    </sheetView>
  </sheetViews>
  <sheetFormatPr defaultColWidth="9.08984375" defaultRowHeight="14.5" x14ac:dyDescent="0.35"/>
  <cols>
    <col min="1" max="1" width="37" style="227" customWidth="1"/>
    <col min="2" max="2" width="8" style="227" bestFit="1" customWidth="1"/>
    <col min="3" max="3" width="1.54296875" style="227" customWidth="1"/>
    <col min="4" max="4" width="23.08984375" style="227" bestFit="1" customWidth="1"/>
    <col min="5" max="5" width="16.90625" style="227" bestFit="1" customWidth="1"/>
    <col min="6" max="6" width="15.36328125" style="227" bestFit="1" customWidth="1"/>
    <col min="7" max="7" width="2.08984375" style="227" customWidth="1"/>
    <col min="8" max="8" width="19.08984375" style="227" customWidth="1"/>
    <col min="9" max="9" width="11.08984375" style="227" customWidth="1"/>
    <col min="10" max="10" width="14.36328125" style="227" bestFit="1" customWidth="1"/>
    <col min="11" max="11" width="16.08984375" style="227" bestFit="1" customWidth="1"/>
    <col min="12" max="12" width="12" style="227" bestFit="1" customWidth="1"/>
    <col min="13" max="16384" width="9.08984375" style="227"/>
  </cols>
  <sheetData>
    <row r="1" spans="1:11" ht="21" x14ac:dyDescent="0.5">
      <c r="A1" s="417" t="s">
        <v>57</v>
      </c>
      <c r="B1" s="417"/>
      <c r="C1" s="417"/>
      <c r="D1" s="417"/>
      <c r="E1" s="417"/>
      <c r="F1" s="417"/>
      <c r="G1" s="417"/>
      <c r="H1" s="417"/>
      <c r="I1" s="417"/>
      <c r="J1" s="417"/>
    </row>
    <row r="2" spans="1:11" x14ac:dyDescent="0.35">
      <c r="A2" s="323"/>
      <c r="B2" s="323"/>
      <c r="C2" s="323"/>
      <c r="D2" s="323"/>
      <c r="E2" s="323"/>
      <c r="F2" s="323"/>
      <c r="G2" s="323"/>
      <c r="H2" s="323"/>
      <c r="I2" s="323"/>
      <c r="J2" s="230" t="s">
        <v>0</v>
      </c>
      <c r="K2" s="5" t="s">
        <v>89</v>
      </c>
    </row>
    <row r="3" spans="1:11" x14ac:dyDescent="0.35">
      <c r="A3" s="323"/>
      <c r="B3" s="323"/>
      <c r="C3" s="323"/>
      <c r="D3" s="323"/>
      <c r="E3" s="323"/>
      <c r="F3" s="323"/>
      <c r="G3" s="323"/>
      <c r="H3" s="323"/>
      <c r="I3" s="323"/>
      <c r="J3" s="230" t="s">
        <v>1</v>
      </c>
      <c r="K3" s="7" t="s">
        <v>90</v>
      </c>
    </row>
    <row r="4" spans="1:11" x14ac:dyDescent="0.35">
      <c r="A4" s="323"/>
      <c r="B4" s="323"/>
      <c r="C4" s="323"/>
      <c r="D4" s="323"/>
      <c r="E4" s="323"/>
      <c r="F4" s="323"/>
      <c r="G4" s="323"/>
      <c r="H4" s="323"/>
      <c r="I4" s="323"/>
      <c r="J4" s="230" t="s">
        <v>3</v>
      </c>
      <c r="K4" s="7">
        <v>3</v>
      </c>
    </row>
    <row r="5" spans="1:11" x14ac:dyDescent="0.35">
      <c r="A5" s="323"/>
      <c r="B5" s="323"/>
      <c r="C5" s="323"/>
      <c r="D5" s="323"/>
      <c r="E5" s="323"/>
      <c r="F5" s="323"/>
      <c r="G5" s="323"/>
      <c r="H5" s="323"/>
      <c r="I5" s="323"/>
      <c r="J5" s="230" t="s">
        <v>4</v>
      </c>
      <c r="K5" s="7">
        <v>1</v>
      </c>
    </row>
    <row r="6" spans="1:11" x14ac:dyDescent="0.35">
      <c r="A6" s="323"/>
      <c r="B6" s="323"/>
      <c r="C6" s="323"/>
      <c r="D6" s="323"/>
      <c r="E6" s="323"/>
      <c r="F6" s="323"/>
      <c r="G6" s="323"/>
      <c r="H6" s="323"/>
      <c r="I6" s="323"/>
      <c r="J6" s="230" t="s">
        <v>5</v>
      </c>
      <c r="K6" s="5" t="s">
        <v>121</v>
      </c>
    </row>
    <row r="7" spans="1:11" x14ac:dyDescent="0.35">
      <c r="A7" s="227" t="s">
        <v>58</v>
      </c>
      <c r="J7" s="230"/>
      <c r="K7" s="233"/>
    </row>
    <row r="8" spans="1:11" x14ac:dyDescent="0.35">
      <c r="A8" s="227" t="s">
        <v>59</v>
      </c>
      <c r="J8" s="230" t="s">
        <v>6</v>
      </c>
      <c r="K8" s="5" t="s">
        <v>91</v>
      </c>
    </row>
    <row r="9" spans="1:11" x14ac:dyDescent="0.35">
      <c r="A9" s="227" t="s">
        <v>60</v>
      </c>
      <c r="E9" s="418"/>
      <c r="F9" s="418"/>
      <c r="G9" s="232"/>
      <c r="H9" s="232"/>
      <c r="I9" s="418"/>
      <c r="J9" s="418"/>
    </row>
    <row r="10" spans="1:11" x14ac:dyDescent="0.35">
      <c r="B10" s="324"/>
      <c r="C10" s="325"/>
      <c r="D10" s="326" t="s">
        <v>111</v>
      </c>
      <c r="E10" s="419" t="s">
        <v>13</v>
      </c>
      <c r="F10" s="419"/>
      <c r="G10" s="327"/>
      <c r="H10" s="326" t="str">
        <f>D10</f>
        <v>2027 Test Year</v>
      </c>
      <c r="I10" s="419" t="s">
        <v>12</v>
      </c>
      <c r="J10" s="419"/>
      <c r="K10" s="328" t="s">
        <v>61</v>
      </c>
    </row>
    <row r="11" spans="1:11" x14ac:dyDescent="0.35">
      <c r="A11" s="329" t="s">
        <v>62</v>
      </c>
      <c r="B11" s="423" t="s">
        <v>63</v>
      </c>
      <c r="C11" s="330"/>
      <c r="D11" s="331" t="s">
        <v>64</v>
      </c>
      <c r="E11" s="331" t="s">
        <v>65</v>
      </c>
      <c r="F11" s="275" t="s">
        <v>66</v>
      </c>
      <c r="G11" s="232"/>
      <c r="H11" s="331" t="s">
        <v>64</v>
      </c>
      <c r="I11" s="331" t="s">
        <v>65</v>
      </c>
      <c r="J11" s="275" t="s">
        <v>66</v>
      </c>
      <c r="K11" s="332" t="s">
        <v>67</v>
      </c>
    </row>
    <row r="12" spans="1:11" x14ac:dyDescent="0.35">
      <c r="A12" s="333" t="s">
        <v>68</v>
      </c>
      <c r="B12" s="424"/>
      <c r="C12" s="334"/>
      <c r="D12" s="335"/>
      <c r="E12" s="336"/>
      <c r="F12" s="144"/>
      <c r="H12" s="335"/>
      <c r="I12" s="336"/>
      <c r="J12" s="144"/>
      <c r="K12" s="420"/>
    </row>
    <row r="13" spans="1:11" x14ac:dyDescent="0.35">
      <c r="A13" s="337" t="str">
        <f>IF('App.2-ZA_2027 Com.Exp. Forecast'!B29="","",'App.2-ZA_2027 Com.Exp. Forecast'!B29)</f>
        <v>Residential</v>
      </c>
      <c r="B13" s="338" t="s">
        <v>38</v>
      </c>
      <c r="C13" s="334"/>
      <c r="D13" s="335">
        <v>5134140645.7893314</v>
      </c>
      <c r="E13" s="339"/>
      <c r="F13" s="150">
        <f>D13*'App.2-ZA_2027 Com.Exp. Forecast'!K29</f>
        <v>541120040.86077476</v>
      </c>
      <c r="H13" s="335">
        <v>63672403.184649684</v>
      </c>
      <c r="I13" s="340"/>
      <c r="J13" s="144">
        <v>4020165.2496507834</v>
      </c>
      <c r="K13" s="420"/>
    </row>
    <row r="14" spans="1:11" x14ac:dyDescent="0.35">
      <c r="A14" s="337" t="str">
        <f>IF('App.2-ZA_2027 Com.Exp. Forecast'!B30="","",'App.2-ZA_2027 Com.Exp. Forecast'!B30)</f>
        <v>CSMUR</v>
      </c>
      <c r="B14" s="341" t="s">
        <v>38</v>
      </c>
      <c r="C14" s="334"/>
      <c r="D14" s="335">
        <v>329928155.06410199</v>
      </c>
      <c r="E14" s="339"/>
      <c r="F14" s="150">
        <f>D14*'App.2-ZA_2027 Com.Exp. Forecast'!K30</f>
        <v>34773246.209338948</v>
      </c>
      <c r="H14" s="335">
        <v>445674.57864236127</v>
      </c>
      <c r="I14" s="340"/>
      <c r="J14" s="144">
        <v>28139.120939332166</v>
      </c>
      <c r="K14" s="420"/>
    </row>
    <row r="15" spans="1:11" x14ac:dyDescent="0.35">
      <c r="A15" s="337" t="str">
        <f>IF('App.2-ZA_2027 Com.Exp. Forecast'!B31="","",'App.2-ZA_2027 Com.Exp. Forecast'!B31)</f>
        <v>GS&lt;50 kW</v>
      </c>
      <c r="B15" s="341" t="s">
        <v>38</v>
      </c>
      <c r="C15" s="334"/>
      <c r="D15" s="335">
        <v>2029384577.6450605</v>
      </c>
      <c r="E15" s="339"/>
      <c r="F15" s="150">
        <f>D15*'App.2-ZA_2027 Com.Exp. Forecast'!K31</f>
        <v>213889868.10833484</v>
      </c>
      <c r="H15" s="335">
        <v>316732609.48062462</v>
      </c>
      <c r="I15" s="340"/>
      <c r="J15" s="144">
        <v>19997948.34777328</v>
      </c>
      <c r="K15" s="420"/>
    </row>
    <row r="16" spans="1:11" x14ac:dyDescent="0.35">
      <c r="A16" s="337" t="str">
        <f>IF('App.2-ZA_2027 Com.Exp. Forecast'!B32="","",'App.2-ZA_2027 Com.Exp. Forecast'!B32)</f>
        <v>GS 50-999 kW</v>
      </c>
      <c r="B16" s="341" t="s">
        <v>38</v>
      </c>
      <c r="C16" s="334"/>
      <c r="D16" s="335">
        <v>3153896568.4037776</v>
      </c>
      <c r="E16" s="339"/>
      <c r="F16" s="150">
        <f>D16*'App.2-ZA_2027 Com.Exp. Forecast'!K32</f>
        <v>332409405.52826017</v>
      </c>
      <c r="H16" s="335">
        <v>6077978519.4057655</v>
      </c>
      <c r="I16" s="340"/>
      <c r="J16" s="144">
        <v>383753036.00492513</v>
      </c>
      <c r="K16" s="420"/>
    </row>
    <row r="17" spans="1:12" x14ac:dyDescent="0.35">
      <c r="A17" s="337" t="str">
        <f>IF('App.2-ZA_2027 Com.Exp. Forecast'!B33="","",'App.2-ZA_2027 Com.Exp. Forecast'!B33)</f>
        <v>GS 1,000-4,999 kW</v>
      </c>
      <c r="B17" s="341" t="s">
        <v>38</v>
      </c>
      <c r="C17" s="334"/>
      <c r="D17" s="335">
        <v>115108590.1782656</v>
      </c>
      <c r="E17" s="339"/>
      <c r="F17" s="150">
        <f>D17*'App.2-ZA_2027 Com.Exp. Forecast'!K33</f>
        <v>12132033.249181287</v>
      </c>
      <c r="H17" s="335">
        <v>4224655100.4937954</v>
      </c>
      <c r="I17" s="340"/>
      <c r="J17" s="144">
        <v>266737405.48966116</v>
      </c>
      <c r="K17" s="420"/>
    </row>
    <row r="18" spans="1:12" x14ac:dyDescent="0.35">
      <c r="A18" s="337" t="str">
        <f>IF('App.2-ZA_2027 Com.Exp. Forecast'!B34="","",'App.2-ZA_2027 Com.Exp. Forecast'!B34)</f>
        <v>Large User</v>
      </c>
      <c r="B18" s="341" t="s">
        <v>38</v>
      </c>
      <c r="C18" s="334"/>
      <c r="D18" s="335">
        <v>3.140124763428024E-2</v>
      </c>
      <c r="E18" s="339"/>
      <c r="F18" s="150">
        <f>D18*'App.2-ZA_2027 Com.Exp. Forecast'!K34</f>
        <v>3.3095790659487621E-3</v>
      </c>
      <c r="H18" s="335">
        <v>1792904644.4529328</v>
      </c>
      <c r="I18" s="340"/>
      <c r="J18" s="144">
        <v>113200893.74771461</v>
      </c>
      <c r="K18" s="420"/>
    </row>
    <row r="19" spans="1:12" x14ac:dyDescent="0.35">
      <c r="A19" s="337" t="str">
        <f>IF('App.2-ZA_2027 Com.Exp. Forecast'!B35="","",'App.2-ZA_2027 Com.Exp. Forecast'!B35)</f>
        <v>Streetlighting</v>
      </c>
      <c r="B19" s="341" t="s">
        <v>38</v>
      </c>
      <c r="C19" s="334"/>
      <c r="D19" s="335">
        <v>0</v>
      </c>
      <c r="E19" s="339"/>
      <c r="F19" s="150">
        <f>D19*'App.2-ZA_2027 Com.Exp. Forecast'!K35</f>
        <v>0</v>
      </c>
      <c r="H19" s="335">
        <v>107324198.25967872</v>
      </c>
      <c r="I19" s="340"/>
      <c r="J19" s="144">
        <v>6776263.9810995748</v>
      </c>
      <c r="K19" s="420"/>
    </row>
    <row r="20" spans="1:12" x14ac:dyDescent="0.35">
      <c r="A20" s="337" t="str">
        <f>IF('App.2-ZA_2027 Com.Exp. Forecast'!B36="","",'App.2-ZA_2027 Com.Exp. Forecast'!B36)</f>
        <v>USL</v>
      </c>
      <c r="B20" s="341" t="s">
        <v>38</v>
      </c>
      <c r="C20" s="334"/>
      <c r="D20" s="335">
        <v>43428734.274842791</v>
      </c>
      <c r="E20" s="339"/>
      <c r="F20" s="150">
        <f>D20*'App.2-ZA_2027 Com.Exp. Forecast'!K36</f>
        <v>4577233.0924763177</v>
      </c>
      <c r="H20" s="335">
        <v>27560.134224917037</v>
      </c>
      <c r="I20" s="340"/>
      <c r="J20" s="144">
        <v>1740.0991378543379</v>
      </c>
      <c r="K20" s="420"/>
    </row>
    <row r="21" spans="1:12" x14ac:dyDescent="0.35">
      <c r="A21" s="337" t="str">
        <f>IF('App.2-ZA_2027 Com.Exp. Forecast'!B37="","",'App.2-ZA_2027 Com.Exp. Forecast'!B37)</f>
        <v/>
      </c>
      <c r="B21" s="342"/>
      <c r="C21" s="334"/>
      <c r="D21" s="335">
        <v>0</v>
      </c>
      <c r="E21" s="339"/>
      <c r="F21" s="150">
        <f>D21*'App.2-ZA_2027 Com.Exp. Forecast'!K37</f>
        <v>0</v>
      </c>
      <c r="H21" s="335">
        <v>0</v>
      </c>
      <c r="I21" s="340"/>
      <c r="J21" s="144">
        <v>0</v>
      </c>
      <c r="K21" s="420"/>
    </row>
    <row r="22" spans="1:12" x14ac:dyDescent="0.35">
      <c r="A22" s="337" t="str">
        <f>IF('App.2-ZA_2027 Com.Exp. Forecast'!B38="","",'App.2-ZA_2027 Com.Exp. Forecast'!B38)</f>
        <v/>
      </c>
      <c r="B22" s="342"/>
      <c r="C22" s="343"/>
      <c r="D22" s="335">
        <v>0</v>
      </c>
      <c r="E22" s="339"/>
      <c r="F22" s="150">
        <f>D22*'App.2-ZA_2027 Com.Exp. Forecast'!K38</f>
        <v>0</v>
      </c>
      <c r="H22" s="335">
        <v>0</v>
      </c>
      <c r="I22" s="340"/>
      <c r="J22" s="144">
        <v>0</v>
      </c>
      <c r="K22" s="420"/>
    </row>
    <row r="23" spans="1:12" x14ac:dyDescent="0.35">
      <c r="A23" s="337" t="str">
        <f>IF('App.2-ZA_2027 Com.Exp. Forecast'!B39="","",'App.2-ZA_2027 Com.Exp. Forecast'!B39)</f>
        <v/>
      </c>
      <c r="B23" s="344"/>
      <c r="C23" s="334"/>
      <c r="D23" s="335">
        <v>0</v>
      </c>
      <c r="E23" s="339"/>
      <c r="F23" s="150">
        <f>D23*'App.2-ZA_2027 Com.Exp. Forecast'!K39</f>
        <v>0</v>
      </c>
      <c r="H23" s="335">
        <v>0</v>
      </c>
      <c r="I23" s="340"/>
      <c r="J23" s="144">
        <v>0</v>
      </c>
      <c r="K23" s="420"/>
    </row>
    <row r="24" spans="1:12" x14ac:dyDescent="0.35">
      <c r="A24" s="333" t="s">
        <v>69</v>
      </c>
      <c r="B24" s="337"/>
      <c r="C24" s="334"/>
      <c r="D24" s="335"/>
      <c r="E24" s="345"/>
      <c r="F24" s="150">
        <f>SUM(F13:F23)</f>
        <v>1138901827.0516758</v>
      </c>
      <c r="G24" s="337"/>
      <c r="H24" s="335"/>
      <c r="I24" s="346"/>
      <c r="J24" s="347">
        <f>SUM(J13:J23)</f>
        <v>794515592.0409019</v>
      </c>
      <c r="K24" s="161">
        <f>F24+J24</f>
        <v>1933417419.0925777</v>
      </c>
      <c r="L24" s="227" t="s">
        <v>94</v>
      </c>
    </row>
    <row r="25" spans="1:12" ht="7.5" customHeight="1" x14ac:dyDescent="0.35">
      <c r="D25" s="348"/>
      <c r="I25" s="421"/>
      <c r="J25" s="422"/>
    </row>
    <row r="26" spans="1:12" x14ac:dyDescent="0.35">
      <c r="A26" s="329" t="s">
        <v>70</v>
      </c>
      <c r="B26" s="423" t="s">
        <v>63</v>
      </c>
      <c r="C26" s="330"/>
      <c r="D26" s="425" t="s">
        <v>64</v>
      </c>
      <c r="E26" s="426" t="s">
        <v>65</v>
      </c>
      <c r="F26" s="427" t="s">
        <v>66</v>
      </c>
      <c r="G26" s="232"/>
      <c r="H26" s="429" t="s">
        <v>64</v>
      </c>
      <c r="I26" s="426" t="s">
        <v>65</v>
      </c>
      <c r="J26" s="427" t="s">
        <v>66</v>
      </c>
      <c r="K26" s="425" t="s">
        <v>61</v>
      </c>
    </row>
    <row r="27" spans="1:12" x14ac:dyDescent="0.35">
      <c r="A27" s="333" t="s">
        <v>71</v>
      </c>
      <c r="B27" s="424"/>
      <c r="C27" s="330"/>
      <c r="D27" s="421"/>
      <c r="E27" s="422"/>
      <c r="F27" s="428"/>
      <c r="G27" s="232"/>
      <c r="H27" s="430"/>
      <c r="I27" s="422"/>
      <c r="J27" s="428"/>
      <c r="K27" s="431"/>
    </row>
    <row r="28" spans="1:12" x14ac:dyDescent="0.35">
      <c r="A28" s="337" t="str">
        <f>IF(A13="","",A13 &amp; " - Class B")</f>
        <v>Residential - Class B</v>
      </c>
      <c r="B28" s="338" t="s">
        <v>38</v>
      </c>
      <c r="C28" s="334"/>
      <c r="D28" s="293"/>
      <c r="E28" s="293"/>
      <c r="F28" s="349">
        <f>D28*E28</f>
        <v>0</v>
      </c>
      <c r="H28" s="350"/>
      <c r="I28" s="293"/>
      <c r="J28" s="144">
        <v>2690678.0618269602</v>
      </c>
      <c r="K28" s="420"/>
    </row>
    <row r="29" spans="1:12" x14ac:dyDescent="0.35">
      <c r="A29" s="337" t="str">
        <f t="shared" ref="A29:A38" si="0">IF(A14="","",A14 &amp; " - Class B")</f>
        <v>CSMUR - Class B</v>
      </c>
      <c r="B29" s="341" t="s">
        <v>38</v>
      </c>
      <c r="C29" s="334"/>
      <c r="D29" s="293"/>
      <c r="E29" s="293"/>
      <c r="F29" s="349">
        <f t="shared" ref="F29:F38" si="1">D29*E29</f>
        <v>0</v>
      </c>
      <c r="H29" s="350"/>
      <c r="I29" s="293"/>
      <c r="J29" s="144">
        <v>18833.383875733376</v>
      </c>
      <c r="K29" s="420"/>
    </row>
    <row r="30" spans="1:12" x14ac:dyDescent="0.35">
      <c r="A30" s="337" t="str">
        <f t="shared" si="0"/>
        <v>GS&lt;50 kW - Class B</v>
      </c>
      <c r="B30" s="341" t="s">
        <v>38</v>
      </c>
      <c r="C30" s="334"/>
      <c r="D30" s="293"/>
      <c r="E30" s="293"/>
      <c r="F30" s="349">
        <f t="shared" si="1"/>
        <v>0</v>
      </c>
      <c r="H30" s="350"/>
      <c r="I30" s="293"/>
      <c r="J30" s="144">
        <v>13371720.796621012</v>
      </c>
      <c r="K30" s="420"/>
    </row>
    <row r="31" spans="1:12" x14ac:dyDescent="0.35">
      <c r="A31" s="337" t="str">
        <f t="shared" si="0"/>
        <v>GS 50-999 kW - Class B</v>
      </c>
      <c r="B31" s="341" t="s">
        <v>38</v>
      </c>
      <c r="C31" s="334"/>
      <c r="D31" s="293"/>
      <c r="E31" s="293"/>
      <c r="F31" s="349">
        <f t="shared" si="1"/>
        <v>0</v>
      </c>
      <c r="H31" s="350"/>
      <c r="I31" s="293"/>
      <c r="J31" s="144">
        <v>228542902.553157</v>
      </c>
      <c r="K31" s="420"/>
    </row>
    <row r="32" spans="1:12" x14ac:dyDescent="0.35">
      <c r="A32" s="337" t="str">
        <f t="shared" si="0"/>
        <v>GS 1,000-4,999 kW - Class B</v>
      </c>
      <c r="B32" s="341" t="s">
        <v>38</v>
      </c>
      <c r="C32" s="334"/>
      <c r="D32" s="293"/>
      <c r="E32" s="293"/>
      <c r="F32" s="349">
        <f t="shared" si="1"/>
        <v>0</v>
      </c>
      <c r="H32" s="350"/>
      <c r="I32" s="293"/>
      <c r="J32" s="144">
        <v>29584969.34686834</v>
      </c>
      <c r="K32" s="420"/>
    </row>
    <row r="33" spans="1:12" x14ac:dyDescent="0.35">
      <c r="A33" s="337" t="str">
        <f t="shared" si="0"/>
        <v>Large User - Class B</v>
      </c>
      <c r="B33" s="341" t="s">
        <v>38</v>
      </c>
      <c r="C33" s="334"/>
      <c r="D33" s="293"/>
      <c r="E33" s="293"/>
      <c r="F33" s="349">
        <f t="shared" si="1"/>
        <v>0</v>
      </c>
      <c r="H33" s="350"/>
      <c r="I33" s="293"/>
      <c r="J33" s="144">
        <v>8948318.2786312625</v>
      </c>
      <c r="K33" s="420"/>
    </row>
    <row r="34" spans="1:12" x14ac:dyDescent="0.35">
      <c r="A34" s="337" t="str">
        <f t="shared" si="0"/>
        <v>Streetlighting - Class B</v>
      </c>
      <c r="B34" s="341" t="s">
        <v>38</v>
      </c>
      <c r="C34" s="334"/>
      <c r="D34" s="293"/>
      <c r="E34" s="293"/>
      <c r="F34" s="349">
        <f t="shared" si="1"/>
        <v>0</v>
      </c>
      <c r="H34" s="350"/>
      <c r="I34" s="293"/>
      <c r="J34" s="144">
        <v>4535322.2325068982</v>
      </c>
      <c r="K34" s="420"/>
    </row>
    <row r="35" spans="1:12" x14ac:dyDescent="0.35">
      <c r="A35" s="337" t="str">
        <f t="shared" si="0"/>
        <v>USL - Class B</v>
      </c>
      <c r="B35" s="341" t="s">
        <v>38</v>
      </c>
      <c r="C35" s="334"/>
      <c r="D35" s="293"/>
      <c r="E35" s="293"/>
      <c r="F35" s="349">
        <f t="shared" si="1"/>
        <v>0</v>
      </c>
      <c r="H35" s="350"/>
      <c r="I35" s="293"/>
      <c r="J35" s="144">
        <v>1164.6403281644668</v>
      </c>
      <c r="K35" s="420"/>
    </row>
    <row r="36" spans="1:12" x14ac:dyDescent="0.35">
      <c r="A36" s="337" t="str">
        <f t="shared" si="0"/>
        <v/>
      </c>
      <c r="B36" s="351"/>
      <c r="C36" s="334"/>
      <c r="D36" s="293"/>
      <c r="E36" s="293"/>
      <c r="F36" s="349">
        <f t="shared" si="1"/>
        <v>0</v>
      </c>
      <c r="H36" s="350"/>
      <c r="I36" s="293"/>
      <c r="J36" s="144">
        <v>0</v>
      </c>
      <c r="K36" s="420"/>
    </row>
    <row r="37" spans="1:12" x14ac:dyDescent="0.35">
      <c r="A37" s="337" t="str">
        <f t="shared" si="0"/>
        <v/>
      </c>
      <c r="B37" s="351"/>
      <c r="C37" s="334"/>
      <c r="D37" s="293"/>
      <c r="E37" s="293"/>
      <c r="F37" s="349">
        <f t="shared" si="1"/>
        <v>0</v>
      </c>
      <c r="H37" s="350"/>
      <c r="I37" s="293"/>
      <c r="J37" s="144">
        <v>0</v>
      </c>
      <c r="K37" s="420"/>
    </row>
    <row r="38" spans="1:12" x14ac:dyDescent="0.35">
      <c r="A38" s="337" t="str">
        <f t="shared" si="0"/>
        <v/>
      </c>
      <c r="B38" s="351"/>
      <c r="C38" s="334"/>
      <c r="D38" s="293"/>
      <c r="E38" s="293"/>
      <c r="F38" s="349">
        <f t="shared" si="1"/>
        <v>0</v>
      </c>
      <c r="H38" s="350"/>
      <c r="I38" s="293"/>
      <c r="J38" s="144">
        <v>0</v>
      </c>
      <c r="K38" s="420"/>
    </row>
    <row r="39" spans="1:12" x14ac:dyDescent="0.35">
      <c r="A39" s="337" t="str">
        <f>IF('App.2-ZA_2027 Com.Exp. Forecast'!B45="","",'App.2-ZA_2027 Com.Exp. Forecast'!B45 &amp; " - Class A")</f>
        <v>GS&lt;50 kW - Class A</v>
      </c>
      <c r="B39" s="351"/>
      <c r="C39" s="334"/>
      <c r="D39" s="293"/>
      <c r="E39" s="293"/>
      <c r="F39" s="349">
        <f>D39*E39</f>
        <v>0</v>
      </c>
      <c r="H39" s="350"/>
      <c r="I39" s="293"/>
      <c r="J39" s="144">
        <v>18347.640274810852</v>
      </c>
      <c r="K39" s="420"/>
    </row>
    <row r="40" spans="1:12" x14ac:dyDescent="0.35">
      <c r="A40" s="337" t="str">
        <f>IF('App.2-ZA_2027 Com.Exp. Forecast'!B46="","",'App.2-ZA_2027 Com.Exp. Forecast'!B46 &amp; " - Class A")</f>
        <v>GS 50-999 kW - Class A</v>
      </c>
      <c r="B40" s="351"/>
      <c r="C40" s="334"/>
      <c r="D40" s="293"/>
      <c r="E40" s="293"/>
      <c r="F40" s="349">
        <f>D40*E40</f>
        <v>0</v>
      </c>
      <c r="H40" s="350"/>
      <c r="I40" s="293"/>
      <c r="J40" s="144">
        <v>40523540.45594199</v>
      </c>
      <c r="K40" s="420"/>
    </row>
    <row r="41" spans="1:12" x14ac:dyDescent="0.35">
      <c r="A41" s="337" t="str">
        <f>IF('App.2-ZA_2027 Com.Exp. Forecast'!B47="","",'App.2-ZA_2027 Com.Exp. Forecast'!B47 &amp; " - Class A")</f>
        <v>GS 1,000-4,999 kW - Class A</v>
      </c>
      <c r="B41" s="351"/>
      <c r="C41" s="334"/>
      <c r="D41" s="293"/>
      <c r="E41" s="293"/>
      <c r="F41" s="349">
        <f>D41*E41</f>
        <v>0</v>
      </c>
      <c r="H41" s="350"/>
      <c r="I41" s="293"/>
      <c r="J41" s="144">
        <v>213263577.4447915</v>
      </c>
      <c r="K41" s="420"/>
      <c r="L41" s="232"/>
    </row>
    <row r="42" spans="1:12" x14ac:dyDescent="0.35">
      <c r="A42" s="337" t="str">
        <f>IF('App.2-ZA_2027 Com.Exp. Forecast'!B48="","",'App.2-ZA_2027 Com.Exp. Forecast'!B48 &amp; " - Class A")</f>
        <v>Large User - Class A</v>
      </c>
      <c r="B42" s="351"/>
      <c r="C42" s="334"/>
      <c r="D42" s="293"/>
      <c r="E42" s="293"/>
      <c r="F42" s="349">
        <f>D42*E42</f>
        <v>0</v>
      </c>
      <c r="H42" s="350"/>
      <c r="I42" s="293"/>
      <c r="J42" s="144">
        <v>95672216.913953185</v>
      </c>
      <c r="K42" s="420"/>
    </row>
    <row r="43" spans="1:12" x14ac:dyDescent="0.35">
      <c r="A43" s="337" t="str">
        <f>IF('App.2-ZA_2027 Com.Exp. Forecast'!B49="","",'App.2-ZA_2027 Com.Exp. Forecast'!B49 &amp; " - Class A")</f>
        <v/>
      </c>
      <c r="B43" s="351"/>
      <c r="C43" s="334"/>
      <c r="D43" s="293"/>
      <c r="E43" s="293"/>
      <c r="F43" s="349">
        <f>D43*E43</f>
        <v>0</v>
      </c>
      <c r="H43" s="350"/>
      <c r="I43" s="293"/>
      <c r="J43" s="144">
        <v>0</v>
      </c>
      <c r="K43" s="420"/>
    </row>
    <row r="44" spans="1:12" x14ac:dyDescent="0.35">
      <c r="A44" s="333" t="s">
        <v>69</v>
      </c>
      <c r="B44" s="352"/>
      <c r="C44" s="334"/>
      <c r="D44" s="346"/>
      <c r="E44" s="345"/>
      <c r="F44" s="337">
        <f>SUM(F28:F43)</f>
        <v>0</v>
      </c>
      <c r="G44" s="337"/>
      <c r="H44" s="345"/>
      <c r="I44" s="345"/>
      <c r="J44" s="169">
        <f>SUM(J28:J43)</f>
        <v>637171591.74877679</v>
      </c>
      <c r="K44" s="161">
        <f>F44+J44</f>
        <v>637171591.74877679</v>
      </c>
      <c r="L44" s="353"/>
    </row>
    <row r="45" spans="1:12" ht="8.25" customHeight="1" x14ac:dyDescent="0.35">
      <c r="B45" s="348"/>
      <c r="D45" s="348"/>
    </row>
    <row r="46" spans="1:12" x14ac:dyDescent="0.35">
      <c r="A46" s="329" t="s">
        <v>104</v>
      </c>
      <c r="B46" s="422"/>
      <c r="C46" s="330"/>
      <c r="D46" s="421" t="s">
        <v>72</v>
      </c>
      <c r="E46" s="420" t="s">
        <v>65</v>
      </c>
      <c r="F46" s="427" t="s">
        <v>66</v>
      </c>
      <c r="G46" s="232"/>
      <c r="H46" s="429" t="s">
        <v>64</v>
      </c>
      <c r="I46" s="420" t="s">
        <v>65</v>
      </c>
      <c r="J46" s="427" t="s">
        <v>66</v>
      </c>
      <c r="K46" s="425" t="s">
        <v>61</v>
      </c>
    </row>
    <row r="47" spans="1:12" x14ac:dyDescent="0.35">
      <c r="A47" s="333" t="s">
        <v>71</v>
      </c>
      <c r="B47" s="432"/>
      <c r="C47" s="354"/>
      <c r="D47" s="431"/>
      <c r="E47" s="420"/>
      <c r="F47" s="428"/>
      <c r="G47" s="232"/>
      <c r="H47" s="433"/>
      <c r="I47" s="420"/>
      <c r="J47" s="428"/>
      <c r="K47" s="431"/>
    </row>
    <row r="48" spans="1:12" x14ac:dyDescent="0.35">
      <c r="A48" s="337" t="str">
        <f>IF(A13="","",A13)</f>
        <v>Residential</v>
      </c>
      <c r="B48" s="338" t="s">
        <v>73</v>
      </c>
      <c r="C48" s="334"/>
      <c r="D48" s="173">
        <v>8906748.0427340697</v>
      </c>
      <c r="E48" s="174">
        <v>6.6105534546417148</v>
      </c>
      <c r="F48" s="175">
        <f>D48*E48</f>
        <v>58878534.043519035</v>
      </c>
      <c r="H48" s="173"/>
      <c r="I48" s="174"/>
      <c r="J48" s="175">
        <f>H48*I48</f>
        <v>0</v>
      </c>
      <c r="K48" s="420"/>
    </row>
    <row r="49" spans="1:11" x14ac:dyDescent="0.35">
      <c r="A49" s="337" t="str">
        <f t="shared" ref="A49:A58" si="2">IF(A14="","",A14)</f>
        <v>CSMUR</v>
      </c>
      <c r="B49" s="341" t="str">
        <f>+B48</f>
        <v>kW</v>
      </c>
      <c r="C49" s="343"/>
      <c r="D49" s="173">
        <v>909185.2751273152</v>
      </c>
      <c r="E49" s="174">
        <f>E48</f>
        <v>6.6105534546417148</v>
      </c>
      <c r="F49" s="175">
        <f t="shared" ref="F49:F57" si="3">D49*E49</f>
        <v>6010217.8614022518</v>
      </c>
      <c r="H49" s="173"/>
      <c r="I49" s="174"/>
      <c r="J49" s="175">
        <f t="shared" ref="J49:J57" si="4">H49*I49</f>
        <v>0</v>
      </c>
      <c r="K49" s="420"/>
    </row>
    <row r="50" spans="1:11" x14ac:dyDescent="0.35">
      <c r="A50" s="337" t="str">
        <f t="shared" si="2"/>
        <v>GS&lt;50 kW</v>
      </c>
      <c r="B50" s="341" t="str">
        <f t="shared" ref="B50:B55" si="5">+B49</f>
        <v>kW</v>
      </c>
      <c r="C50" s="343"/>
      <c r="D50" s="173">
        <v>6386649.2815285837</v>
      </c>
      <c r="E50" s="174">
        <f t="shared" ref="E50:E55" si="6">E49</f>
        <v>6.6105534546417148</v>
      </c>
      <c r="F50" s="175">
        <f t="shared" si="3"/>
        <v>42219286.471593805</v>
      </c>
      <c r="H50" s="173"/>
      <c r="I50" s="174"/>
      <c r="J50" s="175">
        <f t="shared" si="4"/>
        <v>0</v>
      </c>
      <c r="K50" s="420"/>
    </row>
    <row r="51" spans="1:11" x14ac:dyDescent="0.35">
      <c r="A51" s="337" t="str">
        <f t="shared" si="2"/>
        <v>GS 50-999 kW</v>
      </c>
      <c r="B51" s="341" t="str">
        <f t="shared" si="5"/>
        <v>kW</v>
      </c>
      <c r="C51" s="343"/>
      <c r="D51" s="173">
        <v>15713244.991251661</v>
      </c>
      <c r="E51" s="174">
        <f t="shared" si="6"/>
        <v>6.6105534546417148</v>
      </c>
      <c r="F51" s="175">
        <f t="shared" si="3"/>
        <v>103873245.96055029</v>
      </c>
      <c r="H51" s="173"/>
      <c r="I51" s="174"/>
      <c r="J51" s="175">
        <f t="shared" si="4"/>
        <v>0</v>
      </c>
      <c r="K51" s="420"/>
    </row>
    <row r="52" spans="1:11" x14ac:dyDescent="0.35">
      <c r="A52" s="337" t="str">
        <f t="shared" si="2"/>
        <v>GS 1,000-4,999 kW</v>
      </c>
      <c r="B52" s="341" t="str">
        <f t="shared" si="5"/>
        <v>kW</v>
      </c>
      <c r="C52" s="343"/>
      <c r="D52" s="173">
        <v>7108427.7257103799</v>
      </c>
      <c r="E52" s="174">
        <f t="shared" si="6"/>
        <v>6.6105534546417148</v>
      </c>
      <c r="F52" s="175">
        <f t="shared" si="3"/>
        <v>46990641.459265701</v>
      </c>
      <c r="H52" s="173"/>
      <c r="I52" s="174"/>
      <c r="J52" s="175">
        <f t="shared" si="4"/>
        <v>0</v>
      </c>
      <c r="K52" s="420"/>
    </row>
    <row r="53" spans="1:11" x14ac:dyDescent="0.35">
      <c r="A53" s="337" t="str">
        <f t="shared" si="2"/>
        <v>Large User</v>
      </c>
      <c r="B53" s="341" t="str">
        <f t="shared" si="5"/>
        <v>kW</v>
      </c>
      <c r="C53" s="343"/>
      <c r="D53" s="173">
        <v>3264899.7036806135</v>
      </c>
      <c r="E53" s="174">
        <f t="shared" si="6"/>
        <v>6.6105534546417148</v>
      </c>
      <c r="F53" s="175">
        <f t="shared" si="3"/>
        <v>21582794.015224591</v>
      </c>
      <c r="H53" s="173"/>
      <c r="I53" s="174"/>
      <c r="J53" s="175">
        <f t="shared" si="4"/>
        <v>0</v>
      </c>
      <c r="K53" s="420"/>
    </row>
    <row r="54" spans="1:11" x14ac:dyDescent="0.35">
      <c r="A54" s="337" t="str">
        <f t="shared" si="2"/>
        <v>Streetlighting</v>
      </c>
      <c r="B54" s="341" t="str">
        <f t="shared" si="5"/>
        <v>kW</v>
      </c>
      <c r="C54" s="334"/>
      <c r="D54" s="173">
        <v>142532.34668530131</v>
      </c>
      <c r="E54" s="174">
        <f t="shared" si="6"/>
        <v>6.6105534546417148</v>
      </c>
      <c r="F54" s="175">
        <f t="shared" si="3"/>
        <v>942217.69677870919</v>
      </c>
      <c r="H54" s="173"/>
      <c r="I54" s="174"/>
      <c r="J54" s="175">
        <f t="shared" si="4"/>
        <v>0</v>
      </c>
      <c r="K54" s="420"/>
    </row>
    <row r="55" spans="1:11" x14ac:dyDescent="0.35">
      <c r="A55" s="337" t="str">
        <f t="shared" si="2"/>
        <v>USL</v>
      </c>
      <c r="B55" s="341" t="str">
        <f t="shared" si="5"/>
        <v>kW</v>
      </c>
      <c r="C55" s="334"/>
      <c r="D55" s="173">
        <v>60800.823262797712</v>
      </c>
      <c r="E55" s="174">
        <f t="shared" si="6"/>
        <v>6.6105534546417148</v>
      </c>
      <c r="F55" s="175">
        <f t="shared" si="3"/>
        <v>401927.09226494777</v>
      </c>
      <c r="H55" s="173"/>
      <c r="I55" s="174"/>
      <c r="J55" s="175">
        <f t="shared" si="4"/>
        <v>0</v>
      </c>
      <c r="K55" s="420"/>
    </row>
    <row r="56" spans="1:11" x14ac:dyDescent="0.35">
      <c r="A56" s="337" t="str">
        <f t="shared" si="2"/>
        <v/>
      </c>
      <c r="B56" s="351"/>
      <c r="C56" s="334"/>
      <c r="D56" s="177"/>
      <c r="E56" s="178"/>
      <c r="F56" s="175">
        <f t="shared" si="3"/>
        <v>0</v>
      </c>
      <c r="H56" s="177"/>
      <c r="I56" s="177"/>
      <c r="J56" s="175">
        <f t="shared" si="4"/>
        <v>0</v>
      </c>
      <c r="K56" s="420"/>
    </row>
    <row r="57" spans="1:11" x14ac:dyDescent="0.35">
      <c r="A57" s="337" t="str">
        <f t="shared" si="2"/>
        <v/>
      </c>
      <c r="B57" s="351"/>
      <c r="C57" s="334"/>
      <c r="D57" s="177"/>
      <c r="E57" s="178"/>
      <c r="F57" s="175">
        <f t="shared" si="3"/>
        <v>0</v>
      </c>
      <c r="H57" s="177"/>
      <c r="I57" s="177"/>
      <c r="J57" s="175">
        <f t="shared" si="4"/>
        <v>0</v>
      </c>
      <c r="K57" s="420"/>
    </row>
    <row r="58" spans="1:11" x14ac:dyDescent="0.35">
      <c r="A58" s="337" t="str">
        <f t="shared" si="2"/>
        <v/>
      </c>
      <c r="B58" s="351"/>
      <c r="C58" s="334"/>
      <c r="D58" s="177"/>
      <c r="E58" s="178"/>
      <c r="F58" s="175">
        <f>D58*E58</f>
        <v>0</v>
      </c>
      <c r="H58" s="177"/>
      <c r="I58" s="177"/>
      <c r="J58" s="175">
        <f>H58*I58</f>
        <v>0</v>
      </c>
      <c r="K58" s="420"/>
    </row>
    <row r="59" spans="1:11" x14ac:dyDescent="0.35">
      <c r="A59" s="333" t="s">
        <v>69</v>
      </c>
      <c r="B59" s="352"/>
      <c r="C59" s="334"/>
      <c r="D59" s="169">
        <f>SUM(D48:D58)</f>
        <v>42492488.189980716</v>
      </c>
      <c r="E59" s="355"/>
      <c r="F59" s="169">
        <f>SUM(F48:F58)</f>
        <v>280898864.60059935</v>
      </c>
      <c r="G59" s="337"/>
      <c r="H59" s="169">
        <f>SUM(H48:H58)</f>
        <v>0</v>
      </c>
      <c r="I59" s="337"/>
      <c r="J59" s="169">
        <f>SUM(J48:J58)</f>
        <v>0</v>
      </c>
      <c r="K59" s="175">
        <f>F59+J59</f>
        <v>280898864.60059935</v>
      </c>
    </row>
    <row r="60" spans="1:11" ht="5.25" customHeight="1" x14ac:dyDescent="0.35"/>
    <row r="61" spans="1:11" x14ac:dyDescent="0.35">
      <c r="A61" s="329" t="s">
        <v>105</v>
      </c>
      <c r="B61" s="426"/>
      <c r="C61" s="330"/>
      <c r="D61" s="425"/>
      <c r="E61" s="420"/>
      <c r="F61" s="427"/>
      <c r="G61" s="232"/>
      <c r="H61" s="429"/>
      <c r="I61" s="420"/>
      <c r="J61" s="427" t="s">
        <v>66</v>
      </c>
      <c r="K61" s="425" t="s">
        <v>61</v>
      </c>
    </row>
    <row r="62" spans="1:11" x14ac:dyDescent="0.35">
      <c r="A62" s="333" t="s">
        <v>71</v>
      </c>
      <c r="B62" s="432"/>
      <c r="C62" s="354"/>
      <c r="D62" s="431"/>
      <c r="E62" s="420"/>
      <c r="F62" s="428"/>
      <c r="G62" s="232"/>
      <c r="H62" s="433"/>
      <c r="I62" s="420"/>
      <c r="J62" s="428"/>
      <c r="K62" s="431"/>
    </row>
    <row r="63" spans="1:11" x14ac:dyDescent="0.35">
      <c r="A63" s="337" t="str">
        <f>IF(A48="","",A48)</f>
        <v>Residential</v>
      </c>
      <c r="B63" s="338" t="str">
        <f t="shared" ref="B63:B70" si="7">B48</f>
        <v>kW</v>
      </c>
      <c r="C63" s="334"/>
      <c r="D63" s="173">
        <v>9207191.2477282137</v>
      </c>
      <c r="E63" s="174">
        <v>4.7517391152888786</v>
      </c>
      <c r="F63" s="175">
        <f>D63*E63</f>
        <v>43750170.793775566</v>
      </c>
      <c r="H63" s="173"/>
      <c r="I63" s="174"/>
      <c r="J63" s="175"/>
      <c r="K63" s="420"/>
    </row>
    <row r="64" spans="1:11" x14ac:dyDescent="0.35">
      <c r="A64" s="337" t="str">
        <f t="shared" ref="A64:A73" si="8">IF(A49="","",A49)</f>
        <v>CSMUR</v>
      </c>
      <c r="B64" s="341" t="str">
        <f t="shared" si="7"/>
        <v>kW</v>
      </c>
      <c r="C64" s="334"/>
      <c r="D64" s="173">
        <v>939853.99245064519</v>
      </c>
      <c r="E64" s="174">
        <f>+E63</f>
        <v>4.7517391152888786</v>
      </c>
      <c r="F64" s="175">
        <f t="shared" ref="F64:F70" si="9">D64*E64</f>
        <v>4465940.978588149</v>
      </c>
      <c r="H64" s="173"/>
      <c r="I64" s="174"/>
      <c r="J64" s="175"/>
      <c r="K64" s="420"/>
    </row>
    <row r="65" spans="1:11" x14ac:dyDescent="0.35">
      <c r="A65" s="337" t="str">
        <f t="shared" si="8"/>
        <v>GS&lt;50 kW</v>
      </c>
      <c r="B65" s="341" t="str">
        <f t="shared" si="7"/>
        <v>kW</v>
      </c>
      <c r="C65" s="334"/>
      <c r="D65" s="173">
        <v>6602084.2944097817</v>
      </c>
      <c r="E65" s="174">
        <f t="shared" ref="E65:E70" si="10">+E64</f>
        <v>4.7517391152888786</v>
      </c>
      <c r="F65" s="175">
        <f t="shared" si="9"/>
        <v>31371382.184181336</v>
      </c>
      <c r="H65" s="173"/>
      <c r="I65" s="174"/>
      <c r="J65" s="175"/>
      <c r="K65" s="420"/>
    </row>
    <row r="66" spans="1:11" x14ac:dyDescent="0.35">
      <c r="A66" s="337" t="str">
        <f t="shared" si="8"/>
        <v>GS 50-999 kW</v>
      </c>
      <c r="B66" s="341" t="str">
        <f t="shared" si="7"/>
        <v>kW</v>
      </c>
      <c r="C66" s="334"/>
      <c r="D66" s="173">
        <v>16243285.547398422</v>
      </c>
      <c r="E66" s="174">
        <f t="shared" si="10"/>
        <v>4.7517391152888786</v>
      </c>
      <c r="F66" s="175">
        <f t="shared" si="9"/>
        <v>77183855.296379611</v>
      </c>
      <c r="H66" s="173"/>
      <c r="I66" s="174"/>
      <c r="J66" s="175"/>
      <c r="K66" s="420"/>
    </row>
    <row r="67" spans="1:11" x14ac:dyDescent="0.35">
      <c r="A67" s="337" t="str">
        <f t="shared" si="8"/>
        <v>GS 1,000-4,999 kW</v>
      </c>
      <c r="B67" s="341" t="str">
        <f t="shared" si="7"/>
        <v>kW</v>
      </c>
      <c r="C67" s="334"/>
      <c r="D67" s="173">
        <v>7348209.8322811285</v>
      </c>
      <c r="E67" s="174">
        <f t="shared" si="10"/>
        <v>4.7517391152888786</v>
      </c>
      <c r="F67" s="175">
        <f t="shared" si="9"/>
        <v>34916776.087400571</v>
      </c>
      <c r="H67" s="173"/>
      <c r="I67" s="174"/>
      <c r="J67" s="175"/>
      <c r="K67" s="420"/>
    </row>
    <row r="68" spans="1:11" x14ac:dyDescent="0.35">
      <c r="A68" s="337" t="str">
        <f t="shared" si="8"/>
        <v>Large User</v>
      </c>
      <c r="B68" s="341" t="str">
        <f t="shared" si="7"/>
        <v>kW</v>
      </c>
      <c r="C68" s="345"/>
      <c r="D68" s="173">
        <v>3375031.5864117579</v>
      </c>
      <c r="E68" s="174">
        <f t="shared" si="10"/>
        <v>4.7517391152888786</v>
      </c>
      <c r="F68" s="175">
        <f t="shared" si="9"/>
        <v>16037269.604488228</v>
      </c>
      <c r="H68" s="173"/>
      <c r="I68" s="174"/>
      <c r="J68" s="175"/>
      <c r="K68" s="420"/>
    </row>
    <row r="69" spans="1:11" x14ac:dyDescent="0.35">
      <c r="A69" s="337" t="str">
        <f t="shared" si="8"/>
        <v>Streetlighting</v>
      </c>
      <c r="B69" s="341" t="str">
        <f t="shared" si="7"/>
        <v>kW</v>
      </c>
      <c r="C69" s="356"/>
      <c r="D69" s="173">
        <v>147340.26028609104</v>
      </c>
      <c r="E69" s="174">
        <f t="shared" si="10"/>
        <v>4.7517391152888786</v>
      </c>
      <c r="F69" s="175">
        <f t="shared" si="9"/>
        <v>700122.47805826331</v>
      </c>
      <c r="H69" s="173"/>
      <c r="I69" s="174"/>
      <c r="J69" s="175"/>
      <c r="K69" s="420"/>
    </row>
    <row r="70" spans="1:11" x14ac:dyDescent="0.35">
      <c r="A70" s="337" t="str">
        <f t="shared" si="8"/>
        <v>USL</v>
      </c>
      <c r="B70" s="341" t="str">
        <f t="shared" si="7"/>
        <v>kW</v>
      </c>
      <c r="C70" s="356"/>
      <c r="D70" s="173">
        <v>62851.761957786337</v>
      </c>
      <c r="E70" s="174">
        <f t="shared" si="10"/>
        <v>4.7517391152888786</v>
      </c>
      <c r="F70" s="175">
        <f t="shared" si="9"/>
        <v>298655.17575963883</v>
      </c>
      <c r="H70" s="173"/>
      <c r="I70" s="174"/>
      <c r="J70" s="175"/>
      <c r="K70" s="420"/>
    </row>
    <row r="71" spans="1:11" x14ac:dyDescent="0.35">
      <c r="A71" s="337" t="str">
        <f t="shared" si="8"/>
        <v/>
      </c>
      <c r="B71" s="351"/>
      <c r="C71" s="356"/>
      <c r="D71" s="173"/>
      <c r="E71" s="178"/>
      <c r="F71" s="175">
        <f>D71*E71</f>
        <v>0</v>
      </c>
      <c r="H71" s="177"/>
      <c r="I71" s="174"/>
      <c r="J71" s="175"/>
      <c r="K71" s="420"/>
    </row>
    <row r="72" spans="1:11" x14ac:dyDescent="0.35">
      <c r="A72" s="337" t="str">
        <f t="shared" si="8"/>
        <v/>
      </c>
      <c r="B72" s="351"/>
      <c r="C72" s="356"/>
      <c r="D72" s="177"/>
      <c r="E72" s="177"/>
      <c r="F72" s="175">
        <f>D72*E72</f>
        <v>0</v>
      </c>
      <c r="H72" s="177"/>
      <c r="I72" s="174"/>
      <c r="J72" s="175">
        <f>H72*I72</f>
        <v>0</v>
      </c>
      <c r="K72" s="420"/>
    </row>
    <row r="73" spans="1:11" x14ac:dyDescent="0.35">
      <c r="A73" s="337" t="str">
        <f t="shared" si="8"/>
        <v/>
      </c>
      <c r="B73" s="351"/>
      <c r="C73" s="356"/>
      <c r="D73" s="177"/>
      <c r="E73" s="177"/>
      <c r="F73" s="175">
        <f>D73*E73</f>
        <v>0</v>
      </c>
      <c r="H73" s="177"/>
      <c r="I73" s="174"/>
      <c r="J73" s="175">
        <f>H73*I73</f>
        <v>0</v>
      </c>
      <c r="K73" s="420"/>
    </row>
    <row r="74" spans="1:11" x14ac:dyDescent="0.35">
      <c r="A74" s="333" t="s">
        <v>69</v>
      </c>
      <c r="B74" s="352"/>
      <c r="C74" s="357"/>
      <c r="D74" s="169"/>
      <c r="E74" s="337"/>
      <c r="F74" s="169">
        <f>SUM(F63:F73)</f>
        <v>208724172.59863135</v>
      </c>
      <c r="G74" s="337"/>
      <c r="H74" s="337"/>
      <c r="I74" s="337"/>
      <c r="J74" s="169">
        <f>SUM(J63:J73)</f>
        <v>0</v>
      </c>
      <c r="K74" s="175">
        <f>F74+J74</f>
        <v>208724172.59863135</v>
      </c>
    </row>
    <row r="75" spans="1:11" ht="7.5" customHeight="1" x14ac:dyDescent="0.35"/>
    <row r="76" spans="1:11" x14ac:dyDescent="0.35">
      <c r="A76" s="329" t="s">
        <v>106</v>
      </c>
      <c r="B76" s="425"/>
      <c r="C76" s="358"/>
      <c r="D76" s="425"/>
      <c r="E76" s="420"/>
      <c r="F76" s="427"/>
      <c r="G76" s="232"/>
      <c r="H76" s="429"/>
      <c r="I76" s="420"/>
      <c r="J76" s="420" t="s">
        <v>66</v>
      </c>
      <c r="K76" s="425" t="s">
        <v>61</v>
      </c>
    </row>
    <row r="77" spans="1:11" x14ac:dyDescent="0.35">
      <c r="A77" s="333" t="s">
        <v>71</v>
      </c>
      <c r="B77" s="431"/>
      <c r="C77" s="232"/>
      <c r="D77" s="431"/>
      <c r="E77" s="420"/>
      <c r="F77" s="428"/>
      <c r="G77" s="232"/>
      <c r="H77" s="433"/>
      <c r="I77" s="420"/>
      <c r="J77" s="420"/>
      <c r="K77" s="431"/>
    </row>
    <row r="78" spans="1:11" x14ac:dyDescent="0.35">
      <c r="A78" s="337" t="str">
        <f t="shared" ref="A78:A83" si="11">IF(A63="","",A63)</f>
        <v>Residential</v>
      </c>
      <c r="B78" s="351" t="s">
        <v>38</v>
      </c>
      <c r="C78" s="334"/>
      <c r="D78" s="173">
        <v>5022362372.4740486</v>
      </c>
      <c r="E78" s="174">
        <v>4.4379718560000015E-3</v>
      </c>
      <c r="F78" s="175">
        <f>D78*E78</f>
        <v>22289102.859673224</v>
      </c>
      <c r="H78" s="173">
        <v>69213209.984831989</v>
      </c>
      <c r="I78" s="174">
        <f>E78</f>
        <v>4.4379718560000015E-3</v>
      </c>
      <c r="J78" s="175">
        <f>H78*I78</f>
        <v>307166.27797610266</v>
      </c>
      <c r="K78" s="420"/>
    </row>
    <row r="79" spans="1:11" x14ac:dyDescent="0.35">
      <c r="A79" s="337" t="str">
        <f t="shared" si="11"/>
        <v>CSMUR</v>
      </c>
      <c r="B79" s="351" t="s">
        <v>38</v>
      </c>
      <c r="C79" s="334"/>
      <c r="D79" s="173">
        <v>322745103.01401687</v>
      </c>
      <c r="E79" s="174">
        <f>E78</f>
        <v>4.4379718560000015E-3</v>
      </c>
      <c r="F79" s="175">
        <f t="shared" ref="F79:F86" si="12">D79*E79</f>
        <v>1432333.6838380282</v>
      </c>
      <c r="H79" s="173">
        <v>484457.42038384132</v>
      </c>
      <c r="I79" s="174">
        <f>I78</f>
        <v>4.4379718560000015E-3</v>
      </c>
      <c r="J79" s="175">
        <f t="shared" ref="J79:J86" si="13">H79*I79</f>
        <v>2150.0083970938495</v>
      </c>
      <c r="K79" s="420"/>
    </row>
    <row r="80" spans="1:11" x14ac:dyDescent="0.35">
      <c r="A80" s="337" t="str">
        <f t="shared" si="11"/>
        <v>GS&lt;50 kW</v>
      </c>
      <c r="B80" s="351" t="s">
        <v>38</v>
      </c>
      <c r="C80" s="334"/>
      <c r="D80" s="173">
        <v>1985201700.7759061</v>
      </c>
      <c r="E80" s="174">
        <f t="shared" ref="E80:E85" si="14">E79</f>
        <v>4.4379718560000015E-3</v>
      </c>
      <c r="F80" s="175">
        <f t="shared" si="12"/>
        <v>8810269.2765268069</v>
      </c>
      <c r="H80" s="173">
        <v>344249712.90530145</v>
      </c>
      <c r="I80" s="174">
        <f t="shared" ref="I80:I85" si="15">I79</f>
        <v>4.4379718560000015E-3</v>
      </c>
      <c r="J80" s="175">
        <f t="shared" si="13"/>
        <v>1527770.5373098084</v>
      </c>
      <c r="K80" s="420"/>
    </row>
    <row r="81" spans="1:11" x14ac:dyDescent="0.35">
      <c r="A81" s="337" t="str">
        <f t="shared" si="11"/>
        <v>GS 50-999 kW</v>
      </c>
      <c r="B81" s="351" t="s">
        <v>38</v>
      </c>
      <c r="C81" s="334"/>
      <c r="D81" s="173">
        <v>3085231306.3953629</v>
      </c>
      <c r="E81" s="174">
        <f t="shared" si="14"/>
        <v>4.4379718560000015E-3</v>
      </c>
      <c r="F81" s="175">
        <f t="shared" si="12"/>
        <v>13692169.707032738</v>
      </c>
      <c r="H81" s="173">
        <v>6507191719.7831154</v>
      </c>
      <c r="I81" s="174">
        <f t="shared" si="15"/>
        <v>4.4379718560000015E-3</v>
      </c>
      <c r="J81" s="175">
        <f t="shared" si="13"/>
        <v>28878733.713993713</v>
      </c>
      <c r="K81" s="420"/>
    </row>
    <row r="82" spans="1:11" x14ac:dyDescent="0.35">
      <c r="A82" s="337" t="str">
        <f t="shared" si="11"/>
        <v>GS 1,000-4,999 kW</v>
      </c>
      <c r="B82" s="351" t="s">
        <v>38</v>
      </c>
      <c r="C82" s="334"/>
      <c r="D82" s="173">
        <v>112602496.10302138</v>
      </c>
      <c r="E82" s="174">
        <f t="shared" si="14"/>
        <v>4.4379718560000015E-3</v>
      </c>
      <c r="F82" s="175">
        <f t="shared" si="12"/>
        <v>499726.70862055873</v>
      </c>
      <c r="H82" s="173">
        <v>4067617134.7381954</v>
      </c>
      <c r="I82" s="174">
        <f t="shared" si="15"/>
        <v>4.4379718560000015E-3</v>
      </c>
      <c r="J82" s="175">
        <f t="shared" si="13"/>
        <v>18051970.364951476</v>
      </c>
      <c r="K82" s="420"/>
    </row>
    <row r="83" spans="1:11" x14ac:dyDescent="0.35">
      <c r="A83" s="337" t="str">
        <f t="shared" si="11"/>
        <v>Large User</v>
      </c>
      <c r="B83" s="351" t="s">
        <v>38</v>
      </c>
      <c r="C83" s="334"/>
      <c r="D83" s="173">
        <v>3.0717593351574889E-2</v>
      </c>
      <c r="E83" s="174">
        <f t="shared" si="14"/>
        <v>4.4379718560000015E-3</v>
      </c>
      <c r="F83" s="175">
        <f t="shared" si="12"/>
        <v>1.3632381477834211E-4</v>
      </c>
      <c r="H83" s="173">
        <v>1713551978.7619774</v>
      </c>
      <c r="I83" s="174">
        <f t="shared" si="15"/>
        <v>4.4379718560000015E-3</v>
      </c>
      <c r="J83" s="175">
        <f t="shared" si="13"/>
        <v>7604695.4555387683</v>
      </c>
      <c r="K83" s="420"/>
    </row>
    <row r="84" spans="1:11" x14ac:dyDescent="0.35">
      <c r="A84" s="337" t="str">
        <f>IF(A69="","",A69)</f>
        <v>Streetlighting</v>
      </c>
      <c r="B84" s="351" t="s">
        <v>38</v>
      </c>
      <c r="C84" s="334"/>
      <c r="D84" s="173">
        <v>0</v>
      </c>
      <c r="E84" s="174">
        <f t="shared" si="14"/>
        <v>4.4379718560000015E-3</v>
      </c>
      <c r="F84" s="175">
        <f t="shared" si="12"/>
        <v>0</v>
      </c>
      <c r="H84" s="173">
        <v>116663607.76518807</v>
      </c>
      <c r="I84" s="174">
        <f t="shared" si="15"/>
        <v>4.4379718560000015E-3</v>
      </c>
      <c r="J84" s="175">
        <f t="shared" si="13"/>
        <v>517749.80788132787</v>
      </c>
      <c r="K84" s="420"/>
    </row>
    <row r="85" spans="1:11" x14ac:dyDescent="0.35">
      <c r="A85" s="337" t="str">
        <f>IF(A70="","",A70)</f>
        <v>USL</v>
      </c>
      <c r="B85" s="351" t="s">
        <v>38</v>
      </c>
      <c r="C85" s="334"/>
      <c r="D85" s="173">
        <v>42483222.793093368</v>
      </c>
      <c r="E85" s="174">
        <f t="shared" si="14"/>
        <v>4.4379718560000015E-3</v>
      </c>
      <c r="F85" s="175">
        <f t="shared" si="12"/>
        <v>188539.34710792615</v>
      </c>
      <c r="H85" s="173">
        <v>29958.431940875904</v>
      </c>
      <c r="I85" s="174">
        <f t="shared" si="15"/>
        <v>4.4379718560000015E-3</v>
      </c>
      <c r="J85" s="175">
        <f t="shared" si="13"/>
        <v>132.95467780349875</v>
      </c>
      <c r="K85" s="420"/>
    </row>
    <row r="86" spans="1:11" x14ac:dyDescent="0.35">
      <c r="A86" s="337" t="str">
        <f>IF(A71="","",A71)</f>
        <v/>
      </c>
      <c r="B86" s="351"/>
      <c r="C86" s="334"/>
      <c r="D86" s="177"/>
      <c r="E86" s="177"/>
      <c r="F86" s="175">
        <f t="shared" si="12"/>
        <v>0</v>
      </c>
      <c r="H86" s="177"/>
      <c r="I86" s="177"/>
      <c r="J86" s="175">
        <f t="shared" si="13"/>
        <v>0</v>
      </c>
      <c r="K86" s="420"/>
    </row>
    <row r="87" spans="1:11" x14ac:dyDescent="0.35">
      <c r="A87" s="337" t="str">
        <f>IF(A72="","",A72)</f>
        <v/>
      </c>
      <c r="B87" s="351"/>
      <c r="C87" s="334"/>
      <c r="D87" s="177"/>
      <c r="E87" s="177"/>
      <c r="F87" s="175">
        <f>D87*E87</f>
        <v>0</v>
      </c>
      <c r="H87" s="177"/>
      <c r="I87" s="177"/>
      <c r="J87" s="175">
        <f>H87*I87</f>
        <v>0</v>
      </c>
      <c r="K87" s="420"/>
    </row>
    <row r="88" spans="1:11" x14ac:dyDescent="0.35">
      <c r="A88" s="337" t="str">
        <f>IF(A73="","",A73)</f>
        <v/>
      </c>
      <c r="B88" s="351"/>
      <c r="C88" s="334"/>
      <c r="D88" s="177"/>
      <c r="E88" s="177"/>
      <c r="F88" s="175">
        <f>D88*E88</f>
        <v>0</v>
      </c>
      <c r="H88" s="177"/>
      <c r="I88" s="177"/>
      <c r="J88" s="175">
        <f>H88*I88</f>
        <v>0</v>
      </c>
      <c r="K88" s="420"/>
    </row>
    <row r="89" spans="1:11" x14ac:dyDescent="0.35">
      <c r="A89" s="333" t="s">
        <v>69</v>
      </c>
      <c r="B89" s="352"/>
      <c r="C89" s="334"/>
      <c r="D89" s="169">
        <f>SUM(D78:D88)</f>
        <v>10570626201.586166</v>
      </c>
      <c r="E89" s="337"/>
      <c r="F89" s="169">
        <f>SUM(F78:F88)</f>
        <v>46912141.582935601</v>
      </c>
      <c r="G89" s="337"/>
      <c r="H89" s="169">
        <f>SUM(H78:H88)</f>
        <v>12819001779.790936</v>
      </c>
      <c r="I89" s="337"/>
      <c r="J89" s="169">
        <f>SUM(J78:J88)</f>
        <v>56890369.120726094</v>
      </c>
      <c r="K89" s="175">
        <f>F89+J89</f>
        <v>103802510.7036617</v>
      </c>
    </row>
    <row r="90" spans="1:11" ht="6.75" customHeight="1" x14ac:dyDescent="0.35"/>
    <row r="91" spans="1:11" x14ac:dyDescent="0.35">
      <c r="A91" s="329" t="s">
        <v>74</v>
      </c>
      <c r="B91" s="425"/>
      <c r="C91" s="358"/>
      <c r="D91" s="425"/>
      <c r="E91" s="420"/>
      <c r="F91" s="427"/>
      <c r="G91" s="232"/>
      <c r="H91" s="429"/>
      <c r="I91" s="420"/>
      <c r="J91" s="420" t="s">
        <v>66</v>
      </c>
      <c r="K91" s="425" t="s">
        <v>61</v>
      </c>
    </row>
    <row r="92" spans="1:11" x14ac:dyDescent="0.35">
      <c r="A92" s="333" t="s">
        <v>71</v>
      </c>
      <c r="B92" s="431"/>
      <c r="C92" s="232"/>
      <c r="D92" s="431"/>
      <c r="E92" s="420"/>
      <c r="F92" s="428"/>
      <c r="G92" s="232"/>
      <c r="H92" s="433"/>
      <c r="I92" s="420"/>
      <c r="J92" s="420"/>
      <c r="K92" s="431"/>
    </row>
    <row r="93" spans="1:11" x14ac:dyDescent="0.35">
      <c r="A93" s="337" t="str">
        <f t="shared" ref="A93:A98" si="16">IF(A78="","",A78)</f>
        <v>Residential</v>
      </c>
      <c r="B93" s="351" t="s">
        <v>38</v>
      </c>
      <c r="C93" s="334"/>
      <c r="D93" s="177"/>
      <c r="E93" s="178"/>
      <c r="F93" s="175">
        <f>D93*E93</f>
        <v>0</v>
      </c>
      <c r="H93" s="177">
        <v>0</v>
      </c>
      <c r="I93" s="178">
        <v>2.1648643200000001E-4</v>
      </c>
      <c r="J93" s="175">
        <f>H93*I93</f>
        <v>0</v>
      </c>
      <c r="K93" s="420"/>
    </row>
    <row r="94" spans="1:11" x14ac:dyDescent="0.35">
      <c r="A94" s="337" t="str">
        <f t="shared" si="16"/>
        <v>CSMUR</v>
      </c>
      <c r="B94" s="351" t="s">
        <v>38</v>
      </c>
      <c r="C94" s="334"/>
      <c r="D94" s="177"/>
      <c r="E94" s="178"/>
      <c r="F94" s="175">
        <f t="shared" ref="F94:F101" si="17">D94*E94</f>
        <v>0</v>
      </c>
      <c r="H94" s="177">
        <v>0</v>
      </c>
      <c r="I94" s="178">
        <f>+I93</f>
        <v>2.1648643200000001E-4</v>
      </c>
      <c r="J94" s="175">
        <f t="shared" ref="J94:J101" si="18">H94*I94</f>
        <v>0</v>
      </c>
      <c r="K94" s="420"/>
    </row>
    <row r="95" spans="1:11" x14ac:dyDescent="0.35">
      <c r="A95" s="337" t="str">
        <f t="shared" si="16"/>
        <v>GS&lt;50 kW</v>
      </c>
      <c r="B95" s="351" t="s">
        <v>38</v>
      </c>
      <c r="C95" s="334"/>
      <c r="D95" s="177"/>
      <c r="E95" s="178"/>
      <c r="F95" s="175">
        <f t="shared" si="17"/>
        <v>0</v>
      </c>
      <c r="H95" s="177">
        <v>303226.89707090985</v>
      </c>
      <c r="I95" s="178">
        <f t="shared" ref="I95:I100" si="19">+I94</f>
        <v>2.1648643200000001E-4</v>
      </c>
      <c r="J95" s="175">
        <f t="shared" si="18"/>
        <v>65.644509033312531</v>
      </c>
      <c r="K95" s="420"/>
    </row>
    <row r="96" spans="1:11" x14ac:dyDescent="0.35">
      <c r="A96" s="337" t="str">
        <f t="shared" si="16"/>
        <v>GS 50-999 kW</v>
      </c>
      <c r="B96" s="351" t="s">
        <v>38</v>
      </c>
      <c r="C96" s="334"/>
      <c r="D96" s="177"/>
      <c r="E96" s="178"/>
      <c r="F96" s="175">
        <f t="shared" si="17"/>
        <v>0</v>
      </c>
      <c r="H96" s="177">
        <v>669722495.46730614</v>
      </c>
      <c r="I96" s="178">
        <f t="shared" si="19"/>
        <v>2.1648643200000001E-4</v>
      </c>
      <c r="J96" s="175">
        <f t="shared" si="18"/>
        <v>144985.83347385327</v>
      </c>
      <c r="K96" s="420"/>
    </row>
    <row r="97" spans="1:11" x14ac:dyDescent="0.35">
      <c r="A97" s="337" t="str">
        <f t="shared" si="16"/>
        <v>GS 1,000-4,999 kW</v>
      </c>
      <c r="B97" s="351" t="s">
        <v>38</v>
      </c>
      <c r="C97" s="334"/>
      <c r="D97" s="177"/>
      <c r="E97" s="178"/>
      <c r="F97" s="175">
        <f t="shared" si="17"/>
        <v>0</v>
      </c>
      <c r="H97" s="177">
        <v>3524554213.9610357</v>
      </c>
      <c r="I97" s="178">
        <f t="shared" si="19"/>
        <v>2.1648643200000001E-4</v>
      </c>
      <c r="J97" s="175">
        <f t="shared" si="18"/>
        <v>763018.16617098928</v>
      </c>
      <c r="K97" s="420"/>
    </row>
    <row r="98" spans="1:11" x14ac:dyDescent="0.35">
      <c r="A98" s="337" t="str">
        <f t="shared" si="16"/>
        <v>Large User</v>
      </c>
      <c r="B98" s="351" t="s">
        <v>38</v>
      </c>
      <c r="C98" s="334"/>
      <c r="D98" s="177"/>
      <c r="E98" s="178"/>
      <c r="F98" s="175">
        <f t="shared" si="17"/>
        <v>0</v>
      </c>
      <c r="H98" s="177">
        <v>1581150983.7884107</v>
      </c>
      <c r="I98" s="178">
        <f t="shared" si="19"/>
        <v>2.1648643200000001E-4</v>
      </c>
      <c r="J98" s="175">
        <f t="shared" si="18"/>
        <v>342297.7349336429</v>
      </c>
      <c r="K98" s="420"/>
    </row>
    <row r="99" spans="1:11" x14ac:dyDescent="0.35">
      <c r="A99" s="337" t="str">
        <f>IF(A84="","",A84)</f>
        <v>Streetlighting</v>
      </c>
      <c r="B99" s="351" t="s">
        <v>38</v>
      </c>
      <c r="C99" s="334"/>
      <c r="D99" s="177"/>
      <c r="E99" s="178"/>
      <c r="F99" s="175">
        <f t="shared" si="17"/>
        <v>0</v>
      </c>
      <c r="H99" s="177">
        <v>0</v>
      </c>
      <c r="I99" s="178">
        <f t="shared" si="19"/>
        <v>2.1648643200000001E-4</v>
      </c>
      <c r="J99" s="175">
        <f t="shared" si="18"/>
        <v>0</v>
      </c>
      <c r="K99" s="420"/>
    </row>
    <row r="100" spans="1:11" x14ac:dyDescent="0.35">
      <c r="A100" s="337" t="str">
        <f>IF(A85="","",A85)</f>
        <v>USL</v>
      </c>
      <c r="B100" s="351" t="s">
        <v>38</v>
      </c>
      <c r="C100" s="334"/>
      <c r="D100" s="177"/>
      <c r="E100" s="178"/>
      <c r="F100" s="175">
        <f t="shared" si="17"/>
        <v>0</v>
      </c>
      <c r="H100" s="177">
        <v>0</v>
      </c>
      <c r="I100" s="178">
        <f t="shared" si="19"/>
        <v>2.1648643200000001E-4</v>
      </c>
      <c r="J100" s="175">
        <f t="shared" si="18"/>
        <v>0</v>
      </c>
      <c r="K100" s="420"/>
    </row>
    <row r="101" spans="1:11" x14ac:dyDescent="0.35">
      <c r="A101" s="337" t="str">
        <f>IF(A86="","",A86)</f>
        <v/>
      </c>
      <c r="B101" s="351"/>
      <c r="C101" s="334"/>
      <c r="D101" s="177"/>
      <c r="E101" s="177"/>
      <c r="F101" s="175">
        <f t="shared" si="17"/>
        <v>0</v>
      </c>
      <c r="H101" s="177"/>
      <c r="I101" s="177"/>
      <c r="J101" s="175">
        <f t="shared" si="18"/>
        <v>0</v>
      </c>
      <c r="K101" s="420"/>
    </row>
    <row r="102" spans="1:11" x14ac:dyDescent="0.35">
      <c r="A102" s="337" t="str">
        <f>IF(A87="","",A87)</f>
        <v/>
      </c>
      <c r="B102" s="351"/>
      <c r="C102" s="334"/>
      <c r="D102" s="177"/>
      <c r="E102" s="177"/>
      <c r="F102" s="175">
        <f>D102*E102</f>
        <v>0</v>
      </c>
      <c r="H102" s="177"/>
      <c r="I102" s="177"/>
      <c r="J102" s="175">
        <f>H102*I102</f>
        <v>0</v>
      </c>
      <c r="K102" s="420"/>
    </row>
    <row r="103" spans="1:11" x14ac:dyDescent="0.35">
      <c r="A103" s="337" t="str">
        <f>IF(A88="","",A88)</f>
        <v/>
      </c>
      <c r="B103" s="351"/>
      <c r="C103" s="334"/>
      <c r="D103" s="177"/>
      <c r="E103" s="177"/>
      <c r="F103" s="175">
        <f>D103*E103</f>
        <v>0</v>
      </c>
      <c r="H103" s="177"/>
      <c r="I103" s="177"/>
      <c r="J103" s="175">
        <f>H103*I103</f>
        <v>0</v>
      </c>
      <c r="K103" s="420"/>
    </row>
    <row r="104" spans="1:11" x14ac:dyDescent="0.35">
      <c r="A104" s="333" t="s">
        <v>69</v>
      </c>
      <c r="B104" s="352"/>
      <c r="C104" s="334"/>
      <c r="D104" s="169">
        <f>SUM(D93:D103)</f>
        <v>0</v>
      </c>
      <c r="E104" s="337"/>
      <c r="F104" s="169">
        <f>SUM(F93:F103)</f>
        <v>0</v>
      </c>
      <c r="G104" s="337"/>
      <c r="H104" s="347">
        <f>SUM(H93:H103)</f>
        <v>5775730920.1138229</v>
      </c>
      <c r="I104" s="337"/>
      <c r="J104" s="169">
        <f>SUM(J93:J103)</f>
        <v>1250367.3790875189</v>
      </c>
      <c r="K104" s="175">
        <f>F104+J104</f>
        <v>1250367.3790875189</v>
      </c>
    </row>
    <row r="105" spans="1:11" ht="6.75" customHeight="1" x14ac:dyDescent="0.35">
      <c r="A105" s="333"/>
      <c r="B105" s="359"/>
      <c r="C105" s="334"/>
      <c r="D105" s="183"/>
      <c r="E105" s="357"/>
      <c r="F105" s="169"/>
      <c r="H105" s="336"/>
      <c r="I105" s="357"/>
      <c r="J105" s="169"/>
      <c r="K105" s="185"/>
    </row>
    <row r="106" spans="1:11" x14ac:dyDescent="0.35">
      <c r="A106" s="329" t="s">
        <v>107</v>
      </c>
      <c r="B106" s="425"/>
      <c r="C106" s="358"/>
      <c r="D106" s="425"/>
      <c r="E106" s="420"/>
      <c r="F106" s="427"/>
      <c r="G106" s="232"/>
      <c r="H106" s="429"/>
      <c r="I106" s="420"/>
      <c r="J106" s="420" t="s">
        <v>66</v>
      </c>
      <c r="K106" s="425" t="s">
        <v>61</v>
      </c>
    </row>
    <row r="107" spans="1:11" x14ac:dyDescent="0.35">
      <c r="A107" s="333" t="s">
        <v>71</v>
      </c>
      <c r="B107" s="431"/>
      <c r="C107" s="232"/>
      <c r="D107" s="431"/>
      <c r="E107" s="420"/>
      <c r="F107" s="428"/>
      <c r="G107" s="232"/>
      <c r="H107" s="433"/>
      <c r="I107" s="420"/>
      <c r="J107" s="420"/>
      <c r="K107" s="431"/>
    </row>
    <row r="108" spans="1:11" x14ac:dyDescent="0.35">
      <c r="A108" s="337" t="str">
        <f t="shared" ref="A108:A113" si="20">IF(A93="","",A93)</f>
        <v>Residential</v>
      </c>
      <c r="B108" s="351" t="s">
        <v>38</v>
      </c>
      <c r="C108" s="334"/>
      <c r="D108" s="173">
        <v>5134140645.7893314</v>
      </c>
      <c r="E108" s="174">
        <v>4.3297286400000002E-4</v>
      </c>
      <c r="F108" s="175">
        <f>D108*E108</f>
        <v>2222943.5795862162</v>
      </c>
      <c r="H108" s="173">
        <v>63672403.184649684</v>
      </c>
      <c r="I108" s="174">
        <f>E108</f>
        <v>4.3297286400000002E-4</v>
      </c>
      <c r="J108" s="175">
        <f>H108*I108</f>
        <v>27568.422764620496</v>
      </c>
      <c r="K108" s="420"/>
    </row>
    <row r="109" spans="1:11" x14ac:dyDescent="0.35">
      <c r="A109" s="337" t="str">
        <f t="shared" si="20"/>
        <v>CSMUR</v>
      </c>
      <c r="B109" s="351" t="s">
        <v>38</v>
      </c>
      <c r="C109" s="334"/>
      <c r="D109" s="173">
        <v>329928155.06410199</v>
      </c>
      <c r="E109" s="174">
        <f>+E108</f>
        <v>4.3297286400000002E-4</v>
      </c>
      <c r="F109" s="175">
        <f t="shared" ref="F109:F116" si="21">D109*E109</f>
        <v>142849.93821234035</v>
      </c>
      <c r="H109" s="173">
        <v>445674.57864236127</v>
      </c>
      <c r="I109" s="174">
        <f t="shared" ref="I109:I115" si="22">E109</f>
        <v>4.3297286400000002E-4</v>
      </c>
      <c r="J109" s="175">
        <f t="shared" ref="J109:J116" si="23">H109*I109</f>
        <v>192.9649987267764</v>
      </c>
      <c r="K109" s="420"/>
    </row>
    <row r="110" spans="1:11" x14ac:dyDescent="0.35">
      <c r="A110" s="337" t="str">
        <f t="shared" si="20"/>
        <v>GS&lt;50 kW</v>
      </c>
      <c r="B110" s="351" t="s">
        <v>38</v>
      </c>
      <c r="C110" s="334"/>
      <c r="D110" s="173">
        <v>2029384577.6450605</v>
      </c>
      <c r="E110" s="174">
        <f t="shared" ref="E110:E115" si="24">+E109</f>
        <v>4.3297286400000002E-4</v>
      </c>
      <c r="F110" s="175">
        <f t="shared" si="21"/>
        <v>878668.45274041232</v>
      </c>
      <c r="H110" s="173">
        <v>316429382.58355373</v>
      </c>
      <c r="I110" s="174">
        <f t="shared" si="22"/>
        <v>4.3297286400000002E-4</v>
      </c>
      <c r="J110" s="175">
        <f t="shared" si="23"/>
        <v>137005.33603095298</v>
      </c>
      <c r="K110" s="420"/>
    </row>
    <row r="111" spans="1:11" x14ac:dyDescent="0.35">
      <c r="A111" s="337" t="str">
        <f t="shared" si="20"/>
        <v>GS 50-999 kW</v>
      </c>
      <c r="B111" s="351" t="s">
        <v>38</v>
      </c>
      <c r="C111" s="334"/>
      <c r="D111" s="173">
        <v>3153896568.4037776</v>
      </c>
      <c r="E111" s="174">
        <f t="shared" si="24"/>
        <v>4.3297286400000002E-4</v>
      </c>
      <c r="F111" s="175">
        <f t="shared" si="21"/>
        <v>1365551.6299815555</v>
      </c>
      <c r="H111" s="173">
        <v>5408256023.9384594</v>
      </c>
      <c r="I111" s="174">
        <f t="shared" si="22"/>
        <v>4.3297286400000002E-4</v>
      </c>
      <c r="J111" s="175">
        <f t="shared" si="23"/>
        <v>2341628.0999298873</v>
      </c>
      <c r="K111" s="420"/>
    </row>
    <row r="112" spans="1:11" x14ac:dyDescent="0.35">
      <c r="A112" s="337" t="str">
        <f t="shared" si="20"/>
        <v>GS 1,000-4,999 kW</v>
      </c>
      <c r="B112" s="351" t="s">
        <v>38</v>
      </c>
      <c r="C112" s="334"/>
      <c r="D112" s="173">
        <v>115108590.1782656</v>
      </c>
      <c r="E112" s="174">
        <f t="shared" si="24"/>
        <v>4.3297286400000002E-4</v>
      </c>
      <c r="F112" s="175">
        <f t="shared" si="21"/>
        <v>49838.895960485926</v>
      </c>
      <c r="H112" s="173">
        <v>700100886.5327599</v>
      </c>
      <c r="I112" s="174">
        <f t="shared" si="22"/>
        <v>4.3297286400000002E-4</v>
      </c>
      <c r="J112" s="175">
        <f t="shared" si="23"/>
        <v>303124.6859310281</v>
      </c>
      <c r="K112" s="420"/>
    </row>
    <row r="113" spans="1:11" x14ac:dyDescent="0.35">
      <c r="A113" s="337" t="str">
        <f t="shared" si="20"/>
        <v>Large User</v>
      </c>
      <c r="B113" s="351" t="s">
        <v>38</v>
      </c>
      <c r="C113" s="334"/>
      <c r="D113" s="173">
        <v>3.140124763428024E-2</v>
      </c>
      <c r="E113" s="174">
        <f t="shared" si="24"/>
        <v>4.3297286400000002E-4</v>
      </c>
      <c r="F113" s="175">
        <f t="shared" si="21"/>
        <v>1.359588812138754E-5</v>
      </c>
      <c r="H113" s="173">
        <v>211753660.66452211</v>
      </c>
      <c r="I113" s="174">
        <f t="shared" si="22"/>
        <v>4.3297286400000002E-4</v>
      </c>
      <c r="J113" s="175">
        <f t="shared" si="23"/>
        <v>91683.588920402282</v>
      </c>
      <c r="K113" s="420"/>
    </row>
    <row r="114" spans="1:11" x14ac:dyDescent="0.35">
      <c r="A114" s="337" t="str">
        <f>IF(A99="","",A99)</f>
        <v>Streetlighting</v>
      </c>
      <c r="B114" s="351" t="s">
        <v>38</v>
      </c>
      <c r="C114" s="334"/>
      <c r="D114" s="173">
        <v>0</v>
      </c>
      <c r="E114" s="174">
        <f t="shared" si="24"/>
        <v>4.3297286400000002E-4</v>
      </c>
      <c r="F114" s="175">
        <f t="shared" si="21"/>
        <v>0</v>
      </c>
      <c r="H114" s="173">
        <v>107324198.25967872</v>
      </c>
      <c r="I114" s="174">
        <f t="shared" si="22"/>
        <v>4.3297286400000002E-4</v>
      </c>
      <c r="J114" s="175">
        <f t="shared" si="23"/>
        <v>46468.465496996912</v>
      </c>
      <c r="K114" s="420"/>
    </row>
    <row r="115" spans="1:11" x14ac:dyDescent="0.35">
      <c r="A115" s="337" t="str">
        <f>IF(A100="","",A100)</f>
        <v>USL</v>
      </c>
      <c r="B115" s="351" t="s">
        <v>38</v>
      </c>
      <c r="C115" s="334"/>
      <c r="D115" s="173">
        <v>43428734.274842791</v>
      </c>
      <c r="E115" s="174">
        <f t="shared" si="24"/>
        <v>4.3297286400000002E-4</v>
      </c>
      <c r="F115" s="175">
        <f t="shared" si="21"/>
        <v>18803.463458873648</v>
      </c>
      <c r="H115" s="173">
        <v>27560.134224917037</v>
      </c>
      <c r="I115" s="174">
        <f t="shared" si="22"/>
        <v>4.3297286400000002E-4</v>
      </c>
      <c r="J115" s="175">
        <f t="shared" si="23"/>
        <v>11.93279024758675</v>
      </c>
      <c r="K115" s="420"/>
    </row>
    <row r="116" spans="1:11" x14ac:dyDescent="0.35">
      <c r="A116" s="337" t="str">
        <f>IF(A101="","",A101)</f>
        <v/>
      </c>
      <c r="B116" s="351"/>
      <c r="C116" s="334"/>
      <c r="D116" s="177"/>
      <c r="E116" s="177"/>
      <c r="F116" s="175">
        <f t="shared" si="21"/>
        <v>0</v>
      </c>
      <c r="H116" s="177"/>
      <c r="I116" s="177"/>
      <c r="J116" s="175">
        <f t="shared" si="23"/>
        <v>0</v>
      </c>
      <c r="K116" s="420"/>
    </row>
    <row r="117" spans="1:11" x14ac:dyDescent="0.35">
      <c r="A117" s="337" t="str">
        <f>IF(A102="","",A102)</f>
        <v/>
      </c>
      <c r="B117" s="351"/>
      <c r="C117" s="334"/>
      <c r="D117" s="177"/>
      <c r="E117" s="177"/>
      <c r="F117" s="175">
        <f>D117*E117</f>
        <v>0</v>
      </c>
      <c r="H117" s="177"/>
      <c r="I117" s="177"/>
      <c r="J117" s="175">
        <f>H117*I117</f>
        <v>0</v>
      </c>
      <c r="K117" s="420"/>
    </row>
    <row r="118" spans="1:11" x14ac:dyDescent="0.35">
      <c r="A118" s="337" t="str">
        <f>IF(A103="","",A103)</f>
        <v/>
      </c>
      <c r="B118" s="351"/>
      <c r="C118" s="334"/>
      <c r="D118" s="177"/>
      <c r="E118" s="177"/>
      <c r="F118" s="175">
        <f>D118*E118</f>
        <v>0</v>
      </c>
      <c r="H118" s="177"/>
      <c r="I118" s="177"/>
      <c r="J118" s="175">
        <f>H118*I118</f>
        <v>0</v>
      </c>
      <c r="K118" s="420"/>
    </row>
    <row r="119" spans="1:11" x14ac:dyDescent="0.35">
      <c r="A119" s="333" t="s">
        <v>69</v>
      </c>
      <c r="B119" s="352"/>
      <c r="C119" s="334"/>
      <c r="D119" s="169">
        <f>SUM(D108:D118)</f>
        <v>10805887271.386782</v>
      </c>
      <c r="E119" s="337"/>
      <c r="F119" s="169">
        <f>SUM(F108:F118)</f>
        <v>4678655.9599534785</v>
      </c>
      <c r="G119" s="337"/>
      <c r="H119" s="169">
        <f>SUM(H108:H118)</f>
        <v>6808009789.8764906</v>
      </c>
      <c r="I119" s="337"/>
      <c r="J119" s="169">
        <f>SUM(J108:J118)</f>
        <v>2947683.4968628627</v>
      </c>
      <c r="K119" s="175">
        <f>F119+J119</f>
        <v>7626339.4568163417</v>
      </c>
    </row>
    <row r="120" spans="1:11" ht="6.75" customHeight="1" x14ac:dyDescent="0.35">
      <c r="A120" s="333"/>
      <c r="B120" s="359"/>
      <c r="C120" s="334"/>
      <c r="D120" s="183"/>
      <c r="E120" s="357"/>
      <c r="F120" s="169"/>
      <c r="H120" s="336"/>
      <c r="I120" s="357"/>
      <c r="J120" s="169"/>
      <c r="K120" s="185"/>
    </row>
    <row r="121" spans="1:11" ht="15" customHeight="1" x14ac:dyDescent="0.35">
      <c r="A121" s="329" t="s">
        <v>108</v>
      </c>
      <c r="B121" s="425"/>
      <c r="C121" s="330"/>
      <c r="D121" s="427"/>
      <c r="E121" s="426"/>
      <c r="F121" s="420"/>
      <c r="G121" s="232"/>
      <c r="H121" s="429"/>
      <c r="I121" s="426"/>
      <c r="J121" s="420" t="s">
        <v>66</v>
      </c>
      <c r="K121" s="425" t="s">
        <v>61</v>
      </c>
    </row>
    <row r="122" spans="1:11" x14ac:dyDescent="0.35">
      <c r="A122" s="333" t="s">
        <v>71</v>
      </c>
      <c r="B122" s="431"/>
      <c r="C122" s="330"/>
      <c r="D122" s="428"/>
      <c r="E122" s="432"/>
      <c r="F122" s="420"/>
      <c r="G122" s="232"/>
      <c r="H122" s="433"/>
      <c r="I122" s="432"/>
      <c r="J122" s="420"/>
      <c r="K122" s="431"/>
    </row>
    <row r="123" spans="1:11" x14ac:dyDescent="0.35">
      <c r="A123" s="337" t="str">
        <f t="shared" ref="A123:A128" si="25">IF(A108="","",A108)</f>
        <v>Residential</v>
      </c>
      <c r="B123" s="351" t="s">
        <v>38</v>
      </c>
      <c r="C123" s="334"/>
      <c r="D123" s="173">
        <f>+D78</f>
        <v>5022362372.4740486</v>
      </c>
      <c r="E123" s="174">
        <v>7.5770251199999998E-4</v>
      </c>
      <c r="F123" s="175">
        <f>D123*E123</f>
        <v>3805456.5857978663</v>
      </c>
      <c r="H123" s="173">
        <f>+H78</f>
        <v>69213209.984831989</v>
      </c>
      <c r="I123" s="174">
        <f>+E123</f>
        <v>7.5770251199999998E-4</v>
      </c>
      <c r="J123" s="175">
        <f>H123*I123</f>
        <v>52443.023069090676</v>
      </c>
      <c r="K123" s="420"/>
    </row>
    <row r="124" spans="1:11" x14ac:dyDescent="0.35">
      <c r="A124" s="337" t="str">
        <f t="shared" si="25"/>
        <v>CSMUR</v>
      </c>
      <c r="B124" s="351" t="s">
        <v>38</v>
      </c>
      <c r="C124" s="334"/>
      <c r="D124" s="173">
        <f t="shared" ref="D124:D130" si="26">+D79</f>
        <v>322745103.01401687</v>
      </c>
      <c r="E124" s="174">
        <f>E123</f>
        <v>7.5770251199999998E-4</v>
      </c>
      <c r="F124" s="175">
        <f t="shared" ref="F124:F131" si="27">D124*E124</f>
        <v>244544.77528941934</v>
      </c>
      <c r="H124" s="173">
        <f t="shared" ref="H124:H130" si="28">+H79</f>
        <v>484457.42038384132</v>
      </c>
      <c r="I124" s="174">
        <f t="shared" ref="I124:I130" si="29">+E124</f>
        <v>7.5770251199999998E-4</v>
      </c>
      <c r="J124" s="175">
        <f t="shared" ref="J124:J131" si="30">H124*I124</f>
        <v>367.07460438187655</v>
      </c>
      <c r="K124" s="420"/>
    </row>
    <row r="125" spans="1:11" x14ac:dyDescent="0.35">
      <c r="A125" s="337" t="str">
        <f t="shared" si="25"/>
        <v>GS&lt;50 kW</v>
      </c>
      <c r="B125" s="351" t="s">
        <v>38</v>
      </c>
      <c r="C125" s="334"/>
      <c r="D125" s="173">
        <f t="shared" si="26"/>
        <v>1985201700.7759061</v>
      </c>
      <c r="E125" s="174">
        <f t="shared" ref="E125:E130" si="31">E124</f>
        <v>7.5770251199999998E-4</v>
      </c>
      <c r="F125" s="175">
        <f t="shared" si="27"/>
        <v>1504192.3155045763</v>
      </c>
      <c r="H125" s="173">
        <f t="shared" si="28"/>
        <v>344249712.90530145</v>
      </c>
      <c r="I125" s="174">
        <f t="shared" si="29"/>
        <v>7.5770251199999998E-4</v>
      </c>
      <c r="J125" s="175">
        <f t="shared" si="30"/>
        <v>260838.87222362572</v>
      </c>
      <c r="K125" s="420"/>
    </row>
    <row r="126" spans="1:11" x14ac:dyDescent="0.35">
      <c r="A126" s="337" t="str">
        <f t="shared" si="25"/>
        <v>GS 50-999 kW</v>
      </c>
      <c r="B126" s="351" t="s">
        <v>38</v>
      </c>
      <c r="C126" s="334"/>
      <c r="D126" s="173">
        <f t="shared" si="26"/>
        <v>3085231306.3953629</v>
      </c>
      <c r="E126" s="174">
        <f t="shared" si="31"/>
        <v>7.5770251199999998E-4</v>
      </c>
      <c r="F126" s="175">
        <f t="shared" si="27"/>
        <v>2337687.510956808</v>
      </c>
      <c r="H126" s="173">
        <f t="shared" si="28"/>
        <v>6507191719.7831154</v>
      </c>
      <c r="I126" s="174">
        <f t="shared" si="29"/>
        <v>7.5770251199999998E-4</v>
      </c>
      <c r="J126" s="175">
        <f t="shared" si="30"/>
        <v>4930515.5121452669</v>
      </c>
      <c r="K126" s="420"/>
    </row>
    <row r="127" spans="1:11" x14ac:dyDescent="0.35">
      <c r="A127" s="337" t="str">
        <f t="shared" si="25"/>
        <v>GS 1,000-4,999 kW</v>
      </c>
      <c r="B127" s="351" t="s">
        <v>38</v>
      </c>
      <c r="C127" s="334"/>
      <c r="D127" s="173">
        <f t="shared" si="26"/>
        <v>112602496.10302138</v>
      </c>
      <c r="E127" s="174">
        <f t="shared" si="31"/>
        <v>7.5770251199999998E-4</v>
      </c>
      <c r="F127" s="175">
        <f t="shared" si="27"/>
        <v>85319.194154729514</v>
      </c>
      <c r="H127" s="173">
        <f t="shared" si="28"/>
        <v>4067617134.7381954</v>
      </c>
      <c r="I127" s="174">
        <f t="shared" si="29"/>
        <v>7.5770251199999998E-4</v>
      </c>
      <c r="J127" s="175">
        <f t="shared" si="30"/>
        <v>3082043.7208453729</v>
      </c>
      <c r="K127" s="420"/>
    </row>
    <row r="128" spans="1:11" x14ac:dyDescent="0.35">
      <c r="A128" s="337" t="str">
        <f t="shared" si="25"/>
        <v>Large User</v>
      </c>
      <c r="B128" s="351" t="s">
        <v>38</v>
      </c>
      <c r="C128" s="334"/>
      <c r="D128" s="173">
        <f t="shared" si="26"/>
        <v>3.0717593351574889E-2</v>
      </c>
      <c r="E128" s="174">
        <f t="shared" si="31"/>
        <v>7.5770251199999998E-4</v>
      </c>
      <c r="F128" s="175">
        <f t="shared" si="27"/>
        <v>2.3274797645082791E-5</v>
      </c>
      <c r="H128" s="173">
        <f t="shared" si="28"/>
        <v>1713551978.7619774</v>
      </c>
      <c r="I128" s="174">
        <f t="shared" si="29"/>
        <v>7.5770251199999998E-4</v>
      </c>
      <c r="J128" s="175">
        <f t="shared" si="30"/>
        <v>1298362.638750521</v>
      </c>
      <c r="K128" s="420"/>
    </row>
    <row r="129" spans="1:11" x14ac:dyDescent="0.35">
      <c r="A129" s="337" t="str">
        <f>IF(A114="","",A114)</f>
        <v>Streetlighting</v>
      </c>
      <c r="B129" s="351" t="s">
        <v>38</v>
      </c>
      <c r="C129" s="334"/>
      <c r="D129" s="173">
        <f t="shared" si="26"/>
        <v>0</v>
      </c>
      <c r="E129" s="174">
        <f t="shared" si="31"/>
        <v>7.5770251199999998E-4</v>
      </c>
      <c r="F129" s="175">
        <f t="shared" si="27"/>
        <v>0</v>
      </c>
      <c r="H129" s="173">
        <f t="shared" si="28"/>
        <v>116663607.76518807</v>
      </c>
      <c r="I129" s="174">
        <f t="shared" si="29"/>
        <v>7.5770251199999998E-4</v>
      </c>
      <c r="J129" s="175">
        <f t="shared" si="30"/>
        <v>88396.308662665702</v>
      </c>
      <c r="K129" s="420"/>
    </row>
    <row r="130" spans="1:11" x14ac:dyDescent="0.35">
      <c r="A130" s="337" t="str">
        <f>IF(A115="","",A115)</f>
        <v>USL</v>
      </c>
      <c r="B130" s="351" t="s">
        <v>38</v>
      </c>
      <c r="C130" s="334"/>
      <c r="D130" s="173">
        <f t="shared" si="26"/>
        <v>42483222.793093368</v>
      </c>
      <c r="E130" s="174">
        <f t="shared" si="31"/>
        <v>7.5770251199999998E-4</v>
      </c>
      <c r="F130" s="175">
        <f t="shared" si="27"/>
        <v>32189.644628182501</v>
      </c>
      <c r="H130" s="173">
        <f t="shared" si="28"/>
        <v>29958.431940875904</v>
      </c>
      <c r="I130" s="174">
        <f t="shared" si="29"/>
        <v>7.5770251199999998E-4</v>
      </c>
      <c r="J130" s="175">
        <f t="shared" si="30"/>
        <v>22.699579137182706</v>
      </c>
      <c r="K130" s="420"/>
    </row>
    <row r="131" spans="1:11" x14ac:dyDescent="0.35">
      <c r="A131" s="337" t="str">
        <f>IF(A116="","",A116)</f>
        <v/>
      </c>
      <c r="B131" s="351"/>
      <c r="C131" s="334"/>
      <c r="D131" s="177"/>
      <c r="E131" s="177"/>
      <c r="F131" s="175">
        <f t="shared" si="27"/>
        <v>0</v>
      </c>
      <c r="H131" s="177"/>
      <c r="I131" s="177"/>
      <c r="J131" s="175">
        <f t="shared" si="30"/>
        <v>0</v>
      </c>
      <c r="K131" s="420"/>
    </row>
    <row r="132" spans="1:11" x14ac:dyDescent="0.35">
      <c r="A132" s="337" t="str">
        <f>IF(A117="","",A117)</f>
        <v/>
      </c>
      <c r="B132" s="351"/>
      <c r="C132" s="334"/>
      <c r="D132" s="177"/>
      <c r="E132" s="177"/>
      <c r="F132" s="175">
        <f>D132*E132</f>
        <v>0</v>
      </c>
      <c r="H132" s="177"/>
      <c r="I132" s="177"/>
      <c r="J132" s="175">
        <f>H132*I132</f>
        <v>0</v>
      </c>
      <c r="K132" s="420"/>
    </row>
    <row r="133" spans="1:11" x14ac:dyDescent="0.35">
      <c r="A133" s="337" t="str">
        <f>IF(A118="","",A118)</f>
        <v/>
      </c>
      <c r="B133" s="351"/>
      <c r="C133" s="334"/>
      <c r="D133" s="177"/>
      <c r="E133" s="177"/>
      <c r="F133" s="175">
        <f>D133*E133</f>
        <v>0</v>
      </c>
      <c r="H133" s="177"/>
      <c r="I133" s="177"/>
      <c r="J133" s="175">
        <f>H133*I133</f>
        <v>0</v>
      </c>
      <c r="K133" s="420"/>
    </row>
    <row r="134" spans="1:11" x14ac:dyDescent="0.35">
      <c r="A134" s="333" t="s">
        <v>69</v>
      </c>
      <c r="B134" s="352"/>
      <c r="C134" s="343"/>
      <c r="D134" s="169">
        <f>SUM(D123:D133)</f>
        <v>10570626201.586166</v>
      </c>
      <c r="E134" s="337"/>
      <c r="F134" s="169">
        <f>SUM(F123:F133)</f>
        <v>8009390.0263548559</v>
      </c>
      <c r="G134" s="337"/>
      <c r="H134" s="169">
        <f>SUM(H123:H133)</f>
        <v>12819001779.790936</v>
      </c>
      <c r="I134" s="337"/>
      <c r="J134" s="169">
        <f>SUM(J123:J133)</f>
        <v>9712989.849880062</v>
      </c>
      <c r="K134" s="175">
        <f>F134+J134</f>
        <v>17722379.876234919</v>
      </c>
    </row>
    <row r="135" spans="1:11" ht="6.75" customHeight="1" x14ac:dyDescent="0.35"/>
    <row r="136" spans="1:11" ht="15.75" customHeight="1" x14ac:dyDescent="0.35">
      <c r="A136" s="329" t="s">
        <v>75</v>
      </c>
      <c r="B136" s="425"/>
      <c r="C136" s="330"/>
      <c r="D136" s="427"/>
      <c r="E136" s="426"/>
      <c r="F136" s="420"/>
      <c r="G136" s="232"/>
      <c r="H136" s="429"/>
      <c r="I136" s="426"/>
      <c r="J136" s="420" t="s">
        <v>66</v>
      </c>
      <c r="K136" s="425" t="s">
        <v>61</v>
      </c>
    </row>
    <row r="137" spans="1:11" x14ac:dyDescent="0.35">
      <c r="A137" s="333" t="s">
        <v>71</v>
      </c>
      <c r="B137" s="431"/>
      <c r="C137" s="330"/>
      <c r="D137" s="428"/>
      <c r="E137" s="432"/>
      <c r="F137" s="420"/>
      <c r="G137" s="232"/>
      <c r="H137" s="433"/>
      <c r="I137" s="432"/>
      <c r="J137" s="420"/>
      <c r="K137" s="431"/>
    </row>
    <row r="138" spans="1:11" x14ac:dyDescent="0.35">
      <c r="A138" s="337" t="str">
        <f t="shared" ref="A138:A143" si="32">IF(A123="","",A123)</f>
        <v>Residential</v>
      </c>
      <c r="B138" s="351" t="s">
        <v>38</v>
      </c>
      <c r="C138" s="334"/>
      <c r="D138" s="187">
        <f>D123/102.95%</f>
        <v>4878448151.9903336</v>
      </c>
      <c r="E138" s="188">
        <v>3.1088633872793919E-5</v>
      </c>
      <c r="F138" s="175">
        <f>D138*E138</f>
        <v>151664.28846463558</v>
      </c>
      <c r="H138" s="187">
        <f>H123/102.95%</f>
        <v>67229927.134368122</v>
      </c>
      <c r="I138" s="188">
        <f>+E138</f>
        <v>3.1088633872793919E-5</v>
      </c>
      <c r="J138" s="175">
        <f>H138*I138</f>
        <v>2090.0865899749838</v>
      </c>
      <c r="K138" s="420"/>
    </row>
    <row r="139" spans="1:11" x14ac:dyDescent="0.35">
      <c r="A139" s="337" t="str">
        <f t="shared" si="32"/>
        <v>CSMUR</v>
      </c>
      <c r="B139" s="351" t="s">
        <v>38</v>
      </c>
      <c r="C139" s="334"/>
      <c r="D139" s="187">
        <f t="shared" ref="D139:D145" si="33">D124/102.95%</f>
        <v>313496943.18991435</v>
      </c>
      <c r="E139" s="188">
        <f>E138</f>
        <v>3.1088633872793919E-5</v>
      </c>
      <c r="F139" s="175">
        <f t="shared" ref="F139:F146" si="34">D139*E139</f>
        <v>9746.1916870713212</v>
      </c>
      <c r="H139" s="187">
        <f t="shared" ref="H139:H145" si="35">H124/102.95%</f>
        <v>470575.44476332323</v>
      </c>
      <c r="I139" s="188">
        <f t="shared" ref="I139:I145" si="36">+E139</f>
        <v>3.1088633872793919E-5</v>
      </c>
      <c r="J139" s="175">
        <f t="shared" ref="J139:J146" si="37">H139*I139</f>
        <v>14.629547711774114</v>
      </c>
      <c r="K139" s="420"/>
    </row>
    <row r="140" spans="1:11" x14ac:dyDescent="0.35">
      <c r="A140" s="337" t="str">
        <f t="shared" si="32"/>
        <v>GS&lt;50 kW</v>
      </c>
      <c r="B140" s="351" t="s">
        <v>38</v>
      </c>
      <c r="C140" s="334"/>
      <c r="D140" s="187">
        <f t="shared" si="33"/>
        <v>1928316367.9222009</v>
      </c>
      <c r="E140" s="188">
        <f t="shared" ref="E140:E145" si="38">E139</f>
        <v>3.1088633872793919E-5</v>
      </c>
      <c r="F140" s="175">
        <f t="shared" si="34"/>
        <v>59948.721553249074</v>
      </c>
      <c r="H140" s="187">
        <f t="shared" si="35"/>
        <v>334385345.22127384</v>
      </c>
      <c r="I140" s="188">
        <f t="shared" si="36"/>
        <v>3.1088633872793919E-5</v>
      </c>
      <c r="J140" s="175">
        <f t="shared" si="37"/>
        <v>10395.583570011982</v>
      </c>
      <c r="K140" s="420"/>
    </row>
    <row r="141" spans="1:11" x14ac:dyDescent="0.35">
      <c r="A141" s="337" t="str">
        <f t="shared" si="32"/>
        <v>GS 50-999 kW</v>
      </c>
      <c r="B141" s="351" t="s">
        <v>38</v>
      </c>
      <c r="C141" s="334"/>
      <c r="D141" s="187">
        <f t="shared" si="33"/>
        <v>2996824969.7866564</v>
      </c>
      <c r="E141" s="188">
        <f t="shared" si="38"/>
        <v>3.1088633872793919E-5</v>
      </c>
      <c r="F141" s="175">
        <f t="shared" si="34"/>
        <v>93167.194266544058</v>
      </c>
      <c r="H141" s="187">
        <f t="shared" si="35"/>
        <v>6320730179.4882126</v>
      </c>
      <c r="I141" s="188">
        <f t="shared" si="36"/>
        <v>3.1088633872793919E-5</v>
      </c>
      <c r="J141" s="175">
        <f t="shared" si="37"/>
        <v>196502.86635882803</v>
      </c>
      <c r="K141" s="420"/>
    </row>
    <row r="142" spans="1:11" x14ac:dyDescent="0.35">
      <c r="A142" s="337" t="str">
        <f t="shared" si="32"/>
        <v>GS 1,000-4,999 kW</v>
      </c>
      <c r="B142" s="351" t="s">
        <v>38</v>
      </c>
      <c r="C142" s="334"/>
      <c r="D142" s="187">
        <f t="shared" si="33"/>
        <v>109375906.85091926</v>
      </c>
      <c r="E142" s="188">
        <f t="shared" si="38"/>
        <v>3.1088633872793919E-5</v>
      </c>
      <c r="F142" s="175">
        <f t="shared" si="34"/>
        <v>3400.347522593041</v>
      </c>
      <c r="H142" s="187">
        <f t="shared" si="35"/>
        <v>3951060839.959393</v>
      </c>
      <c r="I142" s="188">
        <f t="shared" si="36"/>
        <v>3.1088633872793919E-5</v>
      </c>
      <c r="J142" s="175">
        <f t="shared" si="37"/>
        <v>122833.08386263117</v>
      </c>
      <c r="K142" s="420"/>
    </row>
    <row r="143" spans="1:11" x14ac:dyDescent="0.35">
      <c r="A143" s="337" t="str">
        <f t="shared" si="32"/>
        <v>Large User</v>
      </c>
      <c r="B143" s="351" t="s">
        <v>38</v>
      </c>
      <c r="C143" s="334"/>
      <c r="D143" s="187">
        <f>D128/101.72%</f>
        <v>3.019818457685302E-2</v>
      </c>
      <c r="E143" s="188">
        <f t="shared" si="38"/>
        <v>3.1088633872793919E-5</v>
      </c>
      <c r="F143" s="175">
        <f t="shared" si="34"/>
        <v>9.3882030393283566E-7</v>
      </c>
      <c r="H143" s="187">
        <f>H128/101.72%</f>
        <v>1684577250.0609295</v>
      </c>
      <c r="I143" s="188">
        <f t="shared" si="36"/>
        <v>3.1088633872793919E-5</v>
      </c>
      <c r="J143" s="175">
        <f t="shared" si="37"/>
        <v>52371.205357582243</v>
      </c>
      <c r="K143" s="420"/>
    </row>
    <row r="144" spans="1:11" x14ac:dyDescent="0.35">
      <c r="A144" s="337" t="str">
        <f>IF(A129="","",A129)</f>
        <v>Streetlighting</v>
      </c>
      <c r="B144" s="341" t="s">
        <v>38</v>
      </c>
      <c r="C144" s="361"/>
      <c r="D144" s="187">
        <f t="shared" si="33"/>
        <v>0</v>
      </c>
      <c r="E144" s="188">
        <f t="shared" si="38"/>
        <v>3.1088633872793919E-5</v>
      </c>
      <c r="F144" s="175">
        <f t="shared" si="34"/>
        <v>0</v>
      </c>
      <c r="H144" s="187">
        <f t="shared" si="35"/>
        <v>113320648.63058577</v>
      </c>
      <c r="I144" s="188">
        <f t="shared" si="36"/>
        <v>3.1088633872793919E-5</v>
      </c>
      <c r="J144" s="175">
        <f t="shared" si="37"/>
        <v>3522.984155503807</v>
      </c>
      <c r="K144" s="420"/>
    </row>
    <row r="145" spans="1:12" x14ac:dyDescent="0.35">
      <c r="A145" s="337" t="str">
        <f>IF(A130="","",A130)</f>
        <v>USL</v>
      </c>
      <c r="B145" s="341" t="s">
        <v>38</v>
      </c>
      <c r="C145" s="361"/>
      <c r="D145" s="187">
        <f t="shared" si="33"/>
        <v>41265879.352203369</v>
      </c>
      <c r="E145" s="188">
        <f t="shared" si="38"/>
        <v>3.1088633872793919E-5</v>
      </c>
      <c r="F145" s="175">
        <f t="shared" si="34"/>
        <v>1282.8998146195368</v>
      </c>
      <c r="H145" s="187">
        <f t="shared" si="35"/>
        <v>29099.982458354447</v>
      </c>
      <c r="I145" s="188">
        <f t="shared" si="36"/>
        <v>3.1088633872793919E-5</v>
      </c>
      <c r="J145" s="175">
        <f t="shared" si="37"/>
        <v>0.90467870035250686</v>
      </c>
      <c r="K145" s="420"/>
    </row>
    <row r="146" spans="1:12" x14ac:dyDescent="0.35">
      <c r="A146" s="337" t="str">
        <f>IF(A131="","",A131)</f>
        <v/>
      </c>
      <c r="B146" s="341"/>
      <c r="C146" s="361"/>
      <c r="D146" s="177"/>
      <c r="E146" s="177"/>
      <c r="F146" s="175">
        <f t="shared" si="34"/>
        <v>0</v>
      </c>
      <c r="H146" s="177"/>
      <c r="I146" s="174"/>
      <c r="J146" s="175">
        <f t="shared" si="37"/>
        <v>0</v>
      </c>
      <c r="K146" s="420"/>
    </row>
    <row r="147" spans="1:12" ht="14.25" customHeight="1" x14ac:dyDescent="0.35">
      <c r="A147" s="337" t="str">
        <f>IF(A132="","",A132)</f>
        <v/>
      </c>
      <c r="B147" s="341"/>
      <c r="C147" s="334"/>
      <c r="D147" s="177"/>
      <c r="E147" s="177"/>
      <c r="F147" s="175">
        <f>D147*E147</f>
        <v>0</v>
      </c>
      <c r="H147" s="177"/>
      <c r="I147" s="174"/>
      <c r="J147" s="175">
        <f>H147*I147</f>
        <v>0</v>
      </c>
      <c r="K147" s="420"/>
    </row>
    <row r="148" spans="1:12" x14ac:dyDescent="0.35">
      <c r="A148" s="337" t="str">
        <f>IF(A133="","",A133)</f>
        <v/>
      </c>
      <c r="B148" s="351"/>
      <c r="C148" s="334"/>
      <c r="D148" s="177"/>
      <c r="E148" s="177"/>
      <c r="F148" s="175">
        <f>D148*E148</f>
        <v>0</v>
      </c>
      <c r="H148" s="177"/>
      <c r="I148" s="174"/>
      <c r="J148" s="175">
        <f>H148*I148</f>
        <v>0</v>
      </c>
      <c r="K148" s="420"/>
    </row>
    <row r="149" spans="1:12" x14ac:dyDescent="0.35">
      <c r="A149" s="333" t="s">
        <v>69</v>
      </c>
      <c r="B149" s="352"/>
      <c r="C149" s="334"/>
      <c r="D149" s="362">
        <f>SUM(D138:D148)</f>
        <v>10267728219.122429</v>
      </c>
      <c r="E149" s="337"/>
      <c r="F149" s="175">
        <f>SUM(F138:F148)</f>
        <v>319209.64330965141</v>
      </c>
      <c r="G149" s="337"/>
      <c r="H149" s="337"/>
      <c r="I149" s="337"/>
      <c r="J149" s="175">
        <f>SUM(J138:J148)</f>
        <v>387731.34412094438</v>
      </c>
      <c r="K149" s="347">
        <f>F149+J149</f>
        <v>706940.98743059579</v>
      </c>
    </row>
    <row r="151" spans="1:12" x14ac:dyDescent="0.35">
      <c r="A151" s="329" t="s">
        <v>76</v>
      </c>
      <c r="B151" s="426"/>
      <c r="C151" s="330"/>
      <c r="D151" s="427"/>
      <c r="E151" s="426"/>
      <c r="F151" s="420"/>
      <c r="G151" s="232"/>
      <c r="H151" s="425"/>
      <c r="I151" s="426"/>
      <c r="J151" s="420" t="s">
        <v>66</v>
      </c>
      <c r="K151" s="427" t="s">
        <v>61</v>
      </c>
    </row>
    <row r="152" spans="1:12" x14ac:dyDescent="0.35">
      <c r="A152" s="333" t="s">
        <v>71</v>
      </c>
      <c r="B152" s="432"/>
      <c r="C152" s="330"/>
      <c r="D152" s="428"/>
      <c r="E152" s="432"/>
      <c r="F152" s="420"/>
      <c r="G152" s="232"/>
      <c r="H152" s="431"/>
      <c r="I152" s="432"/>
      <c r="J152" s="420"/>
      <c r="K152" s="418"/>
      <c r="L152" s="343"/>
    </row>
    <row r="153" spans="1:12" x14ac:dyDescent="0.35">
      <c r="A153" s="342" t="str">
        <f>+A138</f>
        <v>Residential</v>
      </c>
      <c r="B153" s="352"/>
      <c r="C153" s="334"/>
      <c r="D153" s="173">
        <v>616989</v>
      </c>
      <c r="E153" s="192">
        <v>0.42</v>
      </c>
      <c r="F153" s="175">
        <f>D153*E153*12</f>
        <v>3109624.56</v>
      </c>
      <c r="H153" s="177"/>
      <c r="I153" s="363"/>
      <c r="J153" s="175">
        <f>H153*I153*12</f>
        <v>0</v>
      </c>
      <c r="K153" s="418"/>
      <c r="L153" s="343"/>
    </row>
    <row r="154" spans="1:12" x14ac:dyDescent="0.35">
      <c r="A154" s="344" t="str">
        <f>+A139</f>
        <v>CSMUR</v>
      </c>
      <c r="B154" s="352"/>
      <c r="C154" s="334"/>
      <c r="D154" s="173">
        <v>100867</v>
      </c>
      <c r="E154" s="192">
        <f>+E153</f>
        <v>0.42</v>
      </c>
      <c r="F154" s="175">
        <f t="shared" ref="F154:F159" si="39">D154*E154*12</f>
        <v>508369.68</v>
      </c>
      <c r="H154" s="177"/>
      <c r="I154" s="363"/>
      <c r="J154" s="175">
        <f t="shared" ref="J154:J159" si="40">H154*I154*12</f>
        <v>0</v>
      </c>
      <c r="K154" s="418"/>
      <c r="L154" s="343"/>
    </row>
    <row r="155" spans="1:12" x14ac:dyDescent="0.35">
      <c r="A155" s="344" t="str">
        <f>+A140</f>
        <v>GS&lt;50 kW</v>
      </c>
      <c r="B155" s="352"/>
      <c r="C155" s="334"/>
      <c r="D155" s="177">
        <v>72935</v>
      </c>
      <c r="E155" s="363">
        <f>+E154</f>
        <v>0.42</v>
      </c>
      <c r="F155" s="175">
        <f t="shared" si="39"/>
        <v>367592.39999999997</v>
      </c>
      <c r="H155" s="177"/>
      <c r="I155" s="177"/>
      <c r="J155" s="175">
        <f t="shared" si="40"/>
        <v>0</v>
      </c>
      <c r="K155" s="418"/>
      <c r="L155" s="343"/>
    </row>
    <row r="156" spans="1:12" x14ac:dyDescent="0.35">
      <c r="A156" s="344"/>
      <c r="B156" s="352"/>
      <c r="C156" s="334"/>
      <c r="D156" s="177"/>
      <c r="E156" s="195"/>
      <c r="F156" s="175">
        <f t="shared" si="39"/>
        <v>0</v>
      </c>
      <c r="H156" s="177"/>
      <c r="I156" s="177"/>
      <c r="J156" s="175">
        <f t="shared" si="40"/>
        <v>0</v>
      </c>
      <c r="K156" s="418"/>
      <c r="L156" s="343"/>
    </row>
    <row r="157" spans="1:12" x14ac:dyDescent="0.35">
      <c r="A157" s="344"/>
      <c r="B157" s="352"/>
      <c r="C157" s="334"/>
      <c r="D157" s="177"/>
      <c r="E157" s="177"/>
      <c r="F157" s="175">
        <f t="shared" si="39"/>
        <v>0</v>
      </c>
      <c r="H157" s="177"/>
      <c r="I157" s="177"/>
      <c r="J157" s="175">
        <f t="shared" si="40"/>
        <v>0</v>
      </c>
      <c r="K157" s="418"/>
      <c r="L157" s="343"/>
    </row>
    <row r="158" spans="1:12" x14ac:dyDescent="0.35">
      <c r="A158" s="344"/>
      <c r="B158" s="352"/>
      <c r="C158" s="334"/>
      <c r="D158" s="177"/>
      <c r="E158" s="177"/>
      <c r="F158" s="175">
        <f t="shared" si="39"/>
        <v>0</v>
      </c>
      <c r="H158" s="177"/>
      <c r="I158" s="177"/>
      <c r="J158" s="175">
        <f t="shared" si="40"/>
        <v>0</v>
      </c>
      <c r="K158" s="418"/>
      <c r="L158" s="343"/>
    </row>
    <row r="159" spans="1:12" x14ac:dyDescent="0.35">
      <c r="A159" s="344"/>
      <c r="B159" s="352"/>
      <c r="C159" s="334"/>
      <c r="D159" s="177"/>
      <c r="E159" s="177"/>
      <c r="F159" s="175">
        <f t="shared" si="39"/>
        <v>0</v>
      </c>
      <c r="H159" s="177"/>
      <c r="I159" s="177"/>
      <c r="J159" s="175">
        <f t="shared" si="40"/>
        <v>0</v>
      </c>
      <c r="K159" s="418"/>
      <c r="L159" s="343"/>
    </row>
    <row r="160" spans="1:12" x14ac:dyDescent="0.35">
      <c r="A160" s="344"/>
      <c r="B160" s="352"/>
      <c r="C160" s="334"/>
      <c r="D160" s="177"/>
      <c r="E160" s="177"/>
      <c r="F160" s="175">
        <f>D160*E160*12</f>
        <v>0</v>
      </c>
      <c r="H160" s="177"/>
      <c r="I160" s="177"/>
      <c r="J160" s="175">
        <f>H160*I160*12</f>
        <v>0</v>
      </c>
      <c r="K160" s="364"/>
      <c r="L160" s="343"/>
    </row>
    <row r="161" spans="1:11" x14ac:dyDescent="0.35">
      <c r="A161" s="333" t="s">
        <v>69</v>
      </c>
      <c r="B161" s="352"/>
      <c r="C161" s="334"/>
      <c r="D161" s="337"/>
      <c r="E161" s="337"/>
      <c r="F161" s="175">
        <f>SUM(F153:F160)</f>
        <v>3985586.64</v>
      </c>
      <c r="G161" s="337"/>
      <c r="H161" s="337"/>
      <c r="I161" s="337"/>
      <c r="J161" s="175">
        <f>SUM(J153:J160)</f>
        <v>0</v>
      </c>
      <c r="K161" s="175">
        <f>F161+J161</f>
        <v>3985586.64</v>
      </c>
    </row>
    <row r="162" spans="1:11" x14ac:dyDescent="0.35">
      <c r="A162" s="337"/>
      <c r="B162" s="337"/>
      <c r="C162" s="334"/>
      <c r="D162" s="337"/>
      <c r="E162" s="337"/>
      <c r="F162" s="337"/>
      <c r="G162" s="337"/>
      <c r="H162" s="337"/>
      <c r="I162" s="337"/>
      <c r="J162" s="337"/>
    </row>
    <row r="163" spans="1:11" x14ac:dyDescent="0.35">
      <c r="A163" s="333" t="s">
        <v>77</v>
      </c>
      <c r="B163" s="337"/>
      <c r="C163" s="334"/>
      <c r="D163" s="337"/>
      <c r="E163" s="337"/>
      <c r="F163" s="175">
        <f>F24+F44+F59+F74+F89+F104+F119+F134+F149+F161</f>
        <v>1692429848.1034601</v>
      </c>
      <c r="G163" s="337"/>
      <c r="H163" s="337"/>
      <c r="I163" s="337"/>
      <c r="J163" s="175">
        <f>J24+J44+J59+J74+J89+J104+J119+J134+J149+J161</f>
        <v>1502876324.980356</v>
      </c>
      <c r="K163" s="347">
        <f>+F163+J163</f>
        <v>3195306173.0838161</v>
      </c>
    </row>
    <row r="164" spans="1:11" ht="15" thickBot="1" x14ac:dyDescent="0.4">
      <c r="A164" s="333" t="s">
        <v>78</v>
      </c>
      <c r="B164" s="365">
        <v>-0.11700000000000001</v>
      </c>
      <c r="C164" s="334"/>
      <c r="D164" s="199">
        <f>F163*100%</f>
        <v>1692429848.1034601</v>
      </c>
      <c r="E164" s="177"/>
      <c r="F164" s="200">
        <f>+B164*D164</f>
        <v>-198014292.22810483</v>
      </c>
      <c r="G164" s="337"/>
      <c r="H164" s="177">
        <v>0</v>
      </c>
      <c r="I164" s="177"/>
      <c r="J164" s="366">
        <f>+H164*B164</f>
        <v>0</v>
      </c>
      <c r="K164" s="347">
        <f>+F164+J164</f>
        <v>-198014292.22810483</v>
      </c>
    </row>
    <row r="165" spans="1:11" ht="15" thickBot="1" x14ac:dyDescent="0.4">
      <c r="A165" s="333" t="s">
        <v>46</v>
      </c>
      <c r="B165" s="367"/>
      <c r="C165" s="368"/>
      <c r="D165" s="333"/>
      <c r="E165" s="333"/>
      <c r="F165" s="204">
        <f>+F163+F164</f>
        <v>1494415555.8753552</v>
      </c>
      <c r="G165" s="333"/>
      <c r="H165" s="333"/>
      <c r="I165" s="333"/>
      <c r="J165" s="204">
        <f>+J163+J164</f>
        <v>1502876324.980356</v>
      </c>
      <c r="K165" s="204">
        <f>+K163+K164</f>
        <v>2997291880.855711</v>
      </c>
    </row>
    <row r="166" spans="1:11" ht="15" thickTop="1" x14ac:dyDescent="0.35">
      <c r="A166" s="368"/>
      <c r="B166" s="369"/>
      <c r="C166" s="327"/>
      <c r="D166" s="327"/>
      <c r="E166" s="327"/>
      <c r="F166" s="207"/>
      <c r="G166" s="327"/>
      <c r="H166" s="327"/>
      <c r="I166" s="327"/>
      <c r="J166" s="207"/>
      <c r="K166" s="207"/>
    </row>
    <row r="167" spans="1:11" x14ac:dyDescent="0.35">
      <c r="A167" s="334" t="s">
        <v>79</v>
      </c>
    </row>
    <row r="168" spans="1:11" x14ac:dyDescent="0.35">
      <c r="A168" s="334" t="s">
        <v>80</v>
      </c>
    </row>
    <row r="169" spans="1:11" x14ac:dyDescent="0.35">
      <c r="A169" s="327"/>
    </row>
    <row r="170" spans="1:11" x14ac:dyDescent="0.35">
      <c r="D170" s="434" t="str">
        <f>D10 &amp; " - Cop"</f>
        <v>2027 Test Year - Cop</v>
      </c>
      <c r="E170" s="434"/>
    </row>
    <row r="171" spans="1:11" x14ac:dyDescent="0.35">
      <c r="D171" s="337" t="s">
        <v>81</v>
      </c>
      <c r="E171" s="370">
        <f>K24</f>
        <v>1933417419.0925777</v>
      </c>
    </row>
    <row r="172" spans="1:11" x14ac:dyDescent="0.35">
      <c r="D172" s="337" t="s">
        <v>82</v>
      </c>
      <c r="E172" s="161">
        <f>K44</f>
        <v>637171591.74877679</v>
      </c>
    </row>
    <row r="173" spans="1:11" x14ac:dyDescent="0.35">
      <c r="D173" s="337" t="s">
        <v>83</v>
      </c>
      <c r="E173" s="161">
        <f>(K89+K104+K119+K134)</f>
        <v>130401597.41580048</v>
      </c>
    </row>
    <row r="174" spans="1:11" x14ac:dyDescent="0.35">
      <c r="D174" s="337" t="s">
        <v>84</v>
      </c>
      <c r="E174" s="161">
        <f>K59</f>
        <v>280898864.60059935</v>
      </c>
    </row>
    <row r="175" spans="1:11" x14ac:dyDescent="0.35">
      <c r="D175" s="337" t="s">
        <v>85</v>
      </c>
      <c r="E175" s="161">
        <f>K74</f>
        <v>208724172.59863135</v>
      </c>
    </row>
    <row r="176" spans="1:11" x14ac:dyDescent="0.35">
      <c r="D176" s="337" t="s">
        <v>86</v>
      </c>
      <c r="E176" s="161">
        <f>K149</f>
        <v>706940.98743059579</v>
      </c>
    </row>
    <row r="177" spans="1:12" x14ac:dyDescent="0.35">
      <c r="D177" s="337" t="s">
        <v>87</v>
      </c>
      <c r="E177" s="161">
        <f>K161</f>
        <v>3985586.64</v>
      </c>
    </row>
    <row r="178" spans="1:12" x14ac:dyDescent="0.35">
      <c r="D178" s="337" t="s">
        <v>88</v>
      </c>
      <c r="E178" s="161">
        <f>+K164</f>
        <v>-198014292.22810483</v>
      </c>
    </row>
    <row r="179" spans="1:12" x14ac:dyDescent="0.35">
      <c r="D179" s="333" t="s">
        <v>46</v>
      </c>
      <c r="E179" s="371">
        <f>SUM(E171:E178)</f>
        <v>2997291880.855711</v>
      </c>
    </row>
    <row r="180" spans="1:12" x14ac:dyDescent="0.35">
      <c r="E180" s="322">
        <f>+E179-K165</f>
        <v>0</v>
      </c>
      <c r="F180" s="353"/>
    </row>
    <row r="182" spans="1:12" x14ac:dyDescent="0.35">
      <c r="A182" s="374" t="s">
        <v>126</v>
      </c>
      <c r="B182" s="1"/>
      <c r="C182" s="1"/>
      <c r="D182" s="1"/>
      <c r="E182" s="213"/>
      <c r="F182" s="10"/>
      <c r="G182" s="1"/>
      <c r="H182" s="1"/>
      <c r="I182" s="1"/>
      <c r="J182" s="1"/>
      <c r="K182" s="1"/>
      <c r="L182" s="1"/>
    </row>
    <row r="183" spans="1:12" ht="15" customHeight="1" x14ac:dyDescent="0.35">
      <c r="A183" s="373" t="s">
        <v>114</v>
      </c>
      <c r="B183" s="1"/>
      <c r="C183" s="1"/>
      <c r="D183" s="1"/>
      <c r="E183" s="1"/>
      <c r="F183" s="1"/>
      <c r="G183" s="1"/>
      <c r="H183" s="1"/>
      <c r="I183" s="1"/>
      <c r="J183" s="1"/>
      <c r="K183" s="1"/>
      <c r="L183" s="1"/>
    </row>
    <row r="184" spans="1:12" ht="31.25" customHeight="1" x14ac:dyDescent="0.35">
      <c r="A184" s="402" t="s">
        <v>125</v>
      </c>
      <c r="B184" s="402"/>
      <c r="C184" s="402"/>
      <c r="D184" s="402"/>
      <c r="E184" s="402"/>
      <c r="F184" s="402"/>
      <c r="G184" s="402"/>
      <c r="H184" s="402"/>
      <c r="I184" s="402"/>
      <c r="J184" s="402"/>
      <c r="K184" s="402"/>
      <c r="L184" s="402"/>
    </row>
    <row r="185" spans="1:12" x14ac:dyDescent="0.35">
      <c r="A185" s="373" t="s">
        <v>128</v>
      </c>
      <c r="B185" s="1"/>
      <c r="C185" s="1"/>
      <c r="D185" s="172"/>
      <c r="E185" s="214"/>
      <c r="F185" s="1"/>
      <c r="G185" s="1"/>
      <c r="H185" s="1"/>
      <c r="I185" s="1"/>
      <c r="J185" s="1"/>
      <c r="K185" s="1"/>
      <c r="L185" s="1"/>
    </row>
    <row r="186" spans="1:12" x14ac:dyDescent="0.35">
      <c r="A186" s="373" t="s">
        <v>127</v>
      </c>
      <c r="B186" s="1"/>
      <c r="C186" s="1"/>
      <c r="D186" s="1"/>
      <c r="E186" s="1"/>
      <c r="F186" s="1"/>
      <c r="G186" s="1"/>
      <c r="H186" s="1"/>
      <c r="I186" s="1"/>
      <c r="J186" s="1"/>
      <c r="K186" s="1"/>
      <c r="L186" s="1"/>
    </row>
  </sheetData>
  <mergeCells count="91">
    <mergeCell ref="K153:K159"/>
    <mergeCell ref="D170:E170"/>
    <mergeCell ref="K138:K148"/>
    <mergeCell ref="B151:B152"/>
    <mergeCell ref="D151:D152"/>
    <mergeCell ref="E151:E152"/>
    <mergeCell ref="F151:F152"/>
    <mergeCell ref="H151:H152"/>
    <mergeCell ref="I151:I152"/>
    <mergeCell ref="J151:J152"/>
    <mergeCell ref="K151:K152"/>
    <mergeCell ref="K123:K133"/>
    <mergeCell ref="B136:B137"/>
    <mergeCell ref="D136:D137"/>
    <mergeCell ref="E136:E137"/>
    <mergeCell ref="F136:F137"/>
    <mergeCell ref="H136:H137"/>
    <mergeCell ref="I136:I137"/>
    <mergeCell ref="J136:J137"/>
    <mergeCell ref="K136:K137"/>
    <mergeCell ref="K108:K118"/>
    <mergeCell ref="B121:B122"/>
    <mergeCell ref="D121:D122"/>
    <mergeCell ref="E121:E122"/>
    <mergeCell ref="F121:F122"/>
    <mergeCell ref="H121:H122"/>
    <mergeCell ref="I121:I122"/>
    <mergeCell ref="J121:J122"/>
    <mergeCell ref="K121:K122"/>
    <mergeCell ref="K93:K103"/>
    <mergeCell ref="B106:B107"/>
    <mergeCell ref="D106:D107"/>
    <mergeCell ref="E106:E107"/>
    <mergeCell ref="F106:F107"/>
    <mergeCell ref="H106:H107"/>
    <mergeCell ref="I106:I107"/>
    <mergeCell ref="J106:J107"/>
    <mergeCell ref="K106:K107"/>
    <mergeCell ref="K78:K88"/>
    <mergeCell ref="B91:B92"/>
    <mergeCell ref="D91:D92"/>
    <mergeCell ref="E91:E92"/>
    <mergeCell ref="F91:F92"/>
    <mergeCell ref="H91:H92"/>
    <mergeCell ref="I91:I92"/>
    <mergeCell ref="J91:J92"/>
    <mergeCell ref="K91:K92"/>
    <mergeCell ref="K63:K73"/>
    <mergeCell ref="B76:B77"/>
    <mergeCell ref="D76:D77"/>
    <mergeCell ref="E76:E77"/>
    <mergeCell ref="F76:F77"/>
    <mergeCell ref="H76:H77"/>
    <mergeCell ref="I76:I77"/>
    <mergeCell ref="J76:J77"/>
    <mergeCell ref="K76:K77"/>
    <mergeCell ref="K48:K58"/>
    <mergeCell ref="B61:B62"/>
    <mergeCell ref="D61:D62"/>
    <mergeCell ref="E61:E62"/>
    <mergeCell ref="F61:F62"/>
    <mergeCell ref="H61:H62"/>
    <mergeCell ref="I61:I62"/>
    <mergeCell ref="J61:J62"/>
    <mergeCell ref="K61:K62"/>
    <mergeCell ref="B11:B12"/>
    <mergeCell ref="K28:K43"/>
    <mergeCell ref="B46:B47"/>
    <mergeCell ref="D46:D47"/>
    <mergeCell ref="E46:E47"/>
    <mergeCell ref="F46:F47"/>
    <mergeCell ref="H46:H47"/>
    <mergeCell ref="I46:I47"/>
    <mergeCell ref="J46:J47"/>
    <mergeCell ref="K46:K47"/>
    <mergeCell ref="A184:L184"/>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s>
  <pageMargins left="0.196850393700787" right="0.196850393700787" top="0.39370078740157499" bottom="0.472441" header="0.196850393700787" footer="9.8425200000000004E-2"/>
  <pageSetup scale="20" orientation="landscape" r:id="rId1"/>
  <headerFooter>
    <oddHeader>&amp;R&amp;6&amp;K00-049Date: &amp;D
Time: &amp;T</oddHeader>
    <oddFooter>&amp;L&amp;6&amp;K00-049Path: &amp;Z
File: &amp;F
Tab: &amp;A&amp;R&amp;6&amp;K00-049Page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63CF-6BE4-4069-92AE-E1CB5115051D}">
  <dimension ref="A1:AA72"/>
  <sheetViews>
    <sheetView showGridLines="0" zoomScaleNormal="100" workbookViewId="0">
      <selection activeCell="A3" sqref="A3"/>
    </sheetView>
  </sheetViews>
  <sheetFormatPr defaultColWidth="9.08984375" defaultRowHeight="14.5" outlineLevelRow="1" x14ac:dyDescent="0.35"/>
  <cols>
    <col min="1" max="1" width="9.08984375" style="227"/>
    <col min="2" max="2" width="43.08984375" style="227" customWidth="1"/>
    <col min="3" max="3" width="7.08984375" style="227" customWidth="1"/>
    <col min="4" max="4" width="10.08984375" style="227" customWidth="1"/>
    <col min="5" max="5" width="8.6328125" style="227" bestFit="1" customWidth="1"/>
    <col min="6" max="6" width="20.08984375" style="227" customWidth="1"/>
    <col min="7" max="7" width="14.54296875" style="227" customWidth="1"/>
    <col min="8" max="10" width="17.453125" style="227" customWidth="1"/>
    <col min="11" max="11" width="21.08984375" style="227" customWidth="1"/>
    <col min="12" max="12" width="16.54296875" style="227" customWidth="1"/>
    <col min="13" max="13" width="12.453125" style="227" bestFit="1" customWidth="1"/>
    <col min="14" max="14" width="16.90625" style="227" bestFit="1" customWidth="1"/>
    <col min="15" max="15" width="14" style="227" bestFit="1" customWidth="1"/>
    <col min="16" max="16" width="15.6328125" style="227" bestFit="1" customWidth="1"/>
    <col min="17" max="16384" width="9.08984375" style="227"/>
  </cols>
  <sheetData>
    <row r="1" spans="1:27" x14ac:dyDescent="0.35">
      <c r="B1" s="228"/>
    </row>
    <row r="2" spans="1:27" x14ac:dyDescent="0.35">
      <c r="A2" s="229"/>
      <c r="B2" s="229"/>
      <c r="C2" s="229"/>
      <c r="D2" s="229"/>
      <c r="E2" s="229"/>
      <c r="K2" s="230" t="s">
        <v>0</v>
      </c>
      <c r="L2" s="5" t="s">
        <v>89</v>
      </c>
    </row>
    <row r="3" spans="1:27" ht="18" x14ac:dyDescent="0.35">
      <c r="A3" s="229"/>
      <c r="C3" s="231"/>
      <c r="D3" s="231"/>
      <c r="E3" s="231"/>
      <c r="F3" s="231"/>
      <c r="G3" s="231"/>
      <c r="H3" s="231"/>
      <c r="I3" s="231"/>
      <c r="J3" s="231"/>
      <c r="K3" s="230" t="s">
        <v>1</v>
      </c>
      <c r="L3" s="7" t="s">
        <v>90</v>
      </c>
    </row>
    <row r="4" spans="1:27" x14ac:dyDescent="0.35">
      <c r="B4" s="410" t="s">
        <v>2</v>
      </c>
      <c r="C4" s="410"/>
      <c r="D4" s="410"/>
      <c r="E4" s="410"/>
      <c r="F4" s="410"/>
      <c r="G4" s="410"/>
      <c r="H4" s="410"/>
      <c r="I4" s="410"/>
      <c r="K4" s="230" t="s">
        <v>3</v>
      </c>
      <c r="L4" s="7">
        <v>3</v>
      </c>
    </row>
    <row r="5" spans="1:27" ht="18" customHeight="1" x14ac:dyDescent="0.35">
      <c r="B5" s="410"/>
      <c r="C5" s="410"/>
      <c r="D5" s="410"/>
      <c r="E5" s="410"/>
      <c r="F5" s="410"/>
      <c r="G5" s="410"/>
      <c r="H5" s="410"/>
      <c r="I5" s="410"/>
      <c r="J5" s="231"/>
      <c r="K5" s="230" t="s">
        <v>4</v>
      </c>
      <c r="L5" s="7">
        <v>1</v>
      </c>
    </row>
    <row r="6" spans="1:27" ht="15" customHeight="1" x14ac:dyDescent="0.35">
      <c r="B6" s="410"/>
      <c r="C6" s="410"/>
      <c r="D6" s="410"/>
      <c r="E6" s="410"/>
      <c r="F6" s="410"/>
      <c r="G6" s="410"/>
      <c r="H6" s="410"/>
      <c r="I6" s="410"/>
      <c r="J6" s="231"/>
      <c r="K6" s="230" t="s">
        <v>5</v>
      </c>
      <c r="L6" s="5" t="s">
        <v>122</v>
      </c>
    </row>
    <row r="7" spans="1:27" x14ac:dyDescent="0.35">
      <c r="B7" s="232"/>
      <c r="K7" s="230"/>
      <c r="L7" s="233"/>
    </row>
    <row r="8" spans="1:27" x14ac:dyDescent="0.35">
      <c r="B8" s="232"/>
      <c r="K8" s="230" t="s">
        <v>6</v>
      </c>
      <c r="L8" s="5" t="s">
        <v>91</v>
      </c>
    </row>
    <row r="9" spans="1:27" x14ac:dyDescent="0.35">
      <c r="B9" s="232"/>
    </row>
    <row r="10" spans="1:27" ht="15" thickBot="1" x14ac:dyDescent="0.4">
      <c r="A10" s="234"/>
      <c r="B10" s="235"/>
      <c r="C10" s="236"/>
      <c r="D10" s="14"/>
      <c r="E10" s="14"/>
      <c r="F10" s="14"/>
      <c r="G10" s="234"/>
      <c r="H10" s="234"/>
      <c r="I10" s="234"/>
      <c r="J10" s="234"/>
      <c r="K10" s="234"/>
      <c r="L10" s="14"/>
      <c r="Q10" s="15"/>
      <c r="R10" s="15"/>
      <c r="S10" s="15"/>
      <c r="T10" s="15"/>
      <c r="U10" s="15"/>
      <c r="V10" s="15"/>
      <c r="Y10" s="237"/>
      <c r="Z10" s="237"/>
      <c r="AA10" s="237"/>
    </row>
    <row r="11" spans="1:27" ht="15.5" x14ac:dyDescent="0.35">
      <c r="A11" s="238"/>
      <c r="B11" s="239"/>
      <c r="C11" s="15"/>
      <c r="D11" s="15"/>
      <c r="E11" s="15"/>
      <c r="F11" s="15"/>
      <c r="G11" s="237"/>
      <c r="H11" s="15"/>
      <c r="I11" s="15"/>
      <c r="J11" s="15"/>
      <c r="K11" s="15"/>
      <c r="L11" s="240"/>
      <c r="M11" s="241"/>
      <c r="N11" s="239"/>
      <c r="O11" s="15"/>
      <c r="P11" s="15"/>
      <c r="Q11" s="15"/>
      <c r="R11" s="15"/>
      <c r="S11" s="15"/>
      <c r="T11" s="15"/>
      <c r="U11" s="15"/>
      <c r="V11" s="15"/>
      <c r="Y11" s="237"/>
      <c r="Z11" s="237"/>
      <c r="AA11" s="237"/>
    </row>
    <row r="12" spans="1:27" ht="15.5" x14ac:dyDescent="0.35">
      <c r="A12" s="240" t="s">
        <v>7</v>
      </c>
      <c r="B12" s="241" t="s">
        <v>8</v>
      </c>
      <c r="C12" s="239"/>
      <c r="D12" s="15"/>
      <c r="E12" s="15"/>
      <c r="F12" s="15"/>
      <c r="G12" s="237"/>
      <c r="H12" s="15"/>
      <c r="I12" s="15"/>
      <c r="J12" s="15"/>
      <c r="K12" s="15"/>
      <c r="L12" s="240"/>
      <c r="M12" s="241"/>
      <c r="N12" s="239"/>
      <c r="O12" s="15"/>
      <c r="P12" s="15"/>
      <c r="Q12" s="15"/>
      <c r="R12" s="15"/>
      <c r="S12" s="15"/>
      <c r="T12" s="15"/>
      <c r="U12" s="15"/>
      <c r="V12" s="15"/>
      <c r="Y12" s="237"/>
      <c r="Z12" s="237"/>
      <c r="AA12" s="237"/>
    </row>
    <row r="13" spans="1:27" ht="16" thickBot="1" x14ac:dyDescent="0.4">
      <c r="A13" s="238"/>
      <c r="B13" s="239"/>
      <c r="C13" s="15"/>
      <c r="D13" s="15"/>
      <c r="E13" s="15"/>
      <c r="F13" s="15"/>
      <c r="G13" s="237"/>
      <c r="H13" s="15"/>
      <c r="I13" s="15"/>
      <c r="J13" s="15"/>
      <c r="K13" s="15"/>
      <c r="L13" s="240"/>
      <c r="M13" s="241"/>
      <c r="N13" s="239"/>
      <c r="O13" s="15"/>
      <c r="P13" s="15"/>
      <c r="Q13" s="15"/>
      <c r="R13" s="15"/>
      <c r="S13" s="15"/>
      <c r="T13" s="15"/>
      <c r="U13" s="15"/>
      <c r="V13" s="15"/>
      <c r="Y13" s="237"/>
      <c r="Z13" s="237"/>
      <c r="AA13" s="237"/>
    </row>
    <row r="14" spans="1:27" ht="15" thickBot="1" x14ac:dyDescent="0.4">
      <c r="A14" s="237"/>
      <c r="B14" s="237" t="s">
        <v>9</v>
      </c>
      <c r="C14" s="237"/>
      <c r="D14" s="237"/>
      <c r="E14" s="237"/>
      <c r="F14" s="237"/>
      <c r="G14" s="242"/>
      <c r="H14" s="243"/>
      <c r="J14" s="244"/>
      <c r="K14" s="244"/>
      <c r="N14" s="245"/>
      <c r="O14" s="245"/>
      <c r="P14" s="237"/>
    </row>
    <row r="15" spans="1:27" x14ac:dyDescent="0.35">
      <c r="A15" s="240"/>
      <c r="B15" s="246" t="s">
        <v>10</v>
      </c>
      <c r="C15" s="237" t="s">
        <v>11</v>
      </c>
      <c r="D15" s="237"/>
      <c r="E15" s="237"/>
      <c r="F15" s="237"/>
      <c r="G15" s="247" t="s">
        <v>12</v>
      </c>
      <c r="H15" s="248" t="s">
        <v>13</v>
      </c>
      <c r="J15" s="249"/>
      <c r="K15" s="249"/>
      <c r="N15" s="245"/>
      <c r="O15" s="245"/>
      <c r="P15" s="237"/>
    </row>
    <row r="16" spans="1:27" ht="15" thickBot="1" x14ac:dyDescent="0.4">
      <c r="A16" s="237"/>
      <c r="B16" s="250"/>
      <c r="C16" s="237"/>
      <c r="D16" s="237"/>
      <c r="E16" s="237"/>
      <c r="F16" s="237"/>
      <c r="G16" s="251"/>
      <c r="H16" s="252"/>
      <c r="J16" s="249"/>
      <c r="K16" s="249"/>
      <c r="N16" s="245"/>
      <c r="O16" s="245"/>
      <c r="P16" s="237"/>
    </row>
    <row r="17" spans="1:16" ht="29.25" customHeight="1" x14ac:dyDescent="0.35">
      <c r="A17" s="237"/>
      <c r="B17" s="253" t="s">
        <v>14</v>
      </c>
      <c r="C17" s="411" t="s">
        <v>15</v>
      </c>
      <c r="D17" s="412"/>
      <c r="E17" s="413"/>
      <c r="F17" s="254"/>
      <c r="G17" s="36">
        <v>64.401033250655999</v>
      </c>
      <c r="H17" s="37">
        <f>G17</f>
        <v>64.401033250655999</v>
      </c>
      <c r="J17" s="255"/>
      <c r="K17" s="255"/>
      <c r="N17" s="237"/>
      <c r="O17" s="237"/>
      <c r="P17" s="237"/>
    </row>
    <row r="18" spans="1:16" ht="32.25" customHeight="1" x14ac:dyDescent="0.35">
      <c r="A18" s="237"/>
      <c r="B18" s="253" t="s">
        <v>16</v>
      </c>
      <c r="C18" s="411" t="s">
        <v>17</v>
      </c>
      <c r="D18" s="412"/>
      <c r="E18" s="413"/>
      <c r="F18" s="256"/>
      <c r="G18" s="40">
        <v>43.103314556927998</v>
      </c>
      <c r="H18" s="41">
        <f>G18</f>
        <v>43.103314556927998</v>
      </c>
      <c r="J18" s="255"/>
      <c r="K18" s="255"/>
      <c r="N18" s="237"/>
      <c r="O18" s="237"/>
      <c r="P18" s="237"/>
    </row>
    <row r="19" spans="1:16" x14ac:dyDescent="0.35">
      <c r="A19" s="237"/>
      <c r="B19" s="253" t="s">
        <v>18</v>
      </c>
      <c r="C19" s="414"/>
      <c r="D19" s="415"/>
      <c r="E19" s="416"/>
      <c r="F19" s="256"/>
      <c r="G19" s="257"/>
      <c r="H19" s="41"/>
      <c r="J19" s="258"/>
      <c r="K19" s="255"/>
      <c r="N19" s="237"/>
      <c r="O19" s="237"/>
      <c r="P19" s="237"/>
    </row>
    <row r="20" spans="1:16" ht="40.65" customHeight="1" x14ac:dyDescent="0.35">
      <c r="A20" s="237"/>
      <c r="B20" s="259" t="s">
        <v>19</v>
      </c>
      <c r="C20" s="411" t="s">
        <v>20</v>
      </c>
      <c r="D20" s="412"/>
      <c r="E20" s="413"/>
      <c r="F20" s="256"/>
      <c r="G20" s="260">
        <f>SUM(G17:G18)</f>
        <v>107.504347807584</v>
      </c>
      <c r="H20" s="261">
        <f>SUM(H17:H18)</f>
        <v>107.504347807584</v>
      </c>
      <c r="J20" s="262"/>
      <c r="K20" s="262"/>
      <c r="N20" s="237"/>
      <c r="O20" s="237"/>
      <c r="P20" s="237"/>
    </row>
    <row r="21" spans="1:16" ht="15" thickBot="1" x14ac:dyDescent="0.4">
      <c r="A21" s="234"/>
      <c r="B21" s="234"/>
      <c r="C21" s="234"/>
      <c r="D21" s="234"/>
      <c r="E21" s="234"/>
      <c r="F21" s="234"/>
      <c r="G21" s="234"/>
      <c r="H21" s="234"/>
      <c r="I21" s="234"/>
      <c r="J21" s="234"/>
      <c r="K21" s="234"/>
      <c r="L21" s="234"/>
      <c r="M21" s="237"/>
      <c r="N21" s="237"/>
      <c r="O21" s="237"/>
      <c r="P21" s="237"/>
    </row>
    <row r="22" spans="1:16" x14ac:dyDescent="0.35">
      <c r="A22" s="237"/>
      <c r="B22" s="237"/>
      <c r="C22" s="237"/>
      <c r="D22" s="237"/>
      <c r="E22" s="237"/>
      <c r="F22" s="237"/>
      <c r="G22" s="237"/>
      <c r="H22" s="237"/>
      <c r="I22" s="237"/>
      <c r="J22" s="237"/>
      <c r="K22" s="237"/>
      <c r="L22" s="237"/>
      <c r="M22" s="237"/>
      <c r="N22" s="237"/>
      <c r="O22" s="237"/>
      <c r="P22" s="237"/>
    </row>
    <row r="23" spans="1:16" ht="15.75" customHeight="1" outlineLevel="1" x14ac:dyDescent="0.35">
      <c r="A23" s="240" t="s">
        <v>21</v>
      </c>
      <c r="B23" s="241" t="s">
        <v>22</v>
      </c>
      <c r="C23" s="237"/>
      <c r="D23" s="237"/>
      <c r="E23" s="237"/>
      <c r="F23" s="237"/>
      <c r="G23" s="237"/>
      <c r="H23" s="237"/>
      <c r="I23" s="237"/>
      <c r="J23" s="237"/>
      <c r="K23" s="237"/>
      <c r="L23" s="237"/>
      <c r="M23" s="237"/>
      <c r="N23" s="237"/>
      <c r="O23" s="237"/>
      <c r="P23" s="237"/>
    </row>
    <row r="24" spans="1:16" ht="15" customHeight="1" outlineLevel="1" x14ac:dyDescent="0.35">
      <c r="A24" s="237"/>
      <c r="B24" s="263" t="s">
        <v>23</v>
      </c>
      <c r="C24" s="237"/>
      <c r="D24" s="237"/>
      <c r="E24" s="237"/>
      <c r="F24" s="237"/>
      <c r="G24" s="237"/>
      <c r="H24" s="237"/>
      <c r="I24" s="237"/>
      <c r="J24" s="237"/>
      <c r="K24" s="237"/>
      <c r="L24" s="237"/>
      <c r="M24" s="237"/>
      <c r="N24" s="237"/>
      <c r="O24" s="237"/>
      <c r="P24" s="237"/>
    </row>
    <row r="25" spans="1:16" ht="15" customHeight="1" outlineLevel="1" x14ac:dyDescent="0.35">
      <c r="A25" s="237"/>
      <c r="B25" s="263"/>
      <c r="C25" s="237"/>
      <c r="D25" s="237"/>
      <c r="E25" s="237"/>
      <c r="F25" s="237"/>
      <c r="G25" s="237"/>
      <c r="H25" s="237"/>
      <c r="I25" s="237"/>
      <c r="J25" s="237"/>
      <c r="K25" s="237"/>
      <c r="L25" s="237"/>
      <c r="M25" s="237"/>
      <c r="N25" s="237"/>
      <c r="O25" s="237"/>
      <c r="P25" s="237"/>
    </row>
    <row r="26" spans="1:16" ht="15" customHeight="1" outlineLevel="1" x14ac:dyDescent="0.35">
      <c r="A26" s="237"/>
      <c r="B26" s="264" t="s">
        <v>24</v>
      </c>
      <c r="E26" s="265"/>
      <c r="F26" s="266"/>
      <c r="G26" s="409" t="s">
        <v>112</v>
      </c>
      <c r="H26" s="409"/>
      <c r="I26" s="409"/>
      <c r="J26" s="409"/>
      <c r="K26" s="409"/>
      <c r="L26" s="409"/>
      <c r="M26" s="237"/>
      <c r="N26" s="237"/>
      <c r="O26" s="237"/>
      <c r="P26" s="237"/>
    </row>
    <row r="27" spans="1:16" ht="15" customHeight="1" outlineLevel="1" x14ac:dyDescent="0.35">
      <c r="A27" s="237"/>
      <c r="B27" s="267" t="s">
        <v>25</v>
      </c>
      <c r="C27" s="268"/>
      <c r="D27" s="268" t="s">
        <v>26</v>
      </c>
      <c r="E27" s="269" t="s">
        <v>27</v>
      </c>
      <c r="F27" s="270"/>
      <c r="G27" s="270"/>
      <c r="H27" s="270"/>
      <c r="I27" s="270"/>
      <c r="J27" s="270"/>
      <c r="K27" s="270"/>
      <c r="L27" s="270"/>
      <c r="M27" s="237"/>
      <c r="N27" s="237"/>
      <c r="O27" s="237"/>
      <c r="P27" s="237"/>
    </row>
    <row r="28" spans="1:16" ht="42.75" customHeight="1" outlineLevel="1" x14ac:dyDescent="0.35">
      <c r="A28" s="237"/>
      <c r="B28" s="271" t="s">
        <v>28</v>
      </c>
      <c r="C28" s="272" t="s">
        <v>29</v>
      </c>
      <c r="D28" s="272" t="s">
        <v>30</v>
      </c>
      <c r="E28" s="273" t="s">
        <v>30</v>
      </c>
      <c r="F28" s="274" t="s">
        <v>31</v>
      </c>
      <c r="G28" s="274"/>
      <c r="H28" s="274" t="s">
        <v>32</v>
      </c>
      <c r="I28" s="274" t="s">
        <v>33</v>
      </c>
      <c r="J28" s="274" t="s">
        <v>34</v>
      </c>
      <c r="K28" s="274" t="s">
        <v>35</v>
      </c>
      <c r="L28" s="275" t="s">
        <v>36</v>
      </c>
      <c r="M28" s="237"/>
      <c r="N28" s="237"/>
      <c r="O28" s="237"/>
      <c r="P28" s="237"/>
    </row>
    <row r="29" spans="1:16" ht="15" customHeight="1" outlineLevel="1" x14ac:dyDescent="0.35">
      <c r="A29" s="237"/>
      <c r="B29" s="61" t="s">
        <v>37</v>
      </c>
      <c r="C29" s="276" t="s">
        <v>38</v>
      </c>
      <c r="D29" s="276">
        <v>4006</v>
      </c>
      <c r="E29" s="277">
        <v>4705</v>
      </c>
      <c r="F29" s="64">
        <v>0</v>
      </c>
      <c r="G29" s="65"/>
      <c r="H29" s="64">
        <v>63965726.831952386</v>
      </c>
      <c r="I29" s="64">
        <v>5158582589.6031418</v>
      </c>
      <c r="J29" s="66">
        <f t="shared" ref="J29:J39" si="0">+$G$17/1000</f>
        <v>6.4401033250655992E-2</v>
      </c>
      <c r="K29" s="66">
        <f t="shared" ref="K29:K39" si="1">+$H$20/1000</f>
        <v>0.107504347807584</v>
      </c>
      <c r="L29" s="278">
        <f t="shared" ref="L29:L39" si="2">(+F29+H29)*J29+(I29*K29)</f>
        <v>558689515.80745053</v>
      </c>
      <c r="M29" s="237"/>
      <c r="N29" s="279"/>
      <c r="O29" s="280"/>
      <c r="P29" s="280"/>
    </row>
    <row r="30" spans="1:16" ht="15" customHeight="1" outlineLevel="1" x14ac:dyDescent="0.35">
      <c r="A30" s="237"/>
      <c r="B30" s="61" t="s">
        <v>39</v>
      </c>
      <c r="C30" s="276" t="s">
        <v>38</v>
      </c>
      <c r="D30" s="276">
        <v>4006</v>
      </c>
      <c r="E30" s="277">
        <v>4705</v>
      </c>
      <c r="F30" s="64">
        <v>0</v>
      </c>
      <c r="G30" s="65"/>
      <c r="H30" s="64">
        <v>447727.69563463755</v>
      </c>
      <c r="I30" s="64">
        <v>331498833.77842283</v>
      </c>
      <c r="J30" s="66">
        <f t="shared" si="0"/>
        <v>6.4401033250655992E-2</v>
      </c>
      <c r="K30" s="66">
        <f t="shared" si="1"/>
        <v>0.107504347807584</v>
      </c>
      <c r="L30" s="278">
        <f t="shared" si="2"/>
        <v>35666400.050537847</v>
      </c>
      <c r="M30" s="237"/>
      <c r="N30" s="279"/>
      <c r="O30" s="280"/>
      <c r="P30" s="280"/>
    </row>
    <row r="31" spans="1:16" ht="15" customHeight="1" outlineLevel="1" x14ac:dyDescent="0.35">
      <c r="A31" s="237"/>
      <c r="B31" s="61" t="s">
        <v>40</v>
      </c>
      <c r="C31" s="276" t="s">
        <v>38</v>
      </c>
      <c r="D31" s="276">
        <v>4010</v>
      </c>
      <c r="E31" s="277">
        <v>4705</v>
      </c>
      <c r="F31" s="64">
        <v>304612.75451854989</v>
      </c>
      <c r="G31" s="65"/>
      <c r="H31" s="64">
        <v>317887097.63702804</v>
      </c>
      <c r="I31" s="64">
        <v>2039045805.7347302</v>
      </c>
      <c r="J31" s="66">
        <f t="shared" si="0"/>
        <v>6.4401033250655992E-2</v>
      </c>
      <c r="K31" s="66">
        <f t="shared" si="1"/>
        <v>0.107504347807584</v>
      </c>
      <c r="L31" s="278">
        <f t="shared" si="2"/>
        <v>239698164.41631088</v>
      </c>
      <c r="M31" s="237"/>
      <c r="N31" s="279"/>
      <c r="O31" s="280"/>
      <c r="P31" s="280"/>
    </row>
    <row r="32" spans="1:16" ht="15" customHeight="1" outlineLevel="1" x14ac:dyDescent="0.35">
      <c r="A32" s="237"/>
      <c r="B32" s="61" t="s">
        <v>41</v>
      </c>
      <c r="C32" s="276" t="s">
        <v>38</v>
      </c>
      <c r="D32" s="276">
        <v>4035</v>
      </c>
      <c r="E32" s="277">
        <v>4705</v>
      </c>
      <c r="F32" s="64">
        <v>672783371.38946557</v>
      </c>
      <c r="G32" s="65"/>
      <c r="H32" s="64">
        <v>5433170575.6617231</v>
      </c>
      <c r="I32" s="64">
        <v>3168911225.7803173</v>
      </c>
      <c r="J32" s="66">
        <f t="shared" si="0"/>
        <v>6.4401033250655992E-2</v>
      </c>
      <c r="K32" s="66">
        <f t="shared" si="1"/>
        <v>0.107504347807584</v>
      </c>
      <c r="L32" s="278">
        <f t="shared" si="2"/>
        <v>733901477.75866234</v>
      </c>
      <c r="M32" s="237"/>
      <c r="N32" s="279"/>
      <c r="O32" s="280"/>
      <c r="P32" s="280"/>
    </row>
    <row r="33" spans="1:16" ht="15" customHeight="1" outlineLevel="1" x14ac:dyDescent="0.35">
      <c r="A33" s="237"/>
      <c r="B33" s="61" t="s">
        <v>42</v>
      </c>
      <c r="C33" s="276" t="s">
        <v>38</v>
      </c>
      <c r="D33" s="276">
        <v>4035</v>
      </c>
      <c r="E33" s="277">
        <v>4705</v>
      </c>
      <c r="F33" s="64">
        <v>3540662711.4400263</v>
      </c>
      <c r="G33" s="65"/>
      <c r="H33" s="64">
        <v>703326085.13131309</v>
      </c>
      <c r="I33" s="64">
        <v>115656584.06618753</v>
      </c>
      <c r="J33" s="66">
        <f t="shared" si="0"/>
        <v>6.4401033250655992E-2</v>
      </c>
      <c r="K33" s="66">
        <f t="shared" si="1"/>
        <v>0.107504347807584</v>
      </c>
      <c r="L33" s="278">
        <f t="shared" si="2"/>
        <v>285750849.24309087</v>
      </c>
      <c r="M33" s="237"/>
      <c r="N33" s="279"/>
      <c r="O33" s="280"/>
      <c r="P33" s="280"/>
    </row>
    <row r="34" spans="1:16" ht="15" customHeight="1" outlineLevel="1" x14ac:dyDescent="0.35">
      <c r="A34" s="237"/>
      <c r="B34" s="61" t="s">
        <v>43</v>
      </c>
      <c r="C34" s="276" t="s">
        <v>38</v>
      </c>
      <c r="D34" s="276">
        <v>4020</v>
      </c>
      <c r="E34" s="277">
        <v>4705</v>
      </c>
      <c r="F34" s="64">
        <v>1588377420.123358</v>
      </c>
      <c r="G34" s="65"/>
      <c r="H34" s="64">
        <v>212729159.51440361</v>
      </c>
      <c r="I34" s="64">
        <v>3.1550738578006152E-2</v>
      </c>
      <c r="J34" s="66">
        <f t="shared" si="0"/>
        <v>6.4401033250655992E-2</v>
      </c>
      <c r="K34" s="66">
        <f t="shared" si="1"/>
        <v>0.107504347807584</v>
      </c>
      <c r="L34" s="278">
        <f t="shared" si="2"/>
        <v>115993124.72661862</v>
      </c>
      <c r="M34" s="237"/>
      <c r="N34" s="279"/>
      <c r="O34" s="280"/>
      <c r="P34" s="280"/>
    </row>
    <row r="35" spans="1:16" ht="15" customHeight="1" outlineLevel="1" x14ac:dyDescent="0.35">
      <c r="A35" s="237"/>
      <c r="B35" s="61" t="s">
        <v>44</v>
      </c>
      <c r="C35" s="276" t="s">
        <v>38</v>
      </c>
      <c r="D35" s="276">
        <v>4025</v>
      </c>
      <c r="E35" s="277">
        <v>4705</v>
      </c>
      <c r="F35" s="64">
        <v>0</v>
      </c>
      <c r="G35" s="65"/>
      <c r="H35" s="64">
        <v>107818615.36509365</v>
      </c>
      <c r="I35" s="64">
        <v>0</v>
      </c>
      <c r="J35" s="66">
        <f t="shared" si="0"/>
        <v>6.4401033250655992E-2</v>
      </c>
      <c r="K35" s="66">
        <f t="shared" si="1"/>
        <v>0.107504347807584</v>
      </c>
      <c r="L35" s="278">
        <f t="shared" si="2"/>
        <v>6943630.2331670849</v>
      </c>
      <c r="M35" s="237"/>
      <c r="N35" s="279"/>
      <c r="O35" s="280"/>
      <c r="P35" s="280"/>
    </row>
    <row r="36" spans="1:16" ht="15" customHeight="1" outlineLevel="1" x14ac:dyDescent="0.35">
      <c r="A36" s="237"/>
      <c r="B36" s="61" t="s">
        <v>45</v>
      </c>
      <c r="C36" s="276" t="s">
        <v>38</v>
      </c>
      <c r="D36" s="276">
        <v>4025</v>
      </c>
      <c r="E36" s="277">
        <v>4705</v>
      </c>
      <c r="F36" s="64">
        <v>0</v>
      </c>
      <c r="G36" s="65"/>
      <c r="H36" s="64">
        <v>27687.097221233682</v>
      </c>
      <c r="I36" s="64">
        <v>43635484.100428723</v>
      </c>
      <c r="J36" s="66">
        <f t="shared" si="0"/>
        <v>6.4401033250655992E-2</v>
      </c>
      <c r="K36" s="66">
        <f t="shared" si="1"/>
        <v>0.107504347807584</v>
      </c>
      <c r="L36" s="278">
        <f t="shared" si="2"/>
        <v>4692787.3371535502</v>
      </c>
      <c r="M36" s="237"/>
      <c r="N36" s="279"/>
      <c r="O36" s="280"/>
      <c r="P36" s="280"/>
    </row>
    <row r="37" spans="1:16" ht="15" customHeight="1" outlineLevel="1" x14ac:dyDescent="0.35">
      <c r="A37" s="237"/>
      <c r="B37" s="61"/>
      <c r="C37" s="276" t="s">
        <v>38</v>
      </c>
      <c r="D37" s="276">
        <v>4025</v>
      </c>
      <c r="E37" s="277">
        <v>4705</v>
      </c>
      <c r="F37" s="64"/>
      <c r="G37" s="65"/>
      <c r="H37" s="64"/>
      <c r="I37" s="64"/>
      <c r="J37" s="66">
        <f t="shared" si="0"/>
        <v>6.4401033250655992E-2</v>
      </c>
      <c r="K37" s="66">
        <f t="shared" si="1"/>
        <v>0.107504347807584</v>
      </c>
      <c r="L37" s="278">
        <f t="shared" si="2"/>
        <v>0</v>
      </c>
      <c r="M37" s="237"/>
      <c r="N37" s="279"/>
      <c r="O37" s="280"/>
      <c r="P37" s="280"/>
    </row>
    <row r="38" spans="1:16" ht="15" customHeight="1" outlineLevel="1" x14ac:dyDescent="0.35">
      <c r="A38" s="237"/>
      <c r="B38" s="61"/>
      <c r="C38" s="276" t="s">
        <v>38</v>
      </c>
      <c r="D38" s="276">
        <v>4025</v>
      </c>
      <c r="E38" s="277">
        <v>4705</v>
      </c>
      <c r="F38" s="64"/>
      <c r="G38" s="65"/>
      <c r="H38" s="64"/>
      <c r="I38" s="64"/>
      <c r="J38" s="66">
        <f t="shared" si="0"/>
        <v>6.4401033250655992E-2</v>
      </c>
      <c r="K38" s="66">
        <f t="shared" si="1"/>
        <v>0.107504347807584</v>
      </c>
      <c r="L38" s="278">
        <f t="shared" si="2"/>
        <v>0</v>
      </c>
      <c r="M38" s="237"/>
      <c r="N38" s="279"/>
      <c r="O38" s="280"/>
      <c r="P38" s="280"/>
    </row>
    <row r="39" spans="1:16" ht="15" customHeight="1" outlineLevel="1" x14ac:dyDescent="0.35">
      <c r="A39" s="237"/>
      <c r="B39" s="61"/>
      <c r="C39" s="276" t="s">
        <v>38</v>
      </c>
      <c r="D39" s="276">
        <v>4025</v>
      </c>
      <c r="E39" s="277">
        <v>4705</v>
      </c>
      <c r="F39" s="64"/>
      <c r="G39" s="65"/>
      <c r="H39" s="64"/>
      <c r="I39" s="64"/>
      <c r="J39" s="66">
        <f t="shared" si="0"/>
        <v>6.4401033250655992E-2</v>
      </c>
      <c r="K39" s="66">
        <f t="shared" si="1"/>
        <v>0.107504347807584</v>
      </c>
      <c r="L39" s="278">
        <f t="shared" si="2"/>
        <v>0</v>
      </c>
      <c r="M39" s="237"/>
      <c r="N39" s="279"/>
      <c r="O39" s="280"/>
      <c r="P39" s="280"/>
    </row>
    <row r="40" spans="1:16" ht="15" customHeight="1" outlineLevel="1" x14ac:dyDescent="0.35">
      <c r="A40" s="237"/>
      <c r="B40" s="281" t="s">
        <v>46</v>
      </c>
      <c r="C40" s="282"/>
      <c r="D40" s="283"/>
      <c r="E40" s="284"/>
      <c r="F40" s="285">
        <f>SUM(F29:F39)</f>
        <v>5802128115.7073679</v>
      </c>
      <c r="G40" s="75"/>
      <c r="H40" s="285">
        <f>SUM(H29:H39)</f>
        <v>6839372674.9343691</v>
      </c>
      <c r="I40" s="285">
        <f>SUM(I29:I39)</f>
        <v>10857330523.09478</v>
      </c>
      <c r="J40" s="286"/>
      <c r="K40" s="285"/>
      <c r="L40" s="287">
        <f>SUM(L29:L39)</f>
        <v>1981335949.5729916</v>
      </c>
      <c r="M40" s="237"/>
      <c r="N40" s="279"/>
      <c r="O40" s="280"/>
      <c r="P40" s="280"/>
    </row>
    <row r="41" spans="1:16" ht="15" customHeight="1" outlineLevel="1" x14ac:dyDescent="0.35">
      <c r="A41" s="237"/>
      <c r="B41" s="263"/>
      <c r="C41" s="237"/>
      <c r="D41" s="237"/>
      <c r="E41" s="237"/>
      <c r="F41" s="288"/>
      <c r="G41" s="237"/>
      <c r="H41" s="79"/>
      <c r="I41" s="237"/>
      <c r="J41" s="237"/>
      <c r="K41" s="237"/>
      <c r="L41" s="237"/>
      <c r="M41" s="237"/>
      <c r="N41" s="237"/>
      <c r="O41" s="237"/>
      <c r="P41" s="237"/>
    </row>
    <row r="42" spans="1:16" ht="15" customHeight="1" outlineLevel="1" x14ac:dyDescent="0.35">
      <c r="A42" s="237"/>
      <c r="B42" s="250"/>
      <c r="C42" s="237"/>
      <c r="D42" s="237"/>
      <c r="E42" s="237"/>
      <c r="F42" s="289"/>
      <c r="G42" s="289"/>
      <c r="H42" s="237"/>
      <c r="I42" s="237"/>
      <c r="J42" s="237"/>
      <c r="K42" s="237"/>
      <c r="L42" s="237"/>
      <c r="M42" s="237"/>
      <c r="N42" s="237"/>
      <c r="O42" s="237"/>
      <c r="P42" s="237"/>
    </row>
    <row r="43" spans="1:16" ht="15.75" customHeight="1" outlineLevel="1" x14ac:dyDescent="0.35">
      <c r="A43" s="237"/>
      <c r="B43" s="264" t="s">
        <v>47</v>
      </c>
      <c r="E43" s="265"/>
      <c r="F43" s="290"/>
      <c r="G43" s="409">
        <v>2028</v>
      </c>
      <c r="H43" s="409"/>
      <c r="I43" s="409"/>
      <c r="J43" s="409"/>
      <c r="K43" s="409"/>
      <c r="L43" s="409"/>
      <c r="M43" s="237"/>
      <c r="N43" s="237"/>
      <c r="O43" s="237"/>
      <c r="P43" s="237"/>
    </row>
    <row r="44" spans="1:16" ht="15" customHeight="1" outlineLevel="1" x14ac:dyDescent="0.35">
      <c r="A44" s="237"/>
      <c r="B44" s="267" t="s">
        <v>25</v>
      </c>
      <c r="C44" s="272"/>
      <c r="D44" s="268" t="s">
        <v>26</v>
      </c>
      <c r="E44" s="269" t="s">
        <v>27</v>
      </c>
      <c r="F44" s="291"/>
      <c r="G44" s="292" t="s">
        <v>48</v>
      </c>
      <c r="H44" s="293"/>
      <c r="I44" s="293"/>
      <c r="J44" s="294"/>
      <c r="K44" s="295" t="s">
        <v>49</v>
      </c>
      <c r="L44" s="296" t="s">
        <v>36</v>
      </c>
      <c r="M44" s="237"/>
      <c r="N44" s="237"/>
      <c r="O44" s="237"/>
      <c r="P44" s="237"/>
    </row>
    <row r="45" spans="1:16" ht="15" customHeight="1" outlineLevel="1" x14ac:dyDescent="0.35">
      <c r="A45" s="237"/>
      <c r="B45" s="61" t="str">
        <f>+B31</f>
        <v>GS&lt;50 kW</v>
      </c>
      <c r="C45" s="276"/>
      <c r="D45" s="276">
        <f>+D32</f>
        <v>4035</v>
      </c>
      <c r="E45" s="277">
        <v>4707</v>
      </c>
      <c r="F45" s="297"/>
      <c r="G45" s="90">
        <f>F31</f>
        <v>304612.75451854989</v>
      </c>
      <c r="H45" s="293"/>
      <c r="I45" s="293"/>
      <c r="J45" s="91"/>
      <c r="K45" s="92">
        <v>6.1718116898880002E-2</v>
      </c>
      <c r="L45" s="298">
        <f>+K45*G45</f>
        <v>18800.1255922657</v>
      </c>
      <c r="M45" s="237"/>
      <c r="N45" s="299"/>
      <c r="O45" s="237"/>
      <c r="P45" s="237"/>
    </row>
    <row r="46" spans="1:16" ht="15" customHeight="1" outlineLevel="1" x14ac:dyDescent="0.35">
      <c r="A46" s="237"/>
      <c r="B46" s="61" t="str">
        <f t="shared" ref="B46:B48" si="3">+B32</f>
        <v>GS 50-999 kW</v>
      </c>
      <c r="C46" s="276"/>
      <c r="D46" s="276">
        <f>+D33</f>
        <v>4035</v>
      </c>
      <c r="E46" s="277">
        <v>4707</v>
      </c>
      <c r="F46" s="297"/>
      <c r="G46" s="90">
        <f t="shared" ref="G46:G48" si="4">F32</f>
        <v>672783371.38946557</v>
      </c>
      <c r="H46" s="293"/>
      <c r="I46" s="293"/>
      <c r="J46" s="91"/>
      <c r="K46" s="92">
        <f>+K45</f>
        <v>6.1718116898880002E-2</v>
      </c>
      <c r="L46" s="298">
        <f>+K46*G46</f>
        <v>41522922.763037637</v>
      </c>
      <c r="M46" s="237"/>
      <c r="N46" s="299"/>
      <c r="O46" s="237"/>
      <c r="P46" s="237"/>
    </row>
    <row r="47" spans="1:16" ht="15" customHeight="1" outlineLevel="1" x14ac:dyDescent="0.35">
      <c r="A47" s="237"/>
      <c r="B47" s="61" t="str">
        <f t="shared" si="3"/>
        <v>GS 1,000-4,999 kW</v>
      </c>
      <c r="C47" s="276"/>
      <c r="D47" s="276">
        <f>+D34</f>
        <v>4020</v>
      </c>
      <c r="E47" s="277">
        <v>4707</v>
      </c>
      <c r="F47" s="297"/>
      <c r="G47" s="90">
        <f t="shared" si="4"/>
        <v>3540662711.4400263</v>
      </c>
      <c r="H47" s="293"/>
      <c r="I47" s="293"/>
      <c r="J47" s="91"/>
      <c r="K47" s="92">
        <f>+K46</f>
        <v>6.1718116898880002E-2</v>
      </c>
      <c r="L47" s="298">
        <f>+K47*G47</f>
        <v>218523035.12416098</v>
      </c>
      <c r="M47" s="237"/>
      <c r="N47" s="299"/>
      <c r="O47" s="237"/>
      <c r="P47" s="237"/>
    </row>
    <row r="48" spans="1:16" ht="15" customHeight="1" outlineLevel="1" x14ac:dyDescent="0.35">
      <c r="A48" s="237"/>
      <c r="B48" s="61" t="str">
        <f t="shared" si="3"/>
        <v>Large User</v>
      </c>
      <c r="C48" s="276"/>
      <c r="D48" s="276">
        <v>4010</v>
      </c>
      <c r="E48" s="277">
        <v>4707</v>
      </c>
      <c r="F48" s="297"/>
      <c r="G48" s="90">
        <f t="shared" si="4"/>
        <v>1588377420.123358</v>
      </c>
      <c r="H48" s="293"/>
      <c r="I48" s="293"/>
      <c r="J48" s="91"/>
      <c r="K48" s="92">
        <f>+K47</f>
        <v>6.1718116898880002E-2</v>
      </c>
      <c r="L48" s="298">
        <f>+K48*G48</f>
        <v>98031663.294714838</v>
      </c>
      <c r="M48" s="237"/>
      <c r="N48" s="237"/>
      <c r="O48" s="237"/>
      <c r="P48" s="237"/>
    </row>
    <row r="49" spans="1:16" ht="15" customHeight="1" outlineLevel="1" x14ac:dyDescent="0.35">
      <c r="A49" s="237"/>
      <c r="B49" s="61"/>
      <c r="C49" s="276"/>
      <c r="D49" s="276">
        <v>4010</v>
      </c>
      <c r="E49" s="277">
        <v>4707</v>
      </c>
      <c r="F49" s="297"/>
      <c r="G49" s="90"/>
      <c r="H49" s="293"/>
      <c r="I49" s="293"/>
      <c r="J49" s="95"/>
      <c r="K49" s="61"/>
      <c r="L49" s="298">
        <f>+K49*G49</f>
        <v>0</v>
      </c>
      <c r="M49" s="237"/>
      <c r="N49" s="237"/>
      <c r="O49" s="237"/>
      <c r="P49" s="237"/>
    </row>
    <row r="50" spans="1:16" ht="15" customHeight="1" outlineLevel="1" x14ac:dyDescent="0.35">
      <c r="A50" s="237"/>
      <c r="F50" s="300">
        <f>+F45+F46</f>
        <v>0</v>
      </c>
      <c r="G50" s="301">
        <f>SUM(G45:G49)</f>
        <v>5802128115.7073679</v>
      </c>
      <c r="H50" s="293"/>
      <c r="I50" s="293"/>
      <c r="J50" s="302"/>
      <c r="K50" s="303"/>
      <c r="L50" s="304">
        <f>SUM(L45:L49)</f>
        <v>358096421.30750573</v>
      </c>
      <c r="M50" s="237"/>
      <c r="N50" s="237"/>
      <c r="O50" s="237"/>
      <c r="P50" s="237"/>
    </row>
    <row r="51" spans="1:16" ht="15" customHeight="1" outlineLevel="1" x14ac:dyDescent="0.35">
      <c r="A51" s="237"/>
      <c r="B51" s="237"/>
      <c r="C51" s="237"/>
      <c r="D51" s="237"/>
      <c r="E51" s="237"/>
      <c r="F51" s="237"/>
      <c r="G51" s="237"/>
      <c r="H51" s="237"/>
      <c r="I51" s="237"/>
      <c r="J51" s="237"/>
      <c r="K51" s="237"/>
      <c r="L51" s="237"/>
      <c r="M51" s="237"/>
      <c r="N51" s="237"/>
      <c r="O51" s="237"/>
      <c r="P51" s="237"/>
    </row>
    <row r="52" spans="1:16" ht="15.75" customHeight="1" outlineLevel="1" x14ac:dyDescent="0.35">
      <c r="B52" s="264" t="s">
        <v>50</v>
      </c>
      <c r="E52" s="265"/>
      <c r="F52" s="266"/>
      <c r="G52" s="409">
        <f>G43</f>
        <v>2028</v>
      </c>
      <c r="H52" s="409"/>
      <c r="I52" s="409"/>
      <c r="J52" s="409"/>
      <c r="K52" s="409"/>
      <c r="L52" s="409"/>
    </row>
    <row r="53" spans="1:16" ht="15" customHeight="1" outlineLevel="1" x14ac:dyDescent="0.35">
      <c r="A53" s="305"/>
      <c r="B53" s="267" t="s">
        <v>25</v>
      </c>
      <c r="C53" s="268"/>
      <c r="D53" s="268" t="s">
        <v>26</v>
      </c>
      <c r="E53" s="269" t="s">
        <v>27</v>
      </c>
      <c r="F53" s="270"/>
      <c r="G53" s="270"/>
      <c r="H53" s="270"/>
      <c r="I53" s="270"/>
      <c r="J53" s="270"/>
      <c r="K53" s="270"/>
      <c r="L53" s="275" t="s">
        <v>36</v>
      </c>
      <c r="M53" s="305"/>
      <c r="N53" s="305"/>
      <c r="O53" s="305"/>
      <c r="P53" s="305"/>
    </row>
    <row r="54" spans="1:16" ht="30.75" customHeight="1" outlineLevel="1" x14ac:dyDescent="0.35">
      <c r="B54" s="271" t="s">
        <v>28</v>
      </c>
      <c r="C54" s="272" t="s">
        <v>29</v>
      </c>
      <c r="D54" s="272" t="s">
        <v>30</v>
      </c>
      <c r="E54" s="273" t="s">
        <v>30</v>
      </c>
      <c r="F54" s="306"/>
      <c r="G54" s="306"/>
      <c r="H54" s="274" t="s">
        <v>51</v>
      </c>
      <c r="I54" s="307"/>
      <c r="J54" s="307"/>
      <c r="K54" s="306" t="s">
        <v>52</v>
      </c>
    </row>
    <row r="55" spans="1:16" ht="15" customHeight="1" outlineLevel="1" x14ac:dyDescent="0.35">
      <c r="B55" s="308" t="str">
        <f>IF(B29=0,"",B29)</f>
        <v>Residential</v>
      </c>
      <c r="C55" s="276" t="s">
        <v>38</v>
      </c>
      <c r="D55" s="276">
        <f t="shared" ref="D55:D62" si="5">+D29</f>
        <v>4006</v>
      </c>
      <c r="E55" s="276">
        <v>4707</v>
      </c>
      <c r="F55" s="309"/>
      <c r="G55" s="309"/>
      <c r="H55" s="310">
        <f>+H29</f>
        <v>63965726.831952386</v>
      </c>
      <c r="I55" s="309"/>
      <c r="J55" s="309"/>
      <c r="K55" s="108">
        <f>+$G$18/1000</f>
        <v>4.3103314556928E-2</v>
      </c>
      <c r="L55" s="278">
        <f t="shared" ref="L55:L65" si="6">+K55*H55</f>
        <v>2757134.8445001733</v>
      </c>
    </row>
    <row r="56" spans="1:16" ht="15" customHeight="1" outlineLevel="1" x14ac:dyDescent="0.35">
      <c r="B56" s="308" t="str">
        <f t="shared" ref="B56:B65" si="7">IF(B30=0,"",B30)</f>
        <v>CSMUR</v>
      </c>
      <c r="C56" s="276" t="s">
        <v>38</v>
      </c>
      <c r="D56" s="276">
        <f t="shared" si="5"/>
        <v>4006</v>
      </c>
      <c r="E56" s="276">
        <v>4707</v>
      </c>
      <c r="F56" s="309"/>
      <c r="G56" s="309"/>
      <c r="H56" s="310">
        <f t="shared" ref="H56:H63" si="8">+H30</f>
        <v>447727.69563463755</v>
      </c>
      <c r="I56" s="309"/>
      <c r="J56" s="309"/>
      <c r="K56" s="108">
        <f>+$G$18/1000</f>
        <v>4.3103314556928E-2</v>
      </c>
      <c r="L56" s="278">
        <f t="shared" si="6"/>
        <v>19298.547700788302</v>
      </c>
    </row>
    <row r="57" spans="1:16" ht="15" customHeight="1" outlineLevel="1" x14ac:dyDescent="0.35">
      <c r="B57" s="308" t="str">
        <f t="shared" si="7"/>
        <v>GS&lt;50 kW</v>
      </c>
      <c r="C57" s="276" t="s">
        <v>38</v>
      </c>
      <c r="D57" s="276">
        <f t="shared" si="5"/>
        <v>4010</v>
      </c>
      <c r="E57" s="276">
        <v>4707</v>
      </c>
      <c r="F57" s="309"/>
      <c r="G57" s="309"/>
      <c r="H57" s="310">
        <f>+H31</f>
        <v>317887097.63702804</v>
      </c>
      <c r="I57" s="309"/>
      <c r="J57" s="309"/>
      <c r="K57" s="108">
        <f>+$G$18/1000</f>
        <v>4.3103314556928E-2</v>
      </c>
      <c r="L57" s="278">
        <f>+K57*H57</f>
        <v>13701987.563037703</v>
      </c>
    </row>
    <row r="58" spans="1:16" ht="15" customHeight="1" outlineLevel="1" x14ac:dyDescent="0.35">
      <c r="B58" s="308" t="str">
        <f>IF(B32=0,"",B32)</f>
        <v>GS 50-999 kW</v>
      </c>
      <c r="C58" s="276" t="s">
        <v>38</v>
      </c>
      <c r="D58" s="276">
        <f t="shared" si="5"/>
        <v>4035</v>
      </c>
      <c r="E58" s="276">
        <v>4707</v>
      </c>
      <c r="F58" s="309"/>
      <c r="G58" s="309"/>
      <c r="H58" s="310">
        <f t="shared" si="8"/>
        <v>5433170575.6617231</v>
      </c>
      <c r="I58" s="309"/>
      <c r="J58" s="309"/>
      <c r="K58" s="108">
        <f t="shared" ref="K58:K65" si="9">+$G$18/1000</f>
        <v>4.3103314556928E-2</v>
      </c>
      <c r="L58" s="278">
        <f t="shared" si="6"/>
        <v>234187660.36419284</v>
      </c>
    </row>
    <row r="59" spans="1:16" ht="15" customHeight="1" outlineLevel="1" x14ac:dyDescent="0.35">
      <c r="B59" s="308" t="str">
        <f>IF(B33=0,"",B33)</f>
        <v>GS 1,000-4,999 kW</v>
      </c>
      <c r="C59" s="276" t="s">
        <v>38</v>
      </c>
      <c r="D59" s="276">
        <f t="shared" si="5"/>
        <v>4035</v>
      </c>
      <c r="E59" s="276">
        <v>4707</v>
      </c>
      <c r="F59" s="309"/>
      <c r="G59" s="309"/>
      <c r="H59" s="310">
        <f>+H33</f>
        <v>703326085.13131309</v>
      </c>
      <c r="I59" s="309"/>
      <c r="J59" s="309"/>
      <c r="K59" s="108">
        <f>+$G$18/1000</f>
        <v>4.3103314556928E-2</v>
      </c>
      <c r="L59" s="278">
        <f t="shared" si="6"/>
        <v>30315685.483507708</v>
      </c>
    </row>
    <row r="60" spans="1:16" ht="15" customHeight="1" outlineLevel="1" x14ac:dyDescent="0.35">
      <c r="B60" s="308" t="str">
        <f t="shared" si="7"/>
        <v>Large User</v>
      </c>
      <c r="C60" s="276" t="s">
        <v>38</v>
      </c>
      <c r="D60" s="276">
        <f t="shared" si="5"/>
        <v>4020</v>
      </c>
      <c r="E60" s="276">
        <v>4707</v>
      </c>
      <c r="F60" s="309"/>
      <c r="G60" s="309"/>
      <c r="H60" s="310">
        <f t="shared" si="8"/>
        <v>212729159.51440361</v>
      </c>
      <c r="I60" s="309"/>
      <c r="J60" s="309"/>
      <c r="K60" s="108">
        <f t="shared" si="9"/>
        <v>4.3103314556928E-2</v>
      </c>
      <c r="L60" s="278">
        <f t="shared" si="6"/>
        <v>9169331.8779802527</v>
      </c>
    </row>
    <row r="61" spans="1:16" ht="15" customHeight="1" outlineLevel="1" x14ac:dyDescent="0.35">
      <c r="B61" s="308" t="str">
        <f t="shared" si="7"/>
        <v>Streetlighting</v>
      </c>
      <c r="C61" s="276" t="s">
        <v>38</v>
      </c>
      <c r="D61" s="276">
        <f t="shared" si="5"/>
        <v>4025</v>
      </c>
      <c r="E61" s="276">
        <v>4707</v>
      </c>
      <c r="F61" s="309"/>
      <c r="G61" s="309"/>
      <c r="H61" s="310">
        <f t="shared" si="8"/>
        <v>107818615.36509365</v>
      </c>
      <c r="I61" s="309"/>
      <c r="J61" s="309"/>
      <c r="K61" s="108">
        <f t="shared" si="9"/>
        <v>4.3103314556928E-2</v>
      </c>
      <c r="L61" s="278">
        <f t="shared" si="6"/>
        <v>4647339.6931740623</v>
      </c>
    </row>
    <row r="62" spans="1:16" ht="15" customHeight="1" outlineLevel="1" x14ac:dyDescent="0.35">
      <c r="B62" s="308" t="str">
        <f>IF(B36=0,"",B36)</f>
        <v>USL</v>
      </c>
      <c r="C62" s="276" t="s">
        <v>38</v>
      </c>
      <c r="D62" s="276">
        <f t="shared" si="5"/>
        <v>4025</v>
      </c>
      <c r="E62" s="276">
        <v>4707</v>
      </c>
      <c r="F62" s="309"/>
      <c r="G62" s="309"/>
      <c r="H62" s="310">
        <f>+H36</f>
        <v>27687.097221233682</v>
      </c>
      <c r="I62" s="309"/>
      <c r="J62" s="309"/>
      <c r="K62" s="108">
        <f t="shared" si="9"/>
        <v>4.3103314556928E-2</v>
      </c>
      <c r="L62" s="278">
        <f t="shared" si="6"/>
        <v>1193.4056606950826</v>
      </c>
    </row>
    <row r="63" spans="1:16" ht="15" customHeight="1" outlineLevel="1" x14ac:dyDescent="0.35">
      <c r="B63" s="308" t="str">
        <f t="shared" si="7"/>
        <v/>
      </c>
      <c r="C63" s="276" t="s">
        <v>38</v>
      </c>
      <c r="D63" s="276">
        <v>4025</v>
      </c>
      <c r="E63" s="276">
        <v>4707</v>
      </c>
      <c r="F63" s="309"/>
      <c r="G63" s="309"/>
      <c r="H63" s="310">
        <f t="shared" si="8"/>
        <v>0</v>
      </c>
      <c r="I63" s="309"/>
      <c r="J63" s="309"/>
      <c r="K63" s="108">
        <f t="shared" si="9"/>
        <v>4.3103314556928E-2</v>
      </c>
      <c r="L63" s="278">
        <f t="shared" si="6"/>
        <v>0</v>
      </c>
    </row>
    <row r="64" spans="1:16" ht="15" customHeight="1" outlineLevel="1" x14ac:dyDescent="0.35">
      <c r="B64" s="308" t="str">
        <f t="shared" si="7"/>
        <v/>
      </c>
      <c r="C64" s="276" t="s">
        <v>38</v>
      </c>
      <c r="D64" s="276">
        <v>4025</v>
      </c>
      <c r="E64" s="276">
        <v>4707</v>
      </c>
      <c r="F64" s="309"/>
      <c r="G64" s="309"/>
      <c r="H64" s="310">
        <f>+H38</f>
        <v>0</v>
      </c>
      <c r="I64" s="309"/>
      <c r="J64" s="309"/>
      <c r="K64" s="108">
        <f t="shared" si="9"/>
        <v>4.3103314556928E-2</v>
      </c>
      <c r="L64" s="278">
        <f>+K64*H64</f>
        <v>0</v>
      </c>
    </row>
    <row r="65" spans="1:16" ht="15" customHeight="1" outlineLevel="1" x14ac:dyDescent="0.35">
      <c r="B65" s="308" t="str">
        <f t="shared" si="7"/>
        <v/>
      </c>
      <c r="C65" s="276" t="s">
        <v>38</v>
      </c>
      <c r="D65" s="276">
        <v>4025</v>
      </c>
      <c r="E65" s="276">
        <v>4707</v>
      </c>
      <c r="F65" s="309"/>
      <c r="G65" s="309"/>
      <c r="H65" s="310">
        <f>+H39</f>
        <v>0</v>
      </c>
      <c r="I65" s="309"/>
      <c r="J65" s="309"/>
      <c r="K65" s="108">
        <f t="shared" si="9"/>
        <v>4.3103314556928E-2</v>
      </c>
      <c r="L65" s="278">
        <f t="shared" si="6"/>
        <v>0</v>
      </c>
    </row>
    <row r="66" spans="1:16" ht="15" customHeight="1" outlineLevel="1" x14ac:dyDescent="0.35">
      <c r="B66" s="308" t="s">
        <v>53</v>
      </c>
      <c r="C66" s="272"/>
      <c r="D66" s="272"/>
      <c r="E66" s="273"/>
      <c r="F66" s="311"/>
      <c r="G66" s="311"/>
      <c r="H66" s="312">
        <f>SUM(H55:H65)</f>
        <v>6839372674.9343691</v>
      </c>
      <c r="I66" s="311"/>
      <c r="J66" s="311"/>
      <c r="K66" s="313"/>
      <c r="L66" s="287"/>
      <c r="P66" s="314"/>
    </row>
    <row r="67" spans="1:16" ht="15" customHeight="1" outlineLevel="1" x14ac:dyDescent="0.35">
      <c r="B67" s="267" t="s">
        <v>46</v>
      </c>
      <c r="C67" s="315"/>
      <c r="D67" s="268"/>
      <c r="E67" s="269"/>
      <c r="F67" s="316"/>
      <c r="G67" s="316"/>
      <c r="H67" s="316"/>
      <c r="I67" s="316"/>
      <c r="J67" s="316"/>
      <c r="K67" s="285"/>
      <c r="L67" s="317">
        <f>SUM(L55:L65)</f>
        <v>294799631.77975422</v>
      </c>
    </row>
    <row r="68" spans="1:16" ht="15" customHeight="1" outlineLevel="1" x14ac:dyDescent="0.35">
      <c r="B68" s="305"/>
      <c r="C68" s="318"/>
      <c r="D68" s="319"/>
      <c r="E68" s="319"/>
      <c r="F68" s="320"/>
      <c r="G68" s="320"/>
      <c r="H68" s="320"/>
      <c r="I68" s="320"/>
      <c r="J68" s="320"/>
      <c r="K68" s="320"/>
      <c r="L68" s="232"/>
    </row>
    <row r="69" spans="1:16" ht="15" customHeight="1" outlineLevel="1" x14ac:dyDescent="0.35">
      <c r="L69" s="321"/>
    </row>
    <row r="70" spans="1:16" ht="22.5" x14ac:dyDescent="0.9">
      <c r="A70" s="227" t="s">
        <v>54</v>
      </c>
      <c r="F70" s="128"/>
      <c r="G70" s="128"/>
      <c r="H70" s="128"/>
      <c r="I70" s="128"/>
      <c r="J70" s="128"/>
      <c r="K70" s="128"/>
    </row>
    <row r="71" spans="1:16" x14ac:dyDescent="0.35">
      <c r="A71" s="227" t="s">
        <v>55</v>
      </c>
      <c r="G71" s="322"/>
      <c r="H71" s="322"/>
      <c r="I71" s="322"/>
      <c r="J71" s="322"/>
      <c r="K71" s="322"/>
    </row>
    <row r="72" spans="1:16" x14ac:dyDescent="0.35">
      <c r="A72" s="227" t="s">
        <v>56</v>
      </c>
    </row>
  </sheetData>
  <mergeCells count="8">
    <mergeCell ref="G43:L43"/>
    <mergeCell ref="G52:L52"/>
    <mergeCell ref="B4:I6"/>
    <mergeCell ref="C17:E17"/>
    <mergeCell ref="C18:E18"/>
    <mergeCell ref="C19:E19"/>
    <mergeCell ref="C20:E20"/>
    <mergeCell ref="G26:L26"/>
  </mergeCells>
  <conditionalFormatting sqref="B1">
    <cfRule type="expression" dxfId="1" priority="1" stopIfTrue="1">
      <formula>LEFT($C1,6)="Macros"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F9B3-FE55-483F-8065-75411A63EA95}">
  <sheetPr>
    <pageSetUpPr fitToPage="1"/>
  </sheetPr>
  <dimension ref="A1:L186"/>
  <sheetViews>
    <sheetView showGridLines="0" zoomScale="102" workbookViewId="0">
      <selection activeCell="A2" sqref="A2"/>
    </sheetView>
  </sheetViews>
  <sheetFormatPr defaultColWidth="9.08984375" defaultRowHeight="14.5" x14ac:dyDescent="0.35"/>
  <cols>
    <col min="1" max="1" width="37" style="227" customWidth="1"/>
    <col min="2" max="2" width="8" style="227" bestFit="1" customWidth="1"/>
    <col min="3" max="3" width="1.54296875" style="227" customWidth="1"/>
    <col min="4" max="4" width="23.08984375" style="227" bestFit="1" customWidth="1"/>
    <col min="5" max="5" width="16.90625" style="227" bestFit="1" customWidth="1"/>
    <col min="6" max="6" width="15.36328125" style="227" bestFit="1" customWidth="1"/>
    <col min="7" max="7" width="2.08984375" style="227" customWidth="1"/>
    <col min="8" max="8" width="19.08984375" style="227" customWidth="1"/>
    <col min="9" max="9" width="11.08984375" style="227" customWidth="1"/>
    <col min="10" max="10" width="14.36328125" style="227" bestFit="1" customWidth="1"/>
    <col min="11" max="11" width="16.08984375" style="227" bestFit="1" customWidth="1"/>
    <col min="12" max="12" width="12" style="227" bestFit="1" customWidth="1"/>
    <col min="13" max="16384" width="9.08984375" style="227"/>
  </cols>
  <sheetData>
    <row r="1" spans="1:11" ht="21" x14ac:dyDescent="0.5">
      <c r="A1" s="417" t="s">
        <v>57</v>
      </c>
      <c r="B1" s="417"/>
      <c r="C1" s="417"/>
      <c r="D1" s="417"/>
      <c r="E1" s="417"/>
      <c r="F1" s="417"/>
      <c r="G1" s="417"/>
      <c r="H1" s="417"/>
      <c r="I1" s="417"/>
      <c r="J1" s="417"/>
    </row>
    <row r="2" spans="1:11" x14ac:dyDescent="0.35">
      <c r="A2" s="323"/>
      <c r="B2" s="323"/>
      <c r="C2" s="323"/>
      <c r="D2" s="323"/>
      <c r="E2" s="323"/>
      <c r="F2" s="323"/>
      <c r="G2" s="323"/>
      <c r="H2" s="323"/>
      <c r="I2" s="323"/>
      <c r="J2" s="230" t="s">
        <v>0</v>
      </c>
      <c r="K2" s="5" t="s">
        <v>89</v>
      </c>
    </row>
    <row r="3" spans="1:11" x14ac:dyDescent="0.35">
      <c r="A3" s="323"/>
      <c r="B3" s="323"/>
      <c r="C3" s="323"/>
      <c r="D3" s="323"/>
      <c r="E3" s="323"/>
      <c r="F3" s="323"/>
      <c r="G3" s="323"/>
      <c r="H3" s="323"/>
      <c r="I3" s="323"/>
      <c r="J3" s="230" t="s">
        <v>1</v>
      </c>
      <c r="K3" s="7" t="s">
        <v>90</v>
      </c>
    </row>
    <row r="4" spans="1:11" x14ac:dyDescent="0.35">
      <c r="A4" s="323"/>
      <c r="B4" s="323"/>
      <c r="C4" s="323"/>
      <c r="D4" s="323"/>
      <c r="E4" s="323"/>
      <c r="F4" s="323"/>
      <c r="G4" s="323"/>
      <c r="H4" s="323"/>
      <c r="I4" s="323"/>
      <c r="J4" s="230" t="s">
        <v>3</v>
      </c>
      <c r="K4" s="7">
        <v>3</v>
      </c>
    </row>
    <row r="5" spans="1:11" x14ac:dyDescent="0.35">
      <c r="A5" s="323"/>
      <c r="B5" s="323"/>
      <c r="C5" s="323"/>
      <c r="D5" s="323"/>
      <c r="E5" s="323"/>
      <c r="F5" s="323"/>
      <c r="G5" s="323"/>
      <c r="H5" s="323"/>
      <c r="I5" s="323"/>
      <c r="J5" s="230" t="s">
        <v>4</v>
      </c>
      <c r="K5" s="7">
        <v>1</v>
      </c>
    </row>
    <row r="6" spans="1:11" x14ac:dyDescent="0.35">
      <c r="A6" s="323"/>
      <c r="B6" s="323"/>
      <c r="C6" s="323"/>
      <c r="D6" s="323"/>
      <c r="E6" s="323"/>
      <c r="F6" s="323"/>
      <c r="G6" s="323"/>
      <c r="H6" s="323"/>
      <c r="I6" s="323"/>
      <c r="J6" s="230" t="s">
        <v>5</v>
      </c>
      <c r="K6" s="5" t="s">
        <v>123</v>
      </c>
    </row>
    <row r="7" spans="1:11" x14ac:dyDescent="0.35">
      <c r="A7" s="227" t="s">
        <v>58</v>
      </c>
      <c r="J7" s="230"/>
      <c r="K7" s="233"/>
    </row>
    <row r="8" spans="1:11" x14ac:dyDescent="0.35">
      <c r="A8" s="227" t="s">
        <v>59</v>
      </c>
      <c r="J8" s="230" t="s">
        <v>6</v>
      </c>
      <c r="K8" s="5" t="s">
        <v>91</v>
      </c>
    </row>
    <row r="9" spans="1:11" x14ac:dyDescent="0.35">
      <c r="A9" s="227" t="s">
        <v>60</v>
      </c>
      <c r="E9" s="418"/>
      <c r="F9" s="418"/>
      <c r="G9" s="232"/>
      <c r="H9" s="232"/>
      <c r="I9" s="418"/>
      <c r="J9" s="418"/>
    </row>
    <row r="10" spans="1:11" x14ac:dyDescent="0.35">
      <c r="B10" s="324"/>
      <c r="C10" s="325"/>
      <c r="D10" s="326" t="s">
        <v>112</v>
      </c>
      <c r="E10" s="419" t="s">
        <v>13</v>
      </c>
      <c r="F10" s="419"/>
      <c r="G10" s="327"/>
      <c r="H10" s="326" t="str">
        <f>D10</f>
        <v>2028 Test Year</v>
      </c>
      <c r="I10" s="419" t="s">
        <v>12</v>
      </c>
      <c r="J10" s="419"/>
      <c r="K10" s="328" t="s">
        <v>61</v>
      </c>
    </row>
    <row r="11" spans="1:11" x14ac:dyDescent="0.35">
      <c r="A11" s="329" t="s">
        <v>62</v>
      </c>
      <c r="B11" s="423" t="s">
        <v>63</v>
      </c>
      <c r="C11" s="330"/>
      <c r="D11" s="331" t="s">
        <v>64</v>
      </c>
      <c r="E11" s="331" t="s">
        <v>65</v>
      </c>
      <c r="F11" s="275" t="s">
        <v>66</v>
      </c>
      <c r="G11" s="232"/>
      <c r="H11" s="331" t="s">
        <v>64</v>
      </c>
      <c r="I11" s="331" t="s">
        <v>65</v>
      </c>
      <c r="J11" s="275" t="s">
        <v>66</v>
      </c>
      <c r="K11" s="332" t="s">
        <v>67</v>
      </c>
    </row>
    <row r="12" spans="1:11" x14ac:dyDescent="0.35">
      <c r="A12" s="333" t="s">
        <v>68</v>
      </c>
      <c r="B12" s="424"/>
      <c r="C12" s="334"/>
      <c r="D12" s="335"/>
      <c r="E12" s="336"/>
      <c r="F12" s="144"/>
      <c r="H12" s="335"/>
      <c r="I12" s="336"/>
      <c r="J12" s="144"/>
      <c r="K12" s="420"/>
    </row>
    <row r="13" spans="1:11" x14ac:dyDescent="0.35">
      <c r="A13" s="337" t="str">
        <f>IF('App.2-ZA_2028 Com.Exp. Forecast'!B29="","",'App.2-ZA_2028 Com.Exp. Forecast'!B29)</f>
        <v>Residential</v>
      </c>
      <c r="B13" s="338" t="s">
        <v>38</v>
      </c>
      <c r="C13" s="334"/>
      <c r="D13" s="335">
        <v>5158582589.6031418</v>
      </c>
      <c r="E13" s="339"/>
      <c r="F13" s="150">
        <f>D13*'App.2-ZA_2028 Com.Exp. Forecast'!K29</f>
        <v>554570056.90684354</v>
      </c>
      <c r="H13" s="335">
        <v>63965726.831952386</v>
      </c>
      <c r="I13" s="340"/>
      <c r="J13" s="144">
        <v>4119458.9006069438</v>
      </c>
      <c r="K13" s="420"/>
    </row>
    <row r="14" spans="1:11" x14ac:dyDescent="0.35">
      <c r="A14" s="337" t="str">
        <f>IF('App.2-ZA_2028 Com.Exp. Forecast'!B30="","",'App.2-ZA_2028 Com.Exp. Forecast'!B30)</f>
        <v>CSMUR</v>
      </c>
      <c r="B14" s="341" t="s">
        <v>38</v>
      </c>
      <c r="C14" s="334"/>
      <c r="D14" s="335">
        <v>331498833.77842283</v>
      </c>
      <c r="E14" s="339"/>
      <c r="F14" s="150">
        <f>D14*'App.2-ZA_2028 Com.Exp. Forecast'!K30</f>
        <v>35637565.924324043</v>
      </c>
      <c r="H14" s="335">
        <v>447727.69563463755</v>
      </c>
      <c r="I14" s="340"/>
      <c r="J14" s="144">
        <v>28834.126213805877</v>
      </c>
      <c r="K14" s="420"/>
    </row>
    <row r="15" spans="1:11" x14ac:dyDescent="0.35">
      <c r="A15" s="337" t="str">
        <f>IF('App.2-ZA_2028 Com.Exp. Forecast'!B31="","",'App.2-ZA_2028 Com.Exp. Forecast'!B31)</f>
        <v>GS&lt;50 kW</v>
      </c>
      <c r="B15" s="341" t="s">
        <v>38</v>
      </c>
      <c r="C15" s="334"/>
      <c r="D15" s="335">
        <v>2039045805.7347302</v>
      </c>
      <c r="E15" s="339"/>
      <c r="F15" s="150">
        <f>D15*'App.2-ZA_2028 Com.Exp. Forecast'!K31</f>
        <v>219206289.49530178</v>
      </c>
      <c r="H15" s="335">
        <v>318191710.39154661</v>
      </c>
      <c r="I15" s="340"/>
      <c r="J15" s="144">
        <v>20491874.921009094</v>
      </c>
      <c r="K15" s="420"/>
    </row>
    <row r="16" spans="1:11" x14ac:dyDescent="0.35">
      <c r="A16" s="337" t="str">
        <f>IF('App.2-ZA_2028 Com.Exp. Forecast'!B32="","",'App.2-ZA_2028 Com.Exp. Forecast'!B32)</f>
        <v>GS 50-999 kW</v>
      </c>
      <c r="B16" s="341" t="s">
        <v>38</v>
      </c>
      <c r="C16" s="334"/>
      <c r="D16" s="335">
        <v>3168911225.7803173</v>
      </c>
      <c r="E16" s="339"/>
      <c r="F16" s="150">
        <f>D16*'App.2-ZA_2028 Com.Exp. Forecast'!K32</f>
        <v>340671734.58764458</v>
      </c>
      <c r="H16" s="335">
        <v>6105953947.0511885</v>
      </c>
      <c r="I16" s="340"/>
      <c r="J16" s="144">
        <v>393229743.17101777</v>
      </c>
      <c r="K16" s="420"/>
    </row>
    <row r="17" spans="1:12" x14ac:dyDescent="0.35">
      <c r="A17" s="337" t="str">
        <f>IF('App.2-ZA_2028 Com.Exp. Forecast'!B33="","",'App.2-ZA_2028 Com.Exp. Forecast'!B33)</f>
        <v>GS 1,000-4,999 kW</v>
      </c>
      <c r="B17" s="341" t="s">
        <v>38</v>
      </c>
      <c r="C17" s="334"/>
      <c r="D17" s="335">
        <v>115656584.06618753</v>
      </c>
      <c r="E17" s="339"/>
      <c r="F17" s="150">
        <f>D17*'App.2-ZA_2028 Com.Exp. Forecast'!K33</f>
        <v>12433585.639688501</v>
      </c>
      <c r="H17" s="335">
        <v>4243988796.5713396</v>
      </c>
      <c r="I17" s="340"/>
      <c r="J17" s="144">
        <v>273317263.60340238</v>
      </c>
      <c r="K17" s="420"/>
    </row>
    <row r="18" spans="1:12" x14ac:dyDescent="0.35">
      <c r="A18" s="337" t="str">
        <f>IF('App.2-ZA_2028 Com.Exp. Forecast'!B34="","",'App.2-ZA_2028 Com.Exp. Forecast'!B34)</f>
        <v>Large User</v>
      </c>
      <c r="B18" s="341" t="s">
        <v>38</v>
      </c>
      <c r="C18" s="334"/>
      <c r="D18" s="335">
        <v>3.1550738578006152E-2</v>
      </c>
      <c r="E18" s="339"/>
      <c r="F18" s="150">
        <f>D18*'App.2-ZA_2028 Com.Exp. Forecast'!K34</f>
        <v>3.3918415736761314E-3</v>
      </c>
      <c r="H18" s="335">
        <v>1801106579.6377616</v>
      </c>
      <c r="I18" s="340"/>
      <c r="J18" s="144">
        <v>115993124.72322677</v>
      </c>
      <c r="K18" s="420"/>
    </row>
    <row r="19" spans="1:12" x14ac:dyDescent="0.35">
      <c r="A19" s="337" t="str">
        <f>IF('App.2-ZA_2028 Com.Exp. Forecast'!B35="","",'App.2-ZA_2028 Com.Exp. Forecast'!B35)</f>
        <v>Streetlighting</v>
      </c>
      <c r="B19" s="341" t="s">
        <v>38</v>
      </c>
      <c r="C19" s="334"/>
      <c r="D19" s="335">
        <v>0</v>
      </c>
      <c r="E19" s="339"/>
      <c r="F19" s="150">
        <f>D19*'App.2-ZA_2028 Com.Exp. Forecast'!K35</f>
        <v>0</v>
      </c>
      <c r="H19" s="335">
        <v>107818615.36509365</v>
      </c>
      <c r="I19" s="340"/>
      <c r="J19" s="144">
        <v>6943630.2331670849</v>
      </c>
      <c r="K19" s="420"/>
    </row>
    <row r="20" spans="1:12" x14ac:dyDescent="0.35">
      <c r="A20" s="337" t="str">
        <f>IF('App.2-ZA_2028 Com.Exp. Forecast'!B36="","",'App.2-ZA_2028 Com.Exp. Forecast'!B36)</f>
        <v>USL</v>
      </c>
      <c r="B20" s="341" t="s">
        <v>38</v>
      </c>
      <c r="C20" s="334"/>
      <c r="D20" s="335">
        <v>43635484.100428723</v>
      </c>
      <c r="E20" s="339"/>
      <c r="F20" s="150">
        <f>D20*'App.2-ZA_2028 Com.Exp. Forecast'!K36</f>
        <v>4691004.2594847912</v>
      </c>
      <c r="H20" s="335">
        <v>27687.097221233682</v>
      </c>
      <c r="I20" s="340"/>
      <c r="J20" s="144">
        <v>1783.0776687588154</v>
      </c>
      <c r="K20" s="420"/>
    </row>
    <row r="21" spans="1:12" x14ac:dyDescent="0.35">
      <c r="A21" s="337" t="str">
        <f>IF('App.2-ZA_2028 Com.Exp. Forecast'!B37="","",'App.2-ZA_2028 Com.Exp. Forecast'!B37)</f>
        <v/>
      </c>
      <c r="B21" s="342"/>
      <c r="C21" s="334"/>
      <c r="D21" s="335">
        <v>0</v>
      </c>
      <c r="E21" s="339"/>
      <c r="F21" s="150">
        <f>D21*'App.2-ZA_2028 Com.Exp. Forecast'!K37</f>
        <v>0</v>
      </c>
      <c r="H21" s="335">
        <v>0</v>
      </c>
      <c r="I21" s="340"/>
      <c r="J21" s="144">
        <v>0</v>
      </c>
      <c r="K21" s="420"/>
    </row>
    <row r="22" spans="1:12" x14ac:dyDescent="0.35">
      <c r="A22" s="337" t="str">
        <f>IF('App.2-ZA_2028 Com.Exp. Forecast'!B38="","",'App.2-ZA_2028 Com.Exp. Forecast'!B38)</f>
        <v/>
      </c>
      <c r="B22" s="342"/>
      <c r="C22" s="343"/>
      <c r="D22" s="335">
        <v>0</v>
      </c>
      <c r="E22" s="339"/>
      <c r="F22" s="150">
        <f>D22*'App.2-ZA_2028 Com.Exp. Forecast'!K38</f>
        <v>0</v>
      </c>
      <c r="H22" s="335">
        <v>0</v>
      </c>
      <c r="I22" s="340"/>
      <c r="J22" s="144">
        <v>0</v>
      </c>
      <c r="K22" s="420"/>
    </row>
    <row r="23" spans="1:12" x14ac:dyDescent="0.35">
      <c r="A23" s="337" t="str">
        <f>IF('App.2-ZA_2028 Com.Exp. Forecast'!B39="","",'App.2-ZA_2028 Com.Exp. Forecast'!B39)</f>
        <v/>
      </c>
      <c r="B23" s="344"/>
      <c r="C23" s="334"/>
      <c r="D23" s="335">
        <v>0</v>
      </c>
      <c r="E23" s="339"/>
      <c r="F23" s="150">
        <f>D23*'App.2-ZA_2028 Com.Exp. Forecast'!K39</f>
        <v>0</v>
      </c>
      <c r="H23" s="335">
        <v>0</v>
      </c>
      <c r="I23" s="340"/>
      <c r="J23" s="144">
        <v>0</v>
      </c>
      <c r="K23" s="420"/>
    </row>
    <row r="24" spans="1:12" x14ac:dyDescent="0.35">
      <c r="A24" s="333" t="s">
        <v>69</v>
      </c>
      <c r="B24" s="337"/>
      <c r="C24" s="334"/>
      <c r="D24" s="335"/>
      <c r="E24" s="345"/>
      <c r="F24" s="150">
        <f>SUM(F13:F23)</f>
        <v>1167210236.816679</v>
      </c>
      <c r="G24" s="337"/>
      <c r="H24" s="335"/>
      <c r="I24" s="346"/>
      <c r="J24" s="347">
        <f>SUM(J13:J23)</f>
        <v>814125712.75631261</v>
      </c>
      <c r="K24" s="161">
        <f>F24+J24</f>
        <v>1981335949.5729916</v>
      </c>
      <c r="L24" s="227" t="s">
        <v>94</v>
      </c>
    </row>
    <row r="25" spans="1:12" ht="7.5" customHeight="1" x14ac:dyDescent="0.35">
      <c r="D25" s="348"/>
      <c r="I25" s="421"/>
      <c r="J25" s="422"/>
    </row>
    <row r="26" spans="1:12" x14ac:dyDescent="0.35">
      <c r="A26" s="329" t="s">
        <v>70</v>
      </c>
      <c r="B26" s="423" t="s">
        <v>63</v>
      </c>
      <c r="C26" s="330"/>
      <c r="D26" s="425" t="s">
        <v>64</v>
      </c>
      <c r="E26" s="426" t="s">
        <v>65</v>
      </c>
      <c r="F26" s="427" t="s">
        <v>66</v>
      </c>
      <c r="G26" s="232"/>
      <c r="H26" s="429" t="s">
        <v>64</v>
      </c>
      <c r="I26" s="426" t="s">
        <v>65</v>
      </c>
      <c r="J26" s="427" t="s">
        <v>66</v>
      </c>
      <c r="K26" s="425" t="s">
        <v>61</v>
      </c>
    </row>
    <row r="27" spans="1:12" x14ac:dyDescent="0.35">
      <c r="A27" s="333" t="s">
        <v>71</v>
      </c>
      <c r="B27" s="424"/>
      <c r="C27" s="330"/>
      <c r="D27" s="421"/>
      <c r="E27" s="422"/>
      <c r="F27" s="428"/>
      <c r="G27" s="232"/>
      <c r="H27" s="430"/>
      <c r="I27" s="422"/>
      <c r="J27" s="428"/>
      <c r="K27" s="431"/>
    </row>
    <row r="28" spans="1:12" x14ac:dyDescent="0.35">
      <c r="A28" s="337" t="str">
        <f>IF(A13="","",A13 &amp; " - Class B")</f>
        <v>Residential - Class B</v>
      </c>
      <c r="B28" s="338" t="s">
        <v>38</v>
      </c>
      <c r="C28" s="334"/>
      <c r="D28" s="293"/>
      <c r="E28" s="293"/>
      <c r="F28" s="349">
        <f>D28*E28</f>
        <v>0</v>
      </c>
      <c r="H28" s="350"/>
      <c r="I28" s="293"/>
      <c r="J28" s="144">
        <v>2757134.8445001733</v>
      </c>
      <c r="K28" s="420"/>
    </row>
    <row r="29" spans="1:12" x14ac:dyDescent="0.35">
      <c r="A29" s="337" t="str">
        <f t="shared" ref="A29:A38" si="0">IF(A14="","",A14 &amp; " - Class B")</f>
        <v>CSMUR - Class B</v>
      </c>
      <c r="B29" s="341" t="s">
        <v>38</v>
      </c>
      <c r="C29" s="334"/>
      <c r="D29" s="293"/>
      <c r="E29" s="293"/>
      <c r="F29" s="349">
        <f t="shared" ref="F29:F38" si="1">D29*E29</f>
        <v>0</v>
      </c>
      <c r="H29" s="350"/>
      <c r="I29" s="293"/>
      <c r="J29" s="144">
        <v>19298.547700788302</v>
      </c>
      <c r="K29" s="420"/>
    </row>
    <row r="30" spans="1:12" x14ac:dyDescent="0.35">
      <c r="A30" s="337" t="str">
        <f t="shared" si="0"/>
        <v>GS&lt;50 kW - Class B</v>
      </c>
      <c r="B30" s="341" t="s">
        <v>38</v>
      </c>
      <c r="C30" s="334"/>
      <c r="D30" s="293"/>
      <c r="E30" s="293"/>
      <c r="F30" s="349">
        <f t="shared" si="1"/>
        <v>0</v>
      </c>
      <c r="H30" s="350"/>
      <c r="I30" s="293"/>
      <c r="J30" s="144">
        <v>13701987.563037703</v>
      </c>
      <c r="K30" s="420"/>
    </row>
    <row r="31" spans="1:12" x14ac:dyDescent="0.35">
      <c r="A31" s="337" t="str">
        <f t="shared" si="0"/>
        <v>GS 50-999 kW - Class B</v>
      </c>
      <c r="B31" s="341" t="s">
        <v>38</v>
      </c>
      <c r="C31" s="334"/>
      <c r="D31" s="293"/>
      <c r="E31" s="293"/>
      <c r="F31" s="349">
        <f t="shared" si="1"/>
        <v>0</v>
      </c>
      <c r="H31" s="350"/>
      <c r="I31" s="293"/>
      <c r="J31" s="144">
        <v>234187660.36419284</v>
      </c>
      <c r="K31" s="420"/>
    </row>
    <row r="32" spans="1:12" x14ac:dyDescent="0.35">
      <c r="A32" s="337" t="str">
        <f t="shared" si="0"/>
        <v>GS 1,000-4,999 kW - Class B</v>
      </c>
      <c r="B32" s="341" t="s">
        <v>38</v>
      </c>
      <c r="C32" s="334"/>
      <c r="D32" s="293"/>
      <c r="E32" s="293"/>
      <c r="F32" s="349">
        <f t="shared" si="1"/>
        <v>0</v>
      </c>
      <c r="H32" s="350"/>
      <c r="I32" s="293"/>
      <c r="J32" s="144">
        <v>30315685.483507708</v>
      </c>
      <c r="K32" s="420"/>
    </row>
    <row r="33" spans="1:12" x14ac:dyDescent="0.35">
      <c r="A33" s="337" t="str">
        <f t="shared" si="0"/>
        <v>Large User - Class B</v>
      </c>
      <c r="B33" s="341" t="s">
        <v>38</v>
      </c>
      <c r="C33" s="334"/>
      <c r="D33" s="293"/>
      <c r="E33" s="293"/>
      <c r="F33" s="349">
        <f t="shared" si="1"/>
        <v>0</v>
      </c>
      <c r="H33" s="350"/>
      <c r="I33" s="293"/>
      <c r="J33" s="144">
        <v>9169331.8779802527</v>
      </c>
      <c r="K33" s="420"/>
    </row>
    <row r="34" spans="1:12" x14ac:dyDescent="0.35">
      <c r="A34" s="337" t="str">
        <f t="shared" si="0"/>
        <v>Streetlighting - Class B</v>
      </c>
      <c r="B34" s="341" t="s">
        <v>38</v>
      </c>
      <c r="C34" s="334"/>
      <c r="D34" s="293"/>
      <c r="E34" s="293"/>
      <c r="F34" s="349">
        <f t="shared" si="1"/>
        <v>0</v>
      </c>
      <c r="H34" s="350"/>
      <c r="I34" s="293"/>
      <c r="J34" s="144">
        <v>4647339.6931740623</v>
      </c>
      <c r="K34" s="420"/>
    </row>
    <row r="35" spans="1:12" x14ac:dyDescent="0.35">
      <c r="A35" s="337" t="str">
        <f t="shared" si="0"/>
        <v>USL - Class B</v>
      </c>
      <c r="B35" s="341" t="s">
        <v>38</v>
      </c>
      <c r="C35" s="334"/>
      <c r="D35" s="293"/>
      <c r="E35" s="293"/>
      <c r="F35" s="349">
        <f t="shared" si="1"/>
        <v>0</v>
      </c>
      <c r="H35" s="350"/>
      <c r="I35" s="293"/>
      <c r="J35" s="144">
        <v>1193.4056606950826</v>
      </c>
      <c r="K35" s="420"/>
    </row>
    <row r="36" spans="1:12" x14ac:dyDescent="0.35">
      <c r="A36" s="337" t="str">
        <f t="shared" si="0"/>
        <v/>
      </c>
      <c r="B36" s="351"/>
      <c r="C36" s="334"/>
      <c r="D36" s="293"/>
      <c r="E36" s="293"/>
      <c r="F36" s="349">
        <f t="shared" si="1"/>
        <v>0</v>
      </c>
      <c r="H36" s="350"/>
      <c r="I36" s="293"/>
      <c r="J36" s="144">
        <v>0</v>
      </c>
      <c r="K36" s="420"/>
    </row>
    <row r="37" spans="1:12" x14ac:dyDescent="0.35">
      <c r="A37" s="337" t="str">
        <f t="shared" si="0"/>
        <v/>
      </c>
      <c r="B37" s="351"/>
      <c r="C37" s="334"/>
      <c r="D37" s="293"/>
      <c r="E37" s="293"/>
      <c r="F37" s="349">
        <f t="shared" si="1"/>
        <v>0</v>
      </c>
      <c r="H37" s="350"/>
      <c r="I37" s="293"/>
      <c r="J37" s="144">
        <v>0</v>
      </c>
      <c r="K37" s="420"/>
    </row>
    <row r="38" spans="1:12" x14ac:dyDescent="0.35">
      <c r="A38" s="337" t="str">
        <f t="shared" si="0"/>
        <v/>
      </c>
      <c r="B38" s="351"/>
      <c r="C38" s="334"/>
      <c r="D38" s="293"/>
      <c r="E38" s="293"/>
      <c r="F38" s="349">
        <f t="shared" si="1"/>
        <v>0</v>
      </c>
      <c r="H38" s="350"/>
      <c r="I38" s="293"/>
      <c r="J38" s="144">
        <v>0</v>
      </c>
      <c r="K38" s="420"/>
    </row>
    <row r="39" spans="1:12" x14ac:dyDescent="0.35">
      <c r="A39" s="337" t="str">
        <f>IF('App.2-ZA_2028 Com.Exp. Forecast'!B45="","",'App.2-ZA_2028 Com.Exp. Forecast'!B45 &amp; " - Class A")</f>
        <v>GS&lt;50 kW - Class A</v>
      </c>
      <c r="B39" s="351"/>
      <c r="C39" s="334"/>
      <c r="D39" s="293"/>
      <c r="E39" s="293"/>
      <c r="F39" s="349">
        <f>D39*E39</f>
        <v>0</v>
      </c>
      <c r="H39" s="350"/>
      <c r="I39" s="293"/>
      <c r="J39" s="144">
        <v>18800.1255922657</v>
      </c>
      <c r="K39" s="420"/>
    </row>
    <row r="40" spans="1:12" x14ac:dyDescent="0.35">
      <c r="A40" s="337" t="str">
        <f>IF('App.2-ZA_2028 Com.Exp. Forecast'!B46="","",'App.2-ZA_2028 Com.Exp. Forecast'!B46 &amp; " - Class A")</f>
        <v>GS 50-999 kW - Class A</v>
      </c>
      <c r="B40" s="351"/>
      <c r="C40" s="334"/>
      <c r="D40" s="293"/>
      <c r="E40" s="293"/>
      <c r="F40" s="349">
        <f>D40*E40</f>
        <v>0</v>
      </c>
      <c r="H40" s="350"/>
      <c r="I40" s="293"/>
      <c r="J40" s="144">
        <v>41522922.763037637</v>
      </c>
      <c r="K40" s="420"/>
    </row>
    <row r="41" spans="1:12" x14ac:dyDescent="0.35">
      <c r="A41" s="337" t="str">
        <f>IF('App.2-ZA_2028 Com.Exp. Forecast'!B47="","",'App.2-ZA_2028 Com.Exp. Forecast'!B47 &amp; " - Class A")</f>
        <v>GS 1,000-4,999 kW - Class A</v>
      </c>
      <c r="B41" s="351"/>
      <c r="C41" s="334"/>
      <c r="D41" s="293"/>
      <c r="E41" s="293"/>
      <c r="F41" s="349">
        <f>D41*E41</f>
        <v>0</v>
      </c>
      <c r="H41" s="350"/>
      <c r="I41" s="293"/>
      <c r="J41" s="144">
        <v>218523035.12416098</v>
      </c>
      <c r="K41" s="420"/>
      <c r="L41" s="232"/>
    </row>
    <row r="42" spans="1:12" x14ac:dyDescent="0.35">
      <c r="A42" s="337" t="str">
        <f>IF('App.2-ZA_2028 Com.Exp. Forecast'!B48="","",'App.2-ZA_2028 Com.Exp. Forecast'!B48 &amp; " - Class A")</f>
        <v>Large User - Class A</v>
      </c>
      <c r="B42" s="351"/>
      <c r="C42" s="334"/>
      <c r="D42" s="293"/>
      <c r="E42" s="293"/>
      <c r="F42" s="349">
        <f>D42*E42</f>
        <v>0</v>
      </c>
      <c r="H42" s="350"/>
      <c r="I42" s="293"/>
      <c r="J42" s="144">
        <v>98031663.294714838</v>
      </c>
      <c r="K42" s="420"/>
    </row>
    <row r="43" spans="1:12" x14ac:dyDescent="0.35">
      <c r="A43" s="337" t="str">
        <f>IF('App.2-ZA_2028 Com.Exp. Forecast'!B49="","",'App.2-ZA_2028 Com.Exp. Forecast'!B49 &amp; " - Class A")</f>
        <v/>
      </c>
      <c r="B43" s="351"/>
      <c r="C43" s="334"/>
      <c r="D43" s="293"/>
      <c r="E43" s="293"/>
      <c r="F43" s="349">
        <f>D43*E43</f>
        <v>0</v>
      </c>
      <c r="H43" s="350"/>
      <c r="I43" s="293"/>
      <c r="J43" s="144">
        <v>0</v>
      </c>
      <c r="K43" s="420"/>
    </row>
    <row r="44" spans="1:12" x14ac:dyDescent="0.35">
      <c r="A44" s="333" t="s">
        <v>69</v>
      </c>
      <c r="B44" s="352"/>
      <c r="C44" s="334"/>
      <c r="D44" s="346"/>
      <c r="E44" s="345"/>
      <c r="F44" s="337">
        <f>SUM(F28:F43)</f>
        <v>0</v>
      </c>
      <c r="G44" s="337"/>
      <c r="H44" s="345"/>
      <c r="I44" s="345"/>
      <c r="J44" s="169">
        <f>SUM(J28:J43)</f>
        <v>652896053.08725989</v>
      </c>
      <c r="K44" s="161">
        <f>F44+J44</f>
        <v>652896053.08725989</v>
      </c>
      <c r="L44" s="353"/>
    </row>
    <row r="45" spans="1:12" ht="8.25" customHeight="1" x14ac:dyDescent="0.35">
      <c r="B45" s="348"/>
      <c r="D45" s="348"/>
    </row>
    <row r="46" spans="1:12" x14ac:dyDescent="0.35">
      <c r="A46" s="329" t="s">
        <v>104</v>
      </c>
      <c r="B46" s="422"/>
      <c r="C46" s="330"/>
      <c r="D46" s="421" t="s">
        <v>72</v>
      </c>
      <c r="E46" s="420" t="s">
        <v>65</v>
      </c>
      <c r="F46" s="427" t="s">
        <v>66</v>
      </c>
      <c r="G46" s="232"/>
      <c r="H46" s="429" t="s">
        <v>64</v>
      </c>
      <c r="I46" s="420" t="s">
        <v>65</v>
      </c>
      <c r="J46" s="427" t="s">
        <v>66</v>
      </c>
      <c r="K46" s="425" t="s">
        <v>61</v>
      </c>
    </row>
    <row r="47" spans="1:12" x14ac:dyDescent="0.35">
      <c r="A47" s="333" t="s">
        <v>71</v>
      </c>
      <c r="B47" s="432"/>
      <c r="C47" s="354"/>
      <c r="D47" s="431"/>
      <c r="E47" s="420"/>
      <c r="F47" s="428"/>
      <c r="G47" s="232"/>
      <c r="H47" s="433"/>
      <c r="I47" s="420"/>
      <c r="J47" s="428"/>
      <c r="K47" s="431"/>
    </row>
    <row r="48" spans="1:12" x14ac:dyDescent="0.35">
      <c r="A48" s="337" t="str">
        <f>IF(A13="","",A13)</f>
        <v>Residential</v>
      </c>
      <c r="B48" s="338" t="s">
        <v>73</v>
      </c>
      <c r="C48" s="334"/>
      <c r="D48" s="173">
        <v>8948034.9931203183</v>
      </c>
      <c r="E48" s="174">
        <v>6.9075554546565456</v>
      </c>
      <c r="F48" s="175">
        <f>D48*E48</f>
        <v>61809047.925185904</v>
      </c>
      <c r="H48" s="173"/>
      <c r="I48" s="174"/>
      <c r="J48" s="175">
        <f>H48*I48</f>
        <v>0</v>
      </c>
      <c r="K48" s="420"/>
    </row>
    <row r="49" spans="1:11" x14ac:dyDescent="0.35">
      <c r="A49" s="337" t="str">
        <f t="shared" ref="A49:A58" si="2">IF(A14="","",A14)</f>
        <v>CSMUR</v>
      </c>
      <c r="B49" s="341" t="str">
        <f>+B48</f>
        <v>kW</v>
      </c>
      <c r="C49" s="343"/>
      <c r="D49" s="173">
        <v>913399.77487132803</v>
      </c>
      <c r="E49" s="174">
        <f>E48</f>
        <v>6.9075554546565456</v>
      </c>
      <c r="F49" s="175">
        <f t="shared" ref="F49:F57" si="3">D49*E49</f>
        <v>6309359.5971945031</v>
      </c>
      <c r="H49" s="173"/>
      <c r="I49" s="174"/>
      <c r="J49" s="175">
        <f t="shared" ref="J49:J57" si="4">H49*I49</f>
        <v>0</v>
      </c>
      <c r="K49" s="420"/>
    </row>
    <row r="50" spans="1:11" x14ac:dyDescent="0.35">
      <c r="A50" s="337" t="str">
        <f t="shared" si="2"/>
        <v>GS&lt;50 kW</v>
      </c>
      <c r="B50" s="341" t="str">
        <f t="shared" ref="B50:B55" si="5">+B49</f>
        <v>kW</v>
      </c>
      <c r="C50" s="343"/>
      <c r="D50" s="173">
        <v>6416254.3933781274</v>
      </c>
      <c r="E50" s="174">
        <f t="shared" ref="E50:E55" si="6">E49</f>
        <v>6.9075554546565456</v>
      </c>
      <c r="F50" s="175">
        <f t="shared" si="3"/>
        <v>44320633.033443108</v>
      </c>
      <c r="H50" s="173"/>
      <c r="I50" s="174"/>
      <c r="J50" s="175">
        <f t="shared" si="4"/>
        <v>0</v>
      </c>
      <c r="K50" s="420"/>
    </row>
    <row r="51" spans="1:11" x14ac:dyDescent="0.35">
      <c r="A51" s="337" t="str">
        <f t="shared" si="2"/>
        <v>GS 50-999 kW</v>
      </c>
      <c r="B51" s="341" t="str">
        <f t="shared" si="5"/>
        <v>kW</v>
      </c>
      <c r="C51" s="343"/>
      <c r="D51" s="173">
        <v>15786083.244141281</v>
      </c>
      <c r="E51" s="174">
        <f t="shared" si="6"/>
        <v>6.9075554546565456</v>
      </c>
      <c r="F51" s="175">
        <f t="shared" si="3"/>
        <v>109043245.4207304</v>
      </c>
      <c r="H51" s="173"/>
      <c r="I51" s="174"/>
      <c r="J51" s="175">
        <f t="shared" si="4"/>
        <v>0</v>
      </c>
      <c r="K51" s="420"/>
    </row>
    <row r="52" spans="1:11" x14ac:dyDescent="0.35">
      <c r="A52" s="337" t="str">
        <f t="shared" si="2"/>
        <v>GS 1,000-4,999 kW</v>
      </c>
      <c r="B52" s="341" t="str">
        <f t="shared" si="5"/>
        <v>kW</v>
      </c>
      <c r="C52" s="343"/>
      <c r="D52" s="173">
        <v>7141378.618834056</v>
      </c>
      <c r="E52" s="174">
        <f t="shared" si="6"/>
        <v>6.9075554546565456</v>
      </c>
      <c r="F52" s="175">
        <f t="shared" si="3"/>
        <v>49329468.832294814</v>
      </c>
      <c r="H52" s="173"/>
      <c r="I52" s="174"/>
      <c r="J52" s="175">
        <f t="shared" si="4"/>
        <v>0</v>
      </c>
      <c r="K52" s="420"/>
    </row>
    <row r="53" spans="1:11" x14ac:dyDescent="0.35">
      <c r="A53" s="337" t="str">
        <f t="shared" si="2"/>
        <v>Large User</v>
      </c>
      <c r="B53" s="341" t="str">
        <f t="shared" si="5"/>
        <v>kW</v>
      </c>
      <c r="C53" s="343"/>
      <c r="D53" s="173">
        <v>3280034.0435581072</v>
      </c>
      <c r="E53" s="174">
        <f t="shared" si="6"/>
        <v>6.9075554546565456</v>
      </c>
      <c r="F53" s="175">
        <f t="shared" si="3"/>
        <v>22657017.049038969</v>
      </c>
      <c r="H53" s="173"/>
      <c r="I53" s="174"/>
      <c r="J53" s="175">
        <f t="shared" si="4"/>
        <v>0</v>
      </c>
      <c r="K53" s="420"/>
    </row>
    <row r="54" spans="1:11" x14ac:dyDescent="0.35">
      <c r="A54" s="337" t="str">
        <f t="shared" si="2"/>
        <v>Streetlighting</v>
      </c>
      <c r="B54" s="341" t="str">
        <f t="shared" si="5"/>
        <v>kW</v>
      </c>
      <c r="C54" s="334"/>
      <c r="D54" s="173">
        <v>143193.05089494068</v>
      </c>
      <c r="E54" s="174">
        <f t="shared" si="6"/>
        <v>6.9075554546565456</v>
      </c>
      <c r="F54" s="175">
        <f t="shared" si="3"/>
        <v>989113.93977825984</v>
      </c>
      <c r="H54" s="173"/>
      <c r="I54" s="174"/>
      <c r="J54" s="175">
        <f t="shared" si="4"/>
        <v>0</v>
      </c>
      <c r="K54" s="420"/>
    </row>
    <row r="55" spans="1:11" x14ac:dyDescent="0.35">
      <c r="A55" s="337" t="str">
        <f t="shared" si="2"/>
        <v>USL</v>
      </c>
      <c r="B55" s="341" t="str">
        <f t="shared" si="5"/>
        <v>kW</v>
      </c>
      <c r="C55" s="334"/>
      <c r="D55" s="173">
        <v>61082.663566514631</v>
      </c>
      <c r="E55" s="174">
        <f t="shared" si="6"/>
        <v>6.9075554546565456</v>
      </c>
      <c r="F55" s="175">
        <f t="shared" si="3"/>
        <v>421931.88590382878</v>
      </c>
      <c r="H55" s="173"/>
      <c r="I55" s="174"/>
      <c r="J55" s="175">
        <f t="shared" si="4"/>
        <v>0</v>
      </c>
      <c r="K55" s="420"/>
    </row>
    <row r="56" spans="1:11" x14ac:dyDescent="0.35">
      <c r="A56" s="337" t="str">
        <f t="shared" si="2"/>
        <v/>
      </c>
      <c r="B56" s="351"/>
      <c r="C56" s="334"/>
      <c r="D56" s="177"/>
      <c r="E56" s="178"/>
      <c r="F56" s="175">
        <f t="shared" si="3"/>
        <v>0</v>
      </c>
      <c r="H56" s="177"/>
      <c r="I56" s="177"/>
      <c r="J56" s="175">
        <f t="shared" si="4"/>
        <v>0</v>
      </c>
      <c r="K56" s="420"/>
    </row>
    <row r="57" spans="1:11" x14ac:dyDescent="0.35">
      <c r="A57" s="337" t="str">
        <f t="shared" si="2"/>
        <v/>
      </c>
      <c r="B57" s="351"/>
      <c r="C57" s="334"/>
      <c r="D57" s="177"/>
      <c r="E57" s="178"/>
      <c r="F57" s="175">
        <f t="shared" si="3"/>
        <v>0</v>
      </c>
      <c r="H57" s="177"/>
      <c r="I57" s="177"/>
      <c r="J57" s="175">
        <f t="shared" si="4"/>
        <v>0</v>
      </c>
      <c r="K57" s="420"/>
    </row>
    <row r="58" spans="1:11" x14ac:dyDescent="0.35">
      <c r="A58" s="337" t="str">
        <f t="shared" si="2"/>
        <v/>
      </c>
      <c r="B58" s="351"/>
      <c r="C58" s="334"/>
      <c r="D58" s="177"/>
      <c r="E58" s="178"/>
      <c r="F58" s="175">
        <f>D58*E58</f>
        <v>0</v>
      </c>
      <c r="H58" s="177"/>
      <c r="I58" s="177"/>
      <c r="J58" s="175">
        <f>H58*I58</f>
        <v>0</v>
      </c>
      <c r="K58" s="420"/>
    </row>
    <row r="59" spans="1:11" x14ac:dyDescent="0.35">
      <c r="A59" s="333" t="s">
        <v>69</v>
      </c>
      <c r="B59" s="352"/>
      <c r="C59" s="334"/>
      <c r="D59" s="169">
        <f>SUM(D48:D58)</f>
        <v>42689460.782364674</v>
      </c>
      <c r="E59" s="355"/>
      <c r="F59" s="169">
        <f>SUM(F48:F58)</f>
        <v>294879817.68356979</v>
      </c>
      <c r="G59" s="337"/>
      <c r="H59" s="169">
        <f>SUM(H48:H58)</f>
        <v>0</v>
      </c>
      <c r="I59" s="337"/>
      <c r="J59" s="169">
        <f>SUM(J48:J58)</f>
        <v>0</v>
      </c>
      <c r="K59" s="175">
        <f>F59+J59</f>
        <v>294879817.68356979</v>
      </c>
    </row>
    <row r="60" spans="1:11" ht="5.25" customHeight="1" x14ac:dyDescent="0.35"/>
    <row r="61" spans="1:11" x14ac:dyDescent="0.35">
      <c r="A61" s="329" t="s">
        <v>105</v>
      </c>
      <c r="B61" s="426"/>
      <c r="C61" s="330"/>
      <c r="D61" s="425"/>
      <c r="E61" s="420"/>
      <c r="F61" s="427"/>
      <c r="G61" s="232"/>
      <c r="H61" s="429"/>
      <c r="I61" s="420"/>
      <c r="J61" s="427" t="s">
        <v>66</v>
      </c>
      <c r="K61" s="425" t="s">
        <v>61</v>
      </c>
    </row>
    <row r="62" spans="1:11" x14ac:dyDescent="0.35">
      <c r="A62" s="333" t="s">
        <v>71</v>
      </c>
      <c r="B62" s="432"/>
      <c r="C62" s="354"/>
      <c r="D62" s="431"/>
      <c r="E62" s="420"/>
      <c r="F62" s="428"/>
      <c r="G62" s="232"/>
      <c r="H62" s="433"/>
      <c r="I62" s="420"/>
      <c r="J62" s="428"/>
      <c r="K62" s="431"/>
    </row>
    <row r="63" spans="1:11" x14ac:dyDescent="0.35">
      <c r="A63" s="337" t="str">
        <f>IF(A48="","",A48)</f>
        <v>Residential</v>
      </c>
      <c r="B63" s="338" t="str">
        <f t="shared" ref="B63:B70" si="7">B48</f>
        <v>kW</v>
      </c>
      <c r="C63" s="334"/>
      <c r="D63" s="173">
        <v>9250062.5293378364</v>
      </c>
      <c r="E63" s="174">
        <v>4.9652298887166815</v>
      </c>
      <c r="F63" s="175">
        <f>D63*E63</f>
        <v>45928686.94316645</v>
      </c>
      <c r="H63" s="173"/>
      <c r="I63" s="174"/>
      <c r="J63" s="175">
        <f>H63*I63</f>
        <v>0</v>
      </c>
      <c r="K63" s="420"/>
    </row>
    <row r="64" spans="1:11" x14ac:dyDescent="0.35">
      <c r="A64" s="337" t="str">
        <f t="shared" ref="A64:A73" si="8">IF(A49="","",A49)</f>
        <v>CSMUR</v>
      </c>
      <c r="B64" s="341" t="str">
        <f t="shared" si="7"/>
        <v>kW</v>
      </c>
      <c r="C64" s="334"/>
      <c r="D64" s="173">
        <v>944230.21795722633</v>
      </c>
      <c r="E64" s="174">
        <f>+E63</f>
        <v>4.9652298887166815</v>
      </c>
      <c r="F64" s="175">
        <f t="shared" ref="F64:F70" si="9">D64*E64</f>
        <v>4688320.1000306867</v>
      </c>
      <c r="H64" s="173"/>
      <c r="I64" s="174"/>
      <c r="J64" s="175">
        <f t="shared" ref="J64:J70" si="10">H64*I64</f>
        <v>0</v>
      </c>
      <c r="K64" s="420"/>
    </row>
    <row r="65" spans="1:11" x14ac:dyDescent="0.35">
      <c r="A65" s="337" t="str">
        <f t="shared" si="8"/>
        <v>GS&lt;50 kW</v>
      </c>
      <c r="B65" s="341" t="str">
        <f t="shared" si="7"/>
        <v>kW</v>
      </c>
      <c r="C65" s="334"/>
      <c r="D65" s="173">
        <v>6632825.462631518</v>
      </c>
      <c r="E65" s="174">
        <f t="shared" ref="E65:E70" si="11">+E64</f>
        <v>4.9652298887166815</v>
      </c>
      <c r="F65" s="175">
        <f t="shared" si="9"/>
        <v>32933503.233699065</v>
      </c>
      <c r="H65" s="173"/>
      <c r="I65" s="174"/>
      <c r="J65" s="175">
        <f t="shared" si="10"/>
        <v>0</v>
      </c>
      <c r="K65" s="420"/>
    </row>
    <row r="66" spans="1:11" x14ac:dyDescent="0.35">
      <c r="A66" s="337" t="str">
        <f t="shared" si="8"/>
        <v>GS 50-999 kW</v>
      </c>
      <c r="B66" s="341" t="str">
        <f t="shared" si="7"/>
        <v>kW</v>
      </c>
      <c r="C66" s="334"/>
      <c r="D66" s="173">
        <v>16318918.870333888</v>
      </c>
      <c r="E66" s="174">
        <f t="shared" si="11"/>
        <v>4.9652298887166815</v>
      </c>
      <c r="F66" s="175">
        <f t="shared" si="9"/>
        <v>81027183.726524487</v>
      </c>
      <c r="H66" s="173"/>
      <c r="I66" s="174"/>
      <c r="J66" s="175">
        <f t="shared" si="10"/>
        <v>0</v>
      </c>
      <c r="K66" s="420"/>
    </row>
    <row r="67" spans="1:11" x14ac:dyDescent="0.35">
      <c r="A67" s="337" t="str">
        <f t="shared" si="8"/>
        <v>GS 1,000-4,999 kW</v>
      </c>
      <c r="B67" s="341" t="str">
        <f t="shared" si="7"/>
        <v>kW</v>
      </c>
      <c r="C67" s="334"/>
      <c r="D67" s="173">
        <v>7382425.1716360105</v>
      </c>
      <c r="E67" s="174">
        <f t="shared" si="11"/>
        <v>4.9652298887166815</v>
      </c>
      <c r="F67" s="175">
        <f t="shared" si="9"/>
        <v>36655438.1134215</v>
      </c>
      <c r="H67" s="173"/>
      <c r="I67" s="174"/>
      <c r="J67" s="175">
        <f t="shared" si="10"/>
        <v>0</v>
      </c>
      <c r="K67" s="420"/>
    </row>
    <row r="68" spans="1:11" x14ac:dyDescent="0.35">
      <c r="A68" s="337" t="str">
        <f t="shared" si="8"/>
        <v>Large User</v>
      </c>
      <c r="B68" s="341" t="str">
        <f t="shared" si="7"/>
        <v>kW</v>
      </c>
      <c r="C68" s="345"/>
      <c r="D68" s="173">
        <v>3390746.686238551</v>
      </c>
      <c r="E68" s="174">
        <f t="shared" si="11"/>
        <v>4.9652298887166815</v>
      </c>
      <c r="F68" s="175">
        <f t="shared" si="9"/>
        <v>16835836.791578699</v>
      </c>
      <c r="H68" s="173"/>
      <c r="I68" s="174"/>
      <c r="J68" s="175">
        <f t="shared" si="10"/>
        <v>0</v>
      </c>
      <c r="K68" s="420"/>
    </row>
    <row r="69" spans="1:11" x14ac:dyDescent="0.35">
      <c r="A69" s="337" t="str">
        <f t="shared" si="8"/>
        <v>Streetlighting</v>
      </c>
      <c r="B69" s="341" t="str">
        <f t="shared" si="7"/>
        <v>kW</v>
      </c>
      <c r="C69" s="356"/>
      <c r="D69" s="372">
        <v>3390746.686238551</v>
      </c>
      <c r="E69" s="174">
        <f t="shared" si="11"/>
        <v>4.9652298887166815</v>
      </c>
      <c r="F69" s="175">
        <f t="shared" si="9"/>
        <v>16835836.791578699</v>
      </c>
      <c r="H69" s="173"/>
      <c r="I69" s="174"/>
      <c r="J69" s="175">
        <f t="shared" si="10"/>
        <v>0</v>
      </c>
      <c r="K69" s="420"/>
    </row>
    <row r="70" spans="1:11" x14ac:dyDescent="0.35">
      <c r="A70" s="337" t="str">
        <f t="shared" si="8"/>
        <v>USL</v>
      </c>
      <c r="B70" s="341" t="str">
        <f t="shared" si="7"/>
        <v>kW</v>
      </c>
      <c r="C70" s="356"/>
      <c r="D70" s="173">
        <v>63144.417504310157</v>
      </c>
      <c r="E70" s="174">
        <f t="shared" si="11"/>
        <v>4.9652298887166815</v>
      </c>
      <c r="F70" s="175">
        <f t="shared" si="9"/>
        <v>313526.54909800558</v>
      </c>
      <c r="H70" s="173"/>
      <c r="I70" s="174"/>
      <c r="J70" s="175">
        <f t="shared" si="10"/>
        <v>0</v>
      </c>
      <c r="K70" s="420"/>
    </row>
    <row r="71" spans="1:11" x14ac:dyDescent="0.35">
      <c r="A71" s="337" t="str">
        <f t="shared" si="8"/>
        <v/>
      </c>
      <c r="B71" s="351"/>
      <c r="C71" s="356"/>
      <c r="D71" s="173"/>
      <c r="E71" s="178"/>
      <c r="F71" s="175">
        <f>D71*E71</f>
        <v>0</v>
      </c>
      <c r="H71" s="177"/>
      <c r="I71" s="174"/>
      <c r="J71" s="175">
        <f>H71*I71</f>
        <v>0</v>
      </c>
      <c r="K71" s="420"/>
    </row>
    <row r="72" spans="1:11" x14ac:dyDescent="0.35">
      <c r="A72" s="337" t="str">
        <f t="shared" si="8"/>
        <v/>
      </c>
      <c r="B72" s="351"/>
      <c r="C72" s="356"/>
      <c r="D72" s="177"/>
      <c r="E72" s="177"/>
      <c r="F72" s="175">
        <f>D72*E72</f>
        <v>0</v>
      </c>
      <c r="H72" s="177"/>
      <c r="I72" s="174"/>
      <c r="J72" s="175">
        <f>H72*I72</f>
        <v>0</v>
      </c>
      <c r="K72" s="420"/>
    </row>
    <row r="73" spans="1:11" x14ac:dyDescent="0.35">
      <c r="A73" s="337" t="str">
        <f t="shared" si="8"/>
        <v/>
      </c>
      <c r="B73" s="351"/>
      <c r="C73" s="356"/>
      <c r="D73" s="177"/>
      <c r="E73" s="177"/>
      <c r="F73" s="175">
        <f>D73*E73</f>
        <v>0</v>
      </c>
      <c r="H73" s="177"/>
      <c r="I73" s="174"/>
      <c r="J73" s="175">
        <f>H73*I73</f>
        <v>0</v>
      </c>
      <c r="K73" s="420"/>
    </row>
    <row r="74" spans="1:11" x14ac:dyDescent="0.35">
      <c r="A74" s="333" t="s">
        <v>69</v>
      </c>
      <c r="B74" s="352"/>
      <c r="C74" s="357"/>
      <c r="D74" s="169">
        <f>SUM(D63:D73)</f>
        <v>47373100.041877888</v>
      </c>
      <c r="E74" s="337"/>
      <c r="F74" s="169">
        <f>SUM(F63:F73)</f>
        <v>235218332.24909765</v>
      </c>
      <c r="G74" s="337"/>
      <c r="H74" s="337"/>
      <c r="I74" s="337"/>
      <c r="J74" s="169">
        <f>SUM(J63:J73)</f>
        <v>0</v>
      </c>
      <c r="K74" s="175">
        <f>F74+J74</f>
        <v>235218332.24909765</v>
      </c>
    </row>
    <row r="75" spans="1:11" ht="7.5" customHeight="1" x14ac:dyDescent="0.35"/>
    <row r="76" spans="1:11" x14ac:dyDescent="0.35">
      <c r="A76" s="329" t="s">
        <v>106</v>
      </c>
      <c r="B76" s="425"/>
      <c r="C76" s="358"/>
      <c r="D76" s="425"/>
      <c r="E76" s="420"/>
      <c r="F76" s="427"/>
      <c r="G76" s="232"/>
      <c r="H76" s="429"/>
      <c r="I76" s="420"/>
      <c r="J76" s="420" t="s">
        <v>66</v>
      </c>
      <c r="K76" s="425" t="s">
        <v>61</v>
      </c>
    </row>
    <row r="77" spans="1:11" x14ac:dyDescent="0.35">
      <c r="A77" s="333" t="s">
        <v>71</v>
      </c>
      <c r="B77" s="431"/>
      <c r="C77" s="232"/>
      <c r="D77" s="431"/>
      <c r="E77" s="420"/>
      <c r="F77" s="428"/>
      <c r="G77" s="232"/>
      <c r="H77" s="433"/>
      <c r="I77" s="420"/>
      <c r="J77" s="420"/>
      <c r="K77" s="431"/>
    </row>
    <row r="78" spans="1:11" x14ac:dyDescent="0.35">
      <c r="A78" s="337" t="str">
        <f t="shared" ref="A78:A83" si="12">IF(A63="","",A63)</f>
        <v>Residential</v>
      </c>
      <c r="B78" s="351" t="s">
        <v>38</v>
      </c>
      <c r="C78" s="334"/>
      <c r="D78" s="173">
        <v>5045811172.4219322</v>
      </c>
      <c r="E78" s="174">
        <v>4.5267312931200013E-3</v>
      </c>
      <c r="F78" s="175">
        <f>D78*E78</f>
        <v>22841031.333376884</v>
      </c>
      <c r="H78" s="173">
        <v>69536358.05626151</v>
      </c>
      <c r="I78" s="174">
        <f>E78</f>
        <v>4.5267312931200013E-3</v>
      </c>
      <c r="J78" s="175">
        <f>H78*I78</f>
        <v>314772.40802287607</v>
      </c>
      <c r="K78" s="420"/>
    </row>
    <row r="79" spans="1:11" x14ac:dyDescent="0.35">
      <c r="A79" s="337" t="str">
        <f t="shared" si="12"/>
        <v>CSMUR</v>
      </c>
      <c r="B79" s="351" t="s">
        <v>38</v>
      </c>
      <c r="C79" s="334"/>
      <c r="D79" s="173">
        <v>324251960.70238525</v>
      </c>
      <c r="E79" s="174">
        <f>E78</f>
        <v>4.5267312931200013E-3</v>
      </c>
      <c r="F79" s="175">
        <f t="shared" ref="F79:F86" si="13">D79*E79</f>
        <v>1467801.4973670042</v>
      </c>
      <c r="H79" s="173">
        <v>486719.29324194265</v>
      </c>
      <c r="I79" s="174">
        <f>I78</f>
        <v>4.5267312931200013E-3</v>
      </c>
      <c r="J79" s="175">
        <f t="shared" ref="J79:J86" si="14">H79*I79</f>
        <v>2203.2474556835523</v>
      </c>
      <c r="K79" s="420"/>
    </row>
    <row r="80" spans="1:11" x14ac:dyDescent="0.35">
      <c r="A80" s="337" t="str">
        <f t="shared" si="12"/>
        <v>GS&lt;50 kW</v>
      </c>
      <c r="B80" s="351" t="s">
        <v>38</v>
      </c>
      <c r="C80" s="334"/>
      <c r="D80" s="173">
        <v>1994470366.4127827</v>
      </c>
      <c r="E80" s="174">
        <f t="shared" ref="E80:E85" si="15">E79</f>
        <v>4.5267312931200013E-3</v>
      </c>
      <c r="F80" s="175">
        <f t="shared" si="13"/>
        <v>9028431.420841258</v>
      </c>
      <c r="H80" s="173">
        <v>345856973.0055033</v>
      </c>
      <c r="I80" s="174">
        <f t="shared" ref="I80:I85" si="16">I79</f>
        <v>4.5267312931200013E-3</v>
      </c>
      <c r="J80" s="175">
        <f t="shared" si="14"/>
        <v>1565601.5826477713</v>
      </c>
      <c r="K80" s="420"/>
    </row>
    <row r="81" spans="1:11" x14ac:dyDescent="0.35">
      <c r="A81" s="337" t="str">
        <f t="shared" si="12"/>
        <v>GS 50-999 kW</v>
      </c>
      <c r="B81" s="351" t="s">
        <v>38</v>
      </c>
      <c r="C81" s="334"/>
      <c r="D81" s="173">
        <v>3099635876.6615615</v>
      </c>
      <c r="E81" s="174">
        <f t="shared" si="15"/>
        <v>4.5267312931200013E-3</v>
      </c>
      <c r="F81" s="175">
        <f t="shared" si="13"/>
        <v>14031218.720161339</v>
      </c>
      <c r="H81" s="173">
        <v>6537573007.6200886</v>
      </c>
      <c r="I81" s="174">
        <f t="shared" si="16"/>
        <v>4.5267312931200013E-3</v>
      </c>
      <c r="J81" s="175">
        <f t="shared" si="14"/>
        <v>29593836.314650498</v>
      </c>
      <c r="K81" s="420"/>
    </row>
    <row r="82" spans="1:11" x14ac:dyDescent="0.35">
      <c r="A82" s="337" t="str">
        <f t="shared" si="12"/>
        <v>GS 1,000-4,999 kW</v>
      </c>
      <c r="B82" s="351" t="s">
        <v>38</v>
      </c>
      <c r="C82" s="334"/>
      <c r="D82" s="173">
        <v>113128223.48167953</v>
      </c>
      <c r="E82" s="174">
        <f t="shared" si="15"/>
        <v>4.5267312931200013E-3</v>
      </c>
      <c r="F82" s="175">
        <f t="shared" si="13"/>
        <v>512101.06936959166</v>
      </c>
      <c r="H82" s="173">
        <v>4086608345.1255245</v>
      </c>
      <c r="I82" s="174">
        <f t="shared" si="16"/>
        <v>4.5267312931200013E-3</v>
      </c>
      <c r="J82" s="175">
        <f t="shared" si="14"/>
        <v>18498977.878605053</v>
      </c>
      <c r="K82" s="420"/>
    </row>
    <row r="83" spans="1:11" x14ac:dyDescent="0.35">
      <c r="A83" s="337" t="str">
        <f t="shared" si="12"/>
        <v>Large User</v>
      </c>
      <c r="B83" s="351" t="s">
        <v>38</v>
      </c>
      <c r="C83" s="334"/>
      <c r="D83" s="173">
        <v>3.0861010064261573E-2</v>
      </c>
      <c r="E83" s="174">
        <f t="shared" si="15"/>
        <v>4.5267312931200013E-3</v>
      </c>
      <c r="F83" s="175">
        <f t="shared" si="13"/>
        <v>1.3969949999518416E-4</v>
      </c>
      <c r="H83" s="173">
        <v>1721552344.8388076</v>
      </c>
      <c r="I83" s="174">
        <f t="shared" si="16"/>
        <v>4.5267312931200013E-3</v>
      </c>
      <c r="J83" s="175">
        <f t="shared" si="14"/>
        <v>7793004.872125946</v>
      </c>
      <c r="K83" s="420"/>
    </row>
    <row r="84" spans="1:11" x14ac:dyDescent="0.35">
      <c r="A84" s="337" t="str">
        <f>IF(A69="","",A69)</f>
        <v>Streetlighting</v>
      </c>
      <c r="B84" s="351" t="s">
        <v>38</v>
      </c>
      <c r="C84" s="334"/>
      <c r="D84" s="173">
        <v>0</v>
      </c>
      <c r="E84" s="174">
        <f t="shared" si="15"/>
        <v>4.5267312931200013E-3</v>
      </c>
      <c r="F84" s="175">
        <f t="shared" si="13"/>
        <v>0</v>
      </c>
      <c r="H84" s="173">
        <v>117208295.9809722</v>
      </c>
      <c r="I84" s="174">
        <f t="shared" si="16"/>
        <v>4.5267312931200013E-3</v>
      </c>
      <c r="J84" s="175">
        <f t="shared" si="14"/>
        <v>530570.4612303382</v>
      </c>
      <c r="K84" s="420"/>
    </row>
    <row r="85" spans="1:11" x14ac:dyDescent="0.35">
      <c r="A85" s="337" t="str">
        <f>IF(A70="","",A70)</f>
        <v>USL</v>
      </c>
      <c r="B85" s="351" t="s">
        <v>38</v>
      </c>
      <c r="C85" s="334"/>
      <c r="D85" s="173">
        <v>42681571.800699107</v>
      </c>
      <c r="E85" s="174">
        <f t="shared" si="15"/>
        <v>4.5267312931200013E-3</v>
      </c>
      <c r="F85" s="175">
        <f t="shared" si="13"/>
        <v>193208.00670977286</v>
      </c>
      <c r="H85" s="173">
        <v>30098.304221136685</v>
      </c>
      <c r="I85" s="174">
        <f t="shared" si="16"/>
        <v>4.5267312931200013E-3</v>
      </c>
      <c r="J85" s="175">
        <f t="shared" si="14"/>
        <v>136.24693558766526</v>
      </c>
      <c r="K85" s="420"/>
    </row>
    <row r="86" spans="1:11" x14ac:dyDescent="0.35">
      <c r="A86" s="337" t="str">
        <f>IF(A71="","",A71)</f>
        <v/>
      </c>
      <c r="B86" s="351"/>
      <c r="C86" s="334"/>
      <c r="D86" s="177"/>
      <c r="E86" s="177"/>
      <c r="F86" s="175">
        <f t="shared" si="13"/>
        <v>0</v>
      </c>
      <c r="H86" s="177"/>
      <c r="I86" s="177"/>
      <c r="J86" s="175">
        <f t="shared" si="14"/>
        <v>0</v>
      </c>
      <c r="K86" s="420"/>
    </row>
    <row r="87" spans="1:11" x14ac:dyDescent="0.35">
      <c r="A87" s="337" t="str">
        <f>IF(A72="","",A72)</f>
        <v/>
      </c>
      <c r="B87" s="351"/>
      <c r="C87" s="334"/>
      <c r="D87" s="177"/>
      <c r="E87" s="177"/>
      <c r="F87" s="175">
        <f>D87*E87</f>
        <v>0</v>
      </c>
      <c r="H87" s="177"/>
      <c r="I87" s="177"/>
      <c r="J87" s="175">
        <f>H87*I87</f>
        <v>0</v>
      </c>
      <c r="K87" s="420"/>
    </row>
    <row r="88" spans="1:11" x14ac:dyDescent="0.35">
      <c r="A88" s="337" t="str">
        <f>IF(A73="","",A73)</f>
        <v/>
      </c>
      <c r="B88" s="351"/>
      <c r="C88" s="334"/>
      <c r="D88" s="177"/>
      <c r="E88" s="177"/>
      <c r="F88" s="175">
        <f>D88*E88</f>
        <v>0</v>
      </c>
      <c r="H88" s="177"/>
      <c r="I88" s="177"/>
      <c r="J88" s="175">
        <f>H88*I88</f>
        <v>0</v>
      </c>
      <c r="K88" s="420"/>
    </row>
    <row r="89" spans="1:11" x14ac:dyDescent="0.35">
      <c r="A89" s="333" t="s">
        <v>69</v>
      </c>
      <c r="B89" s="352"/>
      <c r="C89" s="334"/>
      <c r="D89" s="169">
        <f>SUM(D78:D88)</f>
        <v>10619979171.511902</v>
      </c>
      <c r="E89" s="337"/>
      <c r="F89" s="169">
        <f>SUM(F78:F88)</f>
        <v>48073792.047965549</v>
      </c>
      <c r="G89" s="337"/>
      <c r="H89" s="169">
        <f>SUM(H78:H88)</f>
        <v>12878852142.224621</v>
      </c>
      <c r="I89" s="337"/>
      <c r="J89" s="169">
        <f>SUM(J78:J88)</f>
        <v>58299103.011673756</v>
      </c>
      <c r="K89" s="175">
        <f>F89+J89</f>
        <v>106372895.0596393</v>
      </c>
    </row>
    <row r="90" spans="1:11" ht="6.75" customHeight="1" x14ac:dyDescent="0.35"/>
    <row r="91" spans="1:11" x14ac:dyDescent="0.35">
      <c r="A91" s="329" t="s">
        <v>74</v>
      </c>
      <c r="B91" s="425"/>
      <c r="C91" s="358"/>
      <c r="D91" s="425"/>
      <c r="E91" s="420"/>
      <c r="F91" s="427"/>
      <c r="G91" s="232"/>
      <c r="H91" s="429"/>
      <c r="I91" s="420"/>
      <c r="J91" s="420" t="s">
        <v>66</v>
      </c>
      <c r="K91" s="425" t="s">
        <v>61</v>
      </c>
    </row>
    <row r="92" spans="1:11" x14ac:dyDescent="0.35">
      <c r="A92" s="333" t="s">
        <v>71</v>
      </c>
      <c r="B92" s="431"/>
      <c r="C92" s="232"/>
      <c r="D92" s="431"/>
      <c r="E92" s="420"/>
      <c r="F92" s="428"/>
      <c r="G92" s="232"/>
      <c r="H92" s="433"/>
      <c r="I92" s="420"/>
      <c r="J92" s="420"/>
      <c r="K92" s="431"/>
    </row>
    <row r="93" spans="1:11" x14ac:dyDescent="0.35">
      <c r="A93" s="337" t="str">
        <f t="shared" ref="A93:A98" si="17">IF(A78="","",A78)</f>
        <v>Residential</v>
      </c>
      <c r="B93" s="351" t="s">
        <v>38</v>
      </c>
      <c r="C93" s="334"/>
      <c r="D93" s="177"/>
      <c r="E93" s="178"/>
      <c r="F93" s="175">
        <f>D93*E93</f>
        <v>0</v>
      </c>
      <c r="H93" s="177">
        <v>0</v>
      </c>
      <c r="I93" s="178">
        <v>2.2081616064000001E-4</v>
      </c>
      <c r="J93" s="175">
        <f>H93*I93</f>
        <v>0</v>
      </c>
      <c r="K93" s="420"/>
    </row>
    <row r="94" spans="1:11" x14ac:dyDescent="0.35">
      <c r="A94" s="337" t="str">
        <f t="shared" si="17"/>
        <v>CSMUR</v>
      </c>
      <c r="B94" s="351" t="s">
        <v>38</v>
      </c>
      <c r="C94" s="334"/>
      <c r="D94" s="177"/>
      <c r="E94" s="178"/>
      <c r="F94" s="175">
        <f t="shared" ref="F94:F101" si="18">D94*E94</f>
        <v>0</v>
      </c>
      <c r="H94" s="177">
        <v>0</v>
      </c>
      <c r="I94" s="178">
        <f>+I93</f>
        <v>2.2081616064000001E-4</v>
      </c>
      <c r="J94" s="175">
        <f t="shared" ref="J94:J101" si="19">H94*I94</f>
        <v>0</v>
      </c>
      <c r="K94" s="420"/>
    </row>
    <row r="95" spans="1:11" x14ac:dyDescent="0.35">
      <c r="A95" s="337" t="str">
        <f t="shared" si="17"/>
        <v>GS&lt;50 kW</v>
      </c>
      <c r="B95" s="351" t="s">
        <v>38</v>
      </c>
      <c r="C95" s="334"/>
      <c r="D95" s="177"/>
      <c r="E95" s="178"/>
      <c r="F95" s="175">
        <f t="shared" si="18"/>
        <v>0</v>
      </c>
      <c r="H95" s="177">
        <v>304612.75451854989</v>
      </c>
      <c r="I95" s="178">
        <f t="shared" ref="I95:I100" si="20">+I94</f>
        <v>2.2081616064000001E-4</v>
      </c>
      <c r="J95" s="175">
        <f t="shared" si="19"/>
        <v>67.263418934761006</v>
      </c>
      <c r="K95" s="420"/>
    </row>
    <row r="96" spans="1:11" x14ac:dyDescent="0.35">
      <c r="A96" s="337" t="str">
        <f t="shared" si="17"/>
        <v>GS 50-999 kW</v>
      </c>
      <c r="B96" s="351" t="s">
        <v>38</v>
      </c>
      <c r="C96" s="334"/>
      <c r="D96" s="177"/>
      <c r="E96" s="178"/>
      <c r="F96" s="175">
        <f t="shared" si="18"/>
        <v>0</v>
      </c>
      <c r="H96" s="177">
        <v>672783371.38946557</v>
      </c>
      <c r="I96" s="178">
        <f t="shared" si="20"/>
        <v>2.2081616064000001E-4</v>
      </c>
      <c r="J96" s="175">
        <f t="shared" si="19"/>
        <v>148561.44101265701</v>
      </c>
      <c r="K96" s="420"/>
    </row>
    <row r="97" spans="1:11" x14ac:dyDescent="0.35">
      <c r="A97" s="337" t="str">
        <f t="shared" si="17"/>
        <v>GS 1,000-4,999 kW</v>
      </c>
      <c r="B97" s="351" t="s">
        <v>38</v>
      </c>
      <c r="C97" s="334"/>
      <c r="D97" s="177"/>
      <c r="E97" s="178"/>
      <c r="F97" s="175">
        <f t="shared" si="18"/>
        <v>0</v>
      </c>
      <c r="H97" s="177">
        <v>3540662711.4400263</v>
      </c>
      <c r="I97" s="178">
        <f t="shared" si="20"/>
        <v>2.2081616064000001E-4</v>
      </c>
      <c r="J97" s="175">
        <f t="shared" si="19"/>
        <v>781835.54606139881</v>
      </c>
      <c r="K97" s="420"/>
    </row>
    <row r="98" spans="1:11" x14ac:dyDescent="0.35">
      <c r="A98" s="337" t="str">
        <f t="shared" si="17"/>
        <v>Large User</v>
      </c>
      <c r="B98" s="351" t="s">
        <v>38</v>
      </c>
      <c r="C98" s="334"/>
      <c r="D98" s="177"/>
      <c r="E98" s="178"/>
      <c r="F98" s="175">
        <f t="shared" si="18"/>
        <v>0</v>
      </c>
      <c r="H98" s="177">
        <v>1588377420.123358</v>
      </c>
      <c r="I98" s="178">
        <f t="shared" si="20"/>
        <v>2.2081616064000001E-4</v>
      </c>
      <c r="J98" s="175">
        <f t="shared" si="19"/>
        <v>350739.40355890821</v>
      </c>
      <c r="K98" s="420"/>
    </row>
    <row r="99" spans="1:11" x14ac:dyDescent="0.35">
      <c r="A99" s="337" t="str">
        <f>IF(A84="","",A84)</f>
        <v>Streetlighting</v>
      </c>
      <c r="B99" s="351" t="s">
        <v>38</v>
      </c>
      <c r="C99" s="334"/>
      <c r="D99" s="177"/>
      <c r="E99" s="178"/>
      <c r="F99" s="175">
        <f t="shared" si="18"/>
        <v>0</v>
      </c>
      <c r="H99" s="177">
        <v>0</v>
      </c>
      <c r="I99" s="178">
        <f t="shared" si="20"/>
        <v>2.2081616064000001E-4</v>
      </c>
      <c r="J99" s="175">
        <f t="shared" si="19"/>
        <v>0</v>
      </c>
      <c r="K99" s="420"/>
    </row>
    <row r="100" spans="1:11" x14ac:dyDescent="0.35">
      <c r="A100" s="337" t="str">
        <f>IF(A85="","",A85)</f>
        <v>USL</v>
      </c>
      <c r="B100" s="351" t="s">
        <v>38</v>
      </c>
      <c r="C100" s="334"/>
      <c r="D100" s="177"/>
      <c r="E100" s="178"/>
      <c r="F100" s="175">
        <f t="shared" si="18"/>
        <v>0</v>
      </c>
      <c r="H100" s="177">
        <v>0</v>
      </c>
      <c r="I100" s="178">
        <f t="shared" si="20"/>
        <v>2.2081616064000001E-4</v>
      </c>
      <c r="J100" s="175">
        <f t="shared" si="19"/>
        <v>0</v>
      </c>
      <c r="K100" s="420"/>
    </row>
    <row r="101" spans="1:11" x14ac:dyDescent="0.35">
      <c r="A101" s="337" t="str">
        <f>IF(A86="","",A86)</f>
        <v/>
      </c>
      <c r="B101" s="351"/>
      <c r="C101" s="334"/>
      <c r="D101" s="177"/>
      <c r="E101" s="177"/>
      <c r="F101" s="175">
        <f t="shared" si="18"/>
        <v>0</v>
      </c>
      <c r="H101" s="177"/>
      <c r="I101" s="177"/>
      <c r="J101" s="175">
        <f t="shared" si="19"/>
        <v>0</v>
      </c>
      <c r="K101" s="420"/>
    </row>
    <row r="102" spans="1:11" x14ac:dyDescent="0.35">
      <c r="A102" s="337" t="str">
        <f>IF(A87="","",A87)</f>
        <v/>
      </c>
      <c r="B102" s="351"/>
      <c r="C102" s="334"/>
      <c r="D102" s="177"/>
      <c r="E102" s="177"/>
      <c r="F102" s="175">
        <f>D102*E102</f>
        <v>0</v>
      </c>
      <c r="H102" s="177"/>
      <c r="I102" s="177"/>
      <c r="J102" s="175">
        <f>H102*I102</f>
        <v>0</v>
      </c>
      <c r="K102" s="420"/>
    </row>
    <row r="103" spans="1:11" x14ac:dyDescent="0.35">
      <c r="A103" s="337" t="str">
        <f>IF(A88="","",A88)</f>
        <v/>
      </c>
      <c r="B103" s="351"/>
      <c r="C103" s="334"/>
      <c r="D103" s="177"/>
      <c r="E103" s="177"/>
      <c r="F103" s="175">
        <f>D103*E103</f>
        <v>0</v>
      </c>
      <c r="H103" s="177"/>
      <c r="I103" s="177"/>
      <c r="J103" s="175">
        <f>H103*I103</f>
        <v>0</v>
      </c>
      <c r="K103" s="420"/>
    </row>
    <row r="104" spans="1:11" x14ac:dyDescent="0.35">
      <c r="A104" s="333" t="s">
        <v>69</v>
      </c>
      <c r="B104" s="352"/>
      <c r="C104" s="334"/>
      <c r="D104" s="169">
        <f>SUM(D93:D103)</f>
        <v>0</v>
      </c>
      <c r="E104" s="337"/>
      <c r="F104" s="169">
        <f>SUM(F93:F103)</f>
        <v>0</v>
      </c>
      <c r="G104" s="337"/>
      <c r="H104" s="347">
        <f>SUM(H93:H103)</f>
        <v>5802128115.7073679</v>
      </c>
      <c r="I104" s="337"/>
      <c r="J104" s="169">
        <f>SUM(J93:J103)</f>
        <v>1281203.6540518987</v>
      </c>
      <c r="K104" s="175">
        <f>F104+J104</f>
        <v>1281203.6540518987</v>
      </c>
    </row>
    <row r="105" spans="1:11" ht="6.75" customHeight="1" x14ac:dyDescent="0.35">
      <c r="A105" s="333"/>
      <c r="B105" s="359"/>
      <c r="C105" s="334"/>
      <c r="D105" s="183"/>
      <c r="E105" s="357"/>
      <c r="F105" s="169"/>
      <c r="H105" s="336"/>
      <c r="I105" s="357"/>
      <c r="J105" s="169"/>
      <c r="K105" s="185"/>
    </row>
    <row r="106" spans="1:11" x14ac:dyDescent="0.35">
      <c r="A106" s="329" t="s">
        <v>107</v>
      </c>
      <c r="B106" s="425"/>
      <c r="C106" s="358"/>
      <c r="D106" s="425"/>
      <c r="E106" s="420"/>
      <c r="F106" s="427"/>
      <c r="G106" s="232"/>
      <c r="H106" s="429"/>
      <c r="I106" s="420"/>
      <c r="J106" s="420" t="s">
        <v>66</v>
      </c>
      <c r="K106" s="425" t="s">
        <v>61</v>
      </c>
    </row>
    <row r="107" spans="1:11" x14ac:dyDescent="0.35">
      <c r="A107" s="333" t="s">
        <v>71</v>
      </c>
      <c r="B107" s="431"/>
      <c r="C107" s="232"/>
      <c r="D107" s="431"/>
      <c r="E107" s="420"/>
      <c r="F107" s="428"/>
      <c r="G107" s="232"/>
      <c r="H107" s="433"/>
      <c r="I107" s="420"/>
      <c r="J107" s="420"/>
      <c r="K107" s="431"/>
    </row>
    <row r="108" spans="1:11" x14ac:dyDescent="0.35">
      <c r="A108" s="337" t="str">
        <f t="shared" ref="A108:A113" si="21">IF(A93="","",A93)</f>
        <v>Residential</v>
      </c>
      <c r="B108" s="351" t="s">
        <v>38</v>
      </c>
      <c r="C108" s="334"/>
      <c r="D108" s="173">
        <v>5158582589.6031418</v>
      </c>
      <c r="E108" s="174">
        <v>4.4163232128000002E-4</v>
      </c>
      <c r="F108" s="175">
        <f>D108*E108</f>
        <v>2278196.803561029</v>
      </c>
      <c r="H108" s="173">
        <v>63965726.831952386</v>
      </c>
      <c r="I108" s="174">
        <f>E108</f>
        <v>4.4163232128000002E-4</v>
      </c>
      <c r="J108" s="175">
        <f>H108*I108</f>
        <v>28249.332423157513</v>
      </c>
      <c r="K108" s="420"/>
    </row>
    <row r="109" spans="1:11" x14ac:dyDescent="0.35">
      <c r="A109" s="337" t="str">
        <f t="shared" si="21"/>
        <v>CSMUR</v>
      </c>
      <c r="B109" s="351" t="s">
        <v>38</v>
      </c>
      <c r="C109" s="334"/>
      <c r="D109" s="173">
        <v>331498833.77842283</v>
      </c>
      <c r="E109" s="174">
        <f>+E108</f>
        <v>4.4163232128000002E-4</v>
      </c>
      <c r="F109" s="175">
        <f t="shared" ref="F109:F116" si="22">D109*E109</f>
        <v>146400.59946317776</v>
      </c>
      <c r="H109" s="173">
        <v>447727.69563463755</v>
      </c>
      <c r="I109" s="174">
        <f t="shared" ref="I109:I115" si="23">E109</f>
        <v>4.4163232128000002E-4</v>
      </c>
      <c r="J109" s="175">
        <f t="shared" ref="J109:J116" si="24">H109*I109</f>
        <v>197.73102152447032</v>
      </c>
      <c r="K109" s="420"/>
    </row>
    <row r="110" spans="1:11" x14ac:dyDescent="0.35">
      <c r="A110" s="337" t="str">
        <f t="shared" si="21"/>
        <v>GS&lt;50 kW</v>
      </c>
      <c r="B110" s="351" t="s">
        <v>38</v>
      </c>
      <c r="C110" s="334"/>
      <c r="D110" s="173">
        <v>2039045805.7347302</v>
      </c>
      <c r="E110" s="174">
        <f t="shared" ref="E110:E115" si="25">+E109</f>
        <v>4.4163232128000002E-4</v>
      </c>
      <c r="F110" s="175">
        <f t="shared" si="22"/>
        <v>900508.53238287685</v>
      </c>
      <c r="H110" s="173">
        <v>317887097.63702804</v>
      </c>
      <c r="I110" s="174">
        <f t="shared" si="23"/>
        <v>4.4163232128000002E-4</v>
      </c>
      <c r="J110" s="175">
        <f t="shared" si="24"/>
        <v>140389.2168344027</v>
      </c>
      <c r="K110" s="420"/>
    </row>
    <row r="111" spans="1:11" x14ac:dyDescent="0.35">
      <c r="A111" s="337" t="str">
        <f t="shared" si="21"/>
        <v>GS 50-999 kW</v>
      </c>
      <c r="B111" s="351" t="s">
        <v>38</v>
      </c>
      <c r="C111" s="334"/>
      <c r="D111" s="173">
        <v>3168911225.7803173</v>
      </c>
      <c r="E111" s="174">
        <f t="shared" si="25"/>
        <v>4.4163232128000002E-4</v>
      </c>
      <c r="F111" s="175">
        <f t="shared" si="22"/>
        <v>1399493.6205716117</v>
      </c>
      <c r="H111" s="173">
        <v>5433170575.6617231</v>
      </c>
      <c r="I111" s="174">
        <f t="shared" si="23"/>
        <v>4.4163232128000002E-4</v>
      </c>
      <c r="J111" s="175">
        <f t="shared" si="24"/>
        <v>2399463.7332396805</v>
      </c>
      <c r="K111" s="420"/>
    </row>
    <row r="112" spans="1:11" x14ac:dyDescent="0.35">
      <c r="A112" s="337" t="str">
        <f t="shared" si="21"/>
        <v>GS 1,000-4,999 kW</v>
      </c>
      <c r="B112" s="351" t="s">
        <v>38</v>
      </c>
      <c r="C112" s="334"/>
      <c r="D112" s="173">
        <v>115656584.06618753</v>
      </c>
      <c r="E112" s="174">
        <f t="shared" si="25"/>
        <v>4.4163232128000002E-4</v>
      </c>
      <c r="F112" s="175">
        <f t="shared" si="22"/>
        <v>51077.685692465864</v>
      </c>
      <c r="H112" s="173">
        <v>703326085.13131309</v>
      </c>
      <c r="I112" s="174">
        <f t="shared" si="23"/>
        <v>4.4163232128000002E-4</v>
      </c>
      <c r="J112" s="175">
        <f t="shared" si="24"/>
        <v>310611.5315933167</v>
      </c>
      <c r="K112" s="420"/>
    </row>
    <row r="113" spans="1:11" x14ac:dyDescent="0.35">
      <c r="A113" s="337" t="str">
        <f t="shared" si="21"/>
        <v>Large User</v>
      </c>
      <c r="B113" s="351" t="s">
        <v>38</v>
      </c>
      <c r="C113" s="334"/>
      <c r="D113" s="173">
        <v>3.1550738578006152E-2</v>
      </c>
      <c r="E113" s="174">
        <f t="shared" si="25"/>
        <v>4.4163232128000002E-4</v>
      </c>
      <c r="F113" s="175">
        <f t="shared" si="22"/>
        <v>1.3933825916303304E-5</v>
      </c>
      <c r="H113" s="173">
        <v>212729159.51440361</v>
      </c>
      <c r="I113" s="174">
        <f t="shared" si="23"/>
        <v>4.4163232128000002E-4</v>
      </c>
      <c r="J113" s="175">
        <f t="shared" si="24"/>
        <v>93948.072520289468</v>
      </c>
      <c r="K113" s="420"/>
    </row>
    <row r="114" spans="1:11" x14ac:dyDescent="0.35">
      <c r="A114" s="337" t="str">
        <f>IF(A99="","",A99)</f>
        <v>Streetlighting</v>
      </c>
      <c r="B114" s="351" t="s">
        <v>38</v>
      </c>
      <c r="C114" s="334"/>
      <c r="D114" s="173">
        <v>0</v>
      </c>
      <c r="E114" s="174">
        <f t="shared" si="25"/>
        <v>4.4163232128000002E-4</v>
      </c>
      <c r="F114" s="175">
        <f t="shared" si="22"/>
        <v>0</v>
      </c>
      <c r="H114" s="173">
        <v>107818615.36509365</v>
      </c>
      <c r="I114" s="174">
        <f t="shared" si="23"/>
        <v>4.4163232128000002E-4</v>
      </c>
      <c r="J114" s="175">
        <f t="shared" si="24"/>
        <v>47616.185380881783</v>
      </c>
      <c r="K114" s="420"/>
    </row>
    <row r="115" spans="1:11" x14ac:dyDescent="0.35">
      <c r="A115" s="337" t="str">
        <f>IF(A100="","",A100)</f>
        <v>USL</v>
      </c>
      <c r="B115" s="351" t="s">
        <v>38</v>
      </c>
      <c r="C115" s="334"/>
      <c r="D115" s="173">
        <v>43635484.100428723</v>
      </c>
      <c r="E115" s="174">
        <f t="shared" si="25"/>
        <v>4.4163232128000002E-4</v>
      </c>
      <c r="F115" s="175">
        <f t="shared" si="22"/>
        <v>19270.84013344887</v>
      </c>
      <c r="H115" s="173">
        <v>27687.097221233682</v>
      </c>
      <c r="I115" s="174">
        <f t="shared" si="23"/>
        <v>4.4163232128000002E-4</v>
      </c>
      <c r="J115" s="175">
        <f t="shared" si="24"/>
        <v>12.227517015318469</v>
      </c>
      <c r="K115" s="420"/>
    </row>
    <row r="116" spans="1:11" x14ac:dyDescent="0.35">
      <c r="A116" s="337" t="str">
        <f>IF(A101="","",A101)</f>
        <v/>
      </c>
      <c r="B116" s="351"/>
      <c r="C116" s="334"/>
      <c r="D116" s="177"/>
      <c r="E116" s="177"/>
      <c r="F116" s="175">
        <f t="shared" si="22"/>
        <v>0</v>
      </c>
      <c r="H116" s="177"/>
      <c r="I116" s="177"/>
      <c r="J116" s="175">
        <f t="shared" si="24"/>
        <v>0</v>
      </c>
      <c r="K116" s="420"/>
    </row>
    <row r="117" spans="1:11" x14ac:dyDescent="0.35">
      <c r="A117" s="337" t="str">
        <f>IF(A102="","",A102)</f>
        <v/>
      </c>
      <c r="B117" s="351"/>
      <c r="C117" s="334"/>
      <c r="D117" s="177"/>
      <c r="E117" s="177"/>
      <c r="F117" s="175">
        <f>D117*E117</f>
        <v>0</v>
      </c>
      <c r="H117" s="177"/>
      <c r="I117" s="177"/>
      <c r="J117" s="175">
        <f>H117*I117</f>
        <v>0</v>
      </c>
      <c r="K117" s="420"/>
    </row>
    <row r="118" spans="1:11" x14ac:dyDescent="0.35">
      <c r="A118" s="337" t="str">
        <f>IF(A103="","",A103)</f>
        <v/>
      </c>
      <c r="B118" s="351"/>
      <c r="C118" s="334"/>
      <c r="D118" s="177"/>
      <c r="E118" s="177"/>
      <c r="F118" s="175">
        <f>D118*E118</f>
        <v>0</v>
      </c>
      <c r="H118" s="177"/>
      <c r="I118" s="177"/>
      <c r="J118" s="175">
        <f>H118*I118</f>
        <v>0</v>
      </c>
      <c r="K118" s="420"/>
    </row>
    <row r="119" spans="1:11" x14ac:dyDescent="0.35">
      <c r="A119" s="333" t="s">
        <v>69</v>
      </c>
      <c r="B119" s="352"/>
      <c r="C119" s="334"/>
      <c r="D119" s="169">
        <f>SUM(D108:D118)</f>
        <v>10857330523.09478</v>
      </c>
      <c r="E119" s="337"/>
      <c r="F119" s="169">
        <f>SUM(F108:F118)</f>
        <v>4794948.0818185434</v>
      </c>
      <c r="G119" s="337"/>
      <c r="H119" s="169">
        <f>SUM(H108:H118)</f>
        <v>6839372674.9343691</v>
      </c>
      <c r="I119" s="337"/>
      <c r="J119" s="169">
        <f>SUM(J108:J118)</f>
        <v>3020488.0305302683</v>
      </c>
      <c r="K119" s="175">
        <f>F119+J119</f>
        <v>7815436.1123488117</v>
      </c>
    </row>
    <row r="120" spans="1:11" ht="6.75" customHeight="1" x14ac:dyDescent="0.35">
      <c r="A120" s="333"/>
      <c r="B120" s="359"/>
      <c r="C120" s="334"/>
      <c r="D120" s="183"/>
      <c r="E120" s="357"/>
      <c r="F120" s="169"/>
      <c r="H120" s="336"/>
      <c r="I120" s="357"/>
      <c r="J120" s="169"/>
      <c r="K120" s="185"/>
    </row>
    <row r="121" spans="1:11" ht="15" customHeight="1" x14ac:dyDescent="0.35">
      <c r="A121" s="329" t="s">
        <v>108</v>
      </c>
      <c r="B121" s="425"/>
      <c r="C121" s="330"/>
      <c r="D121" s="427"/>
      <c r="E121" s="426"/>
      <c r="F121" s="420"/>
      <c r="G121" s="232"/>
      <c r="H121" s="429"/>
      <c r="I121" s="426"/>
      <c r="J121" s="420" t="s">
        <v>66</v>
      </c>
      <c r="K121" s="425" t="s">
        <v>61</v>
      </c>
    </row>
    <row r="122" spans="1:11" x14ac:dyDescent="0.35">
      <c r="A122" s="333" t="s">
        <v>71</v>
      </c>
      <c r="B122" s="431"/>
      <c r="C122" s="330"/>
      <c r="D122" s="428"/>
      <c r="E122" s="432"/>
      <c r="F122" s="420"/>
      <c r="G122" s="232"/>
      <c r="H122" s="433"/>
      <c r="I122" s="432"/>
      <c r="J122" s="420"/>
      <c r="K122" s="431"/>
    </row>
    <row r="123" spans="1:11" x14ac:dyDescent="0.35">
      <c r="A123" s="337" t="str">
        <f t="shared" ref="A123:A128" si="26">IF(A108="","",A108)</f>
        <v>Residential</v>
      </c>
      <c r="B123" s="351" t="s">
        <v>38</v>
      </c>
      <c r="C123" s="334"/>
      <c r="D123" s="173">
        <f>+D78</f>
        <v>5045811172.4219322</v>
      </c>
      <c r="E123" s="174">
        <v>7.7285656224000004E-4</v>
      </c>
      <c r="F123" s="175">
        <f>D123*E123</f>
        <v>3899688.2764301985</v>
      </c>
      <c r="H123" s="173">
        <f>+H78</f>
        <v>69536358.05626151</v>
      </c>
      <c r="I123" s="174">
        <f>+E123</f>
        <v>7.7285656224000004E-4</v>
      </c>
      <c r="J123" s="175">
        <f>H123*I123</f>
        <v>53741.630638052004</v>
      </c>
      <c r="K123" s="420"/>
    </row>
    <row r="124" spans="1:11" x14ac:dyDescent="0.35">
      <c r="A124" s="337" t="str">
        <f t="shared" si="26"/>
        <v>CSMUR</v>
      </c>
      <c r="B124" s="351" t="s">
        <v>38</v>
      </c>
      <c r="C124" s="334"/>
      <c r="D124" s="173">
        <f t="shared" ref="D124:D130" si="27">+D79</f>
        <v>324251960.70238525</v>
      </c>
      <c r="E124" s="174">
        <f>E123</f>
        <v>7.7285656224000004E-4</v>
      </c>
      <c r="F124" s="175">
        <f t="shared" ref="F124:F131" si="28">D124*E124</f>
        <v>250600.25564802505</v>
      </c>
      <c r="H124" s="173">
        <f t="shared" ref="H124:H130" si="29">+H79</f>
        <v>486719.29324194265</v>
      </c>
      <c r="I124" s="174">
        <f t="shared" ref="I124:I130" si="30">+E124</f>
        <v>7.7285656224000004E-4</v>
      </c>
      <c r="J124" s="175">
        <f t="shared" ref="J124:J131" si="31">H124*I124</f>
        <v>376.16419975085029</v>
      </c>
      <c r="K124" s="420"/>
    </row>
    <row r="125" spans="1:11" x14ac:dyDescent="0.35">
      <c r="A125" s="337" t="str">
        <f t="shared" si="26"/>
        <v>GS&lt;50 kW</v>
      </c>
      <c r="B125" s="351" t="s">
        <v>38</v>
      </c>
      <c r="C125" s="334"/>
      <c r="D125" s="173">
        <f t="shared" si="27"/>
        <v>1994470366.4127827</v>
      </c>
      <c r="E125" s="174">
        <f t="shared" ref="E125:E130" si="32">E124</f>
        <v>7.7285656224000004E-4</v>
      </c>
      <c r="F125" s="175">
        <f t="shared" si="28"/>
        <v>1541439.5108753364</v>
      </c>
      <c r="H125" s="173">
        <f t="shared" si="29"/>
        <v>345856973.0055033</v>
      </c>
      <c r="I125" s="174">
        <f t="shared" si="30"/>
        <v>7.7285656224000004E-4</v>
      </c>
      <c r="J125" s="175">
        <f t="shared" si="31"/>
        <v>267297.83118376578</v>
      </c>
      <c r="K125" s="420"/>
    </row>
    <row r="126" spans="1:11" x14ac:dyDescent="0.35">
      <c r="A126" s="337" t="str">
        <f t="shared" si="26"/>
        <v>GS 50-999 kW</v>
      </c>
      <c r="B126" s="351" t="s">
        <v>38</v>
      </c>
      <c r="C126" s="334"/>
      <c r="D126" s="173">
        <f t="shared" si="27"/>
        <v>3099635876.6615615</v>
      </c>
      <c r="E126" s="174">
        <f t="shared" si="32"/>
        <v>7.7285656224000004E-4</v>
      </c>
      <c r="F126" s="175">
        <f t="shared" si="28"/>
        <v>2395573.9278324232</v>
      </c>
      <c r="H126" s="173">
        <f t="shared" si="29"/>
        <v>6537573007.6200886</v>
      </c>
      <c r="I126" s="174">
        <f t="shared" si="30"/>
        <v>7.7285656224000004E-4</v>
      </c>
      <c r="J126" s="175">
        <f t="shared" si="31"/>
        <v>5052606.2000622796</v>
      </c>
      <c r="K126" s="420"/>
    </row>
    <row r="127" spans="1:11" x14ac:dyDescent="0.35">
      <c r="A127" s="337" t="str">
        <f t="shared" si="26"/>
        <v>GS 1,000-4,999 kW</v>
      </c>
      <c r="B127" s="351" t="s">
        <v>38</v>
      </c>
      <c r="C127" s="334"/>
      <c r="D127" s="173">
        <f t="shared" si="27"/>
        <v>113128223.48167953</v>
      </c>
      <c r="E127" s="174">
        <f t="shared" si="32"/>
        <v>7.7285656224000004E-4</v>
      </c>
      <c r="F127" s="175">
        <f t="shared" si="28"/>
        <v>87431.88989236929</v>
      </c>
      <c r="H127" s="173">
        <f t="shared" si="29"/>
        <v>4086608345.1255245</v>
      </c>
      <c r="I127" s="174">
        <f t="shared" si="30"/>
        <v>7.7285656224000004E-4</v>
      </c>
      <c r="J127" s="175">
        <f t="shared" si="31"/>
        <v>3158362.0768350083</v>
      </c>
      <c r="K127" s="420"/>
    </row>
    <row r="128" spans="1:11" x14ac:dyDescent="0.35">
      <c r="A128" s="337" t="str">
        <f t="shared" si="26"/>
        <v>Large User</v>
      </c>
      <c r="B128" s="351" t="s">
        <v>38</v>
      </c>
      <c r="C128" s="334"/>
      <c r="D128" s="173">
        <f t="shared" si="27"/>
        <v>3.0861010064261573E-2</v>
      </c>
      <c r="E128" s="174">
        <f t="shared" si="32"/>
        <v>7.7285656224000004E-4</v>
      </c>
      <c r="F128" s="175">
        <f t="shared" si="28"/>
        <v>2.3851134145519243E-5</v>
      </c>
      <c r="H128" s="173">
        <f t="shared" si="29"/>
        <v>1721552344.8388076</v>
      </c>
      <c r="I128" s="174">
        <f t="shared" si="30"/>
        <v>7.7285656224000004E-4</v>
      </c>
      <c r="J128" s="175">
        <f t="shared" si="31"/>
        <v>1330513.0269483319</v>
      </c>
      <c r="K128" s="420"/>
    </row>
    <row r="129" spans="1:11" x14ac:dyDescent="0.35">
      <c r="A129" s="337" t="str">
        <f>IF(A114="","",A114)</f>
        <v>Streetlighting</v>
      </c>
      <c r="B129" s="351" t="s">
        <v>38</v>
      </c>
      <c r="C129" s="334"/>
      <c r="D129" s="173">
        <f t="shared" si="27"/>
        <v>0</v>
      </c>
      <c r="E129" s="174">
        <f t="shared" si="32"/>
        <v>7.7285656224000004E-4</v>
      </c>
      <c r="F129" s="175">
        <f t="shared" si="28"/>
        <v>0</v>
      </c>
      <c r="H129" s="173">
        <f t="shared" si="29"/>
        <v>117208295.9809722</v>
      </c>
      <c r="I129" s="174">
        <f t="shared" si="30"/>
        <v>7.7285656224000004E-4</v>
      </c>
      <c r="J129" s="175">
        <f t="shared" si="31"/>
        <v>90585.200697862587</v>
      </c>
      <c r="K129" s="420"/>
    </row>
    <row r="130" spans="1:11" x14ac:dyDescent="0.35">
      <c r="A130" s="337" t="str">
        <f>IF(A115="","",A115)</f>
        <v>USL</v>
      </c>
      <c r="B130" s="351" t="s">
        <v>38</v>
      </c>
      <c r="C130" s="334"/>
      <c r="D130" s="173">
        <f t="shared" si="27"/>
        <v>42681571.800699107</v>
      </c>
      <c r="E130" s="174">
        <f t="shared" si="32"/>
        <v>7.7285656224000004E-4</v>
      </c>
      <c r="F130" s="175">
        <f t="shared" si="28"/>
        <v>32986.732852888039</v>
      </c>
      <c r="H130" s="173">
        <f t="shared" si="29"/>
        <v>30098.304221136685</v>
      </c>
      <c r="I130" s="174">
        <f t="shared" si="30"/>
        <v>7.7285656224000004E-4</v>
      </c>
      <c r="J130" s="175">
        <f t="shared" si="31"/>
        <v>23.261671929601381</v>
      </c>
      <c r="K130" s="420"/>
    </row>
    <row r="131" spans="1:11" x14ac:dyDescent="0.35">
      <c r="A131" s="337" t="str">
        <f>IF(A116="","",A116)</f>
        <v/>
      </c>
      <c r="B131" s="351"/>
      <c r="C131" s="334"/>
      <c r="D131" s="177"/>
      <c r="E131" s="177"/>
      <c r="F131" s="175">
        <f t="shared" si="28"/>
        <v>0</v>
      </c>
      <c r="H131" s="177"/>
      <c r="I131" s="177"/>
      <c r="J131" s="175">
        <f t="shared" si="31"/>
        <v>0</v>
      </c>
      <c r="K131" s="420"/>
    </row>
    <row r="132" spans="1:11" x14ac:dyDescent="0.35">
      <c r="A132" s="337" t="str">
        <f>IF(A117="","",A117)</f>
        <v/>
      </c>
      <c r="B132" s="351"/>
      <c r="C132" s="334"/>
      <c r="D132" s="177"/>
      <c r="E132" s="177"/>
      <c r="F132" s="175">
        <f>D132*E132</f>
        <v>0</v>
      </c>
      <c r="H132" s="177"/>
      <c r="I132" s="177"/>
      <c r="J132" s="175">
        <f>H132*I132</f>
        <v>0</v>
      </c>
      <c r="K132" s="420"/>
    </row>
    <row r="133" spans="1:11" x14ac:dyDescent="0.35">
      <c r="A133" s="337" t="str">
        <f>IF(A118="","",A118)</f>
        <v/>
      </c>
      <c r="B133" s="351"/>
      <c r="C133" s="334"/>
      <c r="D133" s="177"/>
      <c r="E133" s="177"/>
      <c r="F133" s="175">
        <f>D133*E133</f>
        <v>0</v>
      </c>
      <c r="H133" s="177"/>
      <c r="I133" s="177"/>
      <c r="J133" s="175">
        <f>H133*I133</f>
        <v>0</v>
      </c>
      <c r="K133" s="420"/>
    </row>
    <row r="134" spans="1:11" x14ac:dyDescent="0.35">
      <c r="A134" s="333" t="s">
        <v>69</v>
      </c>
      <c r="B134" s="352"/>
      <c r="C134" s="343"/>
      <c r="D134" s="169">
        <f>SUM(D123:D133)</f>
        <v>10619979171.511902</v>
      </c>
      <c r="E134" s="337"/>
      <c r="F134" s="169">
        <f>SUM(F123:F133)</f>
        <v>8207720.5935550919</v>
      </c>
      <c r="G134" s="337"/>
      <c r="H134" s="169">
        <f>SUM(H123:H133)</f>
        <v>12878852142.224621</v>
      </c>
      <c r="I134" s="337"/>
      <c r="J134" s="169">
        <f>SUM(J123:J133)</f>
        <v>9953505.3922369815</v>
      </c>
      <c r="K134" s="175">
        <f>F134+J134</f>
        <v>18161225.985792074</v>
      </c>
    </row>
    <row r="135" spans="1:11" ht="6.75" customHeight="1" x14ac:dyDescent="0.35"/>
    <row r="136" spans="1:11" ht="15.75" customHeight="1" x14ac:dyDescent="0.35">
      <c r="A136" s="329" t="s">
        <v>75</v>
      </c>
      <c r="B136" s="425"/>
      <c r="C136" s="330"/>
      <c r="D136" s="427"/>
      <c r="E136" s="426"/>
      <c r="F136" s="420"/>
      <c r="G136" s="232"/>
      <c r="H136" s="429"/>
      <c r="I136" s="426"/>
      <c r="J136" s="420" t="s">
        <v>66</v>
      </c>
      <c r="K136" s="425" t="s">
        <v>61</v>
      </c>
    </row>
    <row r="137" spans="1:11" x14ac:dyDescent="0.35">
      <c r="A137" s="333" t="s">
        <v>71</v>
      </c>
      <c r="B137" s="431"/>
      <c r="C137" s="330"/>
      <c r="D137" s="428"/>
      <c r="E137" s="432"/>
      <c r="F137" s="420"/>
      <c r="G137" s="232"/>
      <c r="H137" s="433"/>
      <c r="I137" s="432"/>
      <c r="J137" s="420"/>
      <c r="K137" s="431"/>
    </row>
    <row r="138" spans="1:11" x14ac:dyDescent="0.35">
      <c r="A138" s="337" t="str">
        <f t="shared" ref="A138:A143" si="33">IF(A123="","",A123)</f>
        <v>Residential</v>
      </c>
      <c r="B138" s="351" t="s">
        <v>38</v>
      </c>
      <c r="C138" s="334"/>
      <c r="D138" s="187">
        <f>D123/102.95%</f>
        <v>4901225033.9212551</v>
      </c>
      <c r="E138" s="188">
        <v>3.1710406550249798E-5</v>
      </c>
      <c r="F138" s="175">
        <f>D138*E138</f>
        <v>155419.83841990485</v>
      </c>
      <c r="H138" s="187">
        <f>H123/102.95%</f>
        <v>67543815.499039829</v>
      </c>
      <c r="I138" s="188">
        <f>+E138</f>
        <v>3.1710406550249798E-5</v>
      </c>
      <c r="J138" s="175">
        <f>H138*I138</f>
        <v>2141.8418494296166</v>
      </c>
      <c r="K138" s="420"/>
    </row>
    <row r="139" spans="1:11" x14ac:dyDescent="0.35">
      <c r="A139" s="337" t="str">
        <f t="shared" si="33"/>
        <v>CSMUR</v>
      </c>
      <c r="B139" s="351" t="s">
        <v>38</v>
      </c>
      <c r="C139" s="334"/>
      <c r="D139" s="187">
        <f t="shared" ref="D139:D145" si="34">D124/102.95%</f>
        <v>314960622.3432591</v>
      </c>
      <c r="E139" s="188">
        <f>E138</f>
        <v>3.1710406550249798E-5</v>
      </c>
      <c r="F139" s="175">
        <f t="shared" ref="F139:F146" si="35">D139*E139</f>
        <v>9987.5293818244354</v>
      </c>
      <c r="H139" s="187">
        <f t="shared" ref="H139:H145" si="36">H124/102.95%</f>
        <v>472772.5043632274</v>
      </c>
      <c r="I139" s="188">
        <f t="shared" ref="I139:I145" si="37">+E139</f>
        <v>3.1710406550249798E-5</v>
      </c>
      <c r="J139" s="175">
        <f t="shared" ref="J139:J146" si="38">H139*I139</f>
        <v>14.991808319137688</v>
      </c>
      <c r="K139" s="420"/>
    </row>
    <row r="140" spans="1:11" x14ac:dyDescent="0.35">
      <c r="A140" s="337" t="str">
        <f t="shared" si="33"/>
        <v>GS&lt;50 kW</v>
      </c>
      <c r="B140" s="351" t="s">
        <v>38</v>
      </c>
      <c r="C140" s="334"/>
      <c r="D140" s="187">
        <f t="shared" si="34"/>
        <v>1937319442.8487446</v>
      </c>
      <c r="E140" s="188">
        <f t="shared" ref="E140:E145" si="39">E139</f>
        <v>3.1710406550249798E-5</v>
      </c>
      <c r="F140" s="175">
        <f t="shared" si="35"/>
        <v>61433.187150437123</v>
      </c>
      <c r="H140" s="187">
        <f t="shared" si="36"/>
        <v>335946549.78679287</v>
      </c>
      <c r="I140" s="188">
        <f t="shared" si="37"/>
        <v>3.1710406550249798E-5</v>
      </c>
      <c r="J140" s="175">
        <f t="shared" si="38"/>
        <v>10653.001672892937</v>
      </c>
      <c r="K140" s="420"/>
    </row>
    <row r="141" spans="1:11" x14ac:dyDescent="0.35">
      <c r="A141" s="337" t="str">
        <f t="shared" si="33"/>
        <v>GS 50-999 kW</v>
      </c>
      <c r="B141" s="351" t="s">
        <v>38</v>
      </c>
      <c r="C141" s="334"/>
      <c r="D141" s="187">
        <f t="shared" si="34"/>
        <v>3010816781.6042361</v>
      </c>
      <c r="E141" s="188">
        <f t="shared" si="39"/>
        <v>3.1710406550249798E-5</v>
      </c>
      <c r="F141" s="175">
        <f t="shared" si="35"/>
        <v>95474.224192984984</v>
      </c>
      <c r="H141" s="187">
        <f t="shared" si="36"/>
        <v>6350240901.0394249</v>
      </c>
      <c r="I141" s="188">
        <f t="shared" si="37"/>
        <v>3.1710406550249798E-5</v>
      </c>
      <c r="J141" s="175">
        <f t="shared" si="38"/>
        <v>201368.72066398474</v>
      </c>
      <c r="K141" s="420"/>
    </row>
    <row r="142" spans="1:11" x14ac:dyDescent="0.35">
      <c r="A142" s="337" t="str">
        <f t="shared" si="33"/>
        <v>GS 1,000-4,999 kW</v>
      </c>
      <c r="B142" s="351" t="s">
        <v>38</v>
      </c>
      <c r="C142" s="334"/>
      <c r="D142" s="187">
        <f t="shared" si="34"/>
        <v>109886569.67623071</v>
      </c>
      <c r="E142" s="188">
        <f t="shared" si="39"/>
        <v>3.1710406550249798E-5</v>
      </c>
      <c r="F142" s="175">
        <f t="shared" si="35"/>
        <v>3484.5477988456273</v>
      </c>
      <c r="H142" s="187">
        <f t="shared" si="36"/>
        <v>3969507863.1622381</v>
      </c>
      <c r="I142" s="188">
        <f t="shared" si="37"/>
        <v>3.1710406550249798E-5</v>
      </c>
      <c r="J142" s="175">
        <f t="shared" si="38"/>
        <v>125874.70814528791</v>
      </c>
      <c r="K142" s="420"/>
    </row>
    <row r="143" spans="1:11" x14ac:dyDescent="0.35">
      <c r="A143" s="337" t="str">
        <f t="shared" si="33"/>
        <v>Large User</v>
      </c>
      <c r="B143" s="351" t="s">
        <v>38</v>
      </c>
      <c r="C143" s="334"/>
      <c r="D143" s="187">
        <f>D128/101.72%</f>
        <v>3.0339176233053065E-2</v>
      </c>
      <c r="E143" s="188">
        <f t="shared" si="39"/>
        <v>3.1710406550249798E-5</v>
      </c>
      <c r="F143" s="175">
        <f t="shared" si="35"/>
        <v>9.6206761274978881E-7</v>
      </c>
      <c r="H143" s="187">
        <f>H128/101.72%</f>
        <v>1692442336.6484544</v>
      </c>
      <c r="I143" s="188">
        <f t="shared" si="37"/>
        <v>3.1710406550249798E-5</v>
      </c>
      <c r="J143" s="175">
        <f t="shared" si="38"/>
        <v>53668.034557977226</v>
      </c>
      <c r="K143" s="420"/>
    </row>
    <row r="144" spans="1:11" x14ac:dyDescent="0.35">
      <c r="A144" s="337" t="str">
        <f>IF(A129="","",A129)</f>
        <v>Streetlighting</v>
      </c>
      <c r="B144" s="341" t="s">
        <v>38</v>
      </c>
      <c r="C144" s="361"/>
      <c r="D144" s="187">
        <f t="shared" si="34"/>
        <v>0</v>
      </c>
      <c r="E144" s="188">
        <f t="shared" si="39"/>
        <v>3.1710406550249798E-5</v>
      </c>
      <c r="F144" s="175">
        <f t="shared" si="35"/>
        <v>0</v>
      </c>
      <c r="H144" s="187">
        <f t="shared" si="36"/>
        <v>113849728.97617503</v>
      </c>
      <c r="I144" s="188">
        <f t="shared" si="37"/>
        <v>3.1710406550249798E-5</v>
      </c>
      <c r="J144" s="175">
        <f t="shared" si="38"/>
        <v>3610.2211914702648</v>
      </c>
      <c r="K144" s="420"/>
    </row>
    <row r="145" spans="1:12" x14ac:dyDescent="0.35">
      <c r="A145" s="337" t="str">
        <f>IF(A130="","",A130)</f>
        <v>USL</v>
      </c>
      <c r="B145" s="341" t="s">
        <v>38</v>
      </c>
      <c r="C145" s="361"/>
      <c r="D145" s="187">
        <f t="shared" si="34"/>
        <v>41458544.731130749</v>
      </c>
      <c r="E145" s="188">
        <f t="shared" si="39"/>
        <v>3.1710406550249798E-5</v>
      </c>
      <c r="F145" s="175">
        <f t="shared" si="35"/>
        <v>1314.6673084058727</v>
      </c>
      <c r="H145" s="187">
        <f t="shared" si="36"/>
        <v>29235.846742240585</v>
      </c>
      <c r="I145" s="188">
        <f t="shared" si="37"/>
        <v>3.1710406550249798E-5</v>
      </c>
      <c r="J145" s="175">
        <f t="shared" si="38"/>
        <v>0.92708058603724508</v>
      </c>
      <c r="K145" s="420"/>
    </row>
    <row r="146" spans="1:12" x14ac:dyDescent="0.35">
      <c r="A146" s="337" t="str">
        <f>IF(A131="","",A131)</f>
        <v/>
      </c>
      <c r="B146" s="341"/>
      <c r="C146" s="361"/>
      <c r="D146" s="177"/>
      <c r="E146" s="177"/>
      <c r="F146" s="175">
        <f t="shared" si="35"/>
        <v>0</v>
      </c>
      <c r="H146" s="177"/>
      <c r="I146" s="174"/>
      <c r="J146" s="175">
        <f t="shared" si="38"/>
        <v>0</v>
      </c>
      <c r="K146" s="420"/>
    </row>
    <row r="147" spans="1:12" ht="14.25" customHeight="1" x14ac:dyDescent="0.35">
      <c r="A147" s="337" t="str">
        <f>IF(A132="","",A132)</f>
        <v/>
      </c>
      <c r="B147" s="341"/>
      <c r="C147" s="334"/>
      <c r="D147" s="177"/>
      <c r="E147" s="177"/>
      <c r="F147" s="175">
        <f>D147*E147</f>
        <v>0</v>
      </c>
      <c r="H147" s="177"/>
      <c r="I147" s="174"/>
      <c r="J147" s="175">
        <f>H147*I147</f>
        <v>0</v>
      </c>
      <c r="K147" s="420"/>
    </row>
    <row r="148" spans="1:12" x14ac:dyDescent="0.35">
      <c r="A148" s="337" t="str">
        <f>IF(A133="","",A133)</f>
        <v/>
      </c>
      <c r="B148" s="351"/>
      <c r="C148" s="334"/>
      <c r="D148" s="177"/>
      <c r="E148" s="177"/>
      <c r="F148" s="175">
        <f>D148*E148</f>
        <v>0</v>
      </c>
      <c r="H148" s="177"/>
      <c r="I148" s="174"/>
      <c r="J148" s="175">
        <f>H148*I148</f>
        <v>0</v>
      </c>
      <c r="K148" s="420"/>
    </row>
    <row r="149" spans="1:12" x14ac:dyDescent="0.35">
      <c r="A149" s="333" t="s">
        <v>69</v>
      </c>
      <c r="B149" s="352"/>
      <c r="C149" s="334"/>
      <c r="D149" s="362">
        <f>SUM(D138:D148)</f>
        <v>10315666995.155195</v>
      </c>
      <c r="E149" s="337"/>
      <c r="F149" s="175">
        <f>SUM(F138:F148)</f>
        <v>327113.99425336492</v>
      </c>
      <c r="G149" s="337"/>
      <c r="H149" s="337"/>
      <c r="I149" s="337"/>
      <c r="J149" s="175">
        <f>SUM(J138:J148)</f>
        <v>397332.44696994784</v>
      </c>
      <c r="K149" s="347">
        <f>F149+J149</f>
        <v>724446.44122331275</v>
      </c>
    </row>
    <row r="151" spans="1:12" x14ac:dyDescent="0.35">
      <c r="A151" s="329" t="s">
        <v>76</v>
      </c>
      <c r="B151" s="426"/>
      <c r="C151" s="330"/>
      <c r="D151" s="427"/>
      <c r="E151" s="426"/>
      <c r="F151" s="420"/>
      <c r="G151" s="232"/>
      <c r="H151" s="425"/>
      <c r="I151" s="426"/>
      <c r="J151" s="420" t="s">
        <v>66</v>
      </c>
      <c r="K151" s="427" t="s">
        <v>61</v>
      </c>
    </row>
    <row r="152" spans="1:12" x14ac:dyDescent="0.35">
      <c r="A152" s="333" t="s">
        <v>71</v>
      </c>
      <c r="B152" s="432"/>
      <c r="C152" s="330"/>
      <c r="D152" s="428"/>
      <c r="E152" s="432"/>
      <c r="F152" s="420"/>
      <c r="G152" s="232"/>
      <c r="H152" s="431"/>
      <c r="I152" s="432"/>
      <c r="J152" s="420"/>
      <c r="K152" s="418"/>
      <c r="L152" s="343"/>
    </row>
    <row r="153" spans="1:12" x14ac:dyDescent="0.35">
      <c r="A153" s="342" t="str">
        <f>+A138</f>
        <v>Residential</v>
      </c>
      <c r="B153" s="352"/>
      <c r="C153" s="334"/>
      <c r="D153" s="173">
        <v>616989</v>
      </c>
      <c r="E153" s="192">
        <v>0.42</v>
      </c>
      <c r="F153" s="175">
        <f>D153*E153*12</f>
        <v>3109624.56</v>
      </c>
      <c r="H153" s="177"/>
      <c r="I153" s="363"/>
      <c r="J153" s="175">
        <f>H153*I153*12</f>
        <v>0</v>
      </c>
      <c r="K153" s="418"/>
      <c r="L153" s="343"/>
    </row>
    <row r="154" spans="1:12" x14ac:dyDescent="0.35">
      <c r="A154" s="344" t="str">
        <f>+A139</f>
        <v>CSMUR</v>
      </c>
      <c r="B154" s="352"/>
      <c r="C154" s="334"/>
      <c r="D154" s="173">
        <v>100867</v>
      </c>
      <c r="E154" s="192">
        <f>+E153</f>
        <v>0.42</v>
      </c>
      <c r="F154" s="175">
        <f t="shared" ref="F154:F159" si="40">D154*E154*12</f>
        <v>508369.68</v>
      </c>
      <c r="H154" s="177"/>
      <c r="I154" s="363"/>
      <c r="J154" s="175">
        <f t="shared" ref="J154:J159" si="41">H154*I154*12</f>
        <v>0</v>
      </c>
      <c r="K154" s="418"/>
      <c r="L154" s="343"/>
    </row>
    <row r="155" spans="1:12" x14ac:dyDescent="0.35">
      <c r="A155" s="344" t="str">
        <f>+A140</f>
        <v>GS&lt;50 kW</v>
      </c>
      <c r="B155" s="352"/>
      <c r="C155" s="334"/>
      <c r="D155" s="177">
        <v>72935</v>
      </c>
      <c r="E155" s="363">
        <f>+E154</f>
        <v>0.42</v>
      </c>
      <c r="F155" s="175">
        <f t="shared" si="40"/>
        <v>367592.39999999997</v>
      </c>
      <c r="H155" s="177"/>
      <c r="I155" s="177"/>
      <c r="J155" s="175">
        <f t="shared" si="41"/>
        <v>0</v>
      </c>
      <c r="K155" s="418"/>
      <c r="L155" s="343"/>
    </row>
    <row r="156" spans="1:12" x14ac:dyDescent="0.35">
      <c r="A156" s="344"/>
      <c r="B156" s="352"/>
      <c r="C156" s="334"/>
      <c r="D156" s="177"/>
      <c r="E156" s="195"/>
      <c r="F156" s="175">
        <f t="shared" si="40"/>
        <v>0</v>
      </c>
      <c r="H156" s="177"/>
      <c r="I156" s="177"/>
      <c r="J156" s="175">
        <f t="shared" si="41"/>
        <v>0</v>
      </c>
      <c r="K156" s="418"/>
      <c r="L156" s="343"/>
    </row>
    <row r="157" spans="1:12" x14ac:dyDescent="0.35">
      <c r="A157" s="344"/>
      <c r="B157" s="352"/>
      <c r="C157" s="334"/>
      <c r="D157" s="177"/>
      <c r="E157" s="177"/>
      <c r="F157" s="175">
        <f t="shared" si="40"/>
        <v>0</v>
      </c>
      <c r="H157" s="177"/>
      <c r="I157" s="177"/>
      <c r="J157" s="175">
        <f t="shared" si="41"/>
        <v>0</v>
      </c>
      <c r="K157" s="418"/>
      <c r="L157" s="343"/>
    </row>
    <row r="158" spans="1:12" x14ac:dyDescent="0.35">
      <c r="A158" s="344"/>
      <c r="B158" s="352"/>
      <c r="C158" s="334"/>
      <c r="D158" s="177"/>
      <c r="E158" s="177"/>
      <c r="F158" s="175">
        <f t="shared" si="40"/>
        <v>0</v>
      </c>
      <c r="H158" s="177"/>
      <c r="I158" s="177"/>
      <c r="J158" s="175">
        <f t="shared" si="41"/>
        <v>0</v>
      </c>
      <c r="K158" s="418"/>
      <c r="L158" s="343"/>
    </row>
    <row r="159" spans="1:12" x14ac:dyDescent="0.35">
      <c r="A159" s="344"/>
      <c r="B159" s="352"/>
      <c r="C159" s="334"/>
      <c r="D159" s="177"/>
      <c r="E159" s="177"/>
      <c r="F159" s="175">
        <f t="shared" si="40"/>
        <v>0</v>
      </c>
      <c r="H159" s="177"/>
      <c r="I159" s="177"/>
      <c r="J159" s="175">
        <f t="shared" si="41"/>
        <v>0</v>
      </c>
      <c r="K159" s="418"/>
      <c r="L159" s="343"/>
    </row>
    <row r="160" spans="1:12" x14ac:dyDescent="0.35">
      <c r="A160" s="344"/>
      <c r="B160" s="352"/>
      <c r="C160" s="334"/>
      <c r="D160" s="177"/>
      <c r="E160" s="177"/>
      <c r="F160" s="175">
        <f>D160*E160*12</f>
        <v>0</v>
      </c>
      <c r="H160" s="177"/>
      <c r="I160" s="177"/>
      <c r="J160" s="175">
        <f>H160*I160*12</f>
        <v>0</v>
      </c>
      <c r="K160" s="364"/>
      <c r="L160" s="343"/>
    </row>
    <row r="161" spans="1:11" x14ac:dyDescent="0.35">
      <c r="A161" s="333" t="s">
        <v>69</v>
      </c>
      <c r="B161" s="352"/>
      <c r="C161" s="334"/>
      <c r="D161" s="337"/>
      <c r="E161" s="337"/>
      <c r="F161" s="175">
        <f>SUM(F153:F160)</f>
        <v>3985586.64</v>
      </c>
      <c r="G161" s="337"/>
      <c r="H161" s="337"/>
      <c r="I161" s="337"/>
      <c r="J161" s="175">
        <f>SUM(J153:J160)</f>
        <v>0</v>
      </c>
      <c r="K161" s="175">
        <f>F161+J161</f>
        <v>3985586.64</v>
      </c>
    </row>
    <row r="162" spans="1:11" x14ac:dyDescent="0.35">
      <c r="A162" s="337"/>
      <c r="B162" s="337"/>
      <c r="C162" s="334"/>
      <c r="D162" s="337"/>
      <c r="E162" s="337"/>
      <c r="F162" s="337"/>
      <c r="G162" s="337"/>
      <c r="H162" s="337"/>
      <c r="I162" s="337"/>
      <c r="J162" s="337"/>
    </row>
    <row r="163" spans="1:11" x14ac:dyDescent="0.35">
      <c r="A163" s="333" t="s">
        <v>77</v>
      </c>
      <c r="B163" s="337"/>
      <c r="C163" s="334"/>
      <c r="D163" s="337"/>
      <c r="E163" s="337"/>
      <c r="F163" s="175">
        <f>F24+F44+F59+F74+F89+F104+F119+F134+F149+F161</f>
        <v>1762697548.1069391</v>
      </c>
      <c r="G163" s="337"/>
      <c r="H163" s="337"/>
      <c r="I163" s="337"/>
      <c r="J163" s="175">
        <f>J24+J44+J59+J74+J89+J104+J119+J134+J149+J161</f>
        <v>1539973398.3790352</v>
      </c>
      <c r="K163" s="347">
        <f>+F163+J163</f>
        <v>3302670946.4859743</v>
      </c>
    </row>
    <row r="164" spans="1:11" ht="15" thickBot="1" x14ac:dyDescent="0.4">
      <c r="A164" s="333" t="s">
        <v>78</v>
      </c>
      <c r="B164" s="365">
        <v>-0.11700000000000001</v>
      </c>
      <c r="C164" s="334"/>
      <c r="D164" s="199">
        <f>F163*100%</f>
        <v>1762697548.1069391</v>
      </c>
      <c r="E164" s="177"/>
      <c r="F164" s="200">
        <f>+B164*D164</f>
        <v>-206235613.12851188</v>
      </c>
      <c r="G164" s="337"/>
      <c r="H164" s="177">
        <v>0</v>
      </c>
      <c r="I164" s="177"/>
      <c r="J164" s="366">
        <f>+H164*B164</f>
        <v>0</v>
      </c>
      <c r="K164" s="347">
        <f>+F164+J164</f>
        <v>-206235613.12851188</v>
      </c>
    </row>
    <row r="165" spans="1:11" ht="15" thickBot="1" x14ac:dyDescent="0.4">
      <c r="A165" s="333" t="s">
        <v>46</v>
      </c>
      <c r="B165" s="367"/>
      <c r="C165" s="368"/>
      <c r="D165" s="333"/>
      <c r="E165" s="333"/>
      <c r="F165" s="204">
        <f>+F163+F164</f>
        <v>1556461934.9784272</v>
      </c>
      <c r="G165" s="333"/>
      <c r="H165" s="333"/>
      <c r="I165" s="333"/>
      <c r="J165" s="204">
        <f>+J163+J164</f>
        <v>1539973398.3790352</v>
      </c>
      <c r="K165" s="204">
        <f>+K163+K164</f>
        <v>3096435333.3574624</v>
      </c>
    </row>
    <row r="166" spans="1:11" ht="15" thickTop="1" x14ac:dyDescent="0.35">
      <c r="A166" s="368"/>
      <c r="B166" s="369"/>
      <c r="C166" s="327"/>
      <c r="D166" s="327"/>
      <c r="E166" s="327"/>
      <c r="F166" s="207"/>
      <c r="G166" s="327"/>
      <c r="H166" s="327"/>
      <c r="I166" s="327"/>
      <c r="J166" s="207"/>
      <c r="K166" s="207"/>
    </row>
    <row r="167" spans="1:11" x14ac:dyDescent="0.35">
      <c r="A167" s="334" t="s">
        <v>79</v>
      </c>
    </row>
    <row r="168" spans="1:11" x14ac:dyDescent="0.35">
      <c r="A168" s="334" t="s">
        <v>80</v>
      </c>
    </row>
    <row r="169" spans="1:11" x14ac:dyDescent="0.35">
      <c r="A169" s="327"/>
    </row>
    <row r="170" spans="1:11" x14ac:dyDescent="0.35">
      <c r="D170" s="434" t="str">
        <f>D10 &amp; " - Cop"</f>
        <v>2028 Test Year - Cop</v>
      </c>
      <c r="E170" s="434"/>
    </row>
    <row r="171" spans="1:11" x14ac:dyDescent="0.35">
      <c r="D171" s="337" t="s">
        <v>81</v>
      </c>
      <c r="E171" s="370">
        <f>K24</f>
        <v>1981335949.5729916</v>
      </c>
    </row>
    <row r="172" spans="1:11" x14ac:dyDescent="0.35">
      <c r="D172" s="337" t="s">
        <v>82</v>
      </c>
      <c r="E172" s="161">
        <f>K44</f>
        <v>652896053.08725989</v>
      </c>
    </row>
    <row r="173" spans="1:11" x14ac:dyDescent="0.35">
      <c r="D173" s="337" t="s">
        <v>83</v>
      </c>
      <c r="E173" s="161">
        <f>(K89+K104+K119+K134)</f>
        <v>133630760.81183209</v>
      </c>
    </row>
    <row r="174" spans="1:11" x14ac:dyDescent="0.35">
      <c r="D174" s="337" t="s">
        <v>84</v>
      </c>
      <c r="E174" s="161">
        <f>K59</f>
        <v>294879817.68356979</v>
      </c>
    </row>
    <row r="175" spans="1:11" x14ac:dyDescent="0.35">
      <c r="D175" s="337" t="s">
        <v>85</v>
      </c>
      <c r="E175" s="161">
        <f>K74</f>
        <v>235218332.24909765</v>
      </c>
    </row>
    <row r="176" spans="1:11" x14ac:dyDescent="0.35">
      <c r="D176" s="337" t="s">
        <v>86</v>
      </c>
      <c r="E176" s="161">
        <f>K149</f>
        <v>724446.44122331275</v>
      </c>
    </row>
    <row r="177" spans="1:12" x14ac:dyDescent="0.35">
      <c r="D177" s="337" t="s">
        <v>87</v>
      </c>
      <c r="E177" s="161">
        <f>K161</f>
        <v>3985586.64</v>
      </c>
    </row>
    <row r="178" spans="1:12" x14ac:dyDescent="0.35">
      <c r="D178" s="337" t="s">
        <v>88</v>
      </c>
      <c r="E178" s="161">
        <f>+K164</f>
        <v>-206235613.12851188</v>
      </c>
    </row>
    <row r="179" spans="1:12" x14ac:dyDescent="0.35">
      <c r="D179" s="333" t="s">
        <v>46</v>
      </c>
      <c r="E179" s="371">
        <f>SUM(E171:E178)</f>
        <v>3096435333.3574624</v>
      </c>
    </row>
    <row r="180" spans="1:12" x14ac:dyDescent="0.35">
      <c r="E180" s="322">
        <f>+E179-K165</f>
        <v>0</v>
      </c>
      <c r="F180" s="353"/>
    </row>
    <row r="182" spans="1:12" x14ac:dyDescent="0.35">
      <c r="A182" s="375" t="str">
        <f>'App.2-ZB_2025 Cost of Power'!A182</f>
        <v>Assumptions</v>
      </c>
      <c r="B182" s="1"/>
      <c r="C182" s="1"/>
      <c r="D182" s="1"/>
      <c r="E182" s="213"/>
      <c r="F182" s="10"/>
      <c r="G182" s="1"/>
      <c r="H182" s="1"/>
      <c r="I182" s="1"/>
      <c r="J182" s="1"/>
      <c r="K182" s="1"/>
      <c r="L182" s="1"/>
    </row>
    <row r="183" spans="1:12" x14ac:dyDescent="0.35">
      <c r="A183" s="373" t="s">
        <v>114</v>
      </c>
      <c r="B183" s="1"/>
      <c r="C183" s="1"/>
      <c r="D183" s="1"/>
      <c r="E183" s="1"/>
      <c r="F183" s="1"/>
      <c r="G183" s="1"/>
      <c r="H183" s="1"/>
      <c r="I183" s="1"/>
      <c r="J183" s="1"/>
      <c r="K183" s="1"/>
      <c r="L183" s="1"/>
    </row>
    <row r="184" spans="1:12" ht="27.65" customHeight="1" x14ac:dyDescent="0.35">
      <c r="A184" s="402" t="s">
        <v>125</v>
      </c>
      <c r="B184" s="402"/>
      <c r="C184" s="402"/>
      <c r="D184" s="402"/>
      <c r="E184" s="402"/>
      <c r="F184" s="402"/>
      <c r="G184" s="402"/>
      <c r="H184" s="402"/>
      <c r="I184" s="402"/>
      <c r="J184" s="402"/>
      <c r="K184" s="402"/>
      <c r="L184" s="402"/>
    </row>
    <row r="185" spans="1:12" x14ac:dyDescent="0.35">
      <c r="A185" s="373" t="s">
        <v>128</v>
      </c>
      <c r="B185" s="1"/>
      <c r="C185" s="1"/>
      <c r="D185" s="172"/>
      <c r="E185" s="214"/>
      <c r="F185" s="1"/>
      <c r="G185" s="1"/>
      <c r="H185" s="1"/>
      <c r="I185" s="1"/>
      <c r="J185" s="1"/>
      <c r="K185" s="1"/>
      <c r="L185" s="1"/>
    </row>
    <row r="186" spans="1:12" x14ac:dyDescent="0.35">
      <c r="A186" s="373" t="s">
        <v>127</v>
      </c>
      <c r="B186" s="1"/>
      <c r="C186" s="1"/>
      <c r="D186" s="1"/>
      <c r="E186" s="1"/>
      <c r="F186" s="1"/>
      <c r="G186" s="1"/>
      <c r="H186" s="1"/>
      <c r="I186" s="1"/>
      <c r="J186" s="1"/>
      <c r="K186" s="1"/>
      <c r="L186" s="1"/>
    </row>
  </sheetData>
  <mergeCells count="91">
    <mergeCell ref="K153:K159"/>
    <mergeCell ref="D170:E170"/>
    <mergeCell ref="K138:K148"/>
    <mergeCell ref="B151:B152"/>
    <mergeCell ref="D151:D152"/>
    <mergeCell ref="E151:E152"/>
    <mergeCell ref="F151:F152"/>
    <mergeCell ref="H151:H152"/>
    <mergeCell ref="I151:I152"/>
    <mergeCell ref="J151:J152"/>
    <mergeCell ref="K151:K152"/>
    <mergeCell ref="K123:K133"/>
    <mergeCell ref="B136:B137"/>
    <mergeCell ref="D136:D137"/>
    <mergeCell ref="E136:E137"/>
    <mergeCell ref="F136:F137"/>
    <mergeCell ref="H136:H137"/>
    <mergeCell ref="I136:I137"/>
    <mergeCell ref="J136:J137"/>
    <mergeCell ref="K136:K137"/>
    <mergeCell ref="K108:K118"/>
    <mergeCell ref="B121:B122"/>
    <mergeCell ref="D121:D122"/>
    <mergeCell ref="E121:E122"/>
    <mergeCell ref="F121:F122"/>
    <mergeCell ref="H121:H122"/>
    <mergeCell ref="I121:I122"/>
    <mergeCell ref="J121:J122"/>
    <mergeCell ref="K121:K122"/>
    <mergeCell ref="K93:K103"/>
    <mergeCell ref="B106:B107"/>
    <mergeCell ref="D106:D107"/>
    <mergeCell ref="E106:E107"/>
    <mergeCell ref="F106:F107"/>
    <mergeCell ref="H106:H107"/>
    <mergeCell ref="I106:I107"/>
    <mergeCell ref="J106:J107"/>
    <mergeCell ref="K106:K107"/>
    <mergeCell ref="K78:K88"/>
    <mergeCell ref="B91:B92"/>
    <mergeCell ref="D91:D92"/>
    <mergeCell ref="E91:E92"/>
    <mergeCell ref="F91:F92"/>
    <mergeCell ref="H91:H92"/>
    <mergeCell ref="I91:I92"/>
    <mergeCell ref="J91:J92"/>
    <mergeCell ref="K91:K92"/>
    <mergeCell ref="K63:K73"/>
    <mergeCell ref="B76:B77"/>
    <mergeCell ref="D76:D77"/>
    <mergeCell ref="E76:E77"/>
    <mergeCell ref="F76:F77"/>
    <mergeCell ref="H76:H77"/>
    <mergeCell ref="I76:I77"/>
    <mergeCell ref="J76:J77"/>
    <mergeCell ref="K76:K77"/>
    <mergeCell ref="K48:K58"/>
    <mergeCell ref="B61:B62"/>
    <mergeCell ref="D61:D62"/>
    <mergeCell ref="E61:E62"/>
    <mergeCell ref="F61:F62"/>
    <mergeCell ref="H61:H62"/>
    <mergeCell ref="I61:I62"/>
    <mergeCell ref="J61:J62"/>
    <mergeCell ref="K61:K62"/>
    <mergeCell ref="B11:B12"/>
    <mergeCell ref="K28:K43"/>
    <mergeCell ref="B46:B47"/>
    <mergeCell ref="D46:D47"/>
    <mergeCell ref="E46:E47"/>
    <mergeCell ref="F46:F47"/>
    <mergeCell ref="H46:H47"/>
    <mergeCell ref="I46:I47"/>
    <mergeCell ref="J46:J47"/>
    <mergeCell ref="K46:K47"/>
    <mergeCell ref="A184:L184"/>
    <mergeCell ref="A1:J1"/>
    <mergeCell ref="E9:F9"/>
    <mergeCell ref="I9:J9"/>
    <mergeCell ref="E10:F10"/>
    <mergeCell ref="I10:J10"/>
    <mergeCell ref="K12:K23"/>
    <mergeCell ref="I25:J25"/>
    <mergeCell ref="B26:B27"/>
    <mergeCell ref="D26:D27"/>
    <mergeCell ref="E26:E27"/>
    <mergeCell ref="F26:F27"/>
    <mergeCell ref="H26:H27"/>
    <mergeCell ref="I26:I27"/>
    <mergeCell ref="J26:J27"/>
    <mergeCell ref="K26:K27"/>
  </mergeCells>
  <pageMargins left="0.196850393700787" right="0.196850393700787" top="0.39370078740157499" bottom="0.472441" header="0.196850393700787" footer="9.8425200000000004E-2"/>
  <pageSetup scale="20" orientation="landscape" r:id="rId1"/>
  <headerFooter>
    <oddHeader>&amp;R&amp;6&amp;K00-049Date: &amp;D
Time: &amp;T</oddHeader>
    <oddFooter>&amp;L&amp;6&amp;K00-049Path: &amp;Z
File: &amp;F
Tab: &amp;A&amp;R&amp;6&amp;K00-049Page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445E-0C05-4C1E-A4FA-03EAE7184331}">
  <dimension ref="A1:AA72"/>
  <sheetViews>
    <sheetView showGridLines="0" topLeftCell="A178" zoomScaleNormal="100" workbookViewId="0">
      <selection activeCell="A6" sqref="A6"/>
    </sheetView>
  </sheetViews>
  <sheetFormatPr defaultColWidth="9.08984375" defaultRowHeight="14.5" outlineLevelRow="1" x14ac:dyDescent="0.35"/>
  <cols>
    <col min="1" max="1" width="9.08984375" style="227"/>
    <col min="2" max="2" width="43.08984375" style="227" customWidth="1"/>
    <col min="3" max="3" width="7.08984375" style="227" customWidth="1"/>
    <col min="4" max="4" width="10.08984375" style="227" customWidth="1"/>
    <col min="5" max="5" width="8.6328125" style="227" bestFit="1" customWidth="1"/>
    <col min="6" max="6" width="20.08984375" style="227" customWidth="1"/>
    <col min="7" max="7" width="14.54296875" style="227" customWidth="1"/>
    <col min="8" max="10" width="17.453125" style="227" customWidth="1"/>
    <col min="11" max="11" width="21.08984375" style="227" customWidth="1"/>
    <col min="12" max="12" width="16.54296875" style="227" customWidth="1"/>
    <col min="13" max="13" width="12.453125" style="227" bestFit="1" customWidth="1"/>
    <col min="14" max="14" width="16.90625" style="227" bestFit="1" customWidth="1"/>
    <col min="15" max="15" width="14" style="227" bestFit="1" customWidth="1"/>
    <col min="16" max="16" width="15.6328125" style="227" bestFit="1" customWidth="1"/>
    <col min="17" max="16384" width="9.08984375" style="227"/>
  </cols>
  <sheetData>
    <row r="1" spans="1:27" x14ac:dyDescent="0.35">
      <c r="B1" s="228"/>
    </row>
    <row r="2" spans="1:27" x14ac:dyDescent="0.35">
      <c r="A2" s="229"/>
      <c r="B2" s="229"/>
      <c r="C2" s="229"/>
      <c r="D2" s="229"/>
      <c r="E2" s="229"/>
      <c r="K2" s="230" t="s">
        <v>0</v>
      </c>
      <c r="L2" s="5" t="s">
        <v>89</v>
      </c>
    </row>
    <row r="3" spans="1:27" ht="18" x14ac:dyDescent="0.35">
      <c r="A3" s="229"/>
      <c r="C3" s="231"/>
      <c r="D3" s="231"/>
      <c r="E3" s="231"/>
      <c r="F3" s="231"/>
      <c r="G3" s="231"/>
      <c r="H3" s="231"/>
      <c r="I3" s="231"/>
      <c r="J3" s="231"/>
      <c r="K3" s="230" t="s">
        <v>1</v>
      </c>
      <c r="L3" s="7" t="s">
        <v>90</v>
      </c>
    </row>
    <row r="4" spans="1:27" x14ac:dyDescent="0.35">
      <c r="B4" s="410" t="s">
        <v>2</v>
      </c>
      <c r="C4" s="410"/>
      <c r="D4" s="410"/>
      <c r="E4" s="410"/>
      <c r="F4" s="410"/>
      <c r="G4" s="410"/>
      <c r="H4" s="410"/>
      <c r="I4" s="410"/>
      <c r="K4" s="230" t="s">
        <v>3</v>
      </c>
      <c r="L4" s="7">
        <v>3</v>
      </c>
    </row>
    <row r="5" spans="1:27" ht="18" customHeight="1" x14ac:dyDescent="0.35">
      <c r="B5" s="410"/>
      <c r="C5" s="410"/>
      <c r="D5" s="410"/>
      <c r="E5" s="410"/>
      <c r="F5" s="410"/>
      <c r="G5" s="410"/>
      <c r="H5" s="410"/>
      <c r="I5" s="410"/>
      <c r="J5" s="231"/>
      <c r="K5" s="230" t="s">
        <v>4</v>
      </c>
      <c r="L5" s="7">
        <v>1</v>
      </c>
    </row>
    <row r="6" spans="1:27" ht="15" customHeight="1" x14ac:dyDescent="0.35">
      <c r="B6" s="410"/>
      <c r="C6" s="410"/>
      <c r="D6" s="410"/>
      <c r="E6" s="410"/>
      <c r="F6" s="410"/>
      <c r="G6" s="410"/>
      <c r="H6" s="410"/>
      <c r="I6" s="410"/>
      <c r="J6" s="231"/>
      <c r="K6" s="230" t="s">
        <v>5</v>
      </c>
      <c r="L6" s="5" t="s">
        <v>124</v>
      </c>
    </row>
    <row r="7" spans="1:27" x14ac:dyDescent="0.35">
      <c r="B7" s="232"/>
      <c r="K7" s="230"/>
      <c r="L7" s="233"/>
    </row>
    <row r="8" spans="1:27" x14ac:dyDescent="0.35">
      <c r="B8" s="232"/>
      <c r="K8" s="230" t="s">
        <v>6</v>
      </c>
      <c r="L8" s="5" t="s">
        <v>91</v>
      </c>
    </row>
    <row r="9" spans="1:27" x14ac:dyDescent="0.35">
      <c r="B9" s="232"/>
    </row>
    <row r="10" spans="1:27" ht="15" thickBot="1" x14ac:dyDescent="0.4">
      <c r="A10" s="234"/>
      <c r="B10" s="235"/>
      <c r="C10" s="236"/>
      <c r="D10" s="14"/>
      <c r="E10" s="14"/>
      <c r="F10" s="14"/>
      <c r="G10" s="234"/>
      <c r="H10" s="234"/>
      <c r="I10" s="234"/>
      <c r="J10" s="234"/>
      <c r="K10" s="234"/>
      <c r="L10" s="14"/>
      <c r="Q10" s="15"/>
      <c r="R10" s="15"/>
      <c r="S10" s="15"/>
      <c r="T10" s="15"/>
      <c r="U10" s="15"/>
      <c r="V10" s="15"/>
      <c r="Y10" s="237"/>
      <c r="Z10" s="237"/>
      <c r="AA10" s="237"/>
    </row>
    <row r="11" spans="1:27" ht="15.5" x14ac:dyDescent="0.35">
      <c r="A11" s="238"/>
      <c r="B11" s="239"/>
      <c r="C11" s="15"/>
      <c r="D11" s="15"/>
      <c r="E11" s="15"/>
      <c r="F11" s="15"/>
      <c r="G11" s="237"/>
      <c r="H11" s="15"/>
      <c r="I11" s="15"/>
      <c r="J11" s="15"/>
      <c r="K11" s="15"/>
      <c r="L11" s="240"/>
      <c r="M11" s="241"/>
      <c r="N11" s="239"/>
      <c r="O11" s="15"/>
      <c r="P11" s="15"/>
      <c r="Q11" s="15"/>
      <c r="R11" s="15"/>
      <c r="S11" s="15"/>
      <c r="T11" s="15"/>
      <c r="U11" s="15"/>
      <c r="V11" s="15"/>
      <c r="Y11" s="237"/>
      <c r="Z11" s="237"/>
      <c r="AA11" s="237"/>
    </row>
    <row r="12" spans="1:27" ht="15.5" x14ac:dyDescent="0.35">
      <c r="A12" s="240" t="s">
        <v>7</v>
      </c>
      <c r="B12" s="241" t="s">
        <v>8</v>
      </c>
      <c r="C12" s="239"/>
      <c r="D12" s="15"/>
      <c r="E12" s="15"/>
      <c r="F12" s="15"/>
      <c r="G12" s="237"/>
      <c r="H12" s="15"/>
      <c r="I12" s="15"/>
      <c r="J12" s="15"/>
      <c r="K12" s="15"/>
      <c r="L12" s="240"/>
      <c r="M12" s="241"/>
      <c r="N12" s="239"/>
      <c r="O12" s="15"/>
      <c r="P12" s="15"/>
      <c r="Q12" s="15"/>
      <c r="R12" s="15"/>
      <c r="S12" s="15"/>
      <c r="T12" s="15"/>
      <c r="U12" s="15"/>
      <c r="V12" s="15"/>
      <c r="Y12" s="237"/>
      <c r="Z12" s="237"/>
      <c r="AA12" s="237"/>
    </row>
    <row r="13" spans="1:27" ht="16" thickBot="1" x14ac:dyDescent="0.4">
      <c r="A13" s="238"/>
      <c r="B13" s="239"/>
      <c r="C13" s="15"/>
      <c r="D13" s="15"/>
      <c r="E13" s="15"/>
      <c r="F13" s="15"/>
      <c r="G13" s="237"/>
      <c r="H13" s="15"/>
      <c r="I13" s="15"/>
      <c r="J13" s="15"/>
      <c r="K13" s="15"/>
      <c r="L13" s="240"/>
      <c r="M13" s="241"/>
      <c r="N13" s="239"/>
      <c r="O13" s="15"/>
      <c r="P13" s="15"/>
      <c r="Q13" s="15"/>
      <c r="R13" s="15"/>
      <c r="S13" s="15"/>
      <c r="T13" s="15"/>
      <c r="U13" s="15"/>
      <c r="V13" s="15"/>
      <c r="Y13" s="237"/>
      <c r="Z13" s="237"/>
      <c r="AA13" s="237"/>
    </row>
    <row r="14" spans="1:27" ht="15" thickBot="1" x14ac:dyDescent="0.4">
      <c r="A14" s="237"/>
      <c r="B14" s="237" t="s">
        <v>9</v>
      </c>
      <c r="C14" s="237"/>
      <c r="D14" s="237"/>
      <c r="E14" s="237"/>
      <c r="F14" s="237"/>
      <c r="G14" s="242"/>
      <c r="H14" s="243"/>
      <c r="J14" s="244"/>
      <c r="K14" s="244"/>
      <c r="N14" s="245"/>
      <c r="O14" s="245"/>
      <c r="P14" s="237"/>
    </row>
    <row r="15" spans="1:27" x14ac:dyDescent="0.35">
      <c r="A15" s="240"/>
      <c r="B15" s="246" t="s">
        <v>10</v>
      </c>
      <c r="C15" s="237" t="s">
        <v>11</v>
      </c>
      <c r="D15" s="237"/>
      <c r="E15" s="237"/>
      <c r="F15" s="237"/>
      <c r="G15" s="247" t="s">
        <v>12</v>
      </c>
      <c r="H15" s="248" t="s">
        <v>13</v>
      </c>
      <c r="J15" s="249"/>
      <c r="K15" s="249"/>
      <c r="N15" s="245"/>
      <c r="O15" s="245"/>
      <c r="P15" s="237"/>
    </row>
    <row r="16" spans="1:27" ht="15" thickBot="1" x14ac:dyDescent="0.4">
      <c r="A16" s="237"/>
      <c r="B16" s="250"/>
      <c r="C16" s="237"/>
      <c r="D16" s="237"/>
      <c r="E16" s="237"/>
      <c r="F16" s="237"/>
      <c r="G16" s="251"/>
      <c r="H16" s="252"/>
      <c r="J16" s="249"/>
      <c r="K16" s="249"/>
      <c r="N16" s="245"/>
      <c r="O16" s="245"/>
      <c r="P16" s="237"/>
    </row>
    <row r="17" spans="1:16" ht="29.25" customHeight="1" x14ac:dyDescent="0.35">
      <c r="A17" s="237"/>
      <c r="B17" s="253" t="s">
        <v>14</v>
      </c>
      <c r="C17" s="411" t="s">
        <v>15</v>
      </c>
      <c r="D17" s="412"/>
      <c r="E17" s="413"/>
      <c r="F17" s="254"/>
      <c r="G17" s="36">
        <v>65.68905391566912</v>
      </c>
      <c r="H17" s="37">
        <f>G17</f>
        <v>65.68905391566912</v>
      </c>
      <c r="J17" s="255"/>
      <c r="K17" s="255"/>
      <c r="N17" s="237"/>
      <c r="O17" s="237"/>
      <c r="P17" s="237"/>
    </row>
    <row r="18" spans="1:16" ht="32.25" customHeight="1" x14ac:dyDescent="0.35">
      <c r="A18" s="237"/>
      <c r="B18" s="253" t="s">
        <v>16</v>
      </c>
      <c r="C18" s="411" t="s">
        <v>17</v>
      </c>
      <c r="D18" s="412"/>
      <c r="E18" s="413"/>
      <c r="F18" s="256"/>
      <c r="G18" s="40">
        <v>43.965380848066559</v>
      </c>
      <c r="H18" s="41">
        <f>G18</f>
        <v>43.965380848066559</v>
      </c>
      <c r="J18" s="255"/>
      <c r="K18" s="255"/>
      <c r="N18" s="237"/>
      <c r="O18" s="237"/>
      <c r="P18" s="237"/>
    </row>
    <row r="19" spans="1:16" x14ac:dyDescent="0.35">
      <c r="A19" s="237"/>
      <c r="B19" s="253" t="s">
        <v>18</v>
      </c>
      <c r="C19" s="414"/>
      <c r="D19" s="415"/>
      <c r="E19" s="416"/>
      <c r="F19" s="256"/>
      <c r="G19" s="257"/>
      <c r="H19" s="41"/>
      <c r="J19" s="258"/>
      <c r="K19" s="255"/>
      <c r="N19" s="237"/>
      <c r="O19" s="237"/>
      <c r="P19" s="237"/>
    </row>
    <row r="20" spans="1:16" ht="40.65" customHeight="1" x14ac:dyDescent="0.35">
      <c r="A20" s="237"/>
      <c r="B20" s="259" t="s">
        <v>19</v>
      </c>
      <c r="C20" s="411" t="s">
        <v>20</v>
      </c>
      <c r="D20" s="412"/>
      <c r="E20" s="413"/>
      <c r="F20" s="256"/>
      <c r="G20" s="260">
        <f>SUM(G17:G18)</f>
        <v>109.65443476373568</v>
      </c>
      <c r="H20" s="261">
        <f>SUM(H17:H18)</f>
        <v>109.65443476373568</v>
      </c>
      <c r="J20" s="262"/>
      <c r="K20" s="262"/>
      <c r="N20" s="237"/>
      <c r="O20" s="237"/>
      <c r="P20" s="237"/>
    </row>
    <row r="21" spans="1:16" ht="15" thickBot="1" x14ac:dyDescent="0.4">
      <c r="A21" s="234"/>
      <c r="B21" s="234"/>
      <c r="C21" s="234"/>
      <c r="D21" s="234"/>
      <c r="E21" s="234"/>
      <c r="F21" s="234"/>
      <c r="G21" s="234"/>
      <c r="H21" s="234"/>
      <c r="I21" s="234"/>
      <c r="J21" s="234"/>
      <c r="K21" s="234"/>
      <c r="L21" s="234"/>
      <c r="M21" s="237"/>
      <c r="N21" s="237"/>
      <c r="O21" s="237"/>
      <c r="P21" s="237"/>
    </row>
    <row r="22" spans="1:16" x14ac:dyDescent="0.35">
      <c r="A22" s="237"/>
      <c r="B22" s="237"/>
      <c r="C22" s="237"/>
      <c r="D22" s="237"/>
      <c r="E22" s="237"/>
      <c r="F22" s="237"/>
      <c r="G22" s="237"/>
      <c r="H22" s="237"/>
      <c r="I22" s="237"/>
      <c r="J22" s="237"/>
      <c r="K22" s="237"/>
      <c r="L22" s="237"/>
      <c r="M22" s="237"/>
      <c r="N22" s="237"/>
      <c r="O22" s="237"/>
      <c r="P22" s="237"/>
    </row>
    <row r="23" spans="1:16" ht="15.75" customHeight="1" outlineLevel="1" x14ac:dyDescent="0.35">
      <c r="A23" s="240" t="s">
        <v>21</v>
      </c>
      <c r="B23" s="241" t="s">
        <v>22</v>
      </c>
      <c r="C23" s="237"/>
      <c r="D23" s="237"/>
      <c r="E23" s="237"/>
      <c r="F23" s="237"/>
      <c r="G23" s="237"/>
      <c r="H23" s="237"/>
      <c r="I23" s="237"/>
      <c r="J23" s="237"/>
      <c r="K23" s="237"/>
      <c r="L23" s="237"/>
      <c r="M23" s="237"/>
      <c r="N23" s="237"/>
      <c r="O23" s="237"/>
      <c r="P23" s="237"/>
    </row>
    <row r="24" spans="1:16" ht="15" customHeight="1" outlineLevel="1" x14ac:dyDescent="0.35">
      <c r="A24" s="237"/>
      <c r="B24" s="263" t="s">
        <v>23</v>
      </c>
      <c r="C24" s="237"/>
      <c r="D24" s="237"/>
      <c r="E24" s="237"/>
      <c r="F24" s="237"/>
      <c r="G24" s="237"/>
      <c r="H24" s="237"/>
      <c r="I24" s="237"/>
      <c r="J24" s="237"/>
      <c r="K24" s="237"/>
      <c r="L24" s="237"/>
      <c r="M24" s="237"/>
      <c r="N24" s="237"/>
      <c r="O24" s="237"/>
      <c r="P24" s="237"/>
    </row>
    <row r="25" spans="1:16" ht="15" customHeight="1" outlineLevel="1" x14ac:dyDescent="0.35">
      <c r="A25" s="237"/>
      <c r="B25" s="263"/>
      <c r="C25" s="237"/>
      <c r="D25" s="237"/>
      <c r="E25" s="237"/>
      <c r="F25" s="237"/>
      <c r="G25" s="237"/>
      <c r="H25" s="237"/>
      <c r="I25" s="237"/>
      <c r="J25" s="237"/>
      <c r="K25" s="237"/>
      <c r="L25" s="237"/>
      <c r="M25" s="237"/>
      <c r="N25" s="237"/>
      <c r="O25" s="237"/>
      <c r="P25" s="237"/>
    </row>
    <row r="26" spans="1:16" ht="15" customHeight="1" outlineLevel="1" x14ac:dyDescent="0.35">
      <c r="A26" s="237"/>
      <c r="B26" s="264" t="s">
        <v>24</v>
      </c>
      <c r="E26" s="265"/>
      <c r="F26" s="266"/>
      <c r="G26" s="409" t="s">
        <v>113</v>
      </c>
      <c r="H26" s="409"/>
      <c r="I26" s="409"/>
      <c r="J26" s="409"/>
      <c r="K26" s="409"/>
      <c r="L26" s="409"/>
      <c r="M26" s="237"/>
      <c r="N26" s="237"/>
      <c r="O26" s="237"/>
      <c r="P26" s="237"/>
    </row>
    <row r="27" spans="1:16" ht="15" customHeight="1" outlineLevel="1" x14ac:dyDescent="0.35">
      <c r="A27" s="237"/>
      <c r="B27" s="267" t="s">
        <v>25</v>
      </c>
      <c r="C27" s="268"/>
      <c r="D27" s="268" t="s">
        <v>26</v>
      </c>
      <c r="E27" s="269" t="s">
        <v>27</v>
      </c>
      <c r="F27" s="270"/>
      <c r="G27" s="270"/>
      <c r="H27" s="270"/>
      <c r="I27" s="270"/>
      <c r="J27" s="270"/>
      <c r="K27" s="270"/>
      <c r="L27" s="270"/>
      <c r="M27" s="237"/>
      <c r="N27" s="237"/>
      <c r="O27" s="237"/>
      <c r="P27" s="237"/>
    </row>
    <row r="28" spans="1:16" ht="42.75" customHeight="1" outlineLevel="1" x14ac:dyDescent="0.35">
      <c r="A28" s="237"/>
      <c r="B28" s="271" t="s">
        <v>28</v>
      </c>
      <c r="C28" s="272" t="s">
        <v>29</v>
      </c>
      <c r="D28" s="272" t="s">
        <v>30</v>
      </c>
      <c r="E28" s="273" t="s">
        <v>30</v>
      </c>
      <c r="F28" s="274" t="s">
        <v>31</v>
      </c>
      <c r="G28" s="274"/>
      <c r="H28" s="274" t="s">
        <v>32</v>
      </c>
      <c r="I28" s="274" t="s">
        <v>33</v>
      </c>
      <c r="J28" s="274" t="s">
        <v>34</v>
      </c>
      <c r="K28" s="274" t="s">
        <v>35</v>
      </c>
      <c r="L28" s="275" t="s">
        <v>36</v>
      </c>
      <c r="M28" s="237"/>
      <c r="N28" s="237"/>
      <c r="O28" s="237"/>
      <c r="P28" s="237"/>
    </row>
    <row r="29" spans="1:16" ht="15" customHeight="1" outlineLevel="1" x14ac:dyDescent="0.35">
      <c r="A29" s="237"/>
      <c r="B29" s="61" t="s">
        <v>37</v>
      </c>
      <c r="C29" s="276" t="s">
        <v>38</v>
      </c>
      <c r="D29" s="276">
        <v>4006</v>
      </c>
      <c r="E29" s="277">
        <v>4705</v>
      </c>
      <c r="F29" s="64">
        <v>0</v>
      </c>
      <c r="G29" s="65"/>
      <c r="H29" s="64">
        <v>63865660.611655094</v>
      </c>
      <c r="I29" s="64">
        <v>5148855554.3177719</v>
      </c>
      <c r="J29" s="66">
        <f t="shared" ref="J29:J39" si="0">+$G$17/1000</f>
        <v>6.5689053915669121E-2</v>
      </c>
      <c r="K29" s="66">
        <f t="shared" ref="K29:K39" si="1">+$H$20/1000</f>
        <v>0.10965443476373568</v>
      </c>
      <c r="L29" s="278">
        <f t="shared" ref="L29:L39" si="2">(+F29+H29)*J29+(I29*K29)</f>
        <v>568790120.31211507</v>
      </c>
      <c r="M29" s="237"/>
      <c r="N29" s="279"/>
      <c r="O29" s="280"/>
      <c r="P29" s="280"/>
    </row>
    <row r="30" spans="1:16" ht="15" customHeight="1" outlineLevel="1" x14ac:dyDescent="0.35">
      <c r="A30" s="237"/>
      <c r="B30" s="61" t="s">
        <v>39</v>
      </c>
      <c r="C30" s="276" t="s">
        <v>38</v>
      </c>
      <c r="D30" s="276">
        <v>4006</v>
      </c>
      <c r="E30" s="277">
        <v>4705</v>
      </c>
      <c r="F30" s="64">
        <v>0</v>
      </c>
      <c r="G30" s="65"/>
      <c r="H30" s="64">
        <v>447027.28276600433</v>
      </c>
      <c r="I30" s="64">
        <v>330873758.80924034</v>
      </c>
      <c r="J30" s="66">
        <f t="shared" si="0"/>
        <v>6.5689053915669121E-2</v>
      </c>
      <c r="K30" s="66">
        <f t="shared" si="1"/>
        <v>0.10965443476373568</v>
      </c>
      <c r="L30" s="278">
        <f t="shared" si="2"/>
        <v>36311139.799659252</v>
      </c>
      <c r="M30" s="237"/>
      <c r="N30" s="279"/>
      <c r="O30" s="280"/>
      <c r="P30" s="280"/>
    </row>
    <row r="31" spans="1:16" ht="15" customHeight="1" outlineLevel="1" x14ac:dyDescent="0.35">
      <c r="A31" s="237"/>
      <c r="B31" s="61" t="s">
        <v>40</v>
      </c>
      <c r="C31" s="276" t="s">
        <v>38</v>
      </c>
      <c r="D31" s="276">
        <v>4010</v>
      </c>
      <c r="E31" s="277">
        <v>4705</v>
      </c>
      <c r="F31" s="64">
        <v>304132.8093283698</v>
      </c>
      <c r="G31" s="65"/>
      <c r="H31" s="64">
        <v>317389803.82177311</v>
      </c>
      <c r="I31" s="64">
        <v>2035200976.2381856</v>
      </c>
      <c r="J31" s="66">
        <f t="shared" si="0"/>
        <v>6.5689053915669121E-2</v>
      </c>
      <c r="K31" s="66">
        <f t="shared" si="1"/>
        <v>0.10965443476373568</v>
      </c>
      <c r="L31" s="278">
        <f t="shared" si="2"/>
        <v>244037826.81204289</v>
      </c>
      <c r="M31" s="237"/>
      <c r="N31" s="279"/>
      <c r="O31" s="280"/>
      <c r="P31" s="280"/>
    </row>
    <row r="32" spans="1:16" ht="15" customHeight="1" outlineLevel="1" x14ac:dyDescent="0.35">
      <c r="A32" s="237"/>
      <c r="B32" s="61" t="s">
        <v>41</v>
      </c>
      <c r="C32" s="276" t="s">
        <v>38</v>
      </c>
      <c r="D32" s="276">
        <v>4035</v>
      </c>
      <c r="E32" s="277">
        <v>4705</v>
      </c>
      <c r="F32" s="64">
        <v>671723339.79741395</v>
      </c>
      <c r="G32" s="65"/>
      <c r="H32" s="64">
        <v>5424671073.3397169</v>
      </c>
      <c r="I32" s="64">
        <v>3162935919.4294038</v>
      </c>
      <c r="J32" s="66">
        <f t="shared" si="0"/>
        <v>6.5689053915669121E-2</v>
      </c>
      <c r="K32" s="66">
        <f t="shared" si="1"/>
        <v>0.10965443476373568</v>
      </c>
      <c r="L32" s="278">
        <f t="shared" si="2"/>
        <v>747296331.73469687</v>
      </c>
      <c r="M32" s="237"/>
      <c r="N32" s="279"/>
      <c r="O32" s="280"/>
      <c r="P32" s="280"/>
    </row>
    <row r="33" spans="1:16" ht="15" customHeight="1" outlineLevel="1" x14ac:dyDescent="0.35">
      <c r="A33" s="237"/>
      <c r="B33" s="61" t="s">
        <v>42</v>
      </c>
      <c r="C33" s="276" t="s">
        <v>38</v>
      </c>
      <c r="D33" s="276">
        <v>4035</v>
      </c>
      <c r="E33" s="277">
        <v>4705</v>
      </c>
      <c r="F33" s="64">
        <v>3535084074.2582335</v>
      </c>
      <c r="G33" s="65"/>
      <c r="H33" s="64">
        <v>702225821.18589616</v>
      </c>
      <c r="I33" s="64">
        <v>115438501.74325167</v>
      </c>
      <c r="J33" s="66">
        <f t="shared" si="0"/>
        <v>6.5689053915669121E-2</v>
      </c>
      <c r="K33" s="66">
        <f t="shared" si="1"/>
        <v>0.10965443476373568</v>
      </c>
      <c r="L33" s="278">
        <f t="shared" si="2"/>
        <v>291003221.83785647</v>
      </c>
      <c r="M33" s="237"/>
      <c r="N33" s="279"/>
      <c r="O33" s="280"/>
      <c r="P33" s="280"/>
    </row>
    <row r="34" spans="1:16" ht="15" customHeight="1" outlineLevel="1" x14ac:dyDescent="0.35">
      <c r="A34" s="237"/>
      <c r="B34" s="61" t="s">
        <v>43</v>
      </c>
      <c r="C34" s="276" t="s">
        <v>38</v>
      </c>
      <c r="D34" s="276">
        <v>4020</v>
      </c>
      <c r="E34" s="277">
        <v>4705</v>
      </c>
      <c r="F34" s="64">
        <v>1585874786.5610051</v>
      </c>
      <c r="G34" s="65"/>
      <c r="H34" s="64">
        <v>212396371.87961987</v>
      </c>
      <c r="I34" s="64">
        <v>3.1491246432228302E-2</v>
      </c>
      <c r="J34" s="66">
        <f t="shared" si="0"/>
        <v>6.5689053915669121E-2</v>
      </c>
      <c r="K34" s="66">
        <f t="shared" si="1"/>
        <v>0.10965443476373568</v>
      </c>
      <c r="L34" s="278">
        <f t="shared" si="2"/>
        <v>118126731.08525214</v>
      </c>
      <c r="M34" s="237"/>
      <c r="N34" s="279"/>
      <c r="O34" s="280"/>
      <c r="P34" s="280"/>
    </row>
    <row r="35" spans="1:16" ht="15" customHeight="1" outlineLevel="1" x14ac:dyDescent="0.35">
      <c r="A35" s="237"/>
      <c r="B35" s="61" t="s">
        <v>44</v>
      </c>
      <c r="C35" s="276" t="s">
        <v>38</v>
      </c>
      <c r="D35" s="276">
        <v>4025</v>
      </c>
      <c r="E35" s="277">
        <v>4705</v>
      </c>
      <c r="F35" s="64">
        <v>0</v>
      </c>
      <c r="G35" s="65"/>
      <c r="H35" s="64">
        <v>107649946.89446691</v>
      </c>
      <c r="I35" s="64">
        <v>0</v>
      </c>
      <c r="J35" s="66">
        <f t="shared" si="0"/>
        <v>6.5689053915669121E-2</v>
      </c>
      <c r="K35" s="66">
        <f t="shared" si="1"/>
        <v>0.10965443476373568</v>
      </c>
      <c r="L35" s="278">
        <f t="shared" si="2"/>
        <v>7071423.1655695541</v>
      </c>
      <c r="M35" s="237"/>
      <c r="N35" s="279"/>
      <c r="O35" s="280"/>
      <c r="P35" s="280"/>
    </row>
    <row r="36" spans="1:16" ht="15" customHeight="1" outlineLevel="1" x14ac:dyDescent="0.35">
      <c r="A36" s="237"/>
      <c r="B36" s="61" t="s">
        <v>45</v>
      </c>
      <c r="C36" s="276" t="s">
        <v>38</v>
      </c>
      <c r="D36" s="276">
        <v>4025</v>
      </c>
      <c r="E36" s="277">
        <v>4705</v>
      </c>
      <c r="F36" s="64">
        <v>0</v>
      </c>
      <c r="G36" s="65"/>
      <c r="H36" s="64">
        <v>27643.78428933796</v>
      </c>
      <c r="I36" s="64">
        <v>43553204.93048881</v>
      </c>
      <c r="J36" s="66">
        <f t="shared" si="0"/>
        <v>6.5689053915669121E-2</v>
      </c>
      <c r="K36" s="66">
        <f t="shared" si="1"/>
        <v>0.10965443476373568</v>
      </c>
      <c r="L36" s="278">
        <f t="shared" si="2"/>
        <v>4777617.9628385119</v>
      </c>
      <c r="M36" s="237"/>
      <c r="N36" s="279"/>
      <c r="O36" s="280"/>
      <c r="P36" s="280"/>
    </row>
    <row r="37" spans="1:16" ht="15" customHeight="1" outlineLevel="1" x14ac:dyDescent="0.35">
      <c r="A37" s="237"/>
      <c r="B37" s="61"/>
      <c r="C37" s="276" t="s">
        <v>38</v>
      </c>
      <c r="D37" s="276">
        <v>4025</v>
      </c>
      <c r="E37" s="277">
        <v>4705</v>
      </c>
      <c r="F37" s="64"/>
      <c r="G37" s="65"/>
      <c r="H37" s="64"/>
      <c r="I37" s="64"/>
      <c r="J37" s="66">
        <f t="shared" si="0"/>
        <v>6.5689053915669121E-2</v>
      </c>
      <c r="K37" s="66">
        <f t="shared" si="1"/>
        <v>0.10965443476373568</v>
      </c>
      <c r="L37" s="278">
        <f t="shared" si="2"/>
        <v>0</v>
      </c>
      <c r="M37" s="237"/>
      <c r="N37" s="279"/>
      <c r="O37" s="280"/>
      <c r="P37" s="280"/>
    </row>
    <row r="38" spans="1:16" ht="15" customHeight="1" outlineLevel="1" x14ac:dyDescent="0.35">
      <c r="A38" s="237"/>
      <c r="B38" s="61"/>
      <c r="C38" s="276" t="s">
        <v>38</v>
      </c>
      <c r="D38" s="276">
        <v>4025</v>
      </c>
      <c r="E38" s="277">
        <v>4705</v>
      </c>
      <c r="F38" s="64"/>
      <c r="G38" s="65"/>
      <c r="H38" s="64"/>
      <c r="I38" s="64"/>
      <c r="J38" s="66">
        <f t="shared" si="0"/>
        <v>6.5689053915669121E-2</v>
      </c>
      <c r="K38" s="66">
        <f t="shared" si="1"/>
        <v>0.10965443476373568</v>
      </c>
      <c r="L38" s="278">
        <f t="shared" si="2"/>
        <v>0</v>
      </c>
      <c r="M38" s="237"/>
      <c r="N38" s="279"/>
      <c r="O38" s="280"/>
      <c r="P38" s="280"/>
    </row>
    <row r="39" spans="1:16" ht="15" customHeight="1" outlineLevel="1" x14ac:dyDescent="0.35">
      <c r="A39" s="237"/>
      <c r="B39" s="61"/>
      <c r="C39" s="276" t="s">
        <v>38</v>
      </c>
      <c r="D39" s="276">
        <v>4025</v>
      </c>
      <c r="E39" s="277">
        <v>4705</v>
      </c>
      <c r="F39" s="64"/>
      <c r="G39" s="65"/>
      <c r="H39" s="64"/>
      <c r="I39" s="64"/>
      <c r="J39" s="66">
        <f t="shared" si="0"/>
        <v>6.5689053915669121E-2</v>
      </c>
      <c r="K39" s="66">
        <f t="shared" si="1"/>
        <v>0.10965443476373568</v>
      </c>
      <c r="L39" s="278">
        <f t="shared" si="2"/>
        <v>0</v>
      </c>
      <c r="M39" s="237"/>
      <c r="N39" s="279"/>
      <c r="O39" s="280"/>
      <c r="P39" s="280"/>
    </row>
    <row r="40" spans="1:16" ht="15" customHeight="1" outlineLevel="1" x14ac:dyDescent="0.35">
      <c r="A40" s="237"/>
      <c r="B40" s="281" t="s">
        <v>46</v>
      </c>
      <c r="C40" s="282"/>
      <c r="D40" s="283"/>
      <c r="E40" s="284"/>
      <c r="F40" s="285">
        <f>SUM(F29:F39)</f>
        <v>5792986333.4259815</v>
      </c>
      <c r="G40" s="75"/>
      <c r="H40" s="285">
        <f>SUM(H29:H39)</f>
        <v>6828673348.8001833</v>
      </c>
      <c r="I40" s="285">
        <f>SUM(I29:I39)</f>
        <v>10836857915.499832</v>
      </c>
      <c r="J40" s="286"/>
      <c r="K40" s="285"/>
      <c r="L40" s="287">
        <f>SUM(L29:L39)</f>
        <v>2017414412.7100306</v>
      </c>
      <c r="M40" s="237"/>
      <c r="N40" s="279"/>
      <c r="O40" s="280"/>
      <c r="P40" s="280"/>
    </row>
    <row r="41" spans="1:16" ht="15" customHeight="1" outlineLevel="1" x14ac:dyDescent="0.35">
      <c r="A41" s="237"/>
      <c r="B41" s="263"/>
      <c r="C41" s="237"/>
      <c r="D41" s="237"/>
      <c r="E41" s="237"/>
      <c r="F41" s="288"/>
      <c r="G41" s="237"/>
      <c r="H41" s="79"/>
      <c r="I41" s="237"/>
      <c r="J41" s="237"/>
      <c r="K41" s="237"/>
      <c r="L41" s="237"/>
      <c r="M41" s="237"/>
      <c r="N41" s="237"/>
      <c r="O41" s="237"/>
      <c r="P41" s="237"/>
    </row>
    <row r="42" spans="1:16" ht="15" customHeight="1" outlineLevel="1" x14ac:dyDescent="0.35">
      <c r="A42" s="237"/>
      <c r="B42" s="250"/>
      <c r="C42" s="237"/>
      <c r="D42" s="237"/>
      <c r="E42" s="237"/>
      <c r="F42" s="289"/>
      <c r="G42" s="289"/>
      <c r="H42" s="237"/>
      <c r="I42" s="237"/>
      <c r="J42" s="237"/>
      <c r="K42" s="237"/>
      <c r="L42" s="237"/>
      <c r="M42" s="237"/>
      <c r="N42" s="237"/>
      <c r="O42" s="237"/>
      <c r="P42" s="237"/>
    </row>
    <row r="43" spans="1:16" ht="15.75" customHeight="1" outlineLevel="1" x14ac:dyDescent="0.35">
      <c r="A43" s="237"/>
      <c r="B43" s="264" t="s">
        <v>47</v>
      </c>
      <c r="E43" s="265"/>
      <c r="F43" s="290"/>
      <c r="G43" s="409">
        <v>2029</v>
      </c>
      <c r="H43" s="409"/>
      <c r="I43" s="409"/>
      <c r="J43" s="409"/>
      <c r="K43" s="409"/>
      <c r="L43" s="409"/>
      <c r="M43" s="237"/>
      <c r="N43" s="237"/>
      <c r="O43" s="237"/>
      <c r="P43" s="237"/>
    </row>
    <row r="44" spans="1:16" ht="15" customHeight="1" outlineLevel="1" x14ac:dyDescent="0.35">
      <c r="A44" s="237"/>
      <c r="B44" s="267" t="s">
        <v>25</v>
      </c>
      <c r="C44" s="272"/>
      <c r="D44" s="268" t="s">
        <v>26</v>
      </c>
      <c r="E44" s="269" t="s">
        <v>27</v>
      </c>
      <c r="F44" s="291"/>
      <c r="G44" s="292" t="s">
        <v>48</v>
      </c>
      <c r="H44" s="293"/>
      <c r="I44" s="293"/>
      <c r="J44" s="294"/>
      <c r="K44" s="295" t="s">
        <v>49</v>
      </c>
      <c r="L44" s="296" t="s">
        <v>36</v>
      </c>
      <c r="M44" s="237"/>
      <c r="N44" s="237"/>
      <c r="O44" s="237"/>
      <c r="P44" s="237"/>
    </row>
    <row r="45" spans="1:16" ht="15" customHeight="1" outlineLevel="1" x14ac:dyDescent="0.35">
      <c r="A45" s="237"/>
      <c r="B45" s="61" t="str">
        <f>+B31</f>
        <v>GS&lt;50 kW</v>
      </c>
      <c r="C45" s="276"/>
      <c r="D45" s="276">
        <f>+D32</f>
        <v>4035</v>
      </c>
      <c r="E45" s="277">
        <v>4707</v>
      </c>
      <c r="F45" s="297"/>
      <c r="G45" s="90">
        <f>F31</f>
        <v>304132.8093283698</v>
      </c>
      <c r="H45" s="293"/>
      <c r="I45" s="293"/>
      <c r="J45" s="91"/>
      <c r="K45" s="92">
        <v>6.2952479236857609E-2</v>
      </c>
      <c r="L45" s="298">
        <f>+K45*G45</f>
        <v>19145.914364491375</v>
      </c>
      <c r="M45" s="237"/>
      <c r="N45" s="299"/>
      <c r="O45" s="237"/>
      <c r="P45" s="237"/>
    </row>
    <row r="46" spans="1:16" ht="15" customHeight="1" outlineLevel="1" x14ac:dyDescent="0.35">
      <c r="A46" s="237"/>
      <c r="B46" s="61" t="str">
        <f t="shared" ref="B46:B48" si="3">+B32</f>
        <v>GS 50-999 kW</v>
      </c>
      <c r="C46" s="276"/>
      <c r="D46" s="276">
        <f>+D33</f>
        <v>4035</v>
      </c>
      <c r="E46" s="277">
        <v>4707</v>
      </c>
      <c r="F46" s="297"/>
      <c r="G46" s="90">
        <f t="shared" ref="G46:G48" si="4">F32</f>
        <v>671723339.79741395</v>
      </c>
      <c r="H46" s="293"/>
      <c r="I46" s="293"/>
      <c r="J46" s="91"/>
      <c r="K46" s="92">
        <f>+K45</f>
        <v>6.2952479236857609E-2</v>
      </c>
      <c r="L46" s="298">
        <f>+K46*G46</f>
        <v>42286649.601509348</v>
      </c>
      <c r="M46" s="237"/>
      <c r="N46" s="299"/>
      <c r="O46" s="237"/>
      <c r="P46" s="237"/>
    </row>
    <row r="47" spans="1:16" ht="15" customHeight="1" outlineLevel="1" x14ac:dyDescent="0.35">
      <c r="A47" s="237"/>
      <c r="B47" s="61" t="str">
        <f t="shared" si="3"/>
        <v>GS 1,000-4,999 kW</v>
      </c>
      <c r="C47" s="276"/>
      <c r="D47" s="276">
        <f>+D34</f>
        <v>4020</v>
      </c>
      <c r="E47" s="277">
        <v>4707</v>
      </c>
      <c r="F47" s="297"/>
      <c r="G47" s="90">
        <f t="shared" si="4"/>
        <v>3535084074.2582335</v>
      </c>
      <c r="H47" s="293"/>
      <c r="I47" s="293"/>
      <c r="J47" s="91"/>
      <c r="K47" s="92">
        <f>+K46</f>
        <v>6.2952479236857609E-2</v>
      </c>
      <c r="L47" s="298">
        <f>+K47*G47</f>
        <v>222542306.78528744</v>
      </c>
      <c r="M47" s="237"/>
      <c r="N47" s="299"/>
      <c r="O47" s="237"/>
      <c r="P47" s="237"/>
    </row>
    <row r="48" spans="1:16" ht="15" customHeight="1" outlineLevel="1" x14ac:dyDescent="0.35">
      <c r="A48" s="237"/>
      <c r="B48" s="61" t="str">
        <f t="shared" si="3"/>
        <v>Large User</v>
      </c>
      <c r="C48" s="276"/>
      <c r="D48" s="276">
        <v>4010</v>
      </c>
      <c r="E48" s="277">
        <v>4707</v>
      </c>
      <c r="F48" s="297"/>
      <c r="G48" s="90">
        <f t="shared" si="4"/>
        <v>1585874786.5610051</v>
      </c>
      <c r="H48" s="293"/>
      <c r="I48" s="293"/>
      <c r="J48" s="91"/>
      <c r="K48" s="92">
        <f>+K47</f>
        <v>6.2952479236857609E-2</v>
      </c>
      <c r="L48" s="298">
        <f>+K48*G48</f>
        <v>99834749.573237672</v>
      </c>
      <c r="M48" s="237"/>
      <c r="N48" s="237"/>
      <c r="O48" s="237"/>
      <c r="P48" s="237"/>
    </row>
    <row r="49" spans="1:16" ht="15" customHeight="1" outlineLevel="1" x14ac:dyDescent="0.35">
      <c r="A49" s="237"/>
      <c r="B49" s="61"/>
      <c r="C49" s="276"/>
      <c r="D49" s="276">
        <v>4010</v>
      </c>
      <c r="E49" s="277">
        <v>4707</v>
      </c>
      <c r="F49" s="297"/>
      <c r="G49" s="90"/>
      <c r="H49" s="293"/>
      <c r="I49" s="293"/>
      <c r="J49" s="95"/>
      <c r="K49" s="61"/>
      <c r="L49" s="298">
        <f>+K49*G49</f>
        <v>0</v>
      </c>
      <c r="M49" s="237"/>
      <c r="N49" s="237"/>
      <c r="O49" s="237"/>
      <c r="P49" s="237"/>
    </row>
    <row r="50" spans="1:16" ht="15" customHeight="1" outlineLevel="1" x14ac:dyDescent="0.35">
      <c r="A50" s="237"/>
      <c r="F50" s="300">
        <f>+F45+F46</f>
        <v>0</v>
      </c>
      <c r="G50" s="301">
        <f>SUM(G45:G49)</f>
        <v>5792986333.4259815</v>
      </c>
      <c r="H50" s="293"/>
      <c r="I50" s="293"/>
      <c r="J50" s="302"/>
      <c r="K50" s="303"/>
      <c r="L50" s="304">
        <f>SUM(L45:L49)</f>
        <v>364682851.87439895</v>
      </c>
      <c r="M50" s="237"/>
      <c r="N50" s="237"/>
      <c r="O50" s="237"/>
      <c r="P50" s="237"/>
    </row>
    <row r="51" spans="1:16" ht="15" customHeight="1" outlineLevel="1" x14ac:dyDescent="0.35">
      <c r="A51" s="237"/>
      <c r="B51" s="237"/>
      <c r="C51" s="237"/>
      <c r="D51" s="237"/>
      <c r="E51" s="237"/>
      <c r="F51" s="237"/>
      <c r="G51" s="237"/>
      <c r="H51" s="237"/>
      <c r="I51" s="237"/>
      <c r="J51" s="237"/>
      <c r="K51" s="237"/>
      <c r="L51" s="237"/>
      <c r="M51" s="237"/>
      <c r="N51" s="237"/>
      <c r="O51" s="237"/>
      <c r="P51" s="237"/>
    </row>
    <row r="52" spans="1:16" ht="15.75" customHeight="1" outlineLevel="1" x14ac:dyDescent="0.35">
      <c r="B52" s="264" t="s">
        <v>50</v>
      </c>
      <c r="E52" s="265"/>
      <c r="F52" s="266"/>
      <c r="G52" s="409">
        <f>G43</f>
        <v>2029</v>
      </c>
      <c r="H52" s="409"/>
      <c r="I52" s="409"/>
      <c r="J52" s="409"/>
      <c r="K52" s="409"/>
      <c r="L52" s="409"/>
    </row>
    <row r="53" spans="1:16" ht="15" customHeight="1" outlineLevel="1" x14ac:dyDescent="0.35">
      <c r="A53" s="305"/>
      <c r="B53" s="267" t="s">
        <v>25</v>
      </c>
      <c r="C53" s="268"/>
      <c r="D53" s="268" t="s">
        <v>26</v>
      </c>
      <c r="E53" s="269" t="s">
        <v>27</v>
      </c>
      <c r="F53" s="270"/>
      <c r="G53" s="270"/>
      <c r="H53" s="270"/>
      <c r="I53" s="270"/>
      <c r="J53" s="270"/>
      <c r="K53" s="270"/>
      <c r="L53" s="275" t="s">
        <v>36</v>
      </c>
      <c r="M53" s="305"/>
      <c r="N53" s="305"/>
      <c r="O53" s="305"/>
      <c r="P53" s="305"/>
    </row>
    <row r="54" spans="1:16" ht="30.75" customHeight="1" outlineLevel="1" x14ac:dyDescent="0.35">
      <c r="B54" s="271" t="s">
        <v>28</v>
      </c>
      <c r="C54" s="272" t="s">
        <v>29</v>
      </c>
      <c r="D54" s="272" t="s">
        <v>30</v>
      </c>
      <c r="E54" s="273" t="s">
        <v>30</v>
      </c>
      <c r="F54" s="306"/>
      <c r="G54" s="306"/>
      <c r="H54" s="274" t="s">
        <v>51</v>
      </c>
      <c r="I54" s="307"/>
      <c r="J54" s="307"/>
      <c r="K54" s="306" t="s">
        <v>52</v>
      </c>
    </row>
    <row r="55" spans="1:16" ht="15" customHeight="1" outlineLevel="1" x14ac:dyDescent="0.35">
      <c r="B55" s="308" t="str">
        <f>IF(B29=0,"",B29)</f>
        <v>Residential</v>
      </c>
      <c r="C55" s="276" t="s">
        <v>38</v>
      </c>
      <c r="D55" s="276">
        <f t="shared" ref="D55:D62" si="5">+D29</f>
        <v>4006</v>
      </c>
      <c r="E55" s="276">
        <v>4707</v>
      </c>
      <c r="F55" s="309"/>
      <c r="G55" s="309"/>
      <c r="H55" s="310">
        <f>+H29</f>
        <v>63865660.611655094</v>
      </c>
      <c r="I55" s="309"/>
      <c r="J55" s="309"/>
      <c r="K55" s="108">
        <f>+$G$18/1000</f>
        <v>4.396538084806656E-2</v>
      </c>
      <c r="L55" s="278">
        <f t="shared" ref="L55:L65" si="6">+K55*H55</f>
        <v>2807878.0919047799</v>
      </c>
    </row>
    <row r="56" spans="1:16" ht="15" customHeight="1" outlineLevel="1" x14ac:dyDescent="0.35">
      <c r="B56" s="308" t="str">
        <f t="shared" ref="B56:B65" si="7">IF(B30=0,"",B30)</f>
        <v>CSMUR</v>
      </c>
      <c r="C56" s="276" t="s">
        <v>38</v>
      </c>
      <c r="D56" s="276">
        <f t="shared" si="5"/>
        <v>4006</v>
      </c>
      <c r="E56" s="276">
        <v>4707</v>
      </c>
      <c r="F56" s="309"/>
      <c r="G56" s="309"/>
      <c r="H56" s="310">
        <f t="shared" ref="H56:H63" si="8">+H30</f>
        <v>447027.28276600433</v>
      </c>
      <c r="I56" s="309"/>
      <c r="J56" s="309"/>
      <c r="K56" s="108">
        <f>+$G$18/1000</f>
        <v>4.396538084806656E-2</v>
      </c>
      <c r="L56" s="278">
        <f t="shared" si="6"/>
        <v>19653.724736283722</v>
      </c>
    </row>
    <row r="57" spans="1:16" ht="15" customHeight="1" outlineLevel="1" x14ac:dyDescent="0.35">
      <c r="B57" s="308" t="str">
        <f t="shared" si="7"/>
        <v>GS&lt;50 kW</v>
      </c>
      <c r="C57" s="276" t="s">
        <v>38</v>
      </c>
      <c r="D57" s="276">
        <f t="shared" si="5"/>
        <v>4010</v>
      </c>
      <c r="E57" s="276">
        <v>4707</v>
      </c>
      <c r="F57" s="309"/>
      <c r="G57" s="309"/>
      <c r="H57" s="310">
        <f>+H31</f>
        <v>317389803.82177311</v>
      </c>
      <c r="I57" s="309"/>
      <c r="J57" s="309"/>
      <c r="K57" s="108">
        <f>+$G$18/1000</f>
        <v>4.396538084806656E-2</v>
      </c>
      <c r="L57" s="278">
        <f>+K57*H57</f>
        <v>13954163.602317385</v>
      </c>
    </row>
    <row r="58" spans="1:16" ht="15" customHeight="1" outlineLevel="1" x14ac:dyDescent="0.35">
      <c r="B58" s="308" t="str">
        <f>IF(B32=0,"",B32)</f>
        <v>GS 50-999 kW</v>
      </c>
      <c r="C58" s="276" t="s">
        <v>38</v>
      </c>
      <c r="D58" s="276">
        <f t="shared" si="5"/>
        <v>4035</v>
      </c>
      <c r="E58" s="276">
        <v>4707</v>
      </c>
      <c r="F58" s="309"/>
      <c r="G58" s="309"/>
      <c r="H58" s="310">
        <f t="shared" si="8"/>
        <v>5424671073.3397169</v>
      </c>
      <c r="I58" s="309"/>
      <c r="J58" s="309"/>
      <c r="K58" s="108">
        <f t="shared" ref="K58:K65" si="9">+$G$18/1000</f>
        <v>4.396538084806656E-2</v>
      </c>
      <c r="L58" s="278">
        <f t="shared" si="6"/>
        <v>238497729.71487066</v>
      </c>
    </row>
    <row r="59" spans="1:16" ht="15" customHeight="1" outlineLevel="1" x14ac:dyDescent="0.35">
      <c r="B59" s="308" t="str">
        <f>IF(B33=0,"",B33)</f>
        <v>GS 1,000-4,999 kW</v>
      </c>
      <c r="C59" s="276" t="s">
        <v>38</v>
      </c>
      <c r="D59" s="276">
        <f t="shared" si="5"/>
        <v>4035</v>
      </c>
      <c r="E59" s="276">
        <v>4707</v>
      </c>
      <c r="F59" s="309"/>
      <c r="G59" s="309"/>
      <c r="H59" s="310">
        <f>+H33</f>
        <v>702225821.18589616</v>
      </c>
      <c r="I59" s="309"/>
      <c r="J59" s="309"/>
      <c r="K59" s="108">
        <f>+$G$18/1000</f>
        <v>4.396538084806656E-2</v>
      </c>
      <c r="L59" s="278">
        <f t="shared" si="6"/>
        <v>30873625.669784211</v>
      </c>
    </row>
    <row r="60" spans="1:16" ht="15" customHeight="1" outlineLevel="1" x14ac:dyDescent="0.35">
      <c r="B60" s="308" t="str">
        <f t="shared" si="7"/>
        <v>Large User</v>
      </c>
      <c r="C60" s="276" t="s">
        <v>38</v>
      </c>
      <c r="D60" s="276">
        <f t="shared" si="5"/>
        <v>4020</v>
      </c>
      <c r="E60" s="276">
        <v>4707</v>
      </c>
      <c r="F60" s="309"/>
      <c r="G60" s="309"/>
      <c r="H60" s="310">
        <f t="shared" si="8"/>
        <v>212396371.87961987</v>
      </c>
      <c r="I60" s="309"/>
      <c r="J60" s="309"/>
      <c r="K60" s="108">
        <f t="shared" si="9"/>
        <v>4.396538084806656E-2</v>
      </c>
      <c r="L60" s="278">
        <f t="shared" si="6"/>
        <v>9338087.3804350626</v>
      </c>
    </row>
    <row r="61" spans="1:16" ht="15" customHeight="1" outlineLevel="1" x14ac:dyDescent="0.35">
      <c r="B61" s="308" t="str">
        <f t="shared" si="7"/>
        <v>Streetlighting</v>
      </c>
      <c r="C61" s="276" t="s">
        <v>38</v>
      </c>
      <c r="D61" s="276">
        <f t="shared" si="5"/>
        <v>4025</v>
      </c>
      <c r="E61" s="276">
        <v>4707</v>
      </c>
      <c r="F61" s="309"/>
      <c r="G61" s="309"/>
      <c r="H61" s="310">
        <f t="shared" si="8"/>
        <v>107649946.89446691</v>
      </c>
      <c r="I61" s="309"/>
      <c r="J61" s="309"/>
      <c r="K61" s="108">
        <f t="shared" si="9"/>
        <v>4.396538084806656E-2</v>
      </c>
      <c r="L61" s="278">
        <f t="shared" si="6"/>
        <v>4732870.9134893771</v>
      </c>
    </row>
    <row r="62" spans="1:16" ht="15" customHeight="1" outlineLevel="1" x14ac:dyDescent="0.35">
      <c r="B62" s="308" t="str">
        <f>IF(B36=0,"",B36)</f>
        <v>USL</v>
      </c>
      <c r="C62" s="276" t="s">
        <v>38</v>
      </c>
      <c r="D62" s="276">
        <f t="shared" si="5"/>
        <v>4025</v>
      </c>
      <c r="E62" s="276">
        <v>4707</v>
      </c>
      <c r="F62" s="309"/>
      <c r="G62" s="309"/>
      <c r="H62" s="310">
        <f>+H36</f>
        <v>27643.78428933796</v>
      </c>
      <c r="I62" s="309"/>
      <c r="J62" s="309"/>
      <c r="K62" s="108">
        <f t="shared" si="9"/>
        <v>4.396538084806656E-2</v>
      </c>
      <c r="L62" s="278">
        <f t="shared" si="6"/>
        <v>1215.3695043625423</v>
      </c>
    </row>
    <row r="63" spans="1:16" ht="15" customHeight="1" outlineLevel="1" x14ac:dyDescent="0.35">
      <c r="B63" s="308" t="str">
        <f t="shared" si="7"/>
        <v/>
      </c>
      <c r="C63" s="276" t="s">
        <v>38</v>
      </c>
      <c r="D63" s="276">
        <v>4025</v>
      </c>
      <c r="E63" s="276">
        <v>4707</v>
      </c>
      <c r="F63" s="309"/>
      <c r="G63" s="309"/>
      <c r="H63" s="310">
        <f t="shared" si="8"/>
        <v>0</v>
      </c>
      <c r="I63" s="309"/>
      <c r="J63" s="309"/>
      <c r="K63" s="108">
        <f t="shared" si="9"/>
        <v>4.396538084806656E-2</v>
      </c>
      <c r="L63" s="278">
        <f t="shared" si="6"/>
        <v>0</v>
      </c>
    </row>
    <row r="64" spans="1:16" ht="15" customHeight="1" outlineLevel="1" x14ac:dyDescent="0.35">
      <c r="B64" s="308" t="str">
        <f t="shared" si="7"/>
        <v/>
      </c>
      <c r="C64" s="276" t="s">
        <v>38</v>
      </c>
      <c r="D64" s="276">
        <v>4025</v>
      </c>
      <c r="E64" s="276">
        <v>4707</v>
      </c>
      <c r="F64" s="309"/>
      <c r="G64" s="309"/>
      <c r="H64" s="310">
        <f>+H38</f>
        <v>0</v>
      </c>
      <c r="I64" s="309"/>
      <c r="J64" s="309"/>
      <c r="K64" s="108">
        <f t="shared" si="9"/>
        <v>4.396538084806656E-2</v>
      </c>
      <c r="L64" s="278">
        <f>+K64*H64</f>
        <v>0</v>
      </c>
    </row>
    <row r="65" spans="1:16" ht="15" customHeight="1" outlineLevel="1" x14ac:dyDescent="0.35">
      <c r="B65" s="308" t="str">
        <f t="shared" si="7"/>
        <v/>
      </c>
      <c r="C65" s="276" t="s">
        <v>38</v>
      </c>
      <c r="D65" s="276">
        <v>4025</v>
      </c>
      <c r="E65" s="276">
        <v>4707</v>
      </c>
      <c r="F65" s="309"/>
      <c r="G65" s="309"/>
      <c r="H65" s="310">
        <f>+H39</f>
        <v>0</v>
      </c>
      <c r="I65" s="309"/>
      <c r="J65" s="309"/>
      <c r="K65" s="108">
        <f t="shared" si="9"/>
        <v>4.396538084806656E-2</v>
      </c>
      <c r="L65" s="278">
        <f t="shared" si="6"/>
        <v>0</v>
      </c>
    </row>
    <row r="66" spans="1:16" ht="15" customHeight="1" outlineLevel="1" x14ac:dyDescent="0.35">
      <c r="B66" s="308" t="s">
        <v>53</v>
      </c>
      <c r="C66" s="272"/>
      <c r="D66" s="272"/>
      <c r="E66" s="273"/>
      <c r="F66" s="311"/>
      <c r="G66" s="311"/>
      <c r="H66" s="312">
        <f>SUM(H55:H65)</f>
        <v>6828673348.8001833</v>
      </c>
      <c r="I66" s="311"/>
      <c r="J66" s="311"/>
      <c r="K66" s="313"/>
      <c r="L66" s="287"/>
      <c r="P66" s="314"/>
    </row>
    <row r="67" spans="1:16" ht="15" customHeight="1" outlineLevel="1" x14ac:dyDescent="0.35">
      <c r="B67" s="267" t="s">
        <v>46</v>
      </c>
      <c r="C67" s="315"/>
      <c r="D67" s="268"/>
      <c r="E67" s="269"/>
      <c r="F67" s="316"/>
      <c r="G67" s="316"/>
      <c r="H67" s="316"/>
      <c r="I67" s="316"/>
      <c r="J67" s="316"/>
      <c r="K67" s="285"/>
      <c r="L67" s="317">
        <f>SUM(L55:L65)</f>
        <v>300225224.46704215</v>
      </c>
    </row>
    <row r="68" spans="1:16" ht="15" customHeight="1" outlineLevel="1" x14ac:dyDescent="0.35">
      <c r="B68" s="305"/>
      <c r="C68" s="318"/>
      <c r="D68" s="319"/>
      <c r="E68" s="319"/>
      <c r="F68" s="320"/>
      <c r="G68" s="320"/>
      <c r="H68" s="320"/>
      <c r="I68" s="320"/>
      <c r="J68" s="320"/>
      <c r="K68" s="320"/>
      <c r="L68" s="232"/>
    </row>
    <row r="69" spans="1:16" ht="15" customHeight="1" outlineLevel="1" x14ac:dyDescent="0.35">
      <c r="L69" s="321"/>
    </row>
    <row r="70" spans="1:16" ht="22.5" x14ac:dyDescent="0.9">
      <c r="A70" s="227" t="s">
        <v>54</v>
      </c>
      <c r="F70" s="128"/>
      <c r="G70" s="128"/>
      <c r="H70" s="128"/>
      <c r="I70" s="128"/>
      <c r="J70" s="128"/>
      <c r="K70" s="128"/>
    </row>
    <row r="71" spans="1:16" x14ac:dyDescent="0.35">
      <c r="A71" s="227" t="s">
        <v>55</v>
      </c>
      <c r="G71" s="322"/>
      <c r="H71" s="322"/>
      <c r="I71" s="322"/>
      <c r="J71" s="322"/>
      <c r="K71" s="322"/>
    </row>
    <row r="72" spans="1:16" x14ac:dyDescent="0.35">
      <c r="A72" s="227" t="s">
        <v>56</v>
      </c>
    </row>
  </sheetData>
  <mergeCells count="8">
    <mergeCell ref="G43:L43"/>
    <mergeCell ref="G52:L52"/>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EEBBB2-C9BB-41F3-B5E5-FBD8BCCDA371}"/>
</file>

<file path=customXml/itemProps2.xml><?xml version="1.0" encoding="utf-8"?>
<ds:datastoreItem xmlns:ds="http://schemas.openxmlformats.org/officeDocument/2006/customXml" ds:itemID="{353A430B-B269-41B6-84C4-A1715A093B3C}">
  <ds:schemaRefs>
    <ds:schemaRef ds:uri="http://schemas.microsoft.com/sharepoint/v3/contenttype/forms"/>
  </ds:schemaRefs>
</ds:datastoreItem>
</file>

<file path=customXml/itemProps3.xml><?xml version="1.0" encoding="utf-8"?>
<ds:datastoreItem xmlns:ds="http://schemas.openxmlformats.org/officeDocument/2006/customXml" ds:itemID="{B986DF58-2CCF-4799-876E-22A5117FB3F6}">
  <ds:schemaRef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12f68b52-648b-46a0-8463-d3282342a499"/>
    <ds:schemaRef ds:uri="http://purl.org/dc/elements/1.1/"/>
    <ds:schemaRef ds:uri="d178a8d1-16ff-473a-8ed0-d41f4478457a"/>
    <ds:schemaRef ds:uri="http://schemas.microsoft.com/office/infopath/2007/PartnerControls"/>
    <ds:schemaRef ds:uri="http://schemas.openxmlformats.org/package/2006/metadata/core-propertie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App.2-ZA_2025 Com.Exp. Forecast</vt:lpstr>
      <vt:lpstr>App.2-ZB_2025 Cost of Power</vt:lpstr>
      <vt:lpstr>App.2-ZA_2026 Com.Exp. Forecast</vt:lpstr>
      <vt:lpstr>App.2-ZB_2026 Cost of Power</vt:lpstr>
      <vt:lpstr>App.2-ZA_2027 Com.Exp. Forecast</vt:lpstr>
      <vt:lpstr>App.2-ZB_2027 Cost of Power</vt:lpstr>
      <vt:lpstr>App.2-ZA_2028 Com.Exp. Forecast</vt:lpstr>
      <vt:lpstr>App.2-ZB_2028 Cost of Power</vt:lpstr>
      <vt:lpstr>App.2-ZA_2029 Com.Exp. Forecast</vt:lpstr>
      <vt:lpstr>App.2-ZB_2029 Cost of Power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Jonathan Moga</dc:creator>
  <cp:lastModifiedBy>Sehrish Syed</cp:lastModifiedBy>
  <dcterms:created xsi:type="dcterms:W3CDTF">2023-08-30T15:27:35Z</dcterms:created>
  <dcterms:modified xsi:type="dcterms:W3CDTF">2023-11-17T14:42:24Z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2023-08-30T15:29:06Z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c6e195bd-c736-4639-813c-2633caf82420</vt:lpwstr>
  </property>
  <property fmtid="{D5CDD505-2E9C-101B-9397-08002B2CF9AE}" pid="8" name="MSIP_Label_84f3ae17-4131-4cab-af65-6307e1627001_ContentBits">
    <vt:lpwstr>0</vt:lpwstr>
  </property>
  <property fmtid="{D5CDD505-2E9C-101B-9397-08002B2CF9AE}" pid="9" name="ContentTypeId">
    <vt:lpwstr>0x0101002EDAACFF67256049A485179023DD9F32</vt:lpwstr>
  </property>
</Properties>
</file>