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yhydro.torontohydro.com/divisions/regulatorylegal/2025RateApp/Exhibits/Application/Exhibit4A/Tab02-OMandA Programs/S18-Legal and Regulatory/"/>
    </mc:Choice>
  </mc:AlternateContent>
  <xr:revisionPtr revIDLastSave="0" documentId="13_ncr:1_{D5E761F9-CDDB-41E7-98C9-037B197E78F1}" xr6:coauthVersionLast="36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Appendix 2-M" sheetId="1" r:id="rId1"/>
  </sheets>
  <externalReferences>
    <externalReference r:id="rId2"/>
  </externalReferences>
  <definedNames>
    <definedName name="EBNUMBER">'[1]LDC Info'!$E$16</definedName>
    <definedName name="RebaseYear">'[1]LDC Info'!$E$28</definedName>
    <definedName name="TestYear">'[1]LDC Info'!$E$24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I16" i="1" l="1"/>
  <c r="G34" i="1" l="1"/>
  <c r="G35" i="1"/>
  <c r="J32" i="1"/>
  <c r="J17" i="1"/>
  <c r="J16" i="1"/>
  <c r="I32" i="1"/>
  <c r="I17" i="1"/>
  <c r="D31" i="1"/>
  <c r="G36" i="1" l="1"/>
  <c r="H33" i="1"/>
  <c r="H30" i="1"/>
  <c r="H29" i="1"/>
  <c r="D28" i="1"/>
  <c r="D27" i="1"/>
  <c r="D35" i="1" s="1"/>
  <c r="C31" i="1"/>
  <c r="C27" i="1"/>
  <c r="C28" i="1"/>
  <c r="D30" i="1"/>
  <c r="C30" i="1"/>
  <c r="C35" i="1" l="1"/>
  <c r="I30" i="1"/>
  <c r="J30" i="1"/>
  <c r="J31" i="1"/>
  <c r="I31" i="1"/>
  <c r="J33" i="1"/>
  <c r="I33" i="1"/>
  <c r="D34" i="1"/>
  <c r="I34" i="1" s="1"/>
  <c r="E35" i="1"/>
  <c r="F35" i="1"/>
  <c r="E34" i="1"/>
  <c r="F34" i="1"/>
  <c r="H28" i="1" l="1"/>
  <c r="H35" i="1" l="1"/>
  <c r="J28" i="1"/>
  <c r="I28" i="1"/>
  <c r="I27" i="1"/>
  <c r="J27" i="1"/>
  <c r="J35" i="1" l="1"/>
  <c r="I35" i="1"/>
  <c r="H36" i="1"/>
  <c r="C34" i="1" l="1"/>
  <c r="C36" i="1" l="1"/>
  <c r="J36" i="1" s="1"/>
  <c r="J34" i="1"/>
  <c r="D36" i="1"/>
  <c r="I36" i="1" s="1"/>
  <c r="F36" i="1" l="1"/>
  <c r="E36" i="1"/>
</calcChain>
</file>

<file path=xl/sharedStrings.xml><?xml version="1.0" encoding="utf-8"?>
<sst xmlns="http://schemas.openxmlformats.org/spreadsheetml/2006/main" count="42" uniqueCount="42">
  <si>
    <t>TO BE UPDATED AT THE DRAFT RATE ORDER STAGE</t>
  </si>
  <si>
    <t>Regulatory Cost Schedule</t>
  </si>
  <si>
    <t>Regulatory Cost Category</t>
  </si>
  <si>
    <t>Regulatory Costs (Ongoing)</t>
  </si>
  <si>
    <t>OEB Annual Assessment</t>
  </si>
  <si>
    <t>OEB Section 30 Costs (OEB-initiated)</t>
  </si>
  <si>
    <t>Intervenor costs</t>
  </si>
  <si>
    <t>Regulatory Costs (One-Time)</t>
  </si>
  <si>
    <t>Legal costs</t>
  </si>
  <si>
    <t>Incremental operating expenses associated with staff resources allocated to this application.</t>
  </si>
  <si>
    <t>OEB Section 30 Costs (application-related)</t>
  </si>
  <si>
    <t>Total</t>
  </si>
  <si>
    <t>Notes:</t>
  </si>
  <si>
    <t>2</t>
  </si>
  <si>
    <t>Sum of all ongoing costs.</t>
  </si>
  <si>
    <t>3</t>
  </si>
  <si>
    <t>Sum of all one-time costs.</t>
  </si>
  <si>
    <r>
      <t xml:space="preserve">Sub-total - Ongoing Costs </t>
    </r>
    <r>
      <rPr>
        <vertAlign val="superscript"/>
        <sz val="10"/>
        <rFont val="Calibri"/>
        <family val="2"/>
        <scheme val="minor"/>
      </rPr>
      <t>2</t>
    </r>
  </si>
  <si>
    <r>
      <t xml:space="preserve">Sub-total - One-time Costs </t>
    </r>
    <r>
      <rPr>
        <vertAlign val="superscript"/>
        <sz val="10"/>
        <rFont val="Calibri"/>
        <family val="2"/>
        <scheme val="minor"/>
      </rPr>
      <t>3</t>
    </r>
  </si>
  <si>
    <t>Operating Expenses - Printing</t>
  </si>
  <si>
    <t>Operating Expenses - Miscellaneous</t>
  </si>
  <si>
    <t>OEB Appendix 2-M</t>
  </si>
  <si>
    <t>EB-2023-0195</t>
  </si>
  <si>
    <t>ORIGINAL</t>
  </si>
  <si>
    <t>Consultants and Expert Witness costs</t>
  </si>
  <si>
    <t>2025                    Test Year</t>
  </si>
  <si>
    <t>2020                          OEB Approved</t>
  </si>
  <si>
    <t>2020                      Actuals</t>
  </si>
  <si>
    <t>2022                     Actuals</t>
  </si>
  <si>
    <t xml:space="preserve">2023               Bridge </t>
  </si>
  <si>
    <t>2024                     Bridge</t>
  </si>
  <si>
    <t>(D)</t>
  </si>
  <si>
    <t>(E)</t>
  </si>
  <si>
    <t>(F)</t>
  </si>
  <si>
    <t>2020 Actuals vs. Test Year
  % Change</t>
  </si>
  <si>
    <t xml:space="preserve">18 - Appendix  A </t>
  </si>
  <si>
    <t>2020 OEB Approved vs. Test Year                                       % Change</t>
  </si>
  <si>
    <t>(A)</t>
  </si>
  <si>
    <t>(B)</t>
  </si>
  <si>
    <t>(C)</t>
  </si>
  <si>
    <t>(G) = [(F)-(B)]/(B)</t>
  </si>
  <si>
    <t>(J) = [(F)-(A)]/(A)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</si>
</sst>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67">
    <xf numFmtId="0" fontId="0" fillId="0" borderId="0" xfId="0"/>
    <xf numFmtId="0" fontId="0" fillId="0" borderId="0" xfId="0" applyFont="1" applyProtection="1"/>
    <xf numFmtId="0" fontId="4" fillId="0" borderId="0" xfId="0" applyFont="1" applyAlignment="1" applyProtection="1">
      <alignment horizontal="right" vertical="top"/>
    </xf>
    <xf numFmtId="0" fontId="4" fillId="2" borderId="1" xfId="0" applyFont="1" applyFill="1" applyBorder="1" applyAlignment="1" applyProtection="1">
      <alignment horizontal="right" vertical="top"/>
      <protection locked="0"/>
    </xf>
    <xf numFmtId="0" fontId="5" fillId="0" borderId="0" xfId="3" applyFont="1" applyProtection="1"/>
    <xf numFmtId="0" fontId="4" fillId="2" borderId="0" xfId="0" applyFont="1" applyFill="1" applyAlignment="1" applyProtection="1">
      <alignment horizontal="right" vertical="top"/>
      <protection locked="0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top"/>
    </xf>
    <xf numFmtId="0" fontId="3" fillId="0" borderId="13" xfId="0" applyFont="1" applyBorder="1" applyAlignment="1" applyProtection="1">
      <alignment horizontal="center" vertical="top"/>
    </xf>
    <xf numFmtId="0" fontId="7" fillId="0" borderId="6" xfId="0" applyFont="1" applyBorder="1" applyAlignment="1" applyProtection="1">
      <alignment vertical="top" wrapText="1"/>
    </xf>
    <xf numFmtId="0" fontId="7" fillId="0" borderId="14" xfId="0" applyFont="1" applyBorder="1" applyAlignment="1" applyProtection="1">
      <alignment vertical="top" wrapText="1"/>
    </xf>
    <xf numFmtId="0" fontId="3" fillId="0" borderId="17" xfId="0" applyFont="1" applyBorder="1" applyAlignment="1" applyProtection="1">
      <alignment horizontal="center" vertical="top"/>
    </xf>
    <xf numFmtId="0" fontId="3" fillId="0" borderId="0" xfId="0" applyFont="1" applyProtection="1"/>
    <xf numFmtId="0" fontId="9" fillId="0" borderId="0" xfId="0" quotePrefix="1" applyFont="1" applyAlignment="1" applyProtection="1">
      <alignment horizontal="center"/>
    </xf>
    <xf numFmtId="0" fontId="7" fillId="0" borderId="0" xfId="0" applyFont="1" applyProtection="1"/>
    <xf numFmtId="3" fontId="0" fillId="0" borderId="0" xfId="0" applyNumberFormat="1" applyFont="1" applyProtection="1"/>
    <xf numFmtId="0" fontId="10" fillId="0" borderId="0" xfId="0" applyFont="1" applyAlignment="1">
      <alignment horizont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0" fillId="0" borderId="0" xfId="0" applyFont="1"/>
    <xf numFmtId="15" fontId="4" fillId="2" borderId="0" xfId="0" applyNumberFormat="1" applyFont="1" applyFill="1" applyAlignment="1" applyProtection="1">
      <alignment horizontal="right" vertical="top"/>
      <protection locked="0"/>
    </xf>
    <xf numFmtId="164" fontId="0" fillId="0" borderId="0" xfId="0" applyNumberFormat="1" applyFont="1"/>
    <xf numFmtId="0" fontId="11" fillId="0" borderId="6" xfId="0" quotePrefix="1" applyFont="1" applyBorder="1" applyAlignment="1" applyProtection="1">
      <alignment horizontal="center"/>
    </xf>
    <xf numFmtId="0" fontId="11" fillId="0" borderId="6" xfId="0" applyFont="1" applyBorder="1" applyAlignment="1" applyProtection="1">
      <alignment vertical="top" wrapText="1"/>
    </xf>
    <xf numFmtId="0" fontId="11" fillId="2" borderId="10" xfId="0" applyFont="1" applyFill="1" applyBorder="1" applyAlignment="1" applyProtection="1">
      <alignment vertical="top"/>
      <protection locked="0"/>
    </xf>
    <xf numFmtId="0" fontId="11" fillId="0" borderId="15" xfId="0" applyFont="1" applyBorder="1" applyAlignment="1" applyProtection="1">
      <alignment vertical="top" wrapText="1"/>
    </xf>
    <xf numFmtId="0" fontId="11" fillId="0" borderId="18" xfId="0" applyFont="1" applyBorder="1" applyAlignment="1" applyProtection="1">
      <alignment vertical="top" wrapText="1"/>
    </xf>
    <xf numFmtId="0" fontId="11" fillId="0" borderId="6" xfId="0" quotePrefix="1" applyFont="1" applyBorder="1" applyAlignment="1" applyProtection="1">
      <alignment horizontal="center"/>
    </xf>
    <xf numFmtId="0" fontId="11" fillId="0" borderId="6" xfId="0" quotePrefix="1" applyFont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 vertical="center" wrapText="1"/>
    </xf>
    <xf numFmtId="0" fontId="11" fillId="0" borderId="14" xfId="0" quotePrefix="1" applyFont="1" applyBorder="1" applyAlignment="1" applyProtection="1">
      <alignment horizontal="center"/>
    </xf>
    <xf numFmtId="44" fontId="0" fillId="0" borderId="0" xfId="0" applyNumberFormat="1" applyFont="1" applyProtection="1"/>
    <xf numFmtId="164" fontId="11" fillId="3" borderId="6" xfId="1" applyNumberFormat="1" applyFont="1" applyFill="1" applyBorder="1" applyAlignment="1" applyProtection="1">
      <alignment vertical="top"/>
      <protection locked="0"/>
    </xf>
    <xf numFmtId="164" fontId="11" fillId="3" borderId="10" xfId="1" applyNumberFormat="1" applyFont="1" applyFill="1" applyBorder="1" applyAlignment="1" applyProtection="1">
      <alignment vertical="top"/>
      <protection locked="0"/>
    </xf>
    <xf numFmtId="0" fontId="11" fillId="4" borderId="10" xfId="0" applyFont="1" applyFill="1" applyBorder="1" applyAlignment="1" applyProtection="1">
      <alignment vertical="top"/>
    </xf>
    <xf numFmtId="164" fontId="11" fillId="4" borderId="10" xfId="1" applyNumberFormat="1" applyFont="1" applyFill="1" applyBorder="1" applyAlignment="1" applyProtection="1">
      <alignment vertical="top"/>
    </xf>
    <xf numFmtId="164" fontId="11" fillId="5" borderId="10" xfId="1" applyNumberFormat="1" applyFont="1" applyFill="1" applyBorder="1" applyAlignment="1" applyProtection="1">
      <alignment vertical="top"/>
      <protection locked="0"/>
    </xf>
    <xf numFmtId="10" fontId="11" fillId="5" borderId="10" xfId="1" applyNumberFormat="1" applyFont="1" applyFill="1" applyBorder="1" applyAlignment="1" applyProtection="1">
      <alignment vertical="top"/>
      <protection locked="0"/>
    </xf>
    <xf numFmtId="164" fontId="11" fillId="5" borderId="16" xfId="1" applyNumberFormat="1" applyFont="1" applyFill="1" applyBorder="1" applyAlignment="1" applyProtection="1">
      <alignment vertical="top"/>
    </xf>
    <xf numFmtId="44" fontId="11" fillId="5" borderId="16" xfId="1" applyNumberFormat="1" applyFont="1" applyFill="1" applyBorder="1" applyAlignment="1" applyProtection="1">
      <alignment vertical="top"/>
    </xf>
    <xf numFmtId="10" fontId="11" fillId="5" borderId="16" xfId="2" applyNumberFormat="1" applyFont="1" applyFill="1" applyBorder="1" applyAlignment="1" applyProtection="1">
      <alignment vertical="top"/>
    </xf>
    <xf numFmtId="164" fontId="11" fillId="5" borderId="16" xfId="2" applyNumberFormat="1" applyFont="1" applyFill="1" applyBorder="1" applyAlignment="1" applyProtection="1">
      <alignment vertical="top"/>
    </xf>
    <xf numFmtId="164" fontId="11" fillId="5" borderId="18" xfId="1" applyNumberFormat="1" applyFont="1" applyFill="1" applyBorder="1" applyAlignment="1" applyProtection="1">
      <alignment vertical="top"/>
    </xf>
    <xf numFmtId="10" fontId="11" fillId="5" borderId="18" xfId="1" applyNumberFormat="1" applyFont="1" applyFill="1" applyBorder="1" applyAlignment="1" applyProtection="1">
      <alignment vertical="top"/>
    </xf>
    <xf numFmtId="0" fontId="11" fillId="0" borderId="7" xfId="0" quotePrefix="1" applyFont="1" applyBorder="1" applyAlignment="1" applyProtection="1">
      <alignment horizontal="right"/>
    </xf>
    <xf numFmtId="10" fontId="11" fillId="0" borderId="7" xfId="0" quotePrefix="1" applyNumberFormat="1" applyFont="1" applyBorder="1" applyAlignment="1" applyProtection="1">
      <alignment horizontal="right"/>
    </xf>
    <xf numFmtId="0" fontId="7" fillId="0" borderId="16" xfId="0" applyFont="1" applyBorder="1" applyAlignment="1" applyProtection="1">
      <alignment horizontal="left" vertical="top" wrapText="1"/>
    </xf>
    <xf numFmtId="164" fontId="11" fillId="5" borderId="10" xfId="1" applyNumberFormat="1" applyFont="1" applyFill="1" applyBorder="1" applyAlignment="1" applyProtection="1">
      <alignment horizontal="left" vertical="top"/>
      <protection locked="0"/>
    </xf>
    <xf numFmtId="164" fontId="11" fillId="5" borderId="10" xfId="1" applyNumberFormat="1" applyFont="1" applyFill="1" applyBorder="1" applyAlignment="1" applyProtection="1">
      <alignment vertical="top"/>
    </xf>
    <xf numFmtId="10" fontId="11" fillId="5" borderId="10" xfId="1" applyNumberFormat="1" applyFont="1" applyFill="1" applyBorder="1" applyAlignment="1" applyProtection="1">
      <alignment vertical="top"/>
    </xf>
    <xf numFmtId="10" fontId="11" fillId="0" borderId="7" xfId="0" quotePrefix="1" applyNumberFormat="1" applyFont="1" applyBorder="1" applyAlignment="1" applyProtection="1">
      <alignment horizontal="right" vertical="top"/>
    </xf>
    <xf numFmtId="0" fontId="3" fillId="0" borderId="13" xfId="0" applyFont="1" applyBorder="1" applyAlignment="1" applyProtection="1">
      <alignment horizontal="center" vertical="center"/>
    </xf>
    <xf numFmtId="164" fontId="11" fillId="0" borderId="10" xfId="1" applyNumberFormat="1" applyFont="1" applyFill="1" applyBorder="1" applyAlignment="1" applyProtection="1">
      <alignment vertical="top"/>
      <protection locked="0"/>
    </xf>
    <xf numFmtId="164" fontId="7" fillId="0" borderId="10" xfId="1" applyNumberFormat="1" applyFont="1" applyFill="1" applyBorder="1" applyAlignment="1" applyProtection="1">
      <alignment vertical="top"/>
      <protection locked="0"/>
    </xf>
    <xf numFmtId="0" fontId="3" fillId="0" borderId="2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2" fillId="0" borderId="6" xfId="0" quotePrefix="1" applyFont="1" applyBorder="1" applyAlignment="1" applyProtection="1">
      <alignment horizontal="center"/>
    </xf>
    <xf numFmtId="0" fontId="0" fillId="0" borderId="0" xfId="0" applyFont="1" applyAlignment="1">
      <alignment horizontal="center" wrapText="1"/>
    </xf>
    <xf numFmtId="0" fontId="3" fillId="0" borderId="11" xfId="0" quotePrefix="1" applyFont="1" applyBorder="1" applyAlignment="1" applyProtection="1">
      <alignment horizontal="center"/>
    </xf>
    <xf numFmtId="0" fontId="3" fillId="0" borderId="12" xfId="0" quotePrefix="1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8" xfId="0" quotePrefix="1" applyFont="1" applyBorder="1" applyAlignment="1" applyProtection="1">
      <alignment horizontal="center"/>
    </xf>
    <xf numFmtId="0" fontId="3" fillId="0" borderId="9" xfId="0" quotePrefix="1" applyFont="1" applyBorder="1" applyAlignment="1" applyProtection="1">
      <alignment horizontal="center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10" fontId="11" fillId="0" borderId="7" xfId="0" quotePrefix="1" applyNumberFormat="1" applyFont="1" applyBorder="1" applyAlignment="1" applyProtection="1">
      <alignment horizontal="center" vertical="center"/>
    </xf>
  </cellXfs>
  <cellStyles count="4">
    <cellStyle name="Currency" xfId="1" builtinId="4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visions/regulatorylegal/2020cir/Exhibits/Exhibit4A/Tab02-OMandA%20Programs/S18-Legal%20and%20Regulatory/Copy%20of%202019-Filing-Requirements-Chapter2-Appendices-201807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Hidden_CAPEX"/>
      <sheetName val="Appendix 2-BB Service Life  "/>
      <sheetName val="App.2-C_DepExp"/>
      <sheetName val="App.2-D_Overhead"/>
      <sheetName val="App.2-EA_Account 1575 (2015)"/>
      <sheetName val="App.2-EB_Account 1576 (2012)"/>
      <sheetName val="App.2-EC_Account 1576 (2013)"/>
      <sheetName val="App.2-FA Proposed REG Invest."/>
      <sheetName val="Hidden_REG Invest."/>
      <sheetName val="Hidden_REG Improvement"/>
      <sheetName val="Hidden_REG Expansion"/>
      <sheetName val="App.2-H_Other_Oper_Rev"/>
      <sheetName val="Hidden_Other Revenue"/>
      <sheetName val="App_2-I LF_CDM"/>
      <sheetName val="App.2-IA_Load_Forecast_Instrct"/>
      <sheetName val="App.2-IB_Load_Forecast_Analysis"/>
      <sheetName val="App.2-JA_OM&amp;A_Summary_Analys"/>
      <sheetName val="Hidden_OM&amp;A Summary"/>
      <sheetName val="App.2-K_Employee Costs"/>
      <sheetName val="Hidden_Employee Costs"/>
      <sheetName val="App.2-L_OM&amp;A_per_Cust_FTE"/>
      <sheetName val="App.2-L_OM&amp;A_per_Cust_FTEE_exp"/>
      <sheetName val="App.2-M_Regulatory_Costs"/>
      <sheetName val="Hidden_RegulatoryCosts1"/>
      <sheetName val="Hidden_RegulatoryCosts2"/>
      <sheetName val="App.2-N_Corp_Cost_Allocation"/>
      <sheetName val="App.2-OA Capital Structure"/>
      <sheetName val="App.2-OB_Debt Instruments"/>
      <sheetName val="App.2-Q_Cost of Serv. Emb. Dx"/>
      <sheetName val="App.2-R_Loss Factors"/>
      <sheetName val="App.2-S_Stranded Meters"/>
      <sheetName val="App.2-Y_MIFRS Summary Impacts"/>
      <sheetName val="Sheet19"/>
      <sheetName val="App.2-YA_IFRS Transition Costs"/>
      <sheetName val="App.2-Z_Commodity Expense"/>
      <sheetName val="Sheet1"/>
    </sheetNames>
    <sheetDataSet>
      <sheetData sheetId="0" refreshError="1">
        <row r="24">
          <cell r="E24">
            <v>2019</v>
          </cell>
        </row>
        <row r="28">
          <cell r="E28">
            <v>2010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42"/>
  <sheetViews>
    <sheetView tabSelected="1" topLeftCell="A11" zoomScale="115" zoomScaleNormal="115" zoomScaleSheetLayoutView="100" workbookViewId="0">
      <selection activeCell="J37" sqref="J37"/>
    </sheetView>
  </sheetViews>
  <sheetFormatPr defaultColWidth="8.77734375" defaultRowHeight="14.4" x14ac:dyDescent="0.3"/>
  <cols>
    <col min="1" max="1" width="3.77734375" style="18" customWidth="1"/>
    <col min="2" max="2" width="38.21875" style="18" customWidth="1"/>
    <col min="3" max="3" width="16" style="18" customWidth="1"/>
    <col min="4" max="4" width="15.44140625" style="18" customWidth="1"/>
    <col min="5" max="5" width="15" style="18" customWidth="1"/>
    <col min="6" max="6" width="14.5546875" style="18" customWidth="1"/>
    <col min="7" max="7" width="14.77734375" style="18" customWidth="1"/>
    <col min="8" max="8" width="15.33203125" style="18" bestFit="1" customWidth="1"/>
    <col min="9" max="9" width="16" style="18" customWidth="1"/>
    <col min="10" max="10" width="16.33203125" style="18" customWidth="1"/>
    <col min="11" max="11" width="3.21875" style="18" customWidth="1"/>
    <col min="12" max="12" width="8.77734375" style="18"/>
    <col min="13" max="13" width="46" style="18" customWidth="1"/>
    <col min="14" max="16384" width="8.77734375" style="18"/>
  </cols>
  <sheetData>
    <row r="1" spans="1:13" x14ac:dyDescent="0.3">
      <c r="A1" s="1"/>
      <c r="B1" s="1"/>
      <c r="C1" s="1"/>
      <c r="D1" s="1"/>
      <c r="E1" s="1"/>
      <c r="F1" s="1"/>
      <c r="G1" s="1"/>
      <c r="H1" s="1"/>
      <c r="I1" s="1"/>
      <c r="J1" s="2" t="s">
        <v>22</v>
      </c>
    </row>
    <row r="2" spans="1:13" x14ac:dyDescent="0.3">
      <c r="A2" s="1"/>
      <c r="B2" s="1"/>
      <c r="C2" s="1"/>
      <c r="D2" s="1"/>
      <c r="E2" s="1"/>
      <c r="F2" s="1"/>
      <c r="G2" s="1"/>
      <c r="H2" s="1"/>
      <c r="I2" s="1"/>
      <c r="J2" s="3">
        <v>4</v>
      </c>
    </row>
    <row r="3" spans="1:13" x14ac:dyDescent="0.3">
      <c r="A3" s="1"/>
      <c r="B3" s="1"/>
      <c r="C3" s="1"/>
      <c r="D3" s="1"/>
      <c r="E3" s="1"/>
      <c r="F3" s="1"/>
      <c r="G3" s="1"/>
      <c r="H3" s="1"/>
      <c r="I3" s="1"/>
      <c r="J3" s="3">
        <v>2</v>
      </c>
    </row>
    <row r="4" spans="1:13" x14ac:dyDescent="0.3">
      <c r="B4" s="1"/>
      <c r="C4" s="1"/>
      <c r="D4" s="1"/>
      <c r="E4" s="1"/>
      <c r="F4" s="1"/>
      <c r="G4" s="1"/>
      <c r="H4" s="1"/>
      <c r="I4" s="1"/>
      <c r="J4" s="3" t="s">
        <v>35</v>
      </c>
    </row>
    <row r="5" spans="1:13" x14ac:dyDescent="0.3">
      <c r="A5" s="1"/>
      <c r="B5" s="1"/>
      <c r="C5" s="1"/>
      <c r="D5" s="1"/>
      <c r="E5" s="1"/>
      <c r="F5" s="1"/>
      <c r="G5" s="1"/>
      <c r="H5" s="1"/>
      <c r="I5" s="1"/>
      <c r="J5" s="5"/>
    </row>
    <row r="6" spans="1:13" x14ac:dyDescent="0.3">
      <c r="A6" s="1"/>
      <c r="B6" s="1"/>
      <c r="C6" s="1"/>
      <c r="D6" s="1"/>
      <c r="E6" s="1"/>
      <c r="F6" s="1"/>
      <c r="G6" s="1"/>
      <c r="H6" s="1"/>
      <c r="I6" s="1"/>
      <c r="J6" s="2"/>
    </row>
    <row r="7" spans="1:13" x14ac:dyDescent="0.3">
      <c r="A7" s="1"/>
      <c r="B7" s="1"/>
      <c r="C7" s="1"/>
      <c r="D7" s="1"/>
      <c r="E7" s="1"/>
      <c r="F7" s="1"/>
      <c r="G7" s="1"/>
      <c r="H7" s="1"/>
      <c r="I7" s="1"/>
      <c r="J7" s="19" t="s">
        <v>23</v>
      </c>
    </row>
    <row r="8" spans="1:13" x14ac:dyDescent="0.3">
      <c r="A8" s="1"/>
      <c r="B8" s="1"/>
      <c r="C8" s="1"/>
      <c r="D8" s="1"/>
      <c r="E8" s="1"/>
      <c r="F8" s="1"/>
      <c r="G8" s="1"/>
      <c r="H8" s="1"/>
      <c r="I8" s="1"/>
      <c r="J8" s="1"/>
    </row>
    <row r="9" spans="1:13" ht="18" x14ac:dyDescent="0.35">
      <c r="A9" s="59" t="s">
        <v>21</v>
      </c>
      <c r="B9" s="59"/>
      <c r="C9" s="59"/>
      <c r="D9" s="59"/>
      <c r="E9" s="59"/>
      <c r="F9" s="59"/>
      <c r="G9" s="59"/>
      <c r="H9" s="59"/>
      <c r="I9" s="59"/>
      <c r="J9" s="59"/>
    </row>
    <row r="10" spans="1:13" ht="18" x14ac:dyDescent="0.35">
      <c r="A10" s="59" t="s">
        <v>1</v>
      </c>
      <c r="B10" s="59"/>
      <c r="C10" s="59"/>
      <c r="D10" s="59"/>
      <c r="E10" s="59"/>
      <c r="F10" s="59"/>
      <c r="G10" s="59"/>
      <c r="H10" s="59"/>
      <c r="I10" s="59"/>
      <c r="J10" s="59"/>
    </row>
    <row r="11" spans="1:13" x14ac:dyDescent="0.3">
      <c r="A11" s="1"/>
      <c r="B11" s="4" t="s">
        <v>0</v>
      </c>
      <c r="C11" s="1"/>
      <c r="D11" s="1"/>
      <c r="E11" s="1"/>
      <c r="F11" s="1"/>
      <c r="G11" s="1"/>
      <c r="H11" s="1"/>
      <c r="I11" s="1"/>
      <c r="J11" s="1"/>
    </row>
    <row r="12" spans="1:13" ht="22.2" customHeight="1" thickBo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3" ht="57.75" customHeight="1" x14ac:dyDescent="0.3">
      <c r="A13" s="60" t="s">
        <v>2</v>
      </c>
      <c r="B13" s="61"/>
      <c r="C13" s="6" t="s">
        <v>26</v>
      </c>
      <c r="D13" s="6" t="s">
        <v>27</v>
      </c>
      <c r="E13" s="6" t="s">
        <v>28</v>
      </c>
      <c r="F13" s="6" t="s">
        <v>29</v>
      </c>
      <c r="G13" s="6" t="s">
        <v>30</v>
      </c>
      <c r="H13" s="6" t="s">
        <v>25</v>
      </c>
      <c r="I13" s="28" t="s">
        <v>34</v>
      </c>
      <c r="J13" s="17" t="s">
        <v>36</v>
      </c>
      <c r="M13" s="16"/>
    </row>
    <row r="14" spans="1:13" ht="18" customHeight="1" x14ac:dyDescent="0.3">
      <c r="A14" s="53"/>
      <c r="B14" s="54"/>
      <c r="C14" s="55" t="s">
        <v>37</v>
      </c>
      <c r="D14" s="55" t="s">
        <v>38</v>
      </c>
      <c r="E14" s="55" t="s">
        <v>39</v>
      </c>
      <c r="F14" s="55" t="s">
        <v>31</v>
      </c>
      <c r="G14" s="64" t="s">
        <v>32</v>
      </c>
      <c r="H14" s="64" t="s">
        <v>33</v>
      </c>
      <c r="I14" s="65" t="s">
        <v>40</v>
      </c>
      <c r="J14" s="66" t="s">
        <v>41</v>
      </c>
      <c r="M14" s="16"/>
    </row>
    <row r="15" spans="1:13" x14ac:dyDescent="0.3">
      <c r="A15" s="62" t="s">
        <v>3</v>
      </c>
      <c r="B15" s="63"/>
      <c r="C15" s="21"/>
      <c r="D15" s="21"/>
      <c r="E15" s="21"/>
      <c r="F15" s="21"/>
      <c r="G15" s="26"/>
      <c r="H15" s="27"/>
      <c r="I15" s="29"/>
      <c r="J15" s="43"/>
    </row>
    <row r="16" spans="1:13" x14ac:dyDescent="0.3">
      <c r="A16" s="7">
        <v>1</v>
      </c>
      <c r="B16" s="22" t="s">
        <v>4</v>
      </c>
      <c r="C16" s="35">
        <v>4297340</v>
      </c>
      <c r="D16" s="35">
        <v>3249707.01</v>
      </c>
      <c r="E16" s="35">
        <v>3429195</v>
      </c>
      <c r="F16" s="35">
        <v>3873165.1700003999</v>
      </c>
      <c r="G16" s="52">
        <v>4216315.01</v>
      </c>
      <c r="H16" s="35">
        <v>4289585.8458524002</v>
      </c>
      <c r="I16" s="48">
        <f>(H16-D16)/D16</f>
        <v>0.31999156620965669</v>
      </c>
      <c r="J16" s="44">
        <f>(H16-C16)/C16</f>
        <v>-1.8044078773380332E-3</v>
      </c>
      <c r="M16" s="56"/>
    </row>
    <row r="17" spans="1:13" x14ac:dyDescent="0.3">
      <c r="A17" s="7">
        <v>2</v>
      </c>
      <c r="B17" s="22" t="s">
        <v>5</v>
      </c>
      <c r="C17" s="35">
        <v>156060</v>
      </c>
      <c r="D17" s="35">
        <v>117410.48</v>
      </c>
      <c r="E17" s="35">
        <v>168171.94</v>
      </c>
      <c r="F17" s="35">
        <v>167105.94715359999</v>
      </c>
      <c r="G17" s="52">
        <v>170464.07</v>
      </c>
      <c r="H17" s="35">
        <v>173889.34741839999</v>
      </c>
      <c r="I17" s="48">
        <f>(H17-D17)/D17</f>
        <v>0.48103770139088092</v>
      </c>
      <c r="J17" s="44">
        <f>(H17-C17)/C17</f>
        <v>0.11424674752274762</v>
      </c>
      <c r="M17" s="56"/>
    </row>
    <row r="18" spans="1:13" hidden="1" x14ac:dyDescent="0.3">
      <c r="A18" s="7">
        <v>13</v>
      </c>
      <c r="B18" s="23"/>
      <c r="C18" s="32"/>
      <c r="D18" s="32"/>
      <c r="E18" s="32"/>
      <c r="F18" s="32"/>
      <c r="G18" s="31"/>
      <c r="H18" s="32"/>
      <c r="I18" s="36"/>
      <c r="J18" s="44"/>
    </row>
    <row r="19" spans="1:13" hidden="1" x14ac:dyDescent="0.3">
      <c r="A19" s="7">
        <v>14</v>
      </c>
      <c r="B19" s="23"/>
      <c r="C19" s="32"/>
      <c r="D19" s="32"/>
      <c r="E19" s="32"/>
      <c r="F19" s="32"/>
      <c r="G19" s="31"/>
      <c r="H19" s="32"/>
      <c r="I19" s="36"/>
      <c r="J19" s="44"/>
    </row>
    <row r="20" spans="1:13" hidden="1" x14ac:dyDescent="0.3">
      <c r="A20" s="7">
        <v>15</v>
      </c>
      <c r="B20" s="23"/>
      <c r="C20" s="32"/>
      <c r="D20" s="32"/>
      <c r="E20" s="32"/>
      <c r="F20" s="32"/>
      <c r="G20" s="31"/>
      <c r="H20" s="32"/>
      <c r="I20" s="36"/>
      <c r="J20" s="44"/>
    </row>
    <row r="21" spans="1:13" hidden="1" x14ac:dyDescent="0.3">
      <c r="A21" s="7">
        <v>16</v>
      </c>
      <c r="B21" s="23"/>
      <c r="C21" s="32"/>
      <c r="D21" s="32"/>
      <c r="E21" s="32"/>
      <c r="F21" s="32"/>
      <c r="G21" s="31"/>
      <c r="H21" s="32"/>
      <c r="I21" s="36"/>
      <c r="J21" s="44"/>
    </row>
    <row r="22" spans="1:13" hidden="1" x14ac:dyDescent="0.3">
      <c r="A22" s="7">
        <v>17</v>
      </c>
      <c r="B22" s="23"/>
      <c r="C22" s="32"/>
      <c r="D22" s="32"/>
      <c r="E22" s="32"/>
      <c r="F22" s="32"/>
      <c r="G22" s="31"/>
      <c r="H22" s="32"/>
      <c r="I22" s="36"/>
      <c r="J22" s="44"/>
    </row>
    <row r="23" spans="1:13" hidden="1" x14ac:dyDescent="0.3">
      <c r="A23" s="7">
        <v>18</v>
      </c>
      <c r="B23" s="23"/>
      <c r="C23" s="32"/>
      <c r="D23" s="32"/>
      <c r="E23" s="32"/>
      <c r="F23" s="32"/>
      <c r="G23" s="31"/>
      <c r="H23" s="32"/>
      <c r="I23" s="36"/>
      <c r="J23" s="44"/>
    </row>
    <row r="24" spans="1:13" hidden="1" x14ac:dyDescent="0.3">
      <c r="A24" s="7">
        <v>19</v>
      </c>
      <c r="B24" s="23"/>
      <c r="C24" s="32"/>
      <c r="D24" s="32"/>
      <c r="E24" s="32"/>
      <c r="F24" s="32"/>
      <c r="G24" s="31"/>
      <c r="H24" s="32"/>
      <c r="I24" s="36"/>
      <c r="J24" s="44"/>
    </row>
    <row r="25" spans="1:13" hidden="1" x14ac:dyDescent="0.3">
      <c r="A25" s="7">
        <v>20</v>
      </c>
      <c r="B25" s="23"/>
      <c r="C25" s="32"/>
      <c r="D25" s="32"/>
      <c r="E25" s="32"/>
      <c r="F25" s="32"/>
      <c r="G25" s="31"/>
      <c r="H25" s="32"/>
      <c r="I25" s="36"/>
      <c r="J25" s="44"/>
    </row>
    <row r="26" spans="1:13" x14ac:dyDescent="0.3">
      <c r="A26" s="57" t="s">
        <v>7</v>
      </c>
      <c r="B26" s="58"/>
      <c r="C26" s="34"/>
      <c r="D26" s="34"/>
      <c r="E26" s="34"/>
      <c r="F26" s="34"/>
      <c r="G26" s="33"/>
      <c r="H26" s="34"/>
      <c r="I26" s="36"/>
      <c r="J26" s="44"/>
      <c r="K26" s="34"/>
    </row>
    <row r="27" spans="1:13" x14ac:dyDescent="0.3">
      <c r="A27" s="8">
        <v>2</v>
      </c>
      <c r="B27" s="9" t="s">
        <v>8</v>
      </c>
      <c r="C27" s="47">
        <f>3745000/5</f>
        <v>749000</v>
      </c>
      <c r="D27" s="47">
        <f>3173427/5</f>
        <v>634685.4</v>
      </c>
      <c r="E27" s="35">
        <v>39569</v>
      </c>
      <c r="F27" s="35">
        <v>871306</v>
      </c>
      <c r="G27" s="35">
        <v>1909125</v>
      </c>
      <c r="H27" s="47">
        <f>(E27+F27+G27)/5</f>
        <v>564000</v>
      </c>
      <c r="I27" s="48">
        <f>(H27-D27)/D27</f>
        <v>-0.11137076731243545</v>
      </c>
      <c r="J27" s="44">
        <f>(H27-C27)/C27</f>
        <v>-0.24699599465954605</v>
      </c>
      <c r="K27" s="20"/>
    </row>
    <row r="28" spans="1:13" x14ac:dyDescent="0.3">
      <c r="A28" s="8">
        <v>3</v>
      </c>
      <c r="B28" s="10" t="s">
        <v>24</v>
      </c>
      <c r="C28" s="47">
        <f>3728000/5</f>
        <v>745600</v>
      </c>
      <c r="D28" s="47">
        <f>3447033/5</f>
        <v>689406.6</v>
      </c>
      <c r="E28" s="35">
        <v>943470.48</v>
      </c>
      <c r="F28" s="35">
        <v>2546516.75</v>
      </c>
      <c r="G28" s="35">
        <v>1010012.77</v>
      </c>
      <c r="H28" s="47">
        <f>(E28+F28+G28)/5</f>
        <v>900000</v>
      </c>
      <c r="I28" s="48">
        <f>(H28-D28)/D28</f>
        <v>0.30547053074339586</v>
      </c>
      <c r="J28" s="44">
        <f>(H28-C28)/C28</f>
        <v>0.20708154506437768</v>
      </c>
    </row>
    <row r="29" spans="1:13" ht="43.8" customHeight="1" x14ac:dyDescent="0.3">
      <c r="A29" s="50">
        <v>4</v>
      </c>
      <c r="B29" s="10" t="s">
        <v>9</v>
      </c>
      <c r="C29" s="35">
        <v>0</v>
      </c>
      <c r="D29" s="35">
        <v>0</v>
      </c>
      <c r="E29" s="35">
        <v>266529.44</v>
      </c>
      <c r="F29" s="51">
        <v>630984</v>
      </c>
      <c r="G29" s="51">
        <v>331808</v>
      </c>
      <c r="H29" s="47">
        <f>(E29+F29+G29)/5</f>
        <v>245864.288</v>
      </c>
      <c r="I29" s="48"/>
      <c r="J29" s="49"/>
    </row>
    <row r="30" spans="1:13" x14ac:dyDescent="0.3">
      <c r="A30" s="8">
        <v>6</v>
      </c>
      <c r="B30" s="24" t="s">
        <v>6</v>
      </c>
      <c r="C30" s="47">
        <f>1100000/5</f>
        <v>220000</v>
      </c>
      <c r="D30" s="47">
        <f>827228.27/5</f>
        <v>165445.65400000001</v>
      </c>
      <c r="E30" s="35">
        <v>0</v>
      </c>
      <c r="F30" s="35">
        <v>26719</v>
      </c>
      <c r="G30" s="35">
        <v>0</v>
      </c>
      <c r="H30" s="47">
        <f>1000000/5</f>
        <v>200000</v>
      </c>
      <c r="I30" s="48">
        <f>(H30-D30)/D30</f>
        <v>0.2088561721905369</v>
      </c>
      <c r="J30" s="44">
        <f>(H30-C30)/C30</f>
        <v>-9.0909090909090912E-2</v>
      </c>
    </row>
    <row r="31" spans="1:13" x14ac:dyDescent="0.3">
      <c r="A31" s="8">
        <v>7</v>
      </c>
      <c r="B31" s="9" t="s">
        <v>10</v>
      </c>
      <c r="C31" s="47">
        <f>700000/5</f>
        <v>140000</v>
      </c>
      <c r="D31" s="47">
        <f>494243.73/5</f>
        <v>98848.745999999999</v>
      </c>
      <c r="E31" s="35">
        <v>0</v>
      </c>
      <c r="F31" s="35">
        <v>0</v>
      </c>
      <c r="G31" s="35">
        <v>0</v>
      </c>
      <c r="H31" s="47">
        <v>120000</v>
      </c>
      <c r="I31" s="48">
        <f>(H31-D31)/D31</f>
        <v>0.21397594664478597</v>
      </c>
      <c r="J31" s="44">
        <f>(H31-C31)/C31</f>
        <v>-0.14285714285714285</v>
      </c>
    </row>
    <row r="32" spans="1:13" x14ac:dyDescent="0.3">
      <c r="A32" s="8">
        <v>8</v>
      </c>
      <c r="B32" s="46" t="s">
        <v>19</v>
      </c>
      <c r="C32" s="35">
        <v>154534</v>
      </c>
      <c r="D32" s="35">
        <v>93180</v>
      </c>
      <c r="E32" s="35">
        <v>0</v>
      </c>
      <c r="F32" s="35">
        <v>0</v>
      </c>
      <c r="G32" s="35">
        <v>0</v>
      </c>
      <c r="H32" s="47">
        <v>0</v>
      </c>
      <c r="I32" s="48">
        <f>(H32-D32)/D32</f>
        <v>-1</v>
      </c>
      <c r="J32" s="44">
        <f>(H32-C32)/C32</f>
        <v>-1</v>
      </c>
    </row>
    <row r="33" spans="1:10" x14ac:dyDescent="0.3">
      <c r="A33" s="8">
        <v>9</v>
      </c>
      <c r="B33" s="46" t="s">
        <v>20</v>
      </c>
      <c r="C33" s="35">
        <v>14416</v>
      </c>
      <c r="D33" s="47">
        <v>40434</v>
      </c>
      <c r="E33" s="35">
        <v>0</v>
      </c>
      <c r="F33" s="35">
        <v>0</v>
      </c>
      <c r="G33" s="35"/>
      <c r="H33" s="47">
        <f>50000/5</f>
        <v>10000</v>
      </c>
      <c r="I33" s="48">
        <f>(H33-D33)/D33</f>
        <v>-0.75268338526982248</v>
      </c>
      <c r="J33" s="44">
        <f>(H33-C33)/C33</f>
        <v>-0.30632630410654826</v>
      </c>
    </row>
    <row r="34" spans="1:10" ht="15" x14ac:dyDescent="0.3">
      <c r="A34" s="8">
        <v>1</v>
      </c>
      <c r="B34" s="46" t="s">
        <v>17</v>
      </c>
      <c r="C34" s="47">
        <f>SUM(C16:C25)</f>
        <v>4453400</v>
      </c>
      <c r="D34" s="47">
        <f>SUM(D16:D25)</f>
        <v>3367117.4899999998</v>
      </c>
      <c r="E34" s="47">
        <f>SUM(E16:E25)</f>
        <v>3597366.94</v>
      </c>
      <c r="F34" s="47">
        <f>SUM(F16:F25)</f>
        <v>4040271.1171539999</v>
      </c>
      <c r="G34" s="35">
        <f t="shared" ref="G34" si="0">SUM(G16:G25)</f>
        <v>4386779.08</v>
      </c>
      <c r="H34" s="35">
        <v>4464275.1932708006</v>
      </c>
      <c r="I34" s="48">
        <f>(H34-D34)/D34</f>
        <v>0.32584479351529871</v>
      </c>
      <c r="J34" s="44">
        <f>(H34-C34)/C34</f>
        <v>2.4419978602417559E-3</v>
      </c>
    </row>
    <row r="35" spans="1:10" ht="15.6" thickBot="1" x14ac:dyDescent="0.35">
      <c r="A35" s="8">
        <v>2</v>
      </c>
      <c r="B35" s="45" t="s">
        <v>18</v>
      </c>
      <c r="C35" s="37">
        <f>SUM(C27:C33)</f>
        <v>2023550</v>
      </c>
      <c r="D35" s="38">
        <f>SUM(D27:D33)</f>
        <v>1722000.4000000001</v>
      </c>
      <c r="E35" s="37">
        <f>SUM(E27:E33)</f>
        <v>1249568.92</v>
      </c>
      <c r="F35" s="37">
        <f>SUM(F27:F33)</f>
        <v>4075525.75</v>
      </c>
      <c r="G35" s="37">
        <f>SUM(G27:G33)</f>
        <v>3250945.77</v>
      </c>
      <c r="H35" s="40">
        <f>SUM(H27:H33)</f>
        <v>2039864.2879999999</v>
      </c>
      <c r="I35" s="39">
        <f>(H35-D35)/D35</f>
        <v>0.18458990369572492</v>
      </c>
      <c r="J35" s="39">
        <f>(H35-C35)/C35</f>
        <v>8.0622114600577902E-3</v>
      </c>
    </row>
    <row r="36" spans="1:10" ht="15.6" thickTop="1" thickBot="1" x14ac:dyDescent="0.35">
      <c r="A36" s="11">
        <v>3</v>
      </c>
      <c r="B36" s="25" t="s">
        <v>11</v>
      </c>
      <c r="C36" s="41">
        <f>SUM(C34:C35)</f>
        <v>6476950</v>
      </c>
      <c r="D36" s="41">
        <f>D34+D35</f>
        <v>5089117.8899999997</v>
      </c>
      <c r="E36" s="41">
        <f t="shared" ref="E36:G36" si="1">E34+E35</f>
        <v>4846935.8599999994</v>
      </c>
      <c r="F36" s="41">
        <f t="shared" si="1"/>
        <v>8115796.8671540003</v>
      </c>
      <c r="G36" s="41">
        <f t="shared" si="1"/>
        <v>7637724.8499999996</v>
      </c>
      <c r="H36" s="41">
        <f>SUM(H34:H35)</f>
        <v>6504139.4812708003</v>
      </c>
      <c r="I36" s="42">
        <f>(H36-D36)/D36</f>
        <v>0.2780484991419212</v>
      </c>
      <c r="J36" s="42">
        <f>(H36-C36)/C36</f>
        <v>4.1978834591590714E-3</v>
      </c>
    </row>
    <row r="37" spans="1:10" x14ac:dyDescent="0.3">
      <c r="A37" s="1"/>
      <c r="B37" s="1"/>
      <c r="C37" s="1"/>
      <c r="D37" s="15"/>
      <c r="E37" s="1"/>
      <c r="F37" s="1"/>
      <c r="G37" s="1"/>
      <c r="H37" s="1"/>
      <c r="I37" s="1"/>
      <c r="J37" s="1"/>
    </row>
    <row r="38" spans="1:10" x14ac:dyDescent="0.3">
      <c r="A38" s="12" t="s">
        <v>12</v>
      </c>
      <c r="B38" s="1"/>
      <c r="C38" s="1"/>
      <c r="D38" s="30"/>
      <c r="E38" s="1"/>
      <c r="F38" s="1"/>
      <c r="G38" s="1"/>
      <c r="H38" s="30"/>
      <c r="I38" s="1"/>
      <c r="J38" s="1"/>
    </row>
    <row r="39" spans="1:10" ht="15" x14ac:dyDescent="0.3">
      <c r="A39" s="13" t="s">
        <v>13</v>
      </c>
      <c r="B39" s="14" t="s">
        <v>14</v>
      </c>
      <c r="C39" s="1"/>
      <c r="D39" s="1"/>
      <c r="E39" s="1"/>
      <c r="F39" s="1"/>
      <c r="G39" s="1"/>
      <c r="H39" s="1"/>
      <c r="I39" s="1"/>
      <c r="J39" s="1"/>
    </row>
    <row r="40" spans="1:10" ht="15" x14ac:dyDescent="0.3">
      <c r="A40" s="13" t="s">
        <v>15</v>
      </c>
      <c r="B40" s="14" t="s">
        <v>16</v>
      </c>
      <c r="C40" s="1"/>
      <c r="D40" s="1"/>
      <c r="E40" s="1"/>
      <c r="F40" s="1"/>
      <c r="G40" s="1"/>
      <c r="H40" s="1"/>
      <c r="I40" s="1"/>
      <c r="J40" s="1"/>
    </row>
    <row r="41" spans="1:10" ht="15" x14ac:dyDescent="0.3">
      <c r="A41" s="13"/>
      <c r="B41" s="14"/>
      <c r="C41" s="1"/>
      <c r="D41" s="1"/>
      <c r="E41" s="1"/>
      <c r="F41" s="1"/>
      <c r="G41" s="1"/>
      <c r="H41" s="1"/>
      <c r="I41" s="1"/>
      <c r="J41" s="1"/>
    </row>
    <row r="42" spans="1:10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</sheetData>
  <mergeCells count="6">
    <mergeCell ref="M16:M17"/>
    <mergeCell ref="A26:B26"/>
    <mergeCell ref="A9:J9"/>
    <mergeCell ref="A10:J10"/>
    <mergeCell ref="A13:B13"/>
    <mergeCell ref="A15:B15"/>
  </mergeCells>
  <dataValidations disablePrompts="1" count="1">
    <dataValidation allowBlank="1" showInputMessage="1" showErrorMessage="1" promptTitle="Date Format" prompt="E.g:  &quot;August 1, 2011&quot;" sqref="J7" xr:uid="{00000000-0002-0000-0000-000000000000}"/>
  </dataValidations>
  <printOptions horizontalCentered="1"/>
  <pageMargins left="0.51181102362204722" right="0.51181102362204722" top="1.7322834645669292" bottom="0.55118110236220474" header="0.62992125984251968" footer="0.31496062992125984"/>
  <pageSetup scale="43" orientation="landscape" r:id="rId1"/>
  <headerFooter>
    <oddHeader>&amp;RToronto Hydro-Electric System Limited
EB-2018-0165
Exhibit 4A
Tab 2
Schedule 18
Appendix A
ORIGINAL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AACFF67256049A485179023DD9F32" ma:contentTypeVersion="0" ma:contentTypeDescription="Create a new document." ma:contentTypeScope="" ma:versionID="8af12ab99f0670eb2585e48d1431ba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371B78-08AB-467D-A330-E8483652710D}"/>
</file>

<file path=customXml/itemProps2.xml><?xml version="1.0" encoding="utf-8"?>
<ds:datastoreItem xmlns:ds="http://schemas.openxmlformats.org/officeDocument/2006/customXml" ds:itemID="{395A92F6-3B09-49A5-974F-3745F71B66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E96976-A226-47E1-8EC4-8F67FFB88AC9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schemas.microsoft.com/sharepoint/v3/fields"/>
    <ds:schemaRef ds:uri="12f68b52-648b-46a0-8463-d3282342a499"/>
    <ds:schemaRef ds:uri="http://schemas.microsoft.com/office/infopath/2007/PartnerControls"/>
    <ds:schemaRef ds:uri="http://schemas.openxmlformats.org/package/2006/metadata/core-properties"/>
    <ds:schemaRef ds:uri="d178a8d1-16ff-473a-8ed0-d41f4478457a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2-M</vt:lpstr>
    </vt:vector>
  </TitlesOfParts>
  <Company>Toronto 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Danielle Weiss</dc:creator>
  <cp:lastModifiedBy>Daliana Coban</cp:lastModifiedBy>
  <cp:lastPrinted>2018-08-11T20:55:49Z</cp:lastPrinted>
  <dcterms:created xsi:type="dcterms:W3CDTF">2018-07-24T15:56:38Z</dcterms:created>
  <dcterms:modified xsi:type="dcterms:W3CDTF">2023-11-17T16:53:53Z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0x0101002EDAACFF67256049A485179023DD9F32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MSIP_Label_84f3ae17-4131-4cab-af65-6307e1627001_Enabled">
    <vt:lpwstr>true</vt:lpwstr>
  </property>
  <property fmtid="{D5CDD505-2E9C-101B-9397-08002B2CF9AE}" pid="5" name="MSIP_Label_84f3ae17-4131-4cab-af65-6307e1627001_SetDate">
    <vt:lpwstr>2023-09-15T00:48:35Z</vt:lpwstr>
  </property>
  <property fmtid="{D5CDD505-2E9C-101B-9397-08002B2CF9AE}" pid="6" name="MSIP_Label_84f3ae17-4131-4cab-af65-6307e1627001_Method">
    <vt:lpwstr>Privileged</vt:lpwstr>
  </property>
  <property fmtid="{D5CDD505-2E9C-101B-9397-08002B2CF9AE}" pid="7" name="MSIP_Label_84f3ae17-4131-4cab-af65-6307e1627001_Name">
    <vt:lpwstr>Confidential - Anyone (not protected)</vt:lpwstr>
  </property>
  <property fmtid="{D5CDD505-2E9C-101B-9397-08002B2CF9AE}" pid="8" name="MSIP_Label_84f3ae17-4131-4cab-af65-6307e1627001_SiteId">
    <vt:lpwstr>cecf09d6-44f1-4c40-95a1-cbafb9319d75</vt:lpwstr>
  </property>
  <property fmtid="{D5CDD505-2E9C-101B-9397-08002B2CF9AE}" pid="9" name="MSIP_Label_84f3ae17-4131-4cab-af65-6307e1627001_ActionId">
    <vt:lpwstr>14f2830e-ef4c-423b-bfc9-21616dbb186d</vt:lpwstr>
  </property>
  <property fmtid="{D5CDD505-2E9C-101B-9397-08002B2CF9AE}" pid="10" name="MSIP_Label_84f3ae17-4131-4cab-af65-6307e1627001_ContentBits">
    <vt:lpwstr>0</vt:lpwstr>
  </property>
</Properties>
</file>